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386" documentId="8_{CFA97495-CC0A-4008-AAD7-28837E8129FC}" xr6:coauthVersionLast="41" xr6:coauthVersionMax="45" xr10:uidLastSave="{41CE1513-7B5E-46DD-A960-A6DE6DDD7C10}"/>
  <bookViews>
    <workbookView xWindow="-120" yWindow="-120" windowWidth="38640" windowHeight="15840" tabRatio="723" firstSheet="4" activeTab="5"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Calculate Returns" sheetId="11" r:id="rId9"/>
    <sheet name="Blog" sheetId="6" r:id="rId10"/>
  </sheets>
  <definedNames>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4" hidden="1">'Portfolio Strategy'!$O$1:$S$1</definedName>
    <definedName name="_xlnm._FilterDatabase" localSheetId="6"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29" i="2" l="1"/>
  <c r="R31" i="2" l="1"/>
  <c r="R25" i="2"/>
  <c r="R26" i="2"/>
  <c r="R27" i="2"/>
  <c r="R28" i="2"/>
  <c r="R29" i="2"/>
  <c r="R30" i="2"/>
  <c r="Q25" i="2"/>
  <c r="Q26" i="2"/>
  <c r="Q27" i="2"/>
  <c r="Q28" i="2"/>
  <c r="Q29" i="2"/>
  <c r="Q30" i="2"/>
  <c r="P31" i="2"/>
  <c r="Q24" i="2"/>
  <c r="R24" i="2" s="1"/>
  <c r="L23" i="11"/>
  <c r="N23" i="11" s="1"/>
  <c r="C23" i="11"/>
  <c r="B24" i="11"/>
  <c r="B25" i="11"/>
  <c r="B26" i="11"/>
  <c r="B27" i="11"/>
  <c r="B28" i="11"/>
  <c r="B29" i="11"/>
  <c r="B30" i="11"/>
  <c r="B31" i="11"/>
  <c r="B32" i="11"/>
  <c r="B23" i="11"/>
  <c r="K24" i="11"/>
  <c r="K25" i="11"/>
  <c r="K26" i="11"/>
  <c r="K27" i="11"/>
  <c r="K28" i="11"/>
  <c r="K29" i="11"/>
  <c r="K30" i="11"/>
  <c r="K31" i="11"/>
  <c r="K32" i="11"/>
  <c r="K23" i="11"/>
  <c r="L6" i="11"/>
  <c r="L5" i="11"/>
  <c r="N5" i="11" s="1"/>
  <c r="K14" i="11"/>
  <c r="K13" i="11"/>
  <c r="K12" i="11"/>
  <c r="K11" i="11"/>
  <c r="K10" i="11"/>
  <c r="K9" i="11"/>
  <c r="K8" i="11"/>
  <c r="K7" i="11"/>
  <c r="K6" i="11"/>
  <c r="K5" i="11"/>
  <c r="B6" i="11"/>
  <c r="B7" i="11"/>
  <c r="B8" i="11"/>
  <c r="B9" i="11"/>
  <c r="B10" i="11"/>
  <c r="B11" i="11"/>
  <c r="B12" i="11"/>
  <c r="B13" i="11"/>
  <c r="B14" i="11"/>
  <c r="B5" i="11"/>
  <c r="C5" i="11"/>
  <c r="E5" i="11" s="1"/>
  <c r="G5" i="11" s="1"/>
  <c r="E23" i="11" l="1"/>
  <c r="G23" i="11" s="1"/>
  <c r="K33" i="11"/>
  <c r="P23" i="11"/>
  <c r="K15" i="11"/>
  <c r="B33" i="11"/>
  <c r="P5" i="11"/>
  <c r="B15" i="11"/>
  <c r="Q31" i="2"/>
  <c r="C36" i="10"/>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Q23" i="11" l="1"/>
  <c r="L24" i="11" s="1"/>
  <c r="H23" i="11"/>
  <c r="C24" i="11" s="1"/>
  <c r="Q5" i="11"/>
  <c r="H5" i="11"/>
  <c r="C6" i="11" s="1"/>
  <c r="E6" i="11" s="1"/>
  <c r="G6" i="11" s="1"/>
  <c r="M36" i="10"/>
  <c r="N36" i="10" s="1"/>
  <c r="M35" i="10"/>
  <c r="N35" i="10" s="1"/>
  <c r="M34" i="10"/>
  <c r="N34" i="10" s="1"/>
  <c r="X7" i="2"/>
  <c r="X6" i="2"/>
  <c r="Y6" i="2" s="1"/>
  <c r="V5" i="2"/>
  <c r="V6" i="2" s="1"/>
  <c r="V7" i="2" s="1"/>
  <c r="V8" i="2" s="1"/>
  <c r="N24" i="11" l="1"/>
  <c r="P24" i="11" s="1"/>
  <c r="E24" i="11"/>
  <c r="N6" i="11"/>
  <c r="Q5" i="2"/>
  <c r="R5" i="2" s="1"/>
  <c r="Q8" i="2"/>
  <c r="R8" i="2" s="1"/>
  <c r="Q7" i="2"/>
  <c r="R7" i="2" s="1"/>
  <c r="G24" i="11" l="1"/>
  <c r="P6" i="11"/>
  <c r="H6" i="11"/>
  <c r="C7" i="11" s="1"/>
  <c r="C33" i="10"/>
  <c r="B33" i="10" s="1"/>
  <c r="D33" i="10"/>
  <c r="E33" i="10"/>
  <c r="F33" i="10"/>
  <c r="G33" i="10"/>
  <c r="H33" i="10"/>
  <c r="I33" i="10"/>
  <c r="J33" i="10"/>
  <c r="K33" i="10" a="1"/>
  <c r="K33" i="10" s="1"/>
  <c r="L33" i="10" a="1"/>
  <c r="L33" i="10" s="1"/>
  <c r="O33" i="10"/>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J27"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Q24" i="11" l="1"/>
  <c r="L25" i="11" s="1"/>
  <c r="H24" i="11"/>
  <c r="C25" i="11" s="1"/>
  <c r="Q6" i="11"/>
  <c r="L7" i="11" s="1"/>
  <c r="E7" i="11"/>
  <c r="G7" i="11" s="1"/>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28" i="8"/>
  <c r="L27" i="8"/>
  <c r="L26" i="8"/>
  <c r="M33" i="10"/>
  <c r="N33" i="10" s="1"/>
  <c r="L31" i="8"/>
  <c r="K31" i="8"/>
  <c r="L29" i="8"/>
  <c r="K30" i="8"/>
  <c r="L30" i="8"/>
  <c r="K58" i="8"/>
  <c r="K55" i="8"/>
  <c r="K57" i="8"/>
  <c r="K49" i="8"/>
  <c r="K45" i="8"/>
  <c r="K41" i="8"/>
  <c r="K37" i="8"/>
  <c r="K33" i="8"/>
  <c r="K60" i="8"/>
  <c r="K59" i="8"/>
  <c r="K53" i="8"/>
  <c r="K29" i="8"/>
  <c r="K28" i="8"/>
  <c r="K27" i="8"/>
  <c r="K26" i="8"/>
  <c r="H25" i="8"/>
  <c r="L25" i="8" s="1"/>
  <c r="H10" i="8"/>
  <c r="L10" i="8" s="1"/>
  <c r="H11" i="8"/>
  <c r="L11" i="8" s="1"/>
  <c r="H12" i="8"/>
  <c r="L12" i="8" s="1"/>
  <c r="H9" i="8"/>
  <c r="L9" i="8" s="1"/>
  <c r="H13" i="8"/>
  <c r="L13" i="8" s="1"/>
  <c r="H17" i="8"/>
  <c r="L17" i="8" s="1"/>
  <c r="H16" i="8"/>
  <c r="L16" i="8" s="1"/>
  <c r="H6" i="8"/>
  <c r="L6" i="8" s="1"/>
  <c r="H8" i="8"/>
  <c r="L8" i="8" s="1"/>
  <c r="H20" i="8"/>
  <c r="L20" i="8" s="1"/>
  <c r="H19" i="8"/>
  <c r="L19" i="8" s="1"/>
  <c r="H21" i="8"/>
  <c r="L21" i="8" s="1"/>
  <c r="H18" i="8"/>
  <c r="L18" i="8" s="1"/>
  <c r="H14" i="8"/>
  <c r="L14" i="8" s="1"/>
  <c r="H15" i="8"/>
  <c r="L15" i="8" s="1"/>
  <c r="H22" i="8"/>
  <c r="L22" i="8" s="1"/>
  <c r="H23" i="8"/>
  <c r="L23" i="8" s="1"/>
  <c r="H24" i="8"/>
  <c r="L24" i="8" s="1"/>
  <c r="A10" i="8"/>
  <c r="A11" i="8"/>
  <c r="A12" i="8"/>
  <c r="A9" i="8"/>
  <c r="A13" i="8"/>
  <c r="A17" i="8"/>
  <c r="A16" i="8"/>
  <c r="A6" i="8"/>
  <c r="A8" i="8"/>
  <c r="A20" i="8"/>
  <c r="A19" i="8"/>
  <c r="A21" i="8"/>
  <c r="A18" i="8"/>
  <c r="A14" i="8"/>
  <c r="A15" i="8"/>
  <c r="A22" i="8"/>
  <c r="A23" i="8"/>
  <c r="A24" i="8"/>
  <c r="A7" i="8"/>
  <c r="N25" i="11" l="1"/>
  <c r="P25" i="11" s="1"/>
  <c r="E25" i="11"/>
  <c r="N7" i="11"/>
  <c r="H7" i="11"/>
  <c r="C8" i="11" s="1"/>
  <c r="K24" i="8"/>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Q25" i="11" l="1"/>
  <c r="L26" i="11" s="1"/>
  <c r="G25" i="11"/>
  <c r="H25" i="11" s="1"/>
  <c r="C26" i="11" s="1"/>
  <c r="P7" i="11"/>
  <c r="Q7" i="11" s="1"/>
  <c r="L8" i="11" s="1"/>
  <c r="E8" i="11"/>
  <c r="G8" i="11" s="1"/>
  <c r="Q10" i="2"/>
  <c r="M3" i="10"/>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26" i="11" l="1"/>
  <c r="P26" i="11" s="1"/>
  <c r="E26" i="11"/>
  <c r="N8" i="11"/>
  <c r="H8" i="11"/>
  <c r="C9" i="11" s="1"/>
  <c r="N14" i="10"/>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Q26" i="11" l="1"/>
  <c r="L27" i="11" s="1"/>
  <c r="G26" i="11"/>
  <c r="H26" i="11" s="1"/>
  <c r="C27" i="11" s="1"/>
  <c r="P8" i="11"/>
  <c r="Q8" i="11" s="1"/>
  <c r="L9" i="11" s="1"/>
  <c r="E9" i="11"/>
  <c r="G9" i="11" s="1"/>
  <c r="P73" i="1"/>
  <c r="Q73" i="1"/>
  <c r="N27" i="11" l="1"/>
  <c r="P27" i="11" s="1"/>
  <c r="E27" i="11"/>
  <c r="N9" i="11"/>
  <c r="H9" i="11"/>
  <c r="C10" i="11" s="1"/>
  <c r="B4" i="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Q27" i="11" l="1"/>
  <c r="L28" i="11" s="1"/>
  <c r="G27" i="11"/>
  <c r="H27" i="11" s="1"/>
  <c r="C28" i="11" s="1"/>
  <c r="P9" i="11"/>
  <c r="Q9" i="11" s="1"/>
  <c r="L10" i="11" s="1"/>
  <c r="E10" i="11"/>
  <c r="G10" i="11" s="1"/>
  <c r="P4" i="1"/>
  <c r="Q4" i="1" s="1"/>
  <c r="P75" i="1"/>
  <c r="Q75" i="1" s="1"/>
  <c r="P24" i="1"/>
  <c r="Q24" i="1" s="1"/>
  <c r="P41" i="1"/>
  <c r="Q41" i="1" s="1"/>
  <c r="P55" i="1"/>
  <c r="Q55" i="1" s="1"/>
  <c r="P38" i="1"/>
  <c r="Q38" i="1" s="1"/>
  <c r="P36" i="1"/>
  <c r="Q36" i="1" s="1"/>
  <c r="P43" i="1"/>
  <c r="Q43" i="1" s="1"/>
  <c r="P3" i="1"/>
  <c r="Q3" i="1" s="1"/>
  <c r="N28" i="11" l="1"/>
  <c r="P28" i="11" s="1"/>
  <c r="E28" i="11"/>
  <c r="N10" i="11"/>
  <c r="H10" i="11"/>
  <c r="C11" i="11" s="1"/>
  <c r="I10" i="9"/>
  <c r="H10" i="9" s="1"/>
  <c r="I11" i="9"/>
  <c r="H11" i="9" s="1"/>
  <c r="C10" i="9"/>
  <c r="C11" i="9"/>
  <c r="Q28" i="11" l="1"/>
  <c r="L29" i="11" s="1"/>
  <c r="G28" i="11"/>
  <c r="H28" i="11" s="1"/>
  <c r="C29" i="11" s="1"/>
  <c r="P10" i="11"/>
  <c r="Q10" i="11" s="1"/>
  <c r="L11" i="11" s="1"/>
  <c r="E11" i="11"/>
  <c r="G11" i="11" s="1"/>
  <c r="J11" i="9"/>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N29" i="11" l="1"/>
  <c r="P29" i="11" s="1"/>
  <c r="E29" i="11"/>
  <c r="N11" i="11"/>
  <c r="H11" i="11"/>
  <c r="C12" i="11" s="1"/>
  <c r="K10" i="9"/>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Q29" i="11" l="1"/>
  <c r="L30" i="11" s="1"/>
  <c r="G29" i="11"/>
  <c r="H29" i="11" s="1"/>
  <c r="C30" i="11" s="1"/>
  <c r="P11" i="11"/>
  <c r="Q11" i="11"/>
  <c r="L12" i="11" s="1"/>
  <c r="E12" i="11"/>
  <c r="G12" i="11" s="1"/>
  <c r="J3" i="9"/>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N30" i="11" l="1"/>
  <c r="P30" i="11" s="1"/>
  <c r="E30" i="11"/>
  <c r="N12" i="11"/>
  <c r="H12" i="11"/>
  <c r="C13" i="11" s="1"/>
  <c r="P84" i="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2" i="7"/>
  <c r="J22" i="7" s="1"/>
  <c r="H22" i="7"/>
  <c r="A22" i="7"/>
  <c r="I9" i="7"/>
  <c r="J9" i="7" s="1"/>
  <c r="H9" i="7"/>
  <c r="A9" i="7"/>
  <c r="I13" i="7"/>
  <c r="J13" i="7" s="1"/>
  <c r="H13" i="7"/>
  <c r="A13" i="7"/>
  <c r="I27" i="7"/>
  <c r="J27" i="7" s="1"/>
  <c r="H27" i="7"/>
  <c r="A27" i="7"/>
  <c r="A18" i="7"/>
  <c r="A21" i="7"/>
  <c r="A23" i="7"/>
  <c r="A6" i="7"/>
  <c r="A20" i="7"/>
  <c r="A12" i="7"/>
  <c r="A26" i="7"/>
  <c r="A14" i="7"/>
  <c r="A29" i="7"/>
  <c r="A8" i="7"/>
  <c r="A24" i="7"/>
  <c r="A10" i="7"/>
  <c r="A25" i="7"/>
  <c r="A16" i="7"/>
  <c r="A11" i="7"/>
  <c r="A17" i="7"/>
  <c r="A15" i="7"/>
  <c r="A7" i="7"/>
  <c r="A19" i="7"/>
  <c r="I19" i="7"/>
  <c r="J19" i="7" s="1"/>
  <c r="H19" i="7"/>
  <c r="I7" i="7"/>
  <c r="J7" i="7" s="1"/>
  <c r="H7" i="7"/>
  <c r="I15" i="7"/>
  <c r="J15" i="7" s="1"/>
  <c r="H15" i="7"/>
  <c r="I17" i="7"/>
  <c r="J17" i="7" s="1"/>
  <c r="H17" i="7"/>
  <c r="I11" i="7"/>
  <c r="J11" i="7" s="1"/>
  <c r="H11" i="7"/>
  <c r="I16" i="7"/>
  <c r="J16" i="7" s="1"/>
  <c r="H16" i="7"/>
  <c r="I25" i="7"/>
  <c r="J25" i="7" s="1"/>
  <c r="H25" i="7"/>
  <c r="I10" i="7"/>
  <c r="J10" i="7" s="1"/>
  <c r="H10" i="7"/>
  <c r="I24" i="7"/>
  <c r="J24" i="7" s="1"/>
  <c r="H24" i="7"/>
  <c r="H8" i="7"/>
  <c r="H18" i="7"/>
  <c r="I18" i="7"/>
  <c r="J18" i="7" s="1"/>
  <c r="H21" i="7"/>
  <c r="I21" i="7"/>
  <c r="J21" i="7" s="1"/>
  <c r="H23" i="7"/>
  <c r="I23" i="7"/>
  <c r="J23" i="7" s="1"/>
  <c r="H6" i="7"/>
  <c r="I6" i="7"/>
  <c r="J6" i="7" s="1"/>
  <c r="H20" i="7"/>
  <c r="I20" i="7"/>
  <c r="J20" i="7" s="1"/>
  <c r="H12" i="7"/>
  <c r="I12" i="7"/>
  <c r="J12" i="7" s="1"/>
  <c r="H26" i="7"/>
  <c r="I26" i="7"/>
  <c r="J26" i="7" s="1"/>
  <c r="L26" i="7" s="1"/>
  <c r="H14" i="7"/>
  <c r="I14" i="7"/>
  <c r="J14" i="7" s="1"/>
  <c r="H29" i="7"/>
  <c r="I29" i="7"/>
  <c r="J29" i="7" s="1"/>
  <c r="K29" i="7" s="1"/>
  <c r="I8" i="7"/>
  <c r="J8"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L7" i="8" s="1"/>
  <c r="H13" i="2"/>
  <c r="Q30" i="11" l="1"/>
  <c r="L31" i="11" s="1"/>
  <c r="G30" i="11"/>
  <c r="H30" i="11" s="1"/>
  <c r="C31" i="11" s="1"/>
  <c r="P12" i="11"/>
  <c r="Q12" i="11" s="1"/>
  <c r="L13" i="11" s="1"/>
  <c r="E13" i="11"/>
  <c r="M6" i="8"/>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0" i="7"/>
  <c r="K8" i="7"/>
  <c r="K23" i="7"/>
  <c r="L23" i="7"/>
  <c r="K26" i="7"/>
  <c r="L18" i="7"/>
  <c r="K6" i="7"/>
  <c r="L6" i="7"/>
  <c r="K14" i="7"/>
  <c r="L14" i="7"/>
  <c r="K12" i="7"/>
  <c r="L12" i="7"/>
  <c r="K21" i="7"/>
  <c r="L21" i="7"/>
  <c r="L8" i="7"/>
  <c r="L29" i="7"/>
  <c r="K20" i="7"/>
  <c r="K18" i="7"/>
  <c r="L9" i="7"/>
  <c r="K9" i="7"/>
  <c r="L22" i="7"/>
  <c r="K22" i="7"/>
  <c r="L13" i="7"/>
  <c r="K13" i="7"/>
  <c r="L27" i="7"/>
  <c r="K27" i="7"/>
  <c r="L15" i="7"/>
  <c r="K15" i="7"/>
  <c r="L7" i="7"/>
  <c r="K7" i="7"/>
  <c r="L19" i="7"/>
  <c r="K19" i="7"/>
  <c r="L11" i="7"/>
  <c r="K11" i="7"/>
  <c r="L17" i="7"/>
  <c r="K17" i="7"/>
  <c r="L16" i="7"/>
  <c r="K16" i="7"/>
  <c r="L25" i="7"/>
  <c r="K25" i="7"/>
  <c r="L10" i="7"/>
  <c r="K10" i="7"/>
  <c r="L24" i="7"/>
  <c r="K24" i="7"/>
  <c r="K7" i="8"/>
  <c r="J2" i="7"/>
  <c r="N31" i="11" l="1"/>
  <c r="P31" i="11" s="1"/>
  <c r="E31" i="11"/>
  <c r="N13" i="11"/>
  <c r="G13" i="11"/>
  <c r="H13" i="11" s="1"/>
  <c r="C14" i="11" s="1"/>
  <c r="E14" i="11" s="1"/>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Q31" i="11" l="1"/>
  <c r="G31" i="11"/>
  <c r="H31" i="11" s="1"/>
  <c r="P13" i="11"/>
  <c r="Q13" i="11" s="1"/>
  <c r="G14" i="11"/>
  <c r="H14" i="11" s="1"/>
  <c r="H15" i="11" s="1"/>
  <c r="F3" i="7"/>
  <c r="M27" i="7"/>
  <c r="M13" i="7"/>
  <c r="M9" i="7"/>
  <c r="M22" i="7"/>
  <c r="M19" i="7"/>
  <c r="M7" i="7"/>
  <c r="M15" i="7"/>
  <c r="M17" i="7"/>
  <c r="M11" i="7"/>
  <c r="M16" i="7"/>
  <c r="M25" i="7"/>
  <c r="M10" i="7"/>
  <c r="M24" i="7"/>
  <c r="M8" i="7"/>
  <c r="M29" i="7"/>
  <c r="M14" i="7"/>
  <c r="M26" i="7"/>
  <c r="M12" i="7"/>
  <c r="M20" i="7"/>
  <c r="M6" i="7"/>
  <c r="M23" i="7"/>
  <c r="M21" i="7"/>
  <c r="M18" i="7"/>
  <c r="K28" i="7"/>
  <c r="F2" i="7" s="1"/>
  <c r="L28" i="7"/>
  <c r="F7" i="6"/>
  <c r="D9" i="6"/>
  <c r="D8" i="6"/>
  <c r="C32" i="11" l="1"/>
  <c r="E32" i="11" s="1"/>
  <c r="G32" i="11" s="1"/>
  <c r="G33" i="11" s="1"/>
  <c r="L32" i="11"/>
  <c r="N32" i="11" s="1"/>
  <c r="L14" i="11"/>
  <c r="N14" i="11" s="1"/>
  <c r="P14" i="11" s="1"/>
  <c r="P15" i="11" s="1"/>
  <c r="G15" i="11"/>
  <c r="B18" i="5"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P32" i="11" l="1"/>
  <c r="P33" i="11" s="1"/>
  <c r="H32" i="11"/>
  <c r="H33" i="11" s="1"/>
  <c r="H34" i="11" s="1"/>
  <c r="Q14" i="11"/>
  <c r="Q15" i="11" s="1"/>
  <c r="Q16" i="11" s="1"/>
  <c r="C8" i="2"/>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Q32" i="11" l="1"/>
  <c r="Q33" i="11" s="1"/>
  <c r="Q34" i="11" s="1"/>
  <c r="H16" i="11"/>
  <c r="J21" i="2"/>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7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9"/>
        </ext>
      </extLst>
    </bk>
    <bk>
      <extLst>
        <ext uri="{3e2802c4-a4d2-4d8b-9148-e3be6c30e623}">
          <xlrd:rvb i="655"/>
        </ext>
      </extLst>
    </bk>
    <bk>
      <extLst>
        <ext uri="{3e2802c4-a4d2-4d8b-9148-e3be6c30e623}">
          <xlrd:rvb i="661"/>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94"/>
        </ext>
      </extLst>
    </bk>
    <bk>
      <extLst>
        <ext uri="{3e2802c4-a4d2-4d8b-9148-e3be6c30e623}">
          <xlrd:rvb i="700"/>
        </ext>
      </extLst>
    </bk>
    <bk>
      <extLst>
        <ext uri="{3e2802c4-a4d2-4d8b-9148-e3be6c30e623}">
          <xlrd:rvb i="706"/>
        </ext>
      </extLst>
    </bk>
    <bk>
      <extLst>
        <ext uri="{3e2802c4-a4d2-4d8b-9148-e3be6c30e623}">
          <xlrd:rvb i="712"/>
        </ext>
      </extLst>
    </bk>
    <bk>
      <extLst>
        <ext uri="{3e2802c4-a4d2-4d8b-9148-e3be6c30e623}">
          <xlrd:rvb i="715"/>
        </ext>
      </extLst>
    </bk>
    <bk>
      <extLst>
        <ext uri="{3e2802c4-a4d2-4d8b-9148-e3be6c30e623}">
          <xlrd:rvb i="721"/>
        </ext>
      </extLst>
    </bk>
    <bk>
      <extLst>
        <ext uri="{3e2802c4-a4d2-4d8b-9148-e3be6c30e623}">
          <xlrd:rvb i="727"/>
        </ext>
      </extLst>
    </bk>
    <bk>
      <extLst>
        <ext uri="{3e2802c4-a4d2-4d8b-9148-e3be6c30e623}">
          <xlrd:rvb i="733"/>
        </ext>
      </extLst>
    </bk>
    <bk>
      <extLst>
        <ext uri="{3e2802c4-a4d2-4d8b-9148-e3be6c30e623}">
          <xlrd:rvb i="736"/>
        </ext>
      </extLst>
    </bk>
    <bk>
      <extLst>
        <ext uri="{3e2802c4-a4d2-4d8b-9148-e3be6c30e623}">
          <xlrd:rvb i="739"/>
        </ext>
      </extLst>
    </bk>
    <bk>
      <extLst>
        <ext uri="{3e2802c4-a4d2-4d8b-9148-e3be6c30e623}">
          <xlrd:rvb i="745"/>
        </ext>
      </extLst>
    </bk>
    <bk>
      <extLst>
        <ext uri="{3e2802c4-a4d2-4d8b-9148-e3be6c30e623}">
          <xlrd:rvb i="751"/>
        </ext>
      </extLst>
    </bk>
    <bk>
      <extLst>
        <ext uri="{3e2802c4-a4d2-4d8b-9148-e3be6c30e623}">
          <xlrd:rvb i="754"/>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69"/>
        </ext>
      </extLst>
    </bk>
    <bk>
      <extLst>
        <ext uri="{3e2802c4-a4d2-4d8b-9148-e3be6c30e623}">
          <xlrd:rvb i="775"/>
        </ext>
      </extLst>
    </bk>
    <bk>
      <extLst>
        <ext uri="{3e2802c4-a4d2-4d8b-9148-e3be6c30e623}">
          <xlrd:rvb i="781"/>
        </ext>
      </extLst>
    </bk>
    <bk>
      <extLst>
        <ext uri="{3e2802c4-a4d2-4d8b-9148-e3be6c30e623}">
          <xlrd:rvb i="784"/>
        </ext>
      </extLst>
    </bk>
  </futureMetadata>
  <cellMetadata count="1">
    <bk>
      <rc t="1" v="0"/>
    </bk>
  </cellMetadata>
  <valueMetadata count="1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valueMetadata>
</metadata>
</file>

<file path=xl/sharedStrings.xml><?xml version="1.0" encoding="utf-8"?>
<sst xmlns="http://schemas.openxmlformats.org/spreadsheetml/2006/main" count="714" uniqueCount="260">
  <si>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</si>
  <si>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</si>
  <si>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</si>
  <si>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</si>
  <si>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</si>
  <si>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</si>
  <si>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</si>
  <si>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</si>
  <si>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</si>
  <si>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</si>
  <si>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</si>
  <si>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</si>
  <si>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</si>
  <si>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</si>
  <si>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</si>
  <si>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</si>
  <si>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</si>
  <si>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</si>
  <si>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</si>
  <si>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</si>
  <si>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</si>
  <si>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</si>
  <si>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</si>
  <si>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</si>
  <si>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</si>
  <si>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</si>
  <si>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</si>
  <si>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</si>
  <si>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</si>
  <si>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</si>
  <si>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</si>
  <si>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</si>
  <si>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Primary or Explore</t>
  </si>
  <si>
    <t>Expense Ratio</t>
  </si>
  <si>
    <t>Fund Type</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</si>
  <si>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</si>
  <si>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</si>
  <si>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</si>
  <si>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</si>
  <si>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</si>
  <si>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</si>
  <si>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</si>
  <si>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</si>
  <si>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</si>
  <si>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</si>
  <si>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</si>
  <si>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</si>
  <si>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</si>
  <si>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</si>
  <si>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</si>
  <si>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</si>
  <si>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</si>
  <si>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</si>
  <si>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</si>
  <si>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</si>
  <si>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</si>
  <si>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</si>
  <si>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</si>
  <si>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</si>
  <si>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</si>
  <si>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</si>
  <si>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</si>
  <si>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</si>
  <si>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</si>
  <si>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</si>
  <si>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</si>
  <si>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</si>
  <si>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</si>
  <si>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</si>
  <si>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</si>
  <si>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</si>
  <si>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</si>
  <si>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</si>
  <si>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</si>
  <si>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</si>
  <si>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</si>
  <si>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</si>
  <si>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</si>
  <si>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</si>
  <si>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</si>
  <si>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</si>
  <si>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</si>
  <si>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</si>
  <si>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</si>
  <si>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</si>
  <si>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</si>
  <si>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</si>
  <si>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</si>
  <si>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</si>
  <si>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</si>
  <si>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</si>
  <si>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</si>
  <si>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</si>
  <si>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</si>
  <si>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</si>
  <si>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</si>
  <si>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</si>
  <si>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</si>
  <si>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</si>
  <si>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</si>
  <si>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</si>
  <si>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</si>
  <si>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</si>
  <si>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</si>
  <si>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</si>
  <si>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</si>
  <si>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</si>
  <si>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</si>
  <si>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</si>
  <si>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</si>
  <si>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</si>
  <si>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</si>
  <si>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</si>
  <si>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</si>
  <si>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</si>
  <si>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</si>
  <si>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</si>
  <si>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</si>
  <si>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</si>
  <si>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</si>
  <si>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</si>
  <si>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</si>
  <si>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</si>
  <si>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</si>
  <si>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</si>
  <si>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Sector</t>
  </si>
  <si>
    <t>% Alloc</t>
  </si>
  <si>
    <t>Monthly Alloc</t>
  </si>
  <si>
    <t>Yrly. Alloc</t>
  </si>
  <si>
    <t>Stocks and ETF</t>
  </si>
  <si>
    <t>Large Cap Growth</t>
  </si>
  <si>
    <t>IVV, VOO, FASKAX, FXAIX</t>
  </si>
  <si>
    <t>Large Cap Stocks</t>
  </si>
  <si>
    <t>Consumer Cyclical</t>
  </si>
  <si>
    <t>VGT, FTEC, XLK, FSCSX, ARKW</t>
  </si>
  <si>
    <t>Large Cap Value</t>
  </si>
  <si>
    <t>Communication</t>
  </si>
  <si>
    <t>Semiconductor</t>
  </si>
  <si>
    <t>SMH, XSD</t>
  </si>
  <si>
    <t>Mid Cap Blend</t>
  </si>
  <si>
    <t>Finance</t>
  </si>
  <si>
    <t>Dividend Stocks</t>
  </si>
  <si>
    <t>T, KO, WFC, VYM, VIG</t>
  </si>
  <si>
    <t xml:space="preserve">Bonds and others </t>
  </si>
  <si>
    <t>Health Care</t>
  </si>
  <si>
    <t>VHT (70%), FHLC (70%), IHI (30%), XLV, ARKG, FBT</t>
  </si>
  <si>
    <t>Small Cap Growth Stocks</t>
  </si>
  <si>
    <t>Other Stocks ETF</t>
  </si>
  <si>
    <t>SKYY, WCLD, CLOU, RCKT, ERIC, MRVL, CHGG</t>
  </si>
  <si>
    <t>Total</t>
  </si>
  <si>
    <t>Consumer Defensive</t>
  </si>
  <si>
    <t>Bonds</t>
  </si>
  <si>
    <t>SPTL, VGLT, FNBGX, EDV, VCLT, VMBT, LQD, SPSB, JNK, AGG, VTIP, SCHP</t>
  </si>
  <si>
    <t>Precious Metals</t>
  </si>
  <si>
    <t>GLDM, PALL, GLD, SLV</t>
  </si>
  <si>
    <t>Basic Materials</t>
  </si>
  <si>
    <t>Best Dividend Yielding ETF's</t>
  </si>
  <si>
    <t>https://www.youtube.com/watch?v=xmiltJRSdb0</t>
  </si>
  <si>
    <t>VYM</t>
  </si>
  <si>
    <t>Invest in Oil and Energy when economy bounces back</t>
  </si>
  <si>
    <t>VIG</t>
  </si>
  <si>
    <t>SCHD</t>
  </si>
  <si>
    <t>IRA Strategy</t>
  </si>
  <si>
    <t>Top Dividend Stocks</t>
  </si>
  <si>
    <t>All Weather Portfolio</t>
  </si>
  <si>
    <t>https://www.financial-planning.com/list/technology-mutual-funds-with-etfs-with-the-largest-returns-since-2016</t>
  </si>
  <si>
    <t>WM - 100.97 - 2.16%</t>
  </si>
  <si>
    <t>FSKAX (Total Market)</t>
  </si>
  <si>
    <t>MMM - 148 - 3.96%</t>
  </si>
  <si>
    <t>Gold (SPDR Gold Trust ETF) GLD</t>
  </si>
  <si>
    <t>https://www.kiplinger.com/slideshow/investing/t052-s001-12-bond-mutual-funds-and-etfs-to-buy-protection/index.html</t>
  </si>
  <si>
    <t>JNJ - 148 - 2.72%</t>
  </si>
  <si>
    <t>Long Term Treasury Bonds TLT (OR FNBGX)</t>
  </si>
  <si>
    <t>KMB - 138 - 3.09%</t>
  </si>
  <si>
    <t>Intermediate Treasury Bonds IEI (OR FUAMX)</t>
  </si>
  <si>
    <t>https://www.investopedia.com/articles/etfs/top-corporate-bond-etfs/</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</si>
  <si>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</si>
  <si>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</si>
  <si>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</si>
  <si>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</si>
  <si>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</si>
  <si>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</si>
  <si>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</si>
  <si>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</si>
  <si>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</si>
  <si>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</si>
  <si>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t>
  </si>
  <si>
    <t>IRA Account</t>
  </si>
  <si>
    <t>Key</t>
  </si>
  <si>
    <t>Date</t>
  </si>
  <si>
    <t>Name</t>
  </si>
  <si>
    <t>Account</t>
  </si>
  <si>
    <t>No. of Shares</t>
  </si>
  <si>
    <t>Buy Price</t>
  </si>
  <si>
    <t>Total Amount</t>
  </si>
  <si>
    <t>Today's Price</t>
  </si>
  <si>
    <t>Curr. Position</t>
  </si>
  <si>
    <t>Net Income</t>
  </si>
  <si>
    <t>Net Income (%)</t>
  </si>
  <si>
    <t>Stock Composition</t>
  </si>
  <si>
    <t>IRA</t>
  </si>
  <si>
    <t>Investment</t>
  </si>
  <si>
    <t>Investment Account (Gain / Loss)</t>
  </si>
  <si>
    <t>IRA Account (Gain / Loss)</t>
  </si>
  <si>
    <t>Investment Account (Gain / Loss (%))</t>
  </si>
  <si>
    <t>WMT</t>
  </si>
  <si>
    <t>HBI</t>
  </si>
  <si>
    <t>NEE</t>
  </si>
  <si>
    <t>CLX</t>
  </si>
  <si>
    <t>BAC</t>
  </si>
  <si>
    <t>KO</t>
  </si>
  <si>
    <t>HON</t>
  </si>
  <si>
    <t>ECL</t>
  </si>
  <si>
    <t>GILD</t>
  </si>
  <si>
    <t>WM</t>
  </si>
  <si>
    <t>CCI</t>
  </si>
  <si>
    <t>CVX</t>
  </si>
  <si>
    <t>CHGG</t>
  </si>
  <si>
    <t>CVS</t>
  </si>
  <si>
    <t>RTX</t>
  </si>
  <si>
    <t>DELL</t>
  </si>
  <si>
    <t>WFC</t>
  </si>
  <si>
    <t>IRA Account (Gain / Loss (%))</t>
  </si>
  <si>
    <t>FSKAX</t>
  </si>
  <si>
    <t>Exp. Ratio</t>
  </si>
  <si>
    <t>Initial Investment</t>
  </si>
  <si>
    <t>https://www.thespreadsheetguru.com/blog/add-real-time-stock-prices-and-metrics-to-excel</t>
  </si>
  <si>
    <t>price</t>
  </si>
  <si>
    <t>LT Bond</t>
  </si>
  <si>
    <t>Bookvalue per share</t>
  </si>
  <si>
    <t>Inter Bond</t>
  </si>
  <si>
    <t>Gold</t>
  </si>
  <si>
    <t>S&amp;P 500</t>
  </si>
  <si>
    <t>FXAIX</t>
  </si>
  <si>
    <t>FSCSX</t>
  </si>
  <si>
    <t>Yrly. Investment</t>
  </si>
  <si>
    <t>Principal</t>
  </si>
  <si>
    <t>Avg. Return</t>
  </si>
  <si>
    <t>Amt by EOY</t>
  </si>
  <si>
    <t>Expense</t>
  </si>
  <si>
    <t>Net Amount</t>
  </si>
  <si>
    <t>Year</t>
  </si>
  <si>
    <t>CY</t>
  </si>
  <si>
    <t>CY+1</t>
  </si>
  <si>
    <t>CY+2</t>
  </si>
  <si>
    <t>CY+3</t>
  </si>
  <si>
    <t>CY+4</t>
  </si>
  <si>
    <t>CY+5</t>
  </si>
  <si>
    <t>CY+6</t>
  </si>
  <si>
    <t>CY+7</t>
  </si>
  <si>
    <t>CY+8</t>
  </si>
  <si>
    <t>CY+9</t>
  </si>
  <si>
    <t>INVESTMENT ACCOUNT</t>
  </si>
  <si>
    <t>Profit</t>
  </si>
  <si>
    <t>IRA ACCOUNT</t>
  </si>
  <si>
    <t xml:space="preserve"> </t>
  </si>
  <si>
    <t>FSELX, SMH, XSD</t>
  </si>
  <si>
    <t>FHLC, IHI,FSPHX, FSMEX</t>
  </si>
  <si>
    <t>VYM, VYG</t>
  </si>
  <si>
    <t>GLDM, 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</si>
</sst>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9" formatCode="_([$$-409]* #,##0.00_);_([$$-409]* \(#,##0.00\);_([$$-409]* &quot;-&quot;??_);_(@_)"/>
    <numFmt numFmtId="170" formatCode="_ * #,##0.00_ ;_ * \-#,##0.00_ ;_ * &quot;-&quot;??_ ;_ @_ "/>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 numFmtId="177" formatCode="_(* #,##0.0000_);_(* \(#,##0.0000\);_(* &quot;-&quot;??_);_(@_)"/>
    <numFmt numFmtId="178" formatCode="_ * #,##0.000_ ;_ * \-#,##0.000_ ;_ * &quot;-&quot;??_ ;_ @_ "/>
  </numFmts>
  <fonts count="19" x14ac:knownFonts="1">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
      <sz val="10"/>
      <color theme="1"/>
      <name val="Source Sans Pro"/>
    </font>
    <font>
      <b/>
      <sz val="10"/>
      <color theme="1"/>
      <name val="Source Sans Pro"/>
      <family val="2"/>
    </font>
  </fonts>
  <fills count="19">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cellStyleXfs>
  <cellXfs count="130">
    <xf numFmtId="0" fontId="0" fillId="0" borderId="0" xfId="0"/>
    <xf numFmtId="0" fontId="3" fillId="0" borderId="0" xfId="0" applyFont="1"/>
    <xf numFmtId="0" fontId="2" fillId="2" borderId="0" xfId="0" applyFont="1" applyFill="1"/>
    <xf numFmtId="10" fontId="3" fillId="4" borderId="0" xfId="0" applyNumberFormat="1" applyFont="1" applyFill="1"/>
    <xf numFmtId="170" fontId="3" fillId="6" borderId="0" xfId="0" applyNumberFormat="1" applyFont="1" applyFill="1"/>
    <xf numFmtId="171"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2" fontId="3" fillId="4" borderId="0" xfId="0" applyNumberFormat="1" applyFont="1" applyFill="1"/>
    <xf numFmtId="173" fontId="3" fillId="4" borderId="0" xfId="0" applyNumberFormat="1" applyFont="1" applyFill="1"/>
    <xf numFmtId="173" fontId="3" fillId="6" borderId="0" xfId="0" applyNumberFormat="1" applyFont="1" applyFill="1"/>
    <xf numFmtId="173"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1"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3"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3" fontId="4" fillId="7" borderId="0" xfId="0" applyNumberFormat="1" applyFont="1" applyFill="1" applyAlignment="1">
      <alignment horizontal="center" vertical="center" wrapText="1"/>
    </xf>
    <xf numFmtId="171"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170" fontId="9" fillId="7" borderId="0" xfId="0" applyNumberFormat="1" applyFont="1" applyFill="1"/>
    <xf numFmtId="170"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170" fontId="10" fillId="6" borderId="0" xfId="0" applyNumberFormat="1" applyFont="1" applyFill="1"/>
    <xf numFmtId="169" fontId="10" fillId="0" borderId="0" xfId="0" applyNumberFormat="1" applyFont="1"/>
    <xf numFmtId="169" fontId="9" fillId="2" borderId="0" xfId="0" applyNumberFormat="1" applyFont="1" applyFill="1"/>
    <xf numFmtId="170" fontId="10" fillId="0" borderId="0" xfId="0" applyNumberFormat="1" applyFont="1"/>
    <xf numFmtId="14" fontId="8" fillId="0" borderId="0" xfId="0" applyNumberFormat="1" applyFont="1"/>
    <xf numFmtId="43" fontId="8" fillId="0" borderId="0" xfId="2" applyFont="1"/>
    <xf numFmtId="174" fontId="8" fillId="0" borderId="0" xfId="2" applyNumberFormat="1" applyFont="1"/>
    <xf numFmtId="9" fontId="8" fillId="0" borderId="0" xfId="3" applyFont="1"/>
    <xf numFmtId="10" fontId="8" fillId="0" borderId="0" xfId="3" applyNumberFormat="1" applyFont="1"/>
    <xf numFmtId="171" fontId="8" fillId="0" borderId="0" xfId="0" applyNumberFormat="1" applyFont="1" applyAlignment="1">
      <alignment horizontal="right"/>
    </xf>
    <xf numFmtId="9" fontId="0" fillId="0" borderId="0" xfId="0" applyNumberFormat="1"/>
    <xf numFmtId="10" fontId="0" fillId="0" borderId="0" xfId="0" applyNumberFormat="1"/>
    <xf numFmtId="170" fontId="0" fillId="0" borderId="0" xfId="0" applyNumberFormat="1"/>
    <xf numFmtId="170"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43" fontId="10" fillId="6" borderId="0" xfId="2" applyFont="1" applyFill="1"/>
    <xf numFmtId="43" fontId="9" fillId="7" borderId="0" xfId="2" applyFont="1" applyFill="1"/>
    <xf numFmtId="43"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44"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5" fontId="13" fillId="14" borderId="2" xfId="4" applyNumberFormat="1" applyFont="1" applyFill="1" applyBorder="1" applyAlignment="1">
      <alignment horizontal="center" vertical="top" wrapText="1"/>
    </xf>
    <xf numFmtId="175" fontId="12" fillId="11" borderId="0" xfId="4" applyNumberFormat="1" applyFont="1" applyFill="1"/>
    <xf numFmtId="175"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6" fontId="0" fillId="0" borderId="0" xfId="0" applyNumberFormat="1"/>
    <xf numFmtId="0" fontId="13" fillId="15" borderId="2" xfId="0" applyFont="1" applyFill="1" applyBorder="1" applyAlignment="1">
      <alignment horizontal="center" vertical="center" wrapText="1"/>
    </xf>
    <xf numFmtId="43"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43"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43"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43"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1"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7" fontId="14" fillId="0" borderId="0" xfId="2" applyNumberFormat="1" applyFont="1"/>
    <xf numFmtId="178" fontId="14" fillId="0" borderId="0" xfId="2" applyNumberFormat="1" applyFont="1"/>
    <xf numFmtId="173" fontId="14" fillId="0" borderId="0" xfId="2" applyNumberFormat="1" applyFont="1"/>
    <xf numFmtId="43" fontId="12" fillId="13" borderId="0" xfId="2" applyNumberFormat="1" applyFont="1" applyFill="1" applyAlignment="1">
      <alignment horizontal="center" vertical="center"/>
    </xf>
    <xf numFmtId="170" fontId="0" fillId="0" borderId="3" xfId="0" applyNumberFormat="1" applyBorder="1"/>
    <xf numFmtId="9" fontId="0" fillId="0" borderId="3" xfId="0" applyNumberFormat="1" applyBorder="1"/>
    <xf numFmtId="176"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7" fillId="0" borderId="0" xfId="0" applyFont="1"/>
    <xf numFmtId="0" fontId="17" fillId="0" borderId="3" xfId="0" applyFont="1" applyBorder="1"/>
    <xf numFmtId="43" fontId="17" fillId="0" borderId="3" xfId="2" applyFont="1" applyBorder="1"/>
    <xf numFmtId="0" fontId="18" fillId="17" borderId="3" xfId="0" applyFont="1" applyFill="1" applyBorder="1"/>
    <xf numFmtId="0" fontId="17" fillId="18" borderId="3" xfId="0" applyFont="1" applyFill="1" applyBorder="1"/>
    <xf numFmtId="0" fontId="14" fillId="18" borderId="3" xfId="0" applyFont="1" applyFill="1" applyBorder="1"/>
    <xf numFmtId="43" fontId="17" fillId="18" borderId="3" xfId="0" applyNumberFormat="1" applyFont="1" applyFill="1" applyBorder="1"/>
    <xf numFmtId="43" fontId="17" fillId="0" borderId="0" xfId="0" applyNumberFormat="1" applyFont="1"/>
    <xf numFmtId="0" fontId="18" fillId="18" borderId="3" xfId="0" applyFont="1" applyFill="1" applyBorder="1"/>
    <xf numFmtId="43" fontId="18" fillId="18" borderId="3" xfId="0" applyNumberFormat="1" applyFont="1" applyFill="1" applyBorder="1"/>
    <xf numFmtId="169" fontId="0" fillId="0" borderId="0" xfId="0" applyNumberFormat="1"/>
    <xf numFmtId="43" fontId="14" fillId="18" borderId="3" xfId="2" applyFont="1" applyFill="1" applyBorder="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xf numFmtId="0" fontId="18" fillId="18" borderId="0" xfId="0" applyFont="1" applyFill="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8" formatCode="_ * #,##0.000_ ;_ * \-#,##0.000_ ;_ * &quot;-&quot;??_ ;_ @_ "/>
    </dxf>
    <dxf>
      <font>
        <b val="0"/>
        <i val="0"/>
        <strike val="0"/>
        <condense val="0"/>
        <extend val="0"/>
        <outline val="0"/>
        <shadow val="0"/>
        <u val="none"/>
        <vertAlign val="baseline"/>
        <sz val="10"/>
        <color theme="1"/>
        <name val="Source Sans Pro"/>
        <family val="2"/>
        <scheme val="none"/>
      </font>
      <numFmt numFmtId="173"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border>
        <bottom style="thin">
          <color indexed="64"/>
        </bottom>
      </border>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170"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85">
  <rv s="0">
    <v>http://en.wikipedia.org/wiki/Public_domain</v>
    <v>Public domain</v>
  </rv>
  <rv s="0">
    <v>http://ja.wikipedia.org/wiki/アップル_(企業)</v>
    <v>Wikipedia</v>
  </rv>
  <rv s="1">
    <v>0</v>
    <v>1</v>
  </rv>
  <rv s="2">
    <v>https://www.bing.com/th?id=AMMS_4b742b6461de24cfdaeba0c724c4b15e&amp;qlt=95</v>
    <v>2</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399.82</v>
    <v>192.58</v>
    <v>1.1859999999999999</v>
    <v>1.27</v>
    <v>3.2729999999999999E-3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391.9</v>
    <v>3</v>
    <v>Computers, Phones &amp; Household Electronics</v>
    <v>Stock</v>
    <v>44034.827496006248</v>
    <v>4</v>
    <v>386.42</v>
    <v>1705257000000</v>
    <v>APPLE INC.</v>
    <v>APPLE INC.</v>
    <v>386.77</v>
    <v>30.417100000000001</v>
    <v>388</v>
    <v>389.27</v>
    <v>4334335000</v>
    <v>AAPL</v>
    <v>APPLE INC. (XNAS:AAPL)</v>
    <v>18401067</v>
    <v>34964196</v>
    <v>1977</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101.28</v>
    <v>62.55</v>
    <v>0.79959999999999998</v>
    <v>0.28000000000000003</v>
    <v>2.8739999999999998E-3</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98.280100000000004</v>
    <v>9</v>
    <v>Pharmaceuticals</v>
    <v>Stock</v>
    <v>44034.8274646875</v>
    <v>10</v>
    <v>96.93</v>
    <v>175423500000</v>
    <v>ABBVIE INC.</v>
    <v>ABBVIE INC.</v>
    <v>97.8</v>
    <v>17.2347</v>
    <v>97.41</v>
    <v>97.69</v>
    <v>1762342000</v>
    <v>ABBV</v>
    <v>ABBVIE INC. (XNYS:ABBV)</v>
    <v>3496147</v>
    <v>7051379</v>
    <v>2012</v>
  </rv>
  <rv s="4">
    <v>11</v>
  </rv>
  <rv s="0">
    <v>http://en.wikipedia.org/wiki/Acadia_Pharmaceuticals</v>
    <v>Wikipedia</v>
  </rv>
  <rv s="1">
    <v>0</v>
    <v>13</v>
  </rv>
  <rv s="2">
    <v>https://www.bing.com/th?id=AMMS_1c54f910578880717998979d350b358c&amp;qlt=95</v>
    <v>14</v>
    <v>https://www.bing.com/images/search?form=xlimg&amp;q=acadia+pharmaceuticals</v>
    <v>Image of ACADIA PHARMACEUTICALS INC.</v>
  </rv>
  <rv s="0">
    <v>https://www.bing.com/financeapi/forcetrigger?t=a1mrrw&amp;q=XNAS%3aACAD&amp;form=skydnc</v>
    <v>Learn more on Bing</v>
  </rv>
  <rv s="5">
    <v>en-US</v>
    <v>a1mrrw</v>
    <v>268435456</v>
    <v>268435457</v>
    <v>1</v>
    <v>6</v>
    <v>ACADIA PHARMACEUTICALS INC. (XNAS:ACAD)</v>
    <v>3</v>
    <v>7</v>
    <v>Finance</v>
    <v>5</v>
    <v>58.72</v>
    <v>21.56</v>
    <v>1.7172000000000001</v>
    <v>-1.81</v>
    <v>-4.0500999999999995E-2</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45.17</v>
    <v>15</v>
    <v>Biotechnology &amp; Medical Research</v>
    <v>Stock</v>
    <v>44034.826545520315</v>
    <v>16</v>
    <v>42.580100000000002</v>
    <v>8637837000</v>
    <v>ACADIA PHARMACEUTICALS INC.</v>
    <v>ACADIA PHARMACEUTICALS INC.</v>
    <v>44.88</v>
    <v>44.69</v>
    <v>42.88</v>
    <v>155861400</v>
    <v>ACAD</v>
    <v>ACADIA PHARMACEUTICALS INC. (XNAS:ACAD)</v>
    <v>3710626</v>
    <v>2513777</v>
    <v>1997</v>
  </rv>
  <rv s="4">
    <v>17</v>
  </rv>
  <rv s="0">
    <v>http://commons.wikimedia.org/wiki/File:Adobe_Systems_logo_and_wordmark.svg</v>
    <v>commons.wikimedia.org</v>
  </rv>
  <rv s="1">
    <v>0</v>
    <v>19</v>
  </rv>
  <rv s="2">
    <v>https://www.bing.com/th?id=AMMS_8f9887bbe9a0de55785480179eb55aa9&amp;qlt=95</v>
    <v>20</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470.61</v>
    <v>255.13140000000001</v>
    <v>0.9123</v>
    <v>2.2999999999999998</v>
    <v>5.1770000000000002E-3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449.37119999999999</v>
    <v>21</v>
    <v>Software &amp; IT Services</v>
    <v>Stock</v>
    <v>44034.826828703706</v>
    <v>22</v>
    <v>441.76</v>
    <v>218377200000</v>
    <v>ADOBE INC.</v>
    <v>ADOBE INC.</v>
    <v>447.55</v>
    <v>58.534500000000001</v>
    <v>444.28</v>
    <v>446.58</v>
    <v>479665300</v>
    <v>ADBE</v>
    <v>ADOBE INC. (XNAS:ADBE)</v>
    <v>1096895</v>
    <v>2983662</v>
    <v>1997</v>
  </rv>
  <rv s="4">
    <v>23</v>
  </rv>
  <rv s="0">
    <v>https://www.bing.com/financeapi/forcetrigger?t=a1ng7w&amp;q=XNYS%3aAMRC&amp;form=skydnc</v>
    <v>Learn more on Bing</v>
  </rv>
  <rv s="6">
    <v>en-US</v>
    <v>a1ng7w</v>
    <v>268435456</v>
    <v>268435457</v>
    <v>1</v>
    <v>8</v>
    <v>AMERESCO, INC. (XNYS:AMRC)</v>
    <v>9</v>
    <v>10</v>
    <v>Finance</v>
    <v>5</v>
    <v>32.479999999999997</v>
    <v>13.11</v>
    <v>0.57920000000000005</v>
    <v>-0.96</v>
    <v>-3.2204000000000003E-2</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29.48</v>
    <v>Renewable Energy</v>
    <v>Stock</v>
    <v>44034.826730613284</v>
    <v>25</v>
    <v>28.36</v>
    <v>1407529000</v>
    <v>AMERESCO, INC.</v>
    <v>AMERESCO, INC.</v>
    <v>28.76</v>
    <v>30.706199999999999</v>
    <v>29.81</v>
    <v>28.85</v>
    <v>47567740</v>
    <v>AMRC</v>
    <v>AMERESCO, INC. (XNYS:AMRC)</v>
    <v>284484</v>
    <v>532866</v>
    <v>2000</v>
  </rv>
  <rv s="4">
    <v>26</v>
  </rv>
  <rv s="0">
    <v>http://en.wikipedia.org/wiki/American_Tower</v>
    <v>Wikipedia</v>
  </rv>
  <rv s="1">
    <v>0</v>
    <v>28</v>
  </rv>
  <rv s="2">
    <v>https://www.bing.com/th?id=AMMS_82811a43e33947cfae8005eae4af12f7&amp;qlt=95</v>
    <v>29</v>
    <v>https://www.bing.com/images/search?form=xlimg&amp;q=american+tower+corporation</v>
    <v>Image of AMERICAN TOWER CORPORATION</v>
  </rv>
  <rv s="0">
    <v>https://www.bing.com/financeapi/forcetrigger?t=a1ngur&amp;q=XNYS%3aAMT&amp;form=skydnc</v>
    <v>Learn more on Bing</v>
  </rv>
  <rv s="3">
    <v>en-US</v>
    <v>a1ngur</v>
    <v>268435456</v>
    <v>268435457</v>
    <v>1</v>
    <v>0</v>
    <v>AMERICAN TOWER CORPORATION (XNYS:AMT)</v>
    <v>3</v>
    <v>4</v>
    <v>Finance</v>
    <v>5</v>
    <v>269.7287</v>
    <v>174.32</v>
    <v>0.43769999999999998</v>
    <v>-0.32</v>
    <v>-1.235E-3</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260.8</v>
    <v>30</v>
    <v>Residential &amp; Commercial REIT</v>
    <v>Stock</v>
    <v>44034.826505323435</v>
    <v>31</v>
    <v>257.02</v>
    <v>115494600000</v>
    <v>AMERICAN TOWER CORPORATION</v>
    <v>AMERICAN TOWER CORPORATION</v>
    <v>258.77</v>
    <v>60.643300000000004</v>
    <v>259.18</v>
    <v>258.86</v>
    <v>443306400</v>
    <v>AMT</v>
    <v>AMERICAN TOWER CORPORATION (XNYS:AMT)</v>
    <v>950425</v>
    <v>1884609</v>
    <v>1996</v>
  </rv>
  <rv s="4">
    <v>32</v>
  </rv>
  <rv s="0">
    <v>http://en.wikipedia.org/wiki/Amazon_(company)</v>
    <v>Wikipedia</v>
  </rv>
  <rv s="1">
    <v>0</v>
    <v>34</v>
  </rv>
  <rv s="2">
    <v>https://www.bing.com/th?id=AMMS_234d7638413b734c1560bf8e7f642960&amp;qlt=95</v>
    <v>35</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3344.29</v>
    <v>1626.0318</v>
    <v>1.3217000000000001</v>
    <v>-38.19</v>
    <v>-1.2169000000000001E-2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3148.4850000000001</v>
    <v>36</v>
    <v>Diversified Retail</v>
    <v>Stock</v>
    <v>44034.827013888891</v>
    <v>37</v>
    <v>3065.26</v>
    <v>1594507000000</v>
    <v>AMAZON.COM, INC.</v>
    <v>AMAZON.COM, INC.</v>
    <v>3118.7</v>
    <v>149.9136</v>
    <v>3138.29</v>
    <v>3100.1</v>
    <v>498776000</v>
    <v>AMZN</v>
    <v>AMAZON.COM, INC. (XNAS:AMZN)</v>
    <v>3641070</v>
    <v>5275461</v>
    <v>1996</v>
  </rv>
  <rv s="4">
    <v>38</v>
  </rv>
  <rv s="0">
    <v>http://en.wikipedia.org/wiki/Bank_of_America</v>
    <v>Wikipedia</v>
  </rv>
  <rv s="1">
    <v>0</v>
    <v>40</v>
  </rv>
  <rv s="2">
    <v>https://www.bing.com/th?id=AMMS_0720042c42661f705c810fedd777349a&amp;qlt=95</v>
    <v>41</v>
    <v>https://www.bing.com/images/search?form=xlimg&amp;q=bank+of+america</v>
    <v>Image of BANK OF AMERICA CORPORATION</v>
  </rv>
  <rv s="0">
    <v>https://www.bing.com/financeapi/forcetrigger?t=a1o4sm&amp;q=XNYS%3aBAC&amp;form=skydnc</v>
    <v>Learn more on Bing</v>
  </rv>
  <rv s="3">
    <v>en-US</v>
    <v>a1o4sm</v>
    <v>268435456</v>
    <v>268435457</v>
    <v>1</v>
    <v>0</v>
    <v>BANK OF AMERICA CORPORATION (XNYS:BAC)</v>
    <v>3</v>
    <v>4</v>
    <v>Finance</v>
    <v>5</v>
    <v>35.72</v>
    <v>17.95</v>
    <v>1.5723</v>
    <v>-0.185</v>
    <v>-7.5760000000000003E-3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24.33</v>
    <v>42</v>
    <v>Banking Services</v>
    <v>Stock</v>
    <v>44034.827218691404</v>
    <v>43</v>
    <v>23.966999999999999</v>
    <v>204299000000</v>
    <v>BANK OF AMERICA CORPORATION</v>
    <v>BANK OF AMERICA CORPORATION</v>
    <v>24.23</v>
    <v>11.729100000000001</v>
    <v>24.42</v>
    <v>24.234999999999999</v>
    <v>8664082000</v>
    <v>BAC</v>
    <v>BANK OF AMERICA CORPORATION (XNYS:BAC)</v>
    <v>44907860</v>
    <v>70057367</v>
    <v>1998</v>
  </rv>
  <rv s="4">
    <v>44</v>
  </rv>
  <rv s="0">
    <v>http://en.wikipedia.org/wiki/Crown_Castle</v>
    <v>Wikipedia</v>
  </rv>
  <rv s="1">
    <v>0</v>
    <v>46</v>
  </rv>
  <rv s="2">
    <v>https://www.bing.com/th?id=AMMS_c3004515079ab099df8e6d786a3d5747&amp;qlt=95</v>
    <v>47</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5</v>
    <v>180</v>
    <v>114.18</v>
    <v>0.35239999999999999</v>
    <v>0.44</v>
    <v>2.6259999999999999E-3</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169.50550000000001</v>
    <v>48</v>
    <v>Residential &amp; Commercial REIT</v>
    <v>Stock</v>
    <v>44034.826898148145</v>
    <v>49</v>
    <v>166.51</v>
    <v>70914390000</v>
    <v>CROWN CASTLE INTERNATIONAL CORP.</v>
    <v>CROWN CASTLE INTERNATIONAL CORP.</v>
    <v>166.95</v>
    <v>94.616600000000005</v>
    <v>167.54</v>
    <v>167.98</v>
    <v>416751200</v>
    <v>CCI</v>
    <v>CROWN CASTLE INTERNATIONAL CORP. (XNYS:CCI)</v>
    <v>1094060</v>
    <v>2250876</v>
    <v>2014</v>
  </rv>
  <rv s="4">
    <v>50</v>
  </rv>
  <rv s="0">
    <v>http://en.wikipedia.org/wiki/Chegg</v>
    <v>Wikipedia</v>
  </rv>
  <rv s="1">
    <v>0</v>
    <v>52</v>
  </rv>
  <rv s="2">
    <v>https://www.bing.com/th?id=AMMS_05cec83d4faa25b23085648b2435df90&amp;qlt=95</v>
    <v>53</v>
    <v>https://www.bing.com/images/search?form=xlimg&amp;q=chegg</v>
    <v>Image of CHEGG, INC.</v>
  </rv>
  <rv s="0">
    <v>https://www.bing.com/financeapi/forcetrigger?t=a1plyc&amp;q=XNYS%3aCHGG&amp;form=skydnc</v>
    <v>Learn more on Bing</v>
  </rv>
  <rv s="3">
    <v>en-US</v>
    <v>a1plyc</v>
    <v>268435456</v>
    <v>268435457</v>
    <v>1</v>
    <v>0</v>
    <v>CHEGG, INC. (XNYS:CHGG)</v>
    <v>3</v>
    <v>4</v>
    <v>Finance</v>
    <v>5</v>
    <v>77.900000000000006</v>
    <v>25.89</v>
    <v>1.0929</v>
    <v>-0.40500000000000003</v>
    <v>-5.2910000000000006E-3</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77.23</v>
    <v>54</v>
    <v>Professional &amp; Commercial Services</v>
    <v>Stock</v>
    <v>44034.827222222222</v>
    <v>55</v>
    <v>74.89</v>
    <v>9513360000</v>
    <v>CHEGG, INC.</v>
    <v>CHEGG, INC.</v>
    <v>76.739999999999995</v>
    <v>0</v>
    <v>76.545000000000002</v>
    <v>76.14</v>
    <v>123646500</v>
    <v>CHGG</v>
    <v>CHEGG, INC. (XNYS:CHGG)</v>
    <v>949237</v>
    <v>3844386</v>
    <v>2005</v>
  </rv>
  <rv s="4">
    <v>56</v>
  </rv>
  <rv s="0">
    <v>http://en.wikipedia.org/wiki/Charter_Communications</v>
    <v>Wikipedia</v>
  </rv>
  <rv s="1">
    <v>0</v>
    <v>58</v>
  </rv>
  <rv s="2">
    <v>https://www.bing.com/th?id=AMMS_b333c156489d197714faacdcb39f31f8&amp;qlt=95</v>
    <v>59</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5</v>
    <v>571.6</v>
    <v>345.67</v>
    <v>1.0425</v>
    <v>2.37</v>
    <v>4.1970000000000002E-3</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568.20000000000005</v>
    <v>60</v>
    <v>Media &amp; Publishing</v>
    <v>Stock</v>
    <v>44034.826684166408</v>
    <v>61</v>
    <v>561.29899999999998</v>
    <v>116753800000</v>
    <v>CHARTER COMMUNICATIONS, INC.</v>
    <v>CHARTER COMMUNICATIONS, INC.</v>
    <v>566.96</v>
    <v>68.458399999999997</v>
    <v>564.67999999999995</v>
    <v>567.04999999999995</v>
    <v>206457500</v>
    <v>CHTR</v>
    <v>CHARTER COMMUNICATIONS, INC. (XNAS:CHTR)</v>
    <v>289313</v>
    <v>1042134</v>
    <v>2003</v>
  </rv>
  <rv s="4">
    <v>62</v>
  </rv>
  <rv s="0">
    <v>http://en.wikipedia.org/wiki/Clorox</v>
    <v>Wikipedia</v>
  </rv>
  <rv s="1">
    <v>0</v>
    <v>64</v>
  </rv>
  <rv s="2">
    <v>https://www.bing.com/th?id=AMMS_1a47fe208ff48a2035e2645926968045&amp;qlt=95</v>
    <v>65</v>
    <v>https://www.bing.com/images/search?form=xlimg&amp;q=clorox</v>
    <v>Image of THE CLOROX COMPANY</v>
  </rv>
  <rv s="0">
    <v>https://www.bing.com/financeapi/forcetrigger?t=a1pvu2&amp;q=XNYS%3aCLX&amp;form=skydnc</v>
    <v>Learn more on Bing</v>
  </rv>
  <rv s="3">
    <v>en-US</v>
    <v>a1pvu2</v>
    <v>268435456</v>
    <v>268435457</v>
    <v>1</v>
    <v>0</v>
    <v>THE CLOROX COMPANY (XNYS:CLX)</v>
    <v>3</v>
    <v>4</v>
    <v>Finance</v>
    <v>5</v>
    <v>232.1</v>
    <v>144.12</v>
    <v>0.2445</v>
    <v>0.91190000000000004</v>
    <v>4.0229999999999997E-3</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227.69</v>
    <v>66</v>
    <v>Personal &amp; Household Products &amp; Services</v>
    <v>Stock</v>
    <v>44034.827625925784</v>
    <v>67</v>
    <v>224.47</v>
    <v>28680170000</v>
    <v>THE CLOROX COMPANY</v>
    <v>THE CLOROX COMPANY</v>
    <v>227.31</v>
    <v>33.251199999999997</v>
    <v>226.69</v>
    <v>227.6019</v>
    <v>125933800</v>
    <v>CLX</v>
    <v>THE CLOROX COMPANY (XNYS:CLX)</v>
    <v>660140</v>
    <v>1375784</v>
    <v>1986</v>
  </rv>
  <rv s="4">
    <v>68</v>
  </rv>
  <rv s="0">
    <v>http://en.wikipedia.org/wiki/CME_Group</v>
    <v>Wikipedia</v>
  </rv>
  <rv s="1">
    <v>0</v>
    <v>70</v>
  </rv>
  <rv s="2">
    <v>https://www.bing.com/th?id=AMMS_18f9365758c394770158a16b70895cb7&amp;qlt=95</v>
    <v>71</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5</v>
    <v>225.36</v>
    <v>131.80000000000001</v>
    <v>0.30299999999999999</v>
    <v>1.8</v>
    <v>1.0700000000000001E-2</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170.43</v>
    <v>72</v>
    <v>Investment Banking &amp; Investment Services</v>
    <v>Stock</v>
    <v>44034.827781250002</v>
    <v>73</v>
    <v>167.06</v>
    <v>60206450000</v>
    <v>CME GROUP INC.</v>
    <v>CME GROUP INC.</v>
    <v>167.06</v>
    <v>25.257200000000001</v>
    <v>168.22</v>
    <v>170.02</v>
    <v>358585200</v>
    <v>CME</v>
    <v>CME GROUP INC. (XNAS:CME)</v>
    <v>912831</v>
    <v>1951072</v>
    <v>2001</v>
  </rv>
  <rv s="4">
    <v>74</v>
  </rv>
  <rv s="0">
    <v>http://en.wikipedia.org/wiki/Costco</v>
    <v>Wikipedia</v>
  </rv>
  <rv s="1">
    <v>0</v>
    <v>76</v>
  </rv>
  <rv s="2">
    <v>https://www.bing.com/th?id=AMMS_90a82bf7d9bf620ad2bd5ec79a4882af&amp;qlt=95</v>
    <v>77</v>
    <v>https://www.bing.com/images/search?form=xlimg&amp;q=costco</v>
    <v>Image of COSTCO WHOLESALE CORPORATION</v>
  </rv>
  <rv s="0">
    <v>https://www.bing.com/financeapi/forcetrigger?t=a1q6k2&amp;q=XNAS%3aCOST&amp;form=skydnc</v>
    <v>Learn more on Bing</v>
  </rv>
  <rv s="3">
    <v>en-US</v>
    <v>a1q6k2</v>
    <v>268435456</v>
    <v>268435457</v>
    <v>1</v>
    <v>0</v>
    <v>COSTCO WHOLESALE CORPORATION (XNAS:COST)</v>
    <v>3</v>
    <v>4</v>
    <v>Finance</v>
    <v>5</v>
    <v>331.49</v>
    <v>262.70999999999998</v>
    <v>0.68930000000000002</v>
    <v>1.31</v>
    <v>3.9969999999999997E-3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329.66</v>
    <v>78</v>
    <v>Diversified Retail</v>
    <v>Stock</v>
    <v>44034.827048611114</v>
    <v>79</v>
    <v>325.01</v>
    <v>144161900000</v>
    <v>COSTCO WHOLESALE CORPORATION</v>
    <v>COSTCO WHOLESALE CORPORATION</v>
    <v>329.65</v>
    <v>38.762900000000002</v>
    <v>327.74</v>
    <v>329.05</v>
    <v>441523700</v>
    <v>COST</v>
    <v>COSTCO WHOLESALE CORPORATION (XNAS:COST)</v>
    <v>1031667</v>
    <v>2392660</v>
    <v>1987</v>
  </rv>
  <rv s="4">
    <v>80</v>
  </rv>
  <rv s="0">
    <v>https://www.bing.com/financeapi/forcetrigger?t=a1q6vh&amp;q=XNAS%3aCOUP&amp;form=skydnc</v>
    <v>Learn more on Bing</v>
  </rv>
  <rv s="7">
    <v>en-US</v>
    <v>a1q6vh</v>
    <v>268435456</v>
    <v>268435457</v>
    <v>1</v>
    <v>11</v>
    <v>COUPA SOFTWARE INCORPORATED (XNAS:COUP)</v>
    <v>9</v>
    <v>12</v>
    <v>Finance</v>
    <v>5</v>
    <v>317.93</v>
    <v>99.01</v>
    <v>1.4871000000000001</v>
    <v>3.9750000000000001</v>
    <v>1.2844E-2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315.08</v>
    <v>Software &amp; IT Services</v>
    <v>Stock</v>
    <v>44034.827021191406</v>
    <v>82</v>
    <v>306.23270000000002</v>
    <v>21199380000</v>
    <v>COUPA SOFTWARE INCORPORATED</v>
    <v>COUPA SOFTWARE INCORPORATED</v>
    <v>311.10000000000002</v>
    <v>309.49</v>
    <v>313.46499999999997</v>
    <v>67073900</v>
    <v>COUP</v>
    <v>COUPA SOFTWARE INCORPORATED (XNAS:COUP)</v>
    <v>1059368</v>
    <v>1725700</v>
    <v>2006</v>
  </rv>
  <rv s="4">
    <v>83</v>
  </rv>
  <rv s="0">
    <v>https://creativecommons.org/licenses/by-sa/2.0</v>
    <v>CC BY-SA 2.0</v>
  </rv>
  <rv s="0">
    <v>http://es.wikipedia.org/wiki/Salesforce.com</v>
    <v>Wikipedia</v>
  </rv>
  <rv s="1">
    <v>85</v>
    <v>86</v>
  </rv>
  <rv s="2">
    <v>https://www.bing.com/th?id=AMMS_81636c6c53ba7c535b0ed06dfa3ef9df&amp;qlt=95</v>
    <v>87</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202.82</v>
    <v>115.29</v>
    <v>1.0585</v>
    <v>0.42</v>
    <v>2.2009999999999998E-3</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191.82</v>
    <v>88</v>
    <v>Software &amp; IT Services</v>
    <v>Stock</v>
    <v>44034.827384259261</v>
    <v>89</v>
    <v>188.8802</v>
    <v>175776100000</v>
    <v>SALESFORCE.COM, INC.</v>
    <v>SALESFORCE.COM, INC.</v>
    <v>190.7</v>
    <v>0</v>
    <v>190.8</v>
    <v>191.22</v>
    <v>901000000</v>
    <v>CRM</v>
    <v>SALESFORCE.COM, INC. (XNYS:CRM)</v>
    <v>2091862</v>
    <v>5827713</v>
    <v>1999</v>
  </rv>
  <rv s="4">
    <v>90</v>
  </rv>
  <rv s="0">
    <v>http://en.wikipedia.org/wiki/Cisco_Systems</v>
    <v>Wikipedia</v>
  </rv>
  <rv s="1">
    <v>0</v>
    <v>92</v>
  </rv>
  <rv s="2">
    <v>https://www.bing.com/th?id=AMMS_260a2f4e042134ccb72dfe738e09a885&amp;qlt=95</v>
    <v>93</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58.094999999999999</v>
    <v>32.400100000000002</v>
    <v>0.94</v>
    <v>-7.4999999999999997E-2</v>
    <v>-1.5950000000000001E-3</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47.104999999999997</v>
    <v>94</v>
    <v>Communications &amp; Networking</v>
    <v>Stock</v>
    <v>44034.826891457815</v>
    <v>95</v>
    <v>46.55</v>
    <v>198321300000</v>
    <v>CISCO SYSTEMS, INC.</v>
    <v>CISCO SYSTEMS, INC.</v>
    <v>46.95</v>
    <v>17.293700000000001</v>
    <v>47.02</v>
    <v>46.945</v>
    <v>4222296000</v>
    <v>CSCO</v>
    <v>CISCO SYSTEMS, INC. (XNAS:CSCO)</v>
    <v>21395793</v>
    <v>23648979</v>
    <v>1984</v>
  </rv>
  <rv s="4">
    <v>96</v>
  </rv>
  <rv s="0">
    <v>http://en.wikipedia.org/wiki/CVS_Health</v>
    <v>Wikipedia</v>
  </rv>
  <rv s="1">
    <v>0</v>
    <v>98</v>
  </rv>
  <rv s="2">
    <v>https://www.bing.com/th?id=AMMS_de0354b26c9c5f8e1b0e62bd0f836214&amp;qlt=95</v>
    <v>99</v>
    <v>https://www.bing.com/images/search?form=xlimg&amp;q=cvs+health</v>
    <v>Image of CVS HEALTH CORPORATION</v>
  </rv>
  <rv s="0">
    <v>https://www.bing.com/financeapi/forcetrigger?t=a1qlnm&amp;q=XNYS%3aCVS&amp;form=skydnc</v>
    <v>Learn more on Bing</v>
  </rv>
  <rv s="3">
    <v>en-US</v>
    <v>a1qlnm</v>
    <v>268435456</v>
    <v>268435457</v>
    <v>1</v>
    <v>0</v>
    <v>CVS HEALTH CORPORATION (XNYS:CVS)</v>
    <v>3</v>
    <v>4</v>
    <v>Finance</v>
    <v>5</v>
    <v>77.03</v>
    <v>52.04</v>
    <v>0.71689999999999998</v>
    <v>-0.71</v>
    <v>-1.1003000000000001E-2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64.209999999999994</v>
    <v>100</v>
    <v>Healthcare Providers &amp; Services</v>
    <v>Stock</v>
    <v>44034.82693598359</v>
    <v>101</v>
    <v>63.125</v>
    <v>83536170000</v>
    <v>CVS HEALTH CORPORATION</v>
    <v>CVS HEALTH CORPORATION</v>
    <v>64.13</v>
    <v>11.591100000000001</v>
    <v>64.53</v>
    <v>63.82</v>
    <v>1307091000</v>
    <v>CVS</v>
    <v>CVS HEALTH CORPORATION (XNYS:CVS)</v>
    <v>3941794</v>
    <v>7352637</v>
    <v>1996</v>
  </rv>
  <rv s="4">
    <v>102</v>
  </rv>
  <rv s="0">
    <v>http://en.wikipedia.org/wiki/Chevron_Corporation</v>
    <v>Wikipedia</v>
  </rv>
  <rv s="1">
    <v>0</v>
    <v>104</v>
  </rv>
  <rv s="2">
    <v>https://www.bing.com/th?id=AMMS_2d49dc55c1faf81186e7649c0d153e02&amp;qlt=95</v>
    <v>105</v>
    <v>https://www.bing.com/images/search?form=xlimg&amp;q=chevron+corporation</v>
    <v>Image of CHEVRON CORPORATION</v>
  </rv>
  <rv s="0">
    <v>https://www.bing.com/financeapi/forcetrigger?t=a1qlz2&amp;q=XNYS%3aCVX&amp;form=skydnc</v>
    <v>Learn more on Bing</v>
  </rv>
  <rv s="3">
    <v>en-US</v>
    <v>a1qlz2</v>
    <v>268435456</v>
    <v>268435457</v>
    <v>1</v>
    <v>0</v>
    <v>CHEVRON CORPORATION (XNYS:CVX)</v>
    <v>3</v>
    <v>4</v>
    <v>Finance</v>
    <v>5</v>
    <v>127</v>
    <v>51.6</v>
    <v>1.2963</v>
    <v>-0.54</v>
    <v>-5.9119999999999997E-3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90.965000000000003</v>
    <v>106</v>
    <v>Oil &amp; Gas</v>
    <v>Stock</v>
    <v>44034.826794108594</v>
    <v>107</v>
    <v>88.9</v>
    <v>159197300000</v>
    <v>CHEVRON CORPORATION</v>
    <v>CHEVRON CORPORATION</v>
    <v>90</v>
    <v>45.289000000000001</v>
    <v>91.34</v>
    <v>90.8</v>
    <v>1866979000</v>
    <v>CVX</v>
    <v>CHEVRON CORPORATION (XNYS:CVX)</v>
    <v>8205479</v>
    <v>8091413</v>
    <v>1926</v>
  </rv>
  <rv s="4">
    <v>108</v>
  </rv>
  <rv s="0">
    <v>http://en.wikipedia.org/wiki/Dell_Technologies</v>
    <v>Wikipedia</v>
  </rv>
  <rv s="1">
    <v>0</v>
    <v>110</v>
  </rv>
  <rv s="2">
    <v>https://www.bing.com/th?id=AMMS_c72af46f9cba505f20fc452dc879412d&amp;qlt=95</v>
    <v>111</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62.5</v>
    <v>25.51</v>
    <v>0.83709999999999996</v>
    <v>0.91</v>
    <v>1.4903E-2</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157000</v>
    <v>New York Stock Exchange</v>
    <v>XNYS</v>
    <v>XNYS</v>
    <v>ONE DELL WAY, ROUND ROCK, TX, 78682 US</v>
    <v>62.5</v>
    <v>112</v>
    <v>Computers, Phones &amp; Household Electronics</v>
    <v>Stock</v>
    <v>44034.826898275001</v>
    <v>113</v>
    <v>61.22</v>
    <v>45523170000</v>
    <v>DELL TECHNOLOGIES INC.</v>
    <v>DELL TECHNOLOGIES INC.</v>
    <v>61.22</v>
    <v>10.269600000000001</v>
    <v>61.06</v>
    <v>61.97</v>
    <v>740816500</v>
    <v>DELL</v>
    <v>DELL TECHNOLOGIES INC. (XNYS:DELL)</v>
    <v>1201334</v>
    <v>4116531</v>
    <v>2013</v>
  </rv>
  <rv s="4">
    <v>114</v>
  </rv>
  <rv s="0">
    <v>https://www.bing.com/financeapi/forcetrigger?t=a1r177&amp;q=XNYS%3aDGX&amp;form=skydnc</v>
    <v>Learn more on Bing</v>
  </rv>
  <rv s="6">
    <v>en-US</v>
    <v>a1r177</v>
    <v>268435456</v>
    <v>268435457</v>
    <v>1</v>
    <v>8</v>
    <v>QUEST DIAGNOSTICS INCORPORATED (XNYS:DGX)</v>
    <v>9</v>
    <v>10</v>
    <v>Finance</v>
    <v>5</v>
    <v>129.30000000000001</v>
    <v>73.02</v>
    <v>1.3841000000000001</v>
    <v>0.69</v>
    <v>5.365E-3</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129.78</v>
    <v>Healthcare Providers &amp; Services</v>
    <v>Stock</v>
    <v>44034.826913587502</v>
    <v>116</v>
    <v>128.11000000000001</v>
    <v>16970570000</v>
    <v>QUEST DIAGNOSTICS INCORPORATED</v>
    <v>QUEST DIAGNOSTICS INCORPORATED</v>
    <v>128.61000000000001</v>
    <v>22.7105</v>
    <v>128.61000000000001</v>
    <v>129.30000000000001</v>
    <v>133731800</v>
    <v>DGX</v>
    <v>QUEST DIAGNOSTICS INCORPORATED (XNYS:DGX)</v>
    <v>909121</v>
    <v>1424714</v>
    <v>1996</v>
  </rv>
  <rv s="4">
    <v>117</v>
  </rv>
  <rv s="0">
    <v>https://www.bing.com/financeapi/forcetrigger?t=bqrtfr&amp;q=XNAS%3aDKNG&amp;form=skydnc</v>
    <v>Learn more on Bing</v>
  </rv>
  <rv s="8">
    <v>en-US</v>
    <v>bqrtfr</v>
    <v>268435456</v>
    <v>268435457</v>
    <v>1</v>
    <v>13</v>
    <v>DRAFTKINGS INC. (XNAS:DKNG)</v>
    <v>9</v>
    <v>14</v>
    <v>Finance</v>
    <v>5</v>
    <v>44.79</v>
    <v>9.76</v>
    <v>0.13500000000000001</v>
    <v>3.5949999999999997E-3</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38.03</v>
    <v>Hotels &amp; Entertainment Services</v>
    <v>Stock</v>
    <v>44034.827048611114</v>
    <v>119</v>
    <v>35.840000000000003</v>
    <v>12414430000</v>
    <v>DRAFTKINGS INC.</v>
    <v>DRAFTKINGS INC.</v>
    <v>37.799999999999997</v>
    <v>37.549999999999997</v>
    <v>37.685000000000002</v>
    <v>350591000</v>
    <v>DKNG</v>
    <v>DRAFTKINGS INC. (XNAS:DKNG)</v>
    <v>9200589</v>
    <v>15491963</v>
    <v>2019</v>
  </rv>
  <rv s="4">
    <v>120</v>
  </rv>
  <rv s="9">
    <v>12</v>
    <v>Beta</v>
  </rv>
  <rv s="0">
    <v>https://www.bing.com/financeapi/forcetrigger?t=a1r5fr&amp;q=XNYS%3aDLR&amp;form=skydnc</v>
    <v>Learn more on Bing</v>
  </rv>
  <rv s="6">
    <v>en-US</v>
    <v>a1r5fr</v>
    <v>268435456</v>
    <v>268435457</v>
    <v>1</v>
    <v>8</v>
    <v>DIGITAL REALTY TRUST, INC. (XNYS:DLR)</v>
    <v>9</v>
    <v>10</v>
    <v>Finance</v>
    <v>5</v>
    <v>158.36000000000001</v>
    <v>105</v>
    <v>0.20430000000000001</v>
    <v>1.2649999999999999</v>
    <v>8.8280000000000008E-3</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145.15</v>
    <v>Residential &amp; Commercial REIT</v>
    <v>Stock</v>
    <v>44034.826924062501</v>
    <v>123</v>
    <v>142.59</v>
    <v>38701470000</v>
    <v>DIGITAL REALTY TRUST, INC.</v>
    <v>DIGITAL REALTY TRUST, INC.</v>
    <v>143.25</v>
    <v>51.344299999999997</v>
    <v>143.29</v>
    <v>144.55500000000001</v>
    <v>268313000</v>
    <v>DLR</v>
    <v>DIGITAL REALTY TRUST, INC. (XNYS:DLR)</v>
    <v>773539</v>
    <v>2215759</v>
    <v>2004</v>
  </rv>
  <rv s="4">
    <v>124</v>
  </rv>
  <rv s="0">
    <v>https://creativecommons.org/licenses/by-sa/4.0</v>
    <v>CC BY-SA 4.0</v>
  </rv>
  <rv s="0">
    <v>http://en.wikipedia.org/wiki/Dexcom</v>
    <v>Wikipedia</v>
  </rv>
  <rv s="1">
    <v>126</v>
    <v>127</v>
  </rv>
  <rv s="2">
    <v>https://www.bing.com/th?id=AMMS_0fedf8e917aae5d8d541f47d152782e5&amp;qlt=95</v>
    <v>128</v>
    <v>https://www.bing.com/images/search?form=xlimg&amp;q=dexcom</v>
    <v>Image of DEXCOM, INC.</v>
  </rv>
  <rv s="0">
    <v>https://www.bing.com/financeapi/forcetrigger?t=a1rgxm&amp;q=XNAS%3aDXCM&amp;form=skydnc</v>
    <v>Learn more on Bing</v>
  </rv>
  <rv s="3">
    <v>en-US</v>
    <v>a1rgxm</v>
    <v>268435456</v>
    <v>268435457</v>
    <v>1</v>
    <v>0</v>
    <v>DEXCOM, INC. (XNAS:DXCM)</v>
    <v>3</v>
    <v>4</v>
    <v>Finance</v>
    <v>5</v>
    <v>446.5</v>
    <v>138.28</v>
    <v>0.77380000000000004</v>
    <v>-2.87</v>
    <v>-6.6900000000000006E-3</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434.74</v>
    <v>129</v>
    <v>Healthcare Equipment &amp; Supplies</v>
    <v>Stock</v>
    <v>44034.82707175926</v>
    <v>130</v>
    <v>417.68</v>
    <v>40771600000</v>
    <v>DEXCOM, INC.</v>
    <v>DEXCOM, INC.</v>
    <v>430.82</v>
    <v>269.41050000000001</v>
    <v>429.02</v>
    <v>426.15</v>
    <v>94297930</v>
    <v>DXCM</v>
    <v>DEXCOM, INC. (XNAS:DXCM)</v>
    <v>380708</v>
    <v>1101907</v>
    <v>1999</v>
  </rv>
  <rv s="4">
    <v>131</v>
  </rv>
  <rv s="0">
    <v>http://en.wikipedia.org/wiki/EBay</v>
    <v>Wikipedia</v>
  </rv>
  <rv s="1">
    <v>0</v>
    <v>133</v>
  </rv>
  <rv s="2">
    <v>https://www.bing.com/th?id=AMMS_8075a378e41891bb0de7ddc6ae090353&amp;qlt=95</v>
    <v>134</v>
    <v>https://www.bing.com/images/search?form=xlimg&amp;q=ebay</v>
    <v>Image of EBAY INC.</v>
  </rv>
  <rv s="0">
    <v>https://www.bing.com/financeapi/forcetrigger?t=a1rk52&amp;q=XNAS%3aEBAY&amp;form=skydnc</v>
    <v>Learn more on Bing</v>
  </rv>
  <rv s="3">
    <v>en-US</v>
    <v>a1rk52</v>
    <v>268435456</v>
    <v>268435457</v>
    <v>1</v>
    <v>0</v>
    <v>EBAY INC. (XNAS:EBAY)</v>
    <v>3</v>
    <v>4</v>
    <v>Finance</v>
    <v>5</v>
    <v>61.06</v>
    <v>26.02</v>
    <v>1.3939999999999999</v>
    <v>-0.38</v>
    <v>-6.7149999999999996E-3</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57.43</v>
    <v>135</v>
    <v>Software &amp; IT Services</v>
    <v>Stock</v>
    <v>44034.826932870368</v>
    <v>136</v>
    <v>56.125</v>
    <v>41085630000</v>
    <v>EBAY INC.</v>
    <v>EBAY INC.</v>
    <v>56.67</v>
    <v>26.182300000000001</v>
    <v>56.59</v>
    <v>56.21</v>
    <v>702678700</v>
    <v>EBAY</v>
    <v>EBAY INC. (XNAS:EBAY)</v>
    <v>6698036</v>
    <v>12068606</v>
    <v>1998</v>
  </rv>
  <rv s="4">
    <v>137</v>
  </rv>
  <rv s="0">
    <v>http://en.wikipedia.org/wiki/Ecolab</v>
    <v>Wikipedia</v>
  </rv>
  <rv s="1">
    <v>0</v>
    <v>139</v>
  </rv>
  <rv s="2">
    <v>https://www.bing.com/th?id=AMMS_0490968376191c96c9dfc6280f57c228&amp;qlt=95</v>
    <v>140</v>
    <v>https://www.bing.com/images/search?form=xlimg&amp;q=ecolab</v>
    <v>Image of ECOLAB INC.</v>
  </rv>
  <rv s="0">
    <v>https://www.bing.com/financeapi/forcetrigger?t=a1rlu2&amp;q=XNYS%3aECL&amp;form=skydnc</v>
    <v>Learn more on Bing</v>
  </rv>
  <rv s="3">
    <v>en-US</v>
    <v>a1rlu2</v>
    <v>268435456</v>
    <v>268435457</v>
    <v>1</v>
    <v>0</v>
    <v>ECOLAB INC. (XNYS:ECL)</v>
    <v>3</v>
    <v>4</v>
    <v>Finance</v>
    <v>5</v>
    <v>231.36</v>
    <v>124.6</v>
    <v>0.99839999999999995</v>
    <v>2.415</v>
    <v>1.1631000000000001E-2</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210.29</v>
    <v>141</v>
    <v>Chemicals</v>
    <v>Stock</v>
    <v>44034.827453703707</v>
    <v>142</v>
    <v>207.16</v>
    <v>60694230000</v>
    <v>ECOLAB INC.</v>
    <v>ECOLAB INC.</v>
    <v>208.23</v>
    <v>39.098700000000001</v>
    <v>207.64</v>
    <v>210.05500000000001</v>
    <v>289226700</v>
    <v>ECL</v>
    <v>ECOLAB INC. (XNYS:ECL)</v>
    <v>464076</v>
    <v>1417106</v>
    <v>1924</v>
  </rv>
  <rv s="4">
    <v>143</v>
  </rv>
  <rv s="0">
    <v>https://www.bing.com/financeapi/forcetrigger?t=a1ruc7&amp;q=XNYS%3aEL&amp;form=skydnc</v>
    <v>Learn more on Bing</v>
  </rv>
  <rv s="6">
    <v>en-US</v>
    <v>a1ruc7</v>
    <v>268435456</v>
    <v>268435457</v>
    <v>1</v>
    <v>8</v>
    <v>THE ESTEE LAUDER COMPANIES INC. (XNYS:EL)</v>
    <v>9</v>
    <v>10</v>
    <v>Finance</v>
    <v>5</v>
    <v>220.42</v>
    <v>137.01140000000001</v>
    <v>0.77759999999999996</v>
    <v>1.0449999999999999</v>
    <v>5.3740000000000003E-3</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195.78</v>
    <v>Personal &amp; Household Products &amp; Services</v>
    <v>Stock</v>
    <v>44034.82776780078</v>
    <v>145</v>
    <v>193.26</v>
    <v>70682130000</v>
    <v>THE ESTEE LAUDER COMPANIES INC.</v>
    <v>THE ESTEE LAUDER COMPANIES INC.</v>
    <v>194.75</v>
    <v>54.9679</v>
    <v>194.44</v>
    <v>195.48500000000001</v>
    <v>359998600</v>
    <v>EL</v>
    <v>THE ESTEE LAUDER COMPANIES INC. (XNYS:EL)</v>
    <v>491245</v>
    <v>1242422</v>
    <v>1976</v>
  </rv>
  <rv s="4">
    <v>146</v>
  </rv>
  <rv s="0">
    <v>https://www.bing.com/financeapi/forcetrigger?t=a1sxjc&amp;q=XNAS%3aFIVN&amp;form=skydnc</v>
    <v>Learn more on Bing</v>
  </rv>
  <rv s="6">
    <v>en-US</v>
    <v>a1sxjc</v>
    <v>268435456</v>
    <v>268435457</v>
    <v>1</v>
    <v>8</v>
    <v>FIVE9, INC. (XNAS:FIVN)</v>
    <v>9</v>
    <v>10</v>
    <v>Finance</v>
    <v>5</v>
    <v>122.19</v>
    <v>46.215000000000003</v>
    <v>0.7298</v>
    <v>-0.61</v>
    <v>-5.2559999999999994E-3</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118.13</v>
    <v>Software &amp; IT Services</v>
    <v>Stock</v>
    <v>44034.826122685183</v>
    <v>148</v>
    <v>113.79</v>
    <v>7334297000</v>
    <v>FIVE9, INC.</v>
    <v>FIVE9, INC.</v>
    <v>117.85</v>
    <v>141.64619999999999</v>
    <v>116.06</v>
    <v>115.45</v>
    <v>62028900</v>
    <v>FIVN</v>
    <v>FIVE9, INC. (XNAS:FIVN)</v>
    <v>472257</v>
    <v>1278899</v>
    <v>2001</v>
  </rv>
  <rv s="4">
    <v>149</v>
  </rv>
  <rv s="0">
    <v>https://www.bing.com/financeapi/forcetrigger?t=bpwnzr&amp;q=XNYS%3aFSLY&amp;form=skydnc</v>
    <v>Learn more on Bing</v>
  </rv>
  <rv s="10">
    <v>en-US</v>
    <v>bpwnzr</v>
    <v>268435456</v>
    <v>268435457</v>
    <v>1</v>
    <v>15</v>
    <v>FASTLY, INC. (XNYS:FSLY)</v>
    <v>9</v>
    <v>16</v>
    <v>Finance</v>
    <v>5</v>
    <v>102.95</v>
    <v>10.63</v>
    <v>0.42</v>
    <v>5.0600000000000003E-3</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85.799899999999994</v>
    <v>Software &amp; IT Services</v>
    <v>Stock</v>
    <v>44034.827731481484</v>
    <v>151</v>
    <v>82.3</v>
    <v>8741611000</v>
    <v>FASTLY, INC.</v>
    <v>FASTLY, INC.</v>
    <v>83.12</v>
    <v>0</v>
    <v>83.01</v>
    <v>83.43</v>
    <v>103024300</v>
    <v>FSLY</v>
    <v>FASTLY, INC. (XNYS:FSLY)</v>
    <v>3742424</v>
    <v>13780366</v>
    <v>2011</v>
  </rv>
  <rv s="4">
    <v>152</v>
  </rv>
  <rv s="0">
    <v>https://www.bing.com/financeapi/forcetrigger?t=a1tvoc&amp;q=XNAS%3aGILD&amp;form=skydnc</v>
    <v>Learn more on Bing</v>
  </rv>
  <rv s="6">
    <v>en-US</v>
    <v>a1tvoc</v>
    <v>268435456</v>
    <v>268435457</v>
    <v>1</v>
    <v>8</v>
    <v>GILEAD SCIENCES, INC. (XNAS:GILD)</v>
    <v>9</v>
    <v>10</v>
    <v>Finance</v>
    <v>5</v>
    <v>85.97</v>
    <v>60.89</v>
    <v>0.69910000000000005</v>
    <v>-0.46</v>
    <v>-5.9909999999999998E-3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77.239999999999995</v>
    <v>Biotechnology &amp; Medical Research</v>
    <v>Stock</v>
    <v>44034.827428228906</v>
    <v>154</v>
    <v>75.959999999999994</v>
    <v>97941480000</v>
    <v>GILEAD SCIENCES, INC.</v>
    <v>GILEAD SCIENCES, INC.</v>
    <v>76.87</v>
    <v>19.737100000000002</v>
    <v>76.78</v>
    <v>76.319999999999993</v>
    <v>1254373000</v>
    <v>GILD</v>
    <v>GILEAD SCIENCES, INC. (XNAS:GILD)</v>
    <v>3757586</v>
    <v>7843406</v>
    <v>1987</v>
  </rv>
  <rv s="4">
    <v>155</v>
  </rv>
  <rv s="0">
    <v>http://en.wikipedia.org/wiki/Alphabet_Inc.</v>
    <v>Wikipedia</v>
  </rv>
  <rv s="1">
    <v>0</v>
    <v>157</v>
  </rv>
  <rv s="2">
    <v>https://www.bing.com/th?id=AMMS_91f59ff6c9305ce24b1cf0389cd856f8&amp;qlt=95</v>
    <v>158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1586.99</v>
    <v>1013.5361</v>
    <v>1.0578000000000001</v>
    <v>9.8138000000000005</v>
    <v>6.2970000000000005E-3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1570</v>
    <v>159</v>
    <v>Software &amp; IT Services</v>
    <v>Stock</v>
    <v>44034.827303240738</v>
    <v>160</v>
    <v>1546.24</v>
    <v>1068141000000</v>
    <v>ALPHABET INC.</v>
    <v>ALPHABET INC.</v>
    <v>1560.5</v>
    <v>31.441800000000001</v>
    <v>1558.42</v>
    <v>1568.2338</v>
    <v>682620200</v>
    <v>GOOG</v>
    <v>ALPHABET INC. (XNAS:GOOG)</v>
    <v>758901</v>
    <v>1762434</v>
    <v>2015</v>
  </rv>
  <rv s="4">
    <v>161</v>
  </rv>
  <rv s="0">
    <v>http://en.wikipedia.org/wiki/Hanesbrands</v>
    <v>Wikipedia</v>
  </rv>
  <rv s="1">
    <v>0</v>
    <v>163</v>
  </rv>
  <rv s="2">
    <v>https://www.bing.com/th?id=AMMS_c24975ed18339087911e989d5a38f632&amp;qlt=95</v>
    <v>164</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5</v>
    <v>16.649999999999999</v>
    <v>6.96</v>
    <v>1.6282000000000001</v>
    <v>0.125</v>
    <v>9.0060000000000001E-3</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14.2163</v>
    <v>165</v>
    <v>Textiles &amp; Apparel</v>
    <v>Stock</v>
    <v>44034.827445207811</v>
    <v>166</v>
    <v>13.79</v>
    <v>4865534000</v>
    <v>HANESBRANDS INC.</v>
    <v>HANESBRANDS INC.</v>
    <v>14.01</v>
    <v>9.8874999999999993</v>
    <v>13.88</v>
    <v>14.005000000000001</v>
    <v>348035300</v>
    <v>HBI</v>
    <v>HANESBRANDS INC. (XNYS:HBI)</v>
    <v>4429144</v>
    <v>8478311</v>
    <v>2005</v>
  </rv>
  <rv s="4">
    <v>167</v>
  </rv>
  <rv s="0">
    <v>http://en.wikipedia.org/wiki/HDFC_Bank</v>
    <v>Wikipedia</v>
  </rv>
  <rv s="1">
    <v>0</v>
    <v>169</v>
  </rv>
  <rv s="2">
    <v>https://www.bing.com/th?id=AMMS_c643fbc43e47b24065ddbb05b826221c&amp;qlt=95</v>
    <v>170</v>
    <v>https://www.bing.com/images/search?form=xlimg&amp;q=hdfc+bank</v>
    <v>Image of HDFC BANK LIMITED</v>
  </rv>
  <rv s="0">
    <v>https://www.bing.com/financeapi/forcetrigger?t=a1ujar&amp;q=XNYS%3aHDB&amp;form=skydnc</v>
    <v>Learn more on Bing</v>
  </rv>
  <rv s="3">
    <v>en-US</v>
    <v>a1ujar</v>
    <v>268435456</v>
    <v>268435457</v>
    <v>1</v>
    <v>0</v>
    <v>HDFC BANK LIMITED (XNYS:HDB)</v>
    <v>3</v>
    <v>17</v>
    <v>Finance</v>
    <v>5</v>
    <v>65.38</v>
    <v>29.5</v>
    <v>0.85589999999999999</v>
    <v>-1.895</v>
    <v>-3.6406999999999995E-2</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115882</v>
    <v>New York Stock Exchange</v>
    <v>XNYS</v>
    <v>XNYS</v>
    <v>iTHINK Techno Campus, Bldg B, Alpha,, Vikhroli Link Rd, Kanjur Marg East, MUMBAI, MAHARASHTRA, 400042 IN</v>
    <v>51.06</v>
    <v>171</v>
    <v>Banking Services</v>
    <v>Stock</v>
    <v>44034.827797210157</v>
    <v>172</v>
    <v>49.89</v>
    <v>83071950000</v>
    <v>HDFC BANK LIMITED</v>
    <v>HDFC BANK LIMITED</v>
    <v>50.73</v>
    <v>29.521799999999999</v>
    <v>52.05</v>
    <v>50.155000000000001</v>
    <v>1830093000</v>
    <v>HDB</v>
    <v>HDFC BANK LIMITED (XNYS:HDB)</v>
    <v>1397577</v>
    <v>1924025</v>
    <v>1994</v>
  </rv>
  <rv s="4">
    <v>173</v>
  </rv>
  <rv s="0">
    <v>http://en.wikipedia.org/wiki/Honeywell</v>
    <v>Wikipedia</v>
  </rv>
  <rv s="1">
    <v>0</v>
    <v>175</v>
  </rv>
  <rv s="2">
    <v>https://www.bing.com/th?id=AMMS_6449da466dbe4d24089aa2e66abcf5cd&amp;qlt=95</v>
    <v>176</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1.0390999999999999</v>
    <v>-0.06</v>
    <v>-3.8769999999999999E-4</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155.61000000000001</v>
    <v>177</v>
    <v>Industrial Conglomerates</v>
    <v>Stock</v>
    <v>44034.827476782033</v>
    <v>178</v>
    <v>153.92500000000001</v>
    <v>107656400000</v>
    <v>HONEYWELL INTERNATIONAL INC.</v>
    <v>HONEYWELL INTERNATIONAL INC.</v>
    <v>153.99</v>
    <v>18.611699999999999</v>
    <v>154.76</v>
    <v>154.69999999999999</v>
    <v>701847800</v>
    <v>HON</v>
    <v>HONEYWELL INTERNATIONAL INC. (XNYS:HON)</v>
    <v>1316649</v>
    <v>3511466</v>
    <v>1999</v>
  </rv>
  <rv s="4">
    <v>179</v>
  </rv>
  <rv s="0">
    <v>http://en.wikipedia.org/wiki/Johnson_&amp;_Johnson</v>
    <v>Wikipedia</v>
  </rv>
  <rv s="1">
    <v>0</v>
    <v>181</v>
  </rv>
  <rv s="2">
    <v>https://www.bing.com/th?id=AMMS_6df82b737cffcdedd4864f6970bd0c24&amp;qlt=95</v>
    <v>182</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0.70630000000000004</v>
    <v>0.55000000000000004</v>
    <v>3.6740000000000002E-3</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150.405</v>
    <v>183</v>
    <v>Pharmaceuticals</v>
    <v>Stock</v>
    <v>44034.827772164062</v>
    <v>184</v>
    <v>147.85</v>
    <v>394135300000</v>
    <v>JOHNSON &amp; JOHNSON</v>
    <v>JOHNSON &amp; JOHNSON</v>
    <v>150.04</v>
    <v>26.329599999999999</v>
    <v>149.72</v>
    <v>150.27000000000001</v>
    <v>2634594000</v>
    <v>JNJ</v>
    <v>JOHNSON &amp; JOHNSON (XNYS:JNJ)</v>
    <v>4611979</v>
    <v>6929131</v>
    <v>1887</v>
  </rv>
  <rv s="4">
    <v>185</v>
  </rv>
  <rv s="0">
    <v>http://en.wikipedia.org/wiki/JPMorgan_Chase</v>
    <v>Wikipedia</v>
  </rv>
  <rv s="1">
    <v>0</v>
    <v>187</v>
  </rv>
  <rv s="2">
    <v>https://www.bing.com/th?id=AMMS_06392bb84e5fdc62d2356a2306f4ae1e&amp;qlt=95</v>
    <v>188</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1.1708000000000001</v>
    <v>-0.85</v>
    <v>-8.5500000000000003E-3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100.13</v>
    <v>189</v>
    <v>Banking Services</v>
    <v>Stock</v>
    <v>44034.827532765623</v>
    <v>190</v>
    <v>97.53</v>
    <v>296475300000</v>
    <v>JPMORGAN CHASE &amp; CO.</v>
    <v>JPMORGAN CHASE &amp; CO.</v>
    <v>99.55</v>
    <v>13.4009</v>
    <v>99.41</v>
    <v>98.56</v>
    <v>3047023000</v>
    <v>JPM</v>
    <v>JPMORGAN CHASE &amp; CO. (XNYS:JPM)</v>
    <v>12663349</v>
    <v>23261218</v>
    <v>1968</v>
  </rv>
  <rv s="4">
    <v>191</v>
  </rv>
  <rv s="0">
    <v>https://www.bing.com/financeapi/forcetrigger?t=a1wjz2&amp;q=XNYS%3aKMB&amp;form=skydnc</v>
    <v>Learn more on Bing</v>
  </rv>
  <rv s="6">
    <v>en-US</v>
    <v>a1wjz2</v>
    <v>268435456</v>
    <v>268435457</v>
    <v>1</v>
    <v>8</v>
    <v>KIMBERLY-CLARK CORPORATION (XNYS:KMB)</v>
    <v>9</v>
    <v>10</v>
    <v>Finance</v>
    <v>5</v>
    <v>149.22999999999999</v>
    <v>110.66</v>
    <v>0.48780000000000001</v>
    <v>0.75009999999999999</v>
    <v>5.2129999999999998E-3</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144.75</v>
    <v>Personal &amp; Household Products &amp; Services</v>
    <v>Stock</v>
    <v>44034.826854189065</v>
    <v>193</v>
    <v>142.41</v>
    <v>48592670000</v>
    <v>KIMBERLY-CLARK CORPORATION</v>
    <v>KIMBERLY-CLARK CORPORATION</v>
    <v>143.74</v>
    <v>20.999099999999999</v>
    <v>143.88</v>
    <v>144.6301</v>
    <v>340547100</v>
    <v>KMB</v>
    <v>KIMBERLY-CLARK CORPORATION (XNYS:KMB)</v>
    <v>941394</v>
    <v>1500094</v>
    <v>1928</v>
  </rv>
  <rv s="4">
    <v>194</v>
  </rv>
  <rv s="0">
    <v>http://en.wikipedia.org/wiki/The_Coca-Cola_Company</v>
    <v>Wikipedia</v>
  </rv>
  <rv s="1">
    <v>0</v>
    <v>196</v>
  </rv>
  <rv s="2">
    <v>https://www.bing.com/th?id=AMMS_c244bad2af0aa117b9f67bcd11fd44e9&amp;qlt=95</v>
    <v>197</v>
    <v>https://www.bing.com/images/search?form=xlimg&amp;q=the+coca-cola+company</v>
    <v>Image of THE COCA-COLA COMPANY</v>
  </rv>
  <rv s="0">
    <v>https://www.bing.com/financeapi/forcetrigger?t=a1wljc&amp;q=XNYS%3aKO&amp;form=skydnc</v>
    <v>Learn more on Bing</v>
  </rv>
  <rv s="3">
    <v>en-US</v>
    <v>a1wljc</v>
    <v>268435456</v>
    <v>268435457</v>
    <v>1</v>
    <v>0</v>
    <v>THE COCA-COLA COMPANY (XNYS:KO)</v>
    <v>3</v>
    <v>4</v>
    <v>Finance</v>
    <v>5</v>
    <v>60.13</v>
    <v>36.270000000000003</v>
    <v>0.55169999999999997</v>
    <v>1.2649999999999999</v>
    <v>2.6806999999999997E-2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48.505000000000003</v>
    <v>198</v>
    <v>Beverages</v>
    <v>Stock</v>
    <v>44034.826834560154</v>
    <v>199</v>
    <v>47.03</v>
    <v>198080400000</v>
    <v>THE COCA-COLA COMPANY</v>
    <v>THE COCA-COLA COMPANY</v>
    <v>47.86</v>
    <v>22.198599999999999</v>
    <v>47.19</v>
    <v>48.454999999999998</v>
    <v>4294891000</v>
    <v>KO</v>
    <v>THE COCA-COLA COMPANY (XNYS:KO)</v>
    <v>22326576</v>
    <v>17268583</v>
    <v>1919</v>
  </rv>
  <rv s="4">
    <v>200</v>
  </rv>
  <rv s="0">
    <v>http://en.wikipedia.org/wiki/Mastercard</v>
    <v>Wikipedia</v>
  </rv>
  <rv s="1">
    <v>0</v>
    <v>202</v>
  </rv>
  <rv s="2">
    <v>https://www.bing.com/th?id=AMMS_c5f0d5c8a2b995ab36ca9952ca4bfb55&amp;qlt=95</v>
    <v>203</v>
    <v>https://www.bing.com/images/search?form=xlimg&amp;q=mastercard</v>
    <v>Image of MASTERCARD INCORPORATED.</v>
  </rv>
  <rv s="0">
    <v>https://www.bing.com/financeapi/forcetrigger?t=a1x8w7&amp;q=XNYS%3aMA&amp;form=skydnc</v>
    <v>Learn more on Bing</v>
  </rv>
  <rv s="3">
    <v>en-US</v>
    <v>a1x8w7</v>
    <v>268435456</v>
    <v>268435457</v>
    <v>1</v>
    <v>0</v>
    <v>MASTERCARD INCORPORATED. (XNYS:MA)</v>
    <v>3</v>
    <v>4</v>
    <v>Finance</v>
    <v>5</v>
    <v>347.25</v>
    <v>199.99</v>
    <v>1.0604</v>
    <v>5.8</v>
    <v>1.8855999999999998E-2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313.45</v>
    <v>204</v>
    <v>Software &amp; IT Services</v>
    <v>Stock</v>
    <v>44034.827720763278</v>
    <v>205</v>
    <v>307.99</v>
    <v>313126800000</v>
    <v>MASTERCARD INCORPORATED.</v>
    <v>MASTERCARD INCORPORATED.</v>
    <v>307.99</v>
    <v>39.470599999999997</v>
    <v>307.58999999999997</v>
    <v>313.39</v>
    <v>1003740000</v>
    <v>MA</v>
    <v>MASTERCARD INCORPORATED. (XNYS:MA)</v>
    <v>2445719</v>
    <v>3942966</v>
    <v>2001</v>
  </rv>
  <rv s="4">
    <v>206</v>
  </rv>
  <rv s="0">
    <v>http://en.wikipedia.org/wiki/McDonald's</v>
    <v>Wikipedia</v>
  </rv>
  <rv s="1">
    <v>0</v>
    <v>208</v>
  </rv>
  <rv s="2">
    <v>https://www.bing.com/th?id=AMMS_7d8255243964a8970376f8dd41121106&amp;qlt=95</v>
    <v>209</v>
    <v>https://www.bing.com/images/search?form=xlimg&amp;q=mcdonald%27s</v>
    <v>Image of MCDONALD'S CORPORATION</v>
  </rv>
  <rv s="0">
    <v>https://www.bing.com/financeapi/forcetrigger?t=a1xdec&amp;q=XNYS%3aMCD&amp;form=skydnc</v>
    <v>Learn more on Bing</v>
  </rv>
  <rv s="3">
    <v>en-US</v>
    <v>a1xdec</v>
    <v>268435456</v>
    <v>268435457</v>
    <v>1</v>
    <v>0</v>
    <v>MCDONALD'S CORPORATION (XNYS:MCD)</v>
    <v>3</v>
    <v>4</v>
    <v>Finance</v>
    <v>5</v>
    <v>221.93</v>
    <v>124.23</v>
    <v>0.66010000000000002</v>
    <v>6.01</v>
    <v>3.1163E-2</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199.6249</v>
    <v>210</v>
    <v>Hotels &amp; Entertainment Services</v>
    <v>Stock</v>
    <v>44034.828015682811</v>
    <v>211</v>
    <v>193.05</v>
    <v>142472800000</v>
    <v>MCDONALD'S CORPORATION</v>
    <v>MCDONALD'S CORPORATION</v>
    <v>193.19</v>
    <v>25.278199999999998</v>
    <v>192.86</v>
    <v>198.87</v>
    <v>743556200</v>
    <v>MCD</v>
    <v>MCDONALD'S CORPORATION (XNYS:MCD)</v>
    <v>2881354</v>
    <v>3259550</v>
    <v>1964</v>
  </rv>
  <rv s="4">
    <v>212</v>
  </rv>
  <rv s="0">
    <v>https://www.bing.com/financeapi/forcetrigger?t=a1xf1h&amp;q=XNAS%3aMDB&amp;form=skydnc</v>
    <v>Learn more on Bing</v>
  </rv>
  <rv s="8">
    <v>en-US</v>
    <v>a1xf1h</v>
    <v>268435456</v>
    <v>268435457</v>
    <v>1</v>
    <v>13</v>
    <v>MONGODB, INC. (XNAS:MDB)</v>
    <v>9</v>
    <v>14</v>
    <v>Finance</v>
    <v>5</v>
    <v>243.92</v>
    <v>93.81</v>
    <v>-1.55</v>
    <v>-7.097E-3</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222.1086</v>
    <v>Software &amp; IT Services</v>
    <v>Stock</v>
    <v>44034.827013888891</v>
    <v>214</v>
    <v>214.27</v>
    <v>12903870000</v>
    <v>MONGODB, INC.</v>
    <v>MONGODB, INC.</v>
    <v>219.69</v>
    <v>218.39</v>
    <v>216.84</v>
    <v>58125530</v>
    <v>MDB</v>
    <v>MONGODB, INC. (XNAS:MDB)</v>
    <v>315090</v>
    <v>968304</v>
    <v>2007</v>
  </rv>
  <rv s="4">
    <v>215</v>
  </rv>
  <rv s="0">
    <v>http://en.wikipedia.org/wiki/3M</v>
    <v>Wikipedia</v>
  </rv>
  <rv s="1">
    <v>0</v>
    <v>217</v>
  </rv>
  <rv s="2">
    <v>https://www.bing.com/th?id=AMMS_32000850961e4a70971cc92b1cc2e7cc&amp;qlt=95</v>
    <v>218</v>
    <v>https://www.bing.com/images/search?form=xlimg&amp;q=3m</v>
    <v>Image of 3M COMPANY</v>
  </rv>
  <rv s="0">
    <v>https://www.bing.com/financeapi/forcetrigger?t=a1xroc&amp;q=XNYS%3aMMM&amp;form=skydnc</v>
    <v>Learn more on Bing</v>
  </rv>
  <rv s="3">
    <v>en-US</v>
    <v>a1xroc</v>
    <v>268435456</v>
    <v>268435457</v>
    <v>1</v>
    <v>0</v>
    <v>3M COMPANY (XNYS:MMM)</v>
    <v>3</v>
    <v>4</v>
    <v>Finance</v>
    <v>5</v>
    <v>187.72</v>
    <v>114.04</v>
    <v>0.98089999999999999</v>
    <v>1.1399999999999999</v>
    <v>7.2250000000000005E-3</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159.93</v>
    <v>219</v>
    <v>Industrial Conglomerates</v>
    <v>Stock</v>
    <v>44034.827326388891</v>
    <v>220</v>
    <v>157.02000000000001</v>
    <v>89943450000</v>
    <v>3M COMPANY</v>
    <v>3M COMPANY</v>
    <v>157.47999999999999</v>
    <v>18.514700000000001</v>
    <v>157.78</v>
    <v>158.91999999999999</v>
    <v>575196400</v>
    <v>MMM</v>
    <v>3M COMPANY (XNYS:MMM)</v>
    <v>1393592</v>
    <v>2461114</v>
    <v>1929</v>
  </rv>
  <rv s="4">
    <v>221</v>
  </rv>
  <rv s="0">
    <v>http://en.wikipedia.org/wiki/Microsoft</v>
    <v>Wikipedia</v>
  </rv>
  <rv s="1">
    <v>0</v>
    <v>223</v>
  </rv>
  <rv s="2">
    <v>https://www.bing.com/th?id=AMMS_c6939a08cba290c186ef1b935254e91d&amp;qlt=95</v>
    <v>224</v>
    <v>https://www.bing.com/images/search?form=xlimg&amp;q=microsoft</v>
    <v>Image of MICROSOFT CORPORATION</v>
  </rv>
  <rv s="0">
    <v>https://www.bing.com/financeapi/forcetrigger?t=a1xzim&amp;q=XNAS%3aMSFT&amp;form=skydnc</v>
    <v>Learn more on Bing</v>
  </rv>
  <rv s="3">
    <v>en-US</v>
    <v>a1xzim</v>
    <v>268435456</v>
    <v>268435457</v>
    <v>1</v>
    <v>0</v>
    <v>MICROSOFT CORPORATION (XNAS:MSFT)</v>
    <v>3</v>
    <v>4</v>
    <v>Finance</v>
    <v>5</v>
    <v>216.38</v>
    <v>130.78</v>
    <v>0.91479999999999995</v>
    <v>3.34</v>
    <v>1.6E-2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212.3</v>
    <v>225</v>
    <v>Software &amp; IT Services</v>
    <v>Stock</v>
    <v>44034.827263818748</v>
    <v>226</v>
    <v>208.39</v>
    <v>1604656000000</v>
    <v>MICROSOFT CORPORATION</v>
    <v>MICROSOFT CORPORATION</v>
    <v>209.2</v>
    <v>36.821800000000003</v>
    <v>208.75</v>
    <v>212.09</v>
    <v>7583440000</v>
    <v>MSFT</v>
    <v>MICROSOFT CORPORATION (XNAS:MSFT)</v>
    <v>36396720</v>
    <v>33758557</v>
    <v>1993</v>
  </rv>
  <rv s="4">
    <v>227</v>
  </rv>
  <rv s="0">
    <v>https://www.bing.com/financeapi/forcetrigger?t=a1xzlh&amp;q=XNYS%3aMSGS&amp;form=skydnc</v>
    <v>Learn more on Bing</v>
  </rv>
  <rv s="6">
    <v>en-US</v>
    <v>a1xzlh</v>
    <v>268435456</v>
    <v>268435457</v>
    <v>1</v>
    <v>8</v>
    <v>MADISON SQUARE GARDEN SPORTS CORP. (XNYS:MSGS)</v>
    <v>9</v>
    <v>10</v>
    <v>Finance</v>
    <v>5</v>
    <v>225.6155</v>
    <v>130.1181</v>
    <v>0.95830000000000004</v>
    <v>-2.2999999999999998</v>
    <v>-1.4737999999999999E-2</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156.8167</v>
    <v>Media &amp; Publishing</v>
    <v>Stock</v>
    <v>44034.826585648145</v>
    <v>229</v>
    <v>153.33000000000001</v>
    <v>3744594000</v>
    <v>MADISON SQUARE GARDEN SPORTS CORP.</v>
    <v>MADISON SQUARE GARDEN SPORTS CORP.</v>
    <v>156</v>
    <v>0</v>
    <v>156.06</v>
    <v>153.76</v>
    <v>23991510</v>
    <v>MSGS</v>
    <v>MADISON SQUARE GARDEN SPORTS CORP. (XNYS:MSGS)</v>
    <v>65316</v>
    <v>172969</v>
    <v>2015</v>
  </rv>
  <rv s="4">
    <v>230</v>
  </rv>
  <rv s="0">
    <v>http://en.wikipedia.org/wiki/NextEra_Energy</v>
    <v>Wikipedia</v>
  </rv>
  <rv s="1">
    <v>0</v>
    <v>232</v>
  </rv>
  <rv s="2">
    <v>https://www.bing.com/th?id=AMMS_a617a201cd25debc37efa47f02bab828&amp;qlt=95</v>
    <v>233</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5</v>
    <v>283.34500000000003</v>
    <v>174.8</v>
    <v>0.26119999999999999</v>
    <v>4.63</v>
    <v>1.6760000000000001E-2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282.39999999999998</v>
    <v>234</v>
    <v>Electrical Utilities &amp; IPPs</v>
    <v>Stock</v>
    <v>44034.827176978906</v>
    <v>235</v>
    <v>274.68</v>
    <v>134270800000</v>
    <v>NEXTERA ENERGY, INC.</v>
    <v>NEXTERA ENERGY, INC.</v>
    <v>276.62</v>
    <v>37.646700000000003</v>
    <v>276.26</v>
    <v>280.89</v>
    <v>489450000</v>
    <v>NEE</v>
    <v>NEXTERA ENERGY, INC. (XNYS:NEE)</v>
    <v>1214185</v>
    <v>2082518</v>
    <v>1984</v>
  </rv>
  <rv s="4">
    <v>236</v>
  </rv>
  <rv s="0">
    <v>http://ja.wikipedia.org/wiki/Cloudflare</v>
    <v>Wikipedia</v>
  </rv>
  <rv s="1">
    <v>126</v>
    <v>238</v>
  </rv>
  <rv s="2">
    <v>https://www.bing.com/th?id=AMMS_896bba113b4cda3b7cabba033dece783&amp;qlt=95</v>
    <v>239</v>
    <v>https://www.bing.com/images/search?form=xlimg&amp;q=cloudflare</v>
    <v>Image of CLOUDFLARE, INC.</v>
  </rv>
  <rv s="0">
    <v>https://www.bing.com/financeapi/forcetrigger?t=brh6oc&amp;q=XNYS%3aNET&amp;form=skydnc</v>
    <v>Learn more on Bing</v>
  </rv>
  <rv s="11">
    <v>en-US</v>
    <v>brh6oc</v>
    <v>268435456</v>
    <v>268435457</v>
    <v>1</v>
    <v>18</v>
    <v>CLOUDFLARE, INC. (XNYS:NET)</v>
    <v>3</v>
    <v>19</v>
    <v>Finance</v>
    <v>5</v>
    <v>42.596499999999999</v>
    <v>14.5</v>
    <v>-0.02</v>
    <v>-5.2329999999999998E-4</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1069</v>
    <v>New York Stock Exchange</v>
    <v>XNYS</v>
    <v>XNYS</v>
    <v>101 Townsend St, SAN FRANCISCO, CA, 94107-1934 US</v>
    <v>39.049999999999997</v>
    <v>240</v>
    <v>Software &amp; IT Services</v>
    <v>Stock</v>
    <v>44034.826620370368</v>
    <v>241</v>
    <v>37.81</v>
    <v>11651350000</v>
    <v>CLOUDFLARE, INC.</v>
    <v>CLOUDFLARE, INC.</v>
    <v>39.03</v>
    <v>0</v>
    <v>38.22</v>
    <v>38.200000000000003</v>
    <v>303657800</v>
    <v>NET</v>
    <v>CLOUDFLARE, INC. (XNYS:NET)</v>
    <v>2293807</v>
    <v>7341319</v>
    <v>2009</v>
  </rv>
  <rv s="4">
    <v>242</v>
  </rv>
  <rv s="0">
    <v>https://www.bing.com/financeapi/forcetrigger?t=bn83ec&amp;q=XNAS%3aNIU&amp;form=skydnc</v>
    <v>Learn more on Bing</v>
  </rv>
  <rv s="12">
    <v>en-US</v>
    <v>bn83ec</v>
    <v>268435456</v>
    <v>268435457</v>
    <v>1</v>
    <v>20</v>
    <v>Niu Technologies (XNAS:NIU)</v>
    <v>9</v>
    <v>21</v>
    <v>Finance</v>
    <v>5</v>
    <v>25.88</v>
    <v>5.33</v>
    <v>0.08</v>
    <v>3.9250000000000005E-3</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20.49</v>
    <v>Automobiles &amp; Auto Parts</v>
    <v>Stock</v>
    <v>44034.827093182816</v>
    <v>244</v>
    <v>19.63</v>
    <v>1460547000</v>
    <v>Niu Technologies</v>
    <v>Niu Technologies</v>
    <v>20</v>
    <v>20.38</v>
    <v>20.46</v>
    <v>74746520</v>
    <v>NIU</v>
    <v>Niu Technologies (XNAS:NIU)</v>
    <v>799629</v>
    <v>1521540</v>
  </rv>
  <rv s="4">
    <v>245</v>
  </rv>
  <rv s="0">
    <v>http://pl.wikipedia.org/wiki/Nvidia</v>
    <v>Wikipedia</v>
  </rv>
  <rv s="1">
    <v>0</v>
    <v>247</v>
  </rv>
  <rv s="2">
    <v>https://www.bing.com/th?id=AMMS_f30fb24f476da546093e490354468dd0&amp;qlt=95</v>
    <v>248</v>
    <v>https://www.bing.com/images/search?form=xlimg&amp;q=nvidia+drivers</v>
    <v>Image of NVIDIA CORPORATION</v>
  </rv>
  <rv s="0">
    <v>https://www.bing.com/financeapi/forcetrigger?t=a1yv52&amp;q=XNAS%3aNVDA&amp;form=skydnc</v>
    <v>Learn more on Bing</v>
  </rv>
  <rv s="3">
    <v>en-US</v>
    <v>a1yv52</v>
    <v>268435456</v>
    <v>268435457</v>
    <v>1</v>
    <v>0</v>
    <v>NVIDIA CORPORATION (XNAS:NVDA)</v>
    <v>3</v>
    <v>4</v>
    <v>Finance</v>
    <v>5</v>
    <v>431.68990000000002</v>
    <v>147.39400000000001</v>
    <v>1.3405</v>
    <v>4.915</v>
    <v>1.1897E-2</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424.1</v>
    <v>249</v>
    <v>Semiconductors &amp; Semiconductor Equipment</v>
    <v>Stock</v>
    <v>44034.827962962961</v>
    <v>250</v>
    <v>411.7</v>
    <v>258564500000</v>
    <v>NVIDIA CORPORATION</v>
    <v>NVIDIA CORPORATION</v>
    <v>414.69</v>
    <v>77.129199999999997</v>
    <v>413.14</v>
    <v>418.05500000000001</v>
    <v>615000000</v>
    <v>NVDA</v>
    <v>NVIDIA CORPORATION (XNAS:NVDA)</v>
    <v>8535794</v>
    <v>9923431</v>
    <v>1998</v>
  </rv>
  <rv s="4">
    <v>251</v>
  </rv>
  <rv s="0">
    <v>https://www.bing.com/financeapi/forcetrigger?t=a21n3m&amp;q=XNAS%3aNXGN&amp;form=skydnc</v>
    <v>Learn more on Bing</v>
  </rv>
  <rv s="6">
    <v>en-US</v>
    <v>a21n3m</v>
    <v>268435456</v>
    <v>268435457</v>
    <v>1</v>
    <v>8</v>
    <v>NEXTGEN HEALTHCARE, INC. (XNAS:NXGN)</v>
    <v>9</v>
    <v>10</v>
    <v>Finance</v>
    <v>5</v>
    <v>20.6783</v>
    <v>5.0999999999999996</v>
    <v>1.0137</v>
    <v>0.03</v>
    <v>2.611E-3</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11.62</v>
    <v>Software &amp; IT Services</v>
    <v>Stock</v>
    <v>44034.827022846875</v>
    <v>253</v>
    <v>11.43</v>
    <v>772768200</v>
    <v>NEXTGEN HEALTHCARE, INC.</v>
    <v>NEXTGEN HEALTHCARE, INC.</v>
    <v>11.45</v>
    <v>100.13939999999999</v>
    <v>11.49</v>
    <v>11.52</v>
    <v>66105070</v>
    <v>NXGN</v>
    <v>NEXTGEN HEALTHCARE, INC. (XNAS:NXGN)</v>
    <v>181145</v>
    <v>351936</v>
    <v>1974</v>
  </rv>
  <rv s="4">
    <v>254</v>
  </rv>
  <rv s="0">
    <v>http://en.wikipedia.org/wiki/Realty_Income_Corporation</v>
    <v>Wikipedia</v>
  </rv>
  <rv s="1">
    <v>0</v>
    <v>256</v>
  </rv>
  <rv s="2">
    <v>https://www.bing.com/th?id=AMMS_27a2797c3c38370c90a43ecbcd300403&amp;qlt=95</v>
    <v>257</v>
    <v>https://www.bing.com/images/search?form=xlimg&amp;q=dow+realty+o</v>
    <v>Image of REALTY INCOME CORPORATION</v>
  </rv>
  <rv s="0">
    <v>https://www.bing.com/financeapi/forcetrigger?t=a1z11h&amp;q=XNYS%3aO&amp;form=skydnc</v>
    <v>Learn more on Bing</v>
  </rv>
  <rv s="3">
    <v>en-US</v>
    <v>a1z11h</v>
    <v>268435456</v>
    <v>268435457</v>
    <v>1</v>
    <v>0</v>
    <v>REALTY INCOME CORPORATION (XNYS:O)</v>
    <v>3</v>
    <v>4</v>
    <v>Finance</v>
    <v>5</v>
    <v>84.92</v>
    <v>38</v>
    <v>0.62370000000000003</v>
    <v>1.21</v>
    <v>2.1160999999999999E-2</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58.82</v>
    <v>258</v>
    <v>Residential &amp; Commercial REIT</v>
    <v>Stock</v>
    <v>44034.827881944446</v>
    <v>259</v>
    <v>56.76</v>
    <v>19705210000</v>
    <v>REALTY INCOME CORPORATION</v>
    <v>REALTY INCOME CORPORATION</v>
    <v>56.92</v>
    <v>39.442500000000003</v>
    <v>57.18</v>
    <v>58.39</v>
    <v>343416000</v>
    <v>O</v>
    <v>REALTY INCOME CORPORATION (XNYS:O)</v>
    <v>1585945</v>
    <v>2759351</v>
    <v>1997</v>
  </rv>
  <rv s="4">
    <v>260</v>
  </rv>
  <rv s="0">
    <v>http://creativecommons.org/licenses/by/3.0</v>
    <v>CC BY 3.0</v>
  </rv>
  <rv s="0">
    <v>http://zh.wikipedia.org/wiki/欧迪办公</v>
    <v>Wikipedia</v>
  </rv>
  <rv s="1">
    <v>262</v>
    <v>263</v>
  </rv>
  <rv s="2">
    <v>https://www.bing.com/th?id=AMMS_450c9a739743b467c99f1873d9e0b2eb&amp;qlt=95</v>
    <v>264</v>
    <v>https://www.bing.com/images/search?form=xlimg&amp;q=office+depot</v>
    <v>Image of THE ODP CORPORATION</v>
  </rv>
  <rv s="0">
    <v>https://www.bing.com/financeapi/forcetrigger?t=a1z3k2&amp;q=XNAS%3aODP&amp;form=skydnc</v>
    <v>Learn more on Bing</v>
  </rv>
  <rv s="3">
    <v>en-US</v>
    <v>a1z3k2</v>
    <v>268435456</v>
    <v>268435457</v>
    <v>1</v>
    <v>0</v>
    <v>THE ODP CORPORATION (XNAS:ODP)</v>
    <v>3</v>
    <v>4</v>
    <v>Finance</v>
    <v>5</v>
    <v>29.9</v>
    <v>12.3</v>
    <v>2.2822</v>
    <v>0.11</v>
    <v>4.731E-3</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23.68</v>
    <v>265</v>
    <v>Specialty Retailers</v>
    <v>Stock</v>
    <v>44034.827154224222</v>
    <v>266</v>
    <v>23.07</v>
    <v>1212157000</v>
    <v>THE ODP CORPORATION</v>
    <v>THE ODP CORPORATION</v>
    <v>23.07</v>
    <v>0.93820000000000003</v>
    <v>23.25</v>
    <v>23.36</v>
    <v>52633840</v>
    <v>ODP</v>
    <v>THE ODP CORPORATION (XNAS:ODP)</v>
    <v>283446</v>
    <v>1114260</v>
    <v>1986</v>
  </rv>
  <rv s="4">
    <v>267</v>
  </rv>
  <rv s="0">
    <v>http://en.wikipedia.org/wiki/Okta_(identity_management)</v>
    <v>Wikipedia</v>
  </rv>
  <rv s="1">
    <v>0</v>
    <v>269</v>
  </rv>
  <rv s="2">
    <v>https://www.bing.com/th?id=AMMS_a680b74d3a9b3915fc309e4a0a434c92&amp;qlt=95</v>
    <v>270</v>
    <v>https://www.bing.com/images/search?form=xlimg&amp;q=okta</v>
    <v>Image of OKTA, INC.</v>
  </rv>
  <rv s="0">
    <v>https://www.bing.com/financeapi/forcetrigger?t=a1z6qh&amp;q=XNAS%3aOKTA&amp;form=skydnc</v>
    <v>Learn more on Bing</v>
  </rv>
  <rv s="13">
    <v>en-US</v>
    <v>a1z6qh</v>
    <v>268435456</v>
    <v>268435457</v>
    <v>1</v>
    <v>22</v>
    <v>OKTA, INC. (XNAS:OKTA)</v>
    <v>3</v>
    <v>23</v>
    <v>Finance</v>
    <v>5</v>
    <v>224.9</v>
    <v>88.66</v>
    <v>-0.44</v>
    <v>-2.0820000000000001E-3</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216.03</v>
    <v>271</v>
    <v>Software &amp; IT Services</v>
    <v>Stock</v>
    <v>44034.827013888891</v>
    <v>272</v>
    <v>208.84</v>
    <v>26571670000</v>
    <v>OKTA, INC.</v>
    <v>OKTA, INC.</v>
    <v>212.75</v>
    <v>211.31</v>
    <v>210.87</v>
    <v>124609200</v>
    <v>OKTA</v>
    <v>OKTA, INC. (XNAS:OKTA)</v>
    <v>645442</v>
    <v>2128249</v>
    <v>2010</v>
  </rv>
  <rv s="4">
    <v>273</v>
  </rv>
  <rv s="0">
    <v>https://www.bing.com/financeapi/forcetrigger?t=a1p8hw&amp;q=XNAS%3aCATS&amp;form=skydnc</v>
    <v>Learn more on Bing</v>
  </rv>
  <rv s="7">
    <v>en-US</v>
    <v>a1p8hw</v>
    <v>268435456</v>
    <v>268435457</v>
    <v>1</v>
    <v>11</v>
    <v>ONTRAK, INC. (XNAS:OTRK)</v>
    <v>9</v>
    <v>12</v>
    <v>Finance</v>
    <v>5</v>
    <v>34.4221</v>
    <v>8.5500000000000007</v>
    <v>2.2780999999999998</v>
    <v>1.7921</v>
    <v>5.4922000000000006E-2</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34.69</v>
    <v>Healthcare Providers &amp; Services</v>
    <v>Stock</v>
    <v>44034.827275856253</v>
    <v>275</v>
    <v>32.221699999999998</v>
    <v>517243400</v>
    <v>ONTRAK, INC.</v>
    <v>ONTRAK, INC.</v>
    <v>32.659999999999997</v>
    <v>32.630000000000003</v>
    <v>34.4221</v>
    <v>17020180</v>
    <v>OTRK</v>
    <v>ONTRAK, INC. (XNAS:OTRK)</v>
    <v>348353</v>
    <v>337955</v>
    <v>2003</v>
  </rv>
  <rv s="4">
    <v>276</v>
  </rv>
  <rv s="0">
    <v>http://ko.wikipedia.org/wiki/펩시코</v>
    <v>Wikipedia</v>
  </rv>
  <rv s="1">
    <v>126</v>
    <v>278</v>
  </rv>
  <rv s="2">
    <v>https://www.bing.com/th?id=AMMS_9da3af572109823ba573021f7a299fde&amp;qlt=95</v>
    <v>279</v>
    <v>https://www.bing.com/images/search?form=xlimg&amp;q=pepsico</v>
    <v>Image of PEPSICO, INC.</v>
  </rv>
  <rv s="0">
    <v>https://www.bing.com/financeapi/forcetrigger?t=axyhnm&amp;q=XNAS%3aPEP&amp;form=skydnc</v>
    <v>Learn more on Bing</v>
  </rv>
  <rv s="3">
    <v>en-US</v>
    <v>axyhnm</v>
    <v>268435456</v>
    <v>268435457</v>
    <v>1</v>
    <v>0</v>
    <v>PEPSICO, INC. (XNAS:PEP)</v>
    <v>3</v>
    <v>4</v>
    <v>Finance</v>
    <v>5</v>
    <v>147.19999999999999</v>
    <v>101.42</v>
    <v>0.58120000000000005</v>
    <v>1.5</v>
    <v>1.1158E-2</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136.25</v>
    <v>280</v>
    <v>Beverages</v>
    <v>Stock</v>
    <v>44034.827824074076</v>
    <v>281</v>
    <v>133.69</v>
    <v>184308500000</v>
    <v>PEPSICO, INC.</v>
    <v>PEPSICO, INC.</v>
    <v>135.56</v>
    <v>27.343699999999998</v>
    <v>134.43</v>
    <v>135.93</v>
    <v>1384633000</v>
    <v>PEP</v>
    <v>PEPSICO, INC. (XNAS:PEP)</v>
    <v>2759593</v>
    <v>4753733</v>
    <v>1986</v>
  </rv>
  <rv s="4">
    <v>282</v>
  </rv>
  <rv s="0">
    <v>http://en.wikipedia.org/wiki/Pinterest</v>
    <v>Wikipedia</v>
  </rv>
  <rv s="1">
    <v>0</v>
    <v>284</v>
  </rv>
  <rv s="2">
    <v>https://www.bing.com/th?id=AMMS_a951a3f8dd9dc8a8861228ca32631af3&amp;qlt=95</v>
    <v>285</v>
    <v>https://www.bing.com/images/search?form=xlimg&amp;q=pinterest</v>
    <v>Image of PINTEREST, INC.</v>
  </rv>
  <rv s="0">
    <v>https://www.bing.com/financeapi/forcetrigger?t=bplhqh&amp;q=XNYS%3aPINS&amp;form=skydnc</v>
    <v>Learn more on Bing</v>
  </rv>
  <rv s="11">
    <v>en-US</v>
    <v>bplhqh</v>
    <v>268435456</v>
    <v>268435457</v>
    <v>1</v>
    <v>18</v>
    <v>PINTEREST, INC. (XNYS:PINS)</v>
    <v>3</v>
    <v>19</v>
    <v>Finance</v>
    <v>5</v>
    <v>36.83</v>
    <v>10.1</v>
    <v>-0.34499999999999997</v>
    <v>-1.3413999999999999E-2</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25.66</v>
    <v>286</v>
    <v>Software &amp; IT Services</v>
    <v>Stock</v>
    <v>44034.827287152344</v>
    <v>287</v>
    <v>24.75</v>
    <v>15294780000</v>
    <v>PINTEREST, INC.</v>
    <v>PINTEREST, INC.</v>
    <v>25.35</v>
    <v>0</v>
    <v>25.72</v>
    <v>25.375</v>
    <v>586456400</v>
    <v>PINS</v>
    <v>PINTEREST, INC. (XNYS:PINS)</v>
    <v>11081899</v>
    <v>14701260</v>
    <v>2008</v>
  </rv>
  <rv s="4">
    <v>288</v>
  </rv>
  <rv s="0">
    <v>https://www.bing.com/financeapi/forcetrigger?t=ayvr7w&amp;q=XNAS%3aPRPL&amp;form=skydnc</v>
    <v>Learn more on Bing</v>
  </rv>
  <rv s="7">
    <v>en-US</v>
    <v>ayvr7w</v>
    <v>268435456</v>
    <v>268435457</v>
    <v>1</v>
    <v>11</v>
    <v>PURPLE INNOVATION, INC. (XNAS:PRPL)</v>
    <v>9</v>
    <v>12</v>
    <v>Finance</v>
    <v>5</v>
    <v>21.18</v>
    <v>4.42</v>
    <v>1.7761</v>
    <v>-0.37</v>
    <v>-1.9362000000000001E-2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19.349499999999999</v>
    <v>Specialty Retailers</v>
    <v>Stock</v>
    <v>44034.827150740624</v>
    <v>290</v>
    <v>18.68</v>
    <v>1039047000</v>
    <v>PURPLE INNOVATION, INC.</v>
    <v>PURPLE INNOVATION, INC.</v>
    <v>19.190000000000001</v>
    <v>19.11</v>
    <v>18.739999999999998</v>
    <v>53892460</v>
    <v>PRPL</v>
    <v>PURPLE INNOVATION, INC. (XNAS:PRPL)</v>
    <v>372723</v>
    <v>1027994</v>
    <v>2015</v>
  </rv>
  <rv s="4">
    <v>291</v>
  </rv>
  <rv s="0">
    <v>http://en.wikipedia.org/wiki/Phillips_66</v>
    <v>Wikipedia</v>
  </rv>
  <rv s="1">
    <v>0</v>
    <v>293</v>
  </rv>
  <rv s="2">
    <v>https://www.bing.com/th?id=AMMS_5fb0e30a218f6c3406f87a4abb1bfce4&amp;qlt=95</v>
    <v>294</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1.5583</v>
    <v>-1.34</v>
    <v>-2.0171999999999999E-2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65.528999999999996</v>
    <v>295</v>
    <v>Oil &amp; Gas</v>
    <v>Stock</v>
    <v>44034.826782407406</v>
    <v>296</v>
    <v>63.93</v>
    <v>27217930000</v>
    <v>PHILLIPS 66</v>
    <v>PHILLIPS 66</v>
    <v>65.48</v>
    <v>84.601799999999997</v>
    <v>66.430000000000007</v>
    <v>65.09</v>
    <v>436674700</v>
    <v>PSX</v>
    <v>PHILLIPS 66 (XNYS:PSX)</v>
    <v>2100959</v>
    <v>3399615</v>
    <v>2011</v>
  </rv>
  <rv s="4">
    <v>297</v>
  </rv>
  <rv s="0">
    <v>http://en.wikipedia.org/wiki/Qualcomm</v>
    <v>Wikipedia</v>
  </rv>
  <rv s="1">
    <v>0</v>
    <v>299</v>
  </rv>
  <rv s="2">
    <v>https://www.bing.com/th?id=AMMS_2b1c176dae370ecc0d55a1517537f595&amp;qlt=95</v>
    <v>300</v>
    <v>https://www.bing.com/images/search?form=xlimg&amp;q=qualcomm</v>
    <v>Image of QUALCOMM INCORPORATED</v>
  </rv>
  <rv s="0">
    <v>https://www.bing.com/financeapi/forcetrigger?t=a21k2w&amp;q=XNAS%3aQCOM&amp;form=skydnc</v>
    <v>Learn more on Bing</v>
  </rv>
  <rv s="3">
    <v>en-US</v>
    <v>a21k2w</v>
    <v>268435456</v>
    <v>268435457</v>
    <v>1</v>
    <v>0</v>
    <v>QUALCOMM INCORPORATED (XNAS:QCOM)</v>
    <v>3</v>
    <v>4</v>
    <v>Finance</v>
    <v>5</v>
    <v>96.17</v>
    <v>58</v>
    <v>1.3371</v>
    <v>0.245</v>
    <v>2.6540000000000001E-3</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93.29</v>
    <v>301</v>
    <v>Semiconductors &amp; Semiconductor Equipment</v>
    <v>Stock</v>
    <v>44034.82734207109</v>
    <v>302</v>
    <v>91.67</v>
    <v>104809500000</v>
    <v>QUALCOMM INCORPORATED</v>
    <v>QUALCOMM INCORPORATED</v>
    <v>92.74</v>
    <v>27.397300000000001</v>
    <v>92.31</v>
    <v>92.555000000000007</v>
    <v>1124928000</v>
    <v>QCOM</v>
    <v>QUALCOMM INCORPORATED (XNAS:QCOM)</v>
    <v>3431515</v>
    <v>7891124</v>
    <v>1991</v>
  </rv>
  <rv s="4">
    <v>303</v>
  </rv>
  <rv s="0">
    <v>http://en.wikipedia.org/wiki/Roku,_Inc.</v>
    <v>Wikipedia</v>
  </rv>
  <rv s="1">
    <v>0</v>
    <v>305</v>
  </rv>
  <rv s="2">
    <v>https://www.bing.com/th?id=AMMS_13240dc8e8eb91fe0ba2ee2ae9b85354&amp;qlt=95</v>
    <v>306</v>
    <v>https://www.bing.com/images/search?form=xlimg&amp;q=roku+forecast</v>
    <v>Image of ROKU, INC.</v>
  </rv>
  <rv s="0">
    <v>https://www.bing.com/financeapi/forcetrigger?t=a226p2&amp;q=XNAS%3aROKU&amp;form=skydnc</v>
    <v>Learn more on Bing</v>
  </rv>
  <rv s="13">
    <v>en-US</v>
    <v>a226p2</v>
    <v>268435456</v>
    <v>268435457</v>
    <v>1</v>
    <v>22</v>
    <v>ROKU, INC. (XNAS:ROKU)</v>
    <v>3</v>
    <v>23</v>
    <v>Finance</v>
    <v>5</v>
    <v>176.55</v>
    <v>58.22</v>
    <v>-1.39</v>
    <v>-9.0639999999999991E-3</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156</v>
    <v>307</v>
    <v>Media &amp; Publishing</v>
    <v>Stock</v>
    <v>44034.827193610938</v>
    <v>308</v>
    <v>150.82</v>
    <v>18154040000</v>
    <v>ROKU, INC.</v>
    <v>ROKU, INC.</v>
    <v>153.51</v>
    <v>153.36000000000001</v>
    <v>151.97</v>
    <v>120656900</v>
    <v>ROKU</v>
    <v>ROKU, INC. (XNAS:ROKU)</v>
    <v>3235506</v>
    <v>12160327</v>
    <v>2002</v>
  </rv>
  <rv s="4">
    <v>309</v>
  </rv>
  <rv s="0">
    <v>http://de.wikipedia.org/wiki/Ross_Stores_Inc.</v>
    <v>Wikipedia</v>
  </rv>
  <rv s="1">
    <v>0</v>
    <v>311</v>
  </rv>
  <rv s="2">
    <v>https://www.bing.com/th?id=AMMS_964179d9bb9cf45513888bcc8b61c67f&amp;qlt=95</v>
    <v>312</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5</v>
    <v>124.16</v>
    <v>56.3</v>
    <v>0.78449999999999998</v>
    <v>2.14</v>
    <v>2.4736999999999999E-2</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88.8</v>
    <v>313</v>
    <v>Specialty Retailers</v>
    <v>Stock</v>
    <v>44034.827435358595</v>
    <v>314</v>
    <v>85.617000000000004</v>
    <v>30178590000</v>
    <v>ROSS STORES, INC.</v>
    <v>ROSS STORES, INC.</v>
    <v>86.35</v>
    <v>33.5274</v>
    <v>86.51</v>
    <v>88.65</v>
    <v>355921600</v>
    <v>ROST</v>
    <v>ROSS STORES, INC. (XNAS:ROST)</v>
    <v>2159180</v>
    <v>3743417</v>
    <v>1989</v>
  </rv>
  <rv s="4">
    <v>315</v>
  </rv>
  <rv s="0">
    <v>http://zh.wikipedia.org/wiki/联合技术公司</v>
    <v>Wikipedia</v>
  </rv>
  <rv s="1">
    <v>0</v>
    <v>317</v>
  </rv>
  <rv s="2">
    <v>https://www.bing.com/th?id=AMMS_816809e11c76850fe547473b3e1969bc&amp;qlt=95</v>
    <v>318</v>
    <v>https://www.bing.com/images/search?form=xlimg&amp;q=united+technologies+corporation</v>
    <v>Image of RAYTHEON TECHNOLOGIES CORPORATION</v>
  </rv>
  <rv s="0">
    <v>https://www.bing.com/financeapi/forcetrigger?t=a25552&amp;q=XNYS%3aRTX&amp;form=skydnc</v>
    <v>Learn more on Bing</v>
  </rv>
  <rv s="3">
    <v>en-US</v>
    <v>a25552</v>
    <v>268435456</v>
    <v>268435457</v>
    <v>1</v>
    <v>0</v>
    <v>RAYTHEON TECHNOLOGIES CORPORATION (XNYS:RTX)</v>
    <v>3</v>
    <v>4</v>
    <v>Finance</v>
    <v>5</v>
    <v>93.447500000000005</v>
    <v>40.709000000000003</v>
    <v>1.3815999999999999</v>
    <v>0.58499999999999996</v>
    <v>9.2779999999999998E-3</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63.73</v>
    <v>319</v>
    <v>Aerospace &amp; Defense</v>
    <v>Stock</v>
    <v>44034.827843193751</v>
    <v>320</v>
    <v>62.173499999999997</v>
    <v>93114080000</v>
    <v>RAYTHEON TECHNOLOGIES CORPORATION</v>
    <v>RAYTHEON TECHNOLOGIES CORPORATION</v>
    <v>62.62</v>
    <v>13.273199999999999</v>
    <v>63.05</v>
    <v>63.634999999999998</v>
    <v>1516269000</v>
    <v>RTX</v>
    <v>RAYTHEON TECHNOLOGIES CORPORATION (XNYS:RTX)</v>
    <v>4978763</v>
    <v>9421229</v>
    <v>1934</v>
  </rv>
  <rv s="4">
    <v>321</v>
  </rv>
  <rv s="0">
    <v>http://en.wikipedia.org/wiki/Shake_Shack</v>
    <v>Wikipedia</v>
  </rv>
  <rv s="1">
    <v>0</v>
    <v>323</v>
  </rv>
  <rv s="2">
    <v>https://www.bing.com/th?id=AMMS_e7926709713a70d0ca1ce8199dbe50b0&amp;qlt=95</v>
    <v>324</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5</v>
    <v>105.84</v>
    <v>30.01</v>
    <v>1.6819999999999999</v>
    <v>1.38</v>
    <v>2.6703000000000001E-2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53.76</v>
    <v>325</v>
    <v>Hotels &amp; Entertainment Services</v>
    <v>Stock</v>
    <v>44034.827217128906</v>
    <v>326</v>
    <v>51.22</v>
    <v>2044272000</v>
    <v>SHAKE SHACK INC.</v>
    <v>SHAKE SHACK INC.</v>
    <v>51.73</v>
    <v>100.5997</v>
    <v>51.68</v>
    <v>53.06</v>
    <v>41290090</v>
    <v>SHAK</v>
    <v>SHAKE SHACK INC. (XNYS:SHAK)</v>
    <v>916946</v>
    <v>1360800</v>
    <v>2014</v>
  </rv>
  <rv s="4">
    <v>327</v>
  </rv>
  <rv s="0">
    <v>https://www.bing.com/financeapi/forcetrigger?t=bpucur&amp;q=XNYS%3aSHLL&amp;form=skydnc</v>
    <v>Learn more on Bing</v>
  </rv>
  <rv s="10">
    <v>en-US</v>
    <v>bpucur</v>
    <v>268435456</v>
    <v>268435457</v>
    <v>1</v>
    <v>15</v>
    <v>TORTOISE ACQUISITION CORP. (XNYS:SHLL)</v>
    <v>9</v>
    <v>16</v>
    <v>Finance</v>
    <v>5</v>
    <v>34.67</v>
    <v>9.5</v>
    <v>-0.36</v>
    <v>-1.6393000000000001E-2</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22.89</v>
    <v>Holding Companies</v>
    <v>Stock</v>
    <v>44034.827094907407</v>
    <v>329</v>
    <v>21.55</v>
    <v>636406300</v>
    <v>TORTOISE ACQUISITION CORP.</v>
    <v>TORTOISE ACQUISITION CORP.</v>
    <v>21.93</v>
    <v>0</v>
    <v>21.96</v>
    <v>21.6</v>
    <v>29126150</v>
    <v>SHLL</v>
    <v>TORTOISE ACQUISITION CORP. (XNYS:SHLL)</v>
    <v>1031299</v>
    <v>8408235</v>
    <v>2018</v>
  </rv>
  <rv s="4">
    <v>330</v>
  </rv>
  <rv s="0">
    <v>http://en.wikipedia.org/wiki/Shopify</v>
    <v>Wikipedia</v>
  </rv>
  <rv s="1">
    <v>0</v>
    <v>332</v>
  </rv>
  <rv s="2">
    <v>https://www.bing.com/th?id=AMMS_95f6ec536590cef8abdbd57d69e420a9&amp;qlt=95</v>
    <v>333</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1074.9761000000001</v>
    <v>282.08</v>
    <v>1.5562</v>
    <v>7.35</v>
    <v>7.718E-3</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980.57</v>
    <v>334</v>
    <v>Software &amp; IT Services</v>
    <v>Stock</v>
    <v>44034.82644675926</v>
    <v>335</v>
    <v>940</v>
    <v>118325400000</v>
    <v>SHOPIFY INC.</v>
    <v>SHOPIFY INC.</v>
    <v>964.5</v>
    <v>0</v>
    <v>952.26</v>
    <v>959.61</v>
    <v>117224700</v>
    <v>SHOP</v>
    <v>SHOPIFY INC. (XNYS:SHOP)</v>
    <v>2079662</v>
    <v>2872164</v>
    <v>2004</v>
  </rv>
  <rv s="4">
    <v>336</v>
  </rv>
  <rv s="0">
    <v>https://www.bing.com/financeapi/forcetrigger?t=a1vpr7&amp;q=XNYS%3aSPCE&amp;form=skydnc</v>
    <v>Learn more on Bing</v>
  </rv>
  <rv s="10">
    <v>en-US</v>
    <v>a1vpr7</v>
    <v>268435456</v>
    <v>268435457</v>
    <v>1</v>
    <v>15</v>
    <v>Virgin Galactic Holdings, Inc. (XNYS:SPCE)</v>
    <v>9</v>
    <v>16</v>
    <v>Finance</v>
    <v>5</v>
    <v>42.49</v>
    <v>6.9</v>
    <v>0.71499999999999997</v>
    <v>2.8686E-2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26.53</v>
    <v>Holding Companies</v>
    <v>Stock</v>
    <v>44034.827162256253</v>
    <v>338</v>
    <v>24.5</v>
    <v>4835081000</v>
    <v>Virgin Galactic Holdings, Inc.</v>
    <v>Virgin Galactic Holdings, Inc.</v>
    <v>24.85</v>
    <v>0</v>
    <v>24.925000000000001</v>
    <v>25.64</v>
    <v>210403900</v>
    <v>SPCE</v>
    <v>Virgin Galactic Holdings, Inc. (XNYS:SPCE)</v>
    <v>25666121</v>
    <v>22128991</v>
    <v>2019</v>
  </rv>
  <rv s="4">
    <v>339</v>
  </rv>
  <rv s="0">
    <v>http://en.wikipedia.org/wiki/Spotify</v>
    <v>Wikipedia</v>
  </rv>
  <rv s="1">
    <v>0</v>
    <v>341</v>
  </rv>
  <rv s="2">
    <v>https://www.bing.com/th?id=AMMS_1c7de6e75b903a0a8eb4f44eba62bf5b&amp;qlt=95</v>
    <v>342</v>
    <v>https://www.bing.com/images/search?form=xlimg&amp;q=spotify</v>
    <v>Image of Spotify Technology SA</v>
  </rv>
  <rv s="0">
    <v>https://www.bing.com/financeapi/forcetrigger?t=azgv7w&amp;q=XNYS%3aSPOT&amp;form=skydnc</v>
    <v>Learn more on Bing</v>
  </rv>
  <rv s="11">
    <v>en-US</v>
    <v>azgv7w</v>
    <v>268435456</v>
    <v>268435457</v>
    <v>1</v>
    <v>18</v>
    <v>Spotify Technology SA (XNYS:SPOT)</v>
    <v>3</v>
    <v>24</v>
    <v>Finance</v>
    <v>5</v>
    <v>292.76</v>
    <v>109.18</v>
    <v>13.55</v>
    <v>4.9036999999999997E-2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299.56299999999999</v>
    <v>343</v>
    <v>Software &amp; IT Services</v>
    <v>Stock</v>
    <v>44034.827610404689</v>
    <v>344</v>
    <v>286.94220000000001</v>
    <v>54595990000</v>
    <v>Spotify Technology SA</v>
    <v>Spotify Technology SA</v>
    <v>290.74</v>
    <v>0</v>
    <v>276.32</v>
    <v>289.87</v>
    <v>187492700</v>
    <v>SPOT</v>
    <v>Spotify Technology SA (XNYS:SPOT)</v>
    <v>4820496</v>
    <v>4601154</v>
    <v>2007</v>
  </rv>
  <rv s="4">
    <v>345</v>
  </rv>
  <rv s="0">
    <v>http://en.wikipedia.org/wiki/Square,_Inc.</v>
    <v>Wikipedia</v>
  </rv>
  <rv s="1">
    <v>0</v>
    <v>347</v>
  </rv>
  <rv s="2">
    <v>https://www.bing.com/th?id=AMMS_878826beb4f985541f4b3b62b4e00be4&amp;qlt=95</v>
    <v>348</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133.81</v>
    <v>32.33</v>
    <v>2.7063000000000001</v>
    <v>2.3241000000000001</v>
    <v>1.8311999999999998E-2</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131.69999999999999</v>
    <v>349</v>
    <v>Software &amp; IT Services</v>
    <v>Stock</v>
    <v>44034.827033726564</v>
    <v>350</v>
    <v>127.06</v>
    <v>56408310000</v>
    <v>SQUARE, INC.</v>
    <v>SQUARE, INC.</v>
    <v>127.58</v>
    <v>273.30250000000001</v>
    <v>126.92</v>
    <v>129.2441</v>
    <v>439351300</v>
    <v>SQ</v>
    <v>SQUARE, INC. (XNYS:SQ)</v>
    <v>7521847</v>
    <v>15760534</v>
    <v>2009</v>
  </rv>
  <rv s="4">
    <v>351</v>
  </rv>
  <rv s="0">
    <v>https://www.bing.com/financeapi/forcetrigger?t=a23nar&amp;q=XNYS%3aSTAG&amp;form=skydnc</v>
    <v>Learn more on Bing</v>
  </rv>
  <rv s="6">
    <v>en-US</v>
    <v>a23nar</v>
    <v>268435456</v>
    <v>268435457</v>
    <v>1</v>
    <v>8</v>
    <v>STAG INDUSTRIAL, INC. (XNYS:STAG)</v>
    <v>9</v>
    <v>10</v>
    <v>Finance</v>
    <v>5</v>
    <v>33.479999999999997</v>
    <v>17.54</v>
    <v>1.1332</v>
    <v>0.65500000000000003</v>
    <v>2.1709999999999997E-2</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30.87</v>
    <v>Residential &amp; Commercial REIT</v>
    <v>Stock</v>
    <v>44034.827327800784</v>
    <v>353</v>
    <v>29.91</v>
    <v>4448009000</v>
    <v>STAG INDUSTRIAL, INC.</v>
    <v>STAG INDUSTRIAL, INC.</v>
    <v>29.99</v>
    <v>42.551699999999997</v>
    <v>30.17</v>
    <v>30.824999999999999</v>
    <v>148713100</v>
    <v>STAG</v>
    <v>STAG INDUSTRIAL, INC. (XNYS:STAG)</v>
    <v>770178</v>
    <v>1603940</v>
    <v>2010</v>
  </rv>
  <rv s="4">
    <v>354</v>
  </rv>
  <rv s="0">
    <v>http://en.wikipedia.org/wiki/AT&amp;T</v>
    <v>Wikipedia</v>
  </rv>
  <rv s="1">
    <v>0</v>
    <v>356</v>
  </rv>
  <rv s="2">
    <v>https://www.bing.com/th?id=AMMS_25dbea32b4516ce1661da911a36f7ad2&amp;qlt=95</v>
    <v>357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0.67049999999999998</v>
    <v>-0.04</v>
    <v>-1.322E-3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30.27</v>
    <v>358</v>
    <v>Telecommunications Services</v>
    <v>Stock</v>
    <v>44034.827952777341</v>
    <v>359</v>
    <v>29.95</v>
    <v>212681300000</v>
    <v>AT&amp;T INC.</v>
    <v>AT&amp;T INC.</v>
    <v>30.16</v>
    <v>15.389200000000001</v>
    <v>30.254999999999999</v>
    <v>30.215</v>
    <v>7125000000</v>
    <v>T</v>
    <v>AT&amp;T INC. (XNYS:T)</v>
    <v>22472154</v>
    <v>39018351</v>
    <v>1983</v>
  </rv>
  <rv s="4">
    <v>360</v>
  </rv>
  <rv s="0">
    <v>https://www.bing.com/financeapi/forcetrigger?t=a242z2&amp;q=XNYS%3aTDOC&amp;form=skydnc</v>
    <v>Learn more on Bing</v>
  </rv>
  <rv s="6">
    <v>en-US</v>
    <v>a242z2</v>
    <v>268435456</v>
    <v>268435457</v>
    <v>1</v>
    <v>8</v>
    <v>Teladoc Health, Inc. (XNYS:TDOC)</v>
    <v>9</v>
    <v>10</v>
    <v>Finance</v>
    <v>5</v>
    <v>237.76</v>
    <v>54.581000000000003</v>
    <v>0.49399999999999999</v>
    <v>-2.3898999999999999</v>
    <v>-1.0544E-2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2400</v>
    <v>New York Stock Exchange</v>
    <v>XNYS</v>
    <v>XNYS</v>
    <v>2 Manhattanville Rd Ste 203, PURCHASE, NY, 10577-2118 US</v>
    <v>230.86</v>
    <v>Healthcare Providers &amp; Services</v>
    <v>Stock</v>
    <v>44034.827713784376</v>
    <v>362</v>
    <v>220.3501</v>
    <v>17889110000</v>
    <v>Teladoc Health, Inc.</v>
    <v>Teladoc Health, Inc.</v>
    <v>228.48</v>
    <v>0</v>
    <v>226.66</v>
    <v>224.27010000000001</v>
    <v>78713040</v>
    <v>TDOC</v>
    <v>Teladoc Health, Inc. (XNYS:TDOC)</v>
    <v>927345</v>
    <v>2561800</v>
    <v>2008</v>
  </rv>
  <rv s="4">
    <v>363</v>
  </rv>
  <rv s="0">
    <v>http://en.wikipedia.org/wiki/Uber</v>
    <v>Wikipedia</v>
  </rv>
  <rv s="1">
    <v>0</v>
    <v>365</v>
  </rv>
  <rv s="2">
    <v>https://www.bing.com/th?id=AMMS_8dbbfb722a5b62e51991589e09078962&amp;qlt=95</v>
    <v>366</v>
    <v>https://www.bing.com/images/search?form=xlimg&amp;q=uber</v>
    <v>Image of UBER TECHNOLOGIES, INC.</v>
  </rv>
  <rv s="0">
    <v>https://www.bing.com/financeapi/forcetrigger?t=bptw77&amp;q=XNYS%3aUBER&amp;form=skydnc</v>
    <v>Learn more on Bing</v>
  </rv>
  <rv s="11">
    <v>en-US</v>
    <v>bptw77</v>
    <v>268435456</v>
    <v>268435457</v>
    <v>1</v>
    <v>18</v>
    <v>UBER TECHNOLOGIES, INC. (XNYS:UBER)</v>
    <v>3</v>
    <v>19</v>
    <v>Finance</v>
    <v>5</v>
    <v>45.627000000000002</v>
    <v>13.71</v>
    <v>8.5000000000000006E-2</v>
    <v>2.6119999999999997E-3</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32.8767</v>
    <v>367</v>
    <v>Software &amp; IT Services</v>
    <v>Stock</v>
    <v>44034.827269432812</v>
    <v>368</v>
    <v>32.340000000000003</v>
    <v>58366010000</v>
    <v>UBER TECHNOLOGIES, INC.</v>
    <v>UBER TECHNOLOGIES, INC.</v>
    <v>32.44</v>
    <v>0</v>
    <v>32.545000000000002</v>
    <v>32.630000000000003</v>
    <v>1733987000</v>
    <v>UBER</v>
    <v>UBER TECHNOLOGIES, INC. (XNYS:UBER)</v>
    <v>10862967</v>
    <v>21556348</v>
    <v>2010</v>
  </rv>
  <rv s="4">
    <v>369</v>
  </rv>
  <rv s="0">
    <v>http://de.wikipedia.org/wiki/Ulta_Beauty</v>
    <v>Wikipedia</v>
  </rv>
  <rv s="1">
    <v>0</v>
    <v>371</v>
  </rv>
  <rv s="2">
    <v>https://www.bing.com/th?id=AMMS_1e0509991c0e27fe9607999f2564a996&amp;qlt=95</v>
    <v>372</v>
    <v>https://www.bing.com/images/search?form=xlimg&amp;q=ulta+beauty</v>
    <v>Image of ULTA BEAUTY, INC.</v>
  </rv>
  <rv s="0">
    <v>https://www.bing.com/financeapi/forcetrigger?t=a24war&amp;q=XNAS%3aULTA&amp;form=skydnc</v>
    <v>Learn more on Bing</v>
  </rv>
  <rv s="3">
    <v>en-US</v>
    <v>a24war</v>
    <v>268435456</v>
    <v>268435457</v>
    <v>1</v>
    <v>0</v>
    <v>ULTA BEAUTY, INC. (XNAS:ULTA)</v>
    <v>3</v>
    <v>4</v>
    <v>Finance</v>
    <v>5</v>
    <v>359.8</v>
    <v>124.05</v>
    <v>1.4269000000000001</v>
    <v>3.4</v>
    <v>1.6834999999999999E-2</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206.07</v>
    <v>373</v>
    <v>Specialty Retailers</v>
    <v>Stock</v>
    <v>44034.827372685184</v>
    <v>374</v>
    <v>200.59</v>
    <v>11265720000</v>
    <v>ULTA BEAUTY, INC.</v>
    <v>ULTA BEAUTY, INC.</v>
    <v>201.43</v>
    <v>26.909099999999999</v>
    <v>201.96</v>
    <v>205.36</v>
    <v>56311710</v>
    <v>ULTA</v>
    <v>ULTA BEAUTY, INC. (XNAS:ULTA)</v>
    <v>652417</v>
    <v>1379382</v>
    <v>2016</v>
  </rv>
  <rv s="4">
    <v>375</v>
  </rv>
  <rv s="0">
    <v>https://www.bing.com/financeapi/forcetrigger?t=a24xlh&amp;q=XNYS%3aUNH&amp;form=skydnc</v>
    <v>Learn more on Bing</v>
  </rv>
  <rv s="6">
    <v>en-US</v>
    <v>a24xlh</v>
    <v>268435456</v>
    <v>268435457</v>
    <v>1</v>
    <v>8</v>
    <v>UNITEDHEALTH GROUP INCORPORATED (XNYS:UNH)</v>
    <v>9</v>
    <v>10</v>
    <v>Finance</v>
    <v>5</v>
    <v>315.83999999999997</v>
    <v>187.72</v>
    <v>0.71760000000000002</v>
    <v>1.355</v>
    <v>4.4400000000000004E-3</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306.86</v>
    <v>Healthcare Providers &amp; Services</v>
    <v>Stock</v>
    <v>44034.826921296299</v>
    <v>377</v>
    <v>301.82</v>
    <v>287795300000</v>
    <v>UNITEDHEALTH GROUP INCORPORATED</v>
    <v>UNITEDHEALTH GROUP INCORPORATED</v>
    <v>304.98</v>
    <v>17.1602</v>
    <v>305.19</v>
    <v>306.54500000000002</v>
    <v>948379500</v>
    <v>UNH</v>
    <v>UNITEDHEALTH GROUP INCORPORATED (XNYS:UNH)</v>
    <v>1400656</v>
    <v>3172223</v>
    <v>2015</v>
  </rv>
  <rv s="4">
    <v>378</v>
  </rv>
  <rv s="0">
    <v>http://en.wikipedia.org/wiki/Unum</v>
    <v>Wikipedia</v>
  </rv>
  <rv s="1">
    <v>0</v>
    <v>380</v>
  </rv>
  <rv s="2">
    <v>https://www.bing.com/th?id=AMMS_cf2645717dbc16ce9a6beeaec7ae6a4a&amp;qlt=95</v>
    <v>381</v>
    <v>https://www.bing.com/images/search?form=xlimg&amp;q=unum</v>
    <v>Image of UNUM GROUP</v>
  </rv>
  <rv s="0">
    <v>https://www.bing.com/financeapi/forcetrigger?t=a24xu2&amp;q=XNYS%3aUNM&amp;form=skydnc</v>
    <v>Learn more on Bing</v>
  </rv>
  <rv s="3">
    <v>en-US</v>
    <v>a24xu2</v>
    <v>268435456</v>
    <v>268435457</v>
    <v>1</v>
    <v>0</v>
    <v>UNUM GROUP (XNYS:UNM)</v>
    <v>3</v>
    <v>4</v>
    <v>Finance</v>
    <v>5</v>
    <v>33.32</v>
    <v>9.58</v>
    <v>1.6749000000000001</v>
    <v>7.4999999999999997E-2</v>
    <v>4.215E-3</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17.899999999999999</v>
    <v>382</v>
    <v>Insurance</v>
    <v>Stock</v>
    <v>44034.827308020314</v>
    <v>383</v>
    <v>17.43</v>
    <v>3476456000</v>
    <v>UNUM GROUP</v>
    <v>UNUM GROUP</v>
    <v>17.53</v>
    <v>3.7665999999999999</v>
    <v>17.795000000000002</v>
    <v>17.87</v>
    <v>203420500</v>
    <v>UNM</v>
    <v>UNUM GROUP (XNYS:UNM)</v>
    <v>1325575</v>
    <v>3289791</v>
    <v>1995</v>
  </rv>
  <rv s="4">
    <v>384</v>
  </rv>
  <rv s="0">
    <v>http://en.wikipedia.org/wiki/U.S._Bancorp</v>
    <v>Wikipedia</v>
  </rv>
  <rv s="1">
    <v>0</v>
    <v>386</v>
  </rv>
  <rv s="2">
    <v>https://www.bing.com/th?id=AMMS_92118627359b78f33a94013e8d77b22d&amp;qlt=95</v>
    <v>387</v>
    <v>https://www.bing.com/images/search?form=xlimg&amp;q=usbank</v>
    <v>Image of U.S. BANCORP</v>
  </rv>
  <rv s="0">
    <v>https://www.bing.com/financeapi/forcetrigger?t=a251gh&amp;q=XNYS%3aUSB&amp;form=skydnc</v>
    <v>Learn more on Bing</v>
  </rv>
  <rv s="3">
    <v>en-US</v>
    <v>a251gh</v>
    <v>268435456</v>
    <v>268435457</v>
    <v>1</v>
    <v>0</v>
    <v>U.S. BANCORP (XNYS:USB)</v>
    <v>3</v>
    <v>4</v>
    <v>Finance</v>
    <v>5</v>
    <v>61.11</v>
    <v>28.36</v>
    <v>1.1516</v>
    <v>-0.32</v>
    <v>-8.7410000000000005E-3</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36.770000000000003</v>
    <v>388</v>
    <v>Banking Services</v>
    <v>Stock</v>
    <v>44034.827203957815</v>
    <v>389</v>
    <v>36.020000000000003</v>
    <v>53578700000</v>
    <v>U.S. BANCORP</v>
    <v>U.S. BANCORP</v>
    <v>36.409999999999997</v>
    <v>11.488799999999999</v>
    <v>36.61</v>
    <v>36.29</v>
    <v>1506289000</v>
    <v>USB</v>
    <v>U.S. BANCORP (XNYS:USB)</v>
    <v>4860799</v>
    <v>8815985</v>
    <v>1929</v>
  </rv>
  <rv s="4">
    <v>390</v>
  </rv>
  <rv s="0">
    <v>http://en.wikipedia.org/wiki/Visa_Inc.</v>
    <v>Wikipedia</v>
  </rv>
  <rv s="1">
    <v>0</v>
    <v>392</v>
  </rv>
  <rv s="2">
    <v>https://www.bing.com/th?id=AMMS_31255cb0b4dcc5403ca8e05d252a056c&amp;qlt=95</v>
    <v>393</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0.89710000000000001</v>
    <v>2.29</v>
    <v>1.1648E-2</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198.98</v>
    <v>394</v>
    <v>Software &amp; IT Services</v>
    <v>Stock</v>
    <v>44034.827332777342</v>
    <v>395</v>
    <v>196.38</v>
    <v>422546400000</v>
    <v>VISA INC.</v>
    <v>VISA INC.</v>
    <v>196.38</v>
    <v>35.3887</v>
    <v>196.6</v>
    <v>198.89</v>
    <v>2129019000</v>
    <v>V</v>
    <v>VISA INC. (XNYS:V)</v>
    <v>5912669</v>
    <v>8052593</v>
    <v>2007</v>
  </rv>
  <rv s="4">
    <v>396</v>
  </rv>
  <rv s="0">
    <v>https://www.bing.com/financeapi/forcetrigger?t=a259jc&amp;q=XNYS%3aVEEV&amp;form=skydnc</v>
    <v>Learn more on Bing</v>
  </rv>
  <rv s="6">
    <v>en-US</v>
    <v>a259jc</v>
    <v>268435456</v>
    <v>268435457</v>
    <v>1</v>
    <v>8</v>
    <v>VEEVA SYSTEMS INC. (XNYS:VEEV)</v>
    <v>9</v>
    <v>10</v>
    <v>Finance</v>
    <v>5</v>
    <v>263.63409999999999</v>
    <v>118.11</v>
    <v>0.95469999999999999</v>
    <v>1.93</v>
    <v>7.5100000000000002E-3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262.72000000000003</v>
    <v>Healthcare Equipment &amp; Supplies</v>
    <v>Stock</v>
    <v>44034.827048611114</v>
    <v>398</v>
    <v>255.81</v>
    <v>39260360000</v>
    <v>VEEVA SYSTEMS INC.</v>
    <v>VEEVA SYSTEMS INC.</v>
    <v>258.57</v>
    <v>140.8289</v>
    <v>256.99</v>
    <v>258.92</v>
    <v>150146700</v>
    <v>VEEV</v>
    <v>VEEVA SYSTEMS INC. (XNYS:VEEV)</v>
    <v>535738</v>
    <v>1076807</v>
    <v>2007</v>
  </rv>
  <rv s="4">
    <v>399</v>
  </rv>
  <rv s="0">
    <v>https://www.bing.com/financeapi/forcetrigger?t=ayz1tc&amp;q=XNAS%3aVXRT&amp;form=skydnc</v>
    <v>Learn more on Bing</v>
  </rv>
  <rv s="7">
    <v>en-US</v>
    <v>ayz1tc</v>
    <v>268435456</v>
    <v>268435457</v>
    <v>1</v>
    <v>11</v>
    <v>VAXART, INC. (XNAS:VXRT)</v>
    <v>9</v>
    <v>12</v>
    <v>Finance</v>
    <v>5</v>
    <v>17.489999999999998</v>
    <v>0.25430000000000003</v>
    <v>0.5625</v>
    <v>-0.52500000000000002</v>
    <v>-3.4734000000000001E-2</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14.75</v>
    <v>Biotechnology &amp; Medical Research</v>
    <v>Stock</v>
    <v>44034.826782407406</v>
    <v>401</v>
    <v>14.1335</v>
    <v>1630505000</v>
    <v>VAXART, INC.</v>
    <v>VAXART, INC.</v>
    <v>14.65</v>
    <v>15.115</v>
    <v>14.59</v>
    <v>107340700</v>
    <v>VXRT</v>
    <v>VAXART, INC. (XNAS:VXRT)</v>
    <v>8824798</v>
    <v>48959860</v>
    <v>1969</v>
  </rv>
  <rv s="4">
    <v>402</v>
  </rv>
  <rv s="0">
    <v>http://en.wikipedia.org/wiki/Wells_Fargo</v>
    <v>Wikipedia</v>
  </rv>
  <rv s="1">
    <v>126</v>
    <v>404</v>
  </rv>
  <rv s="2">
    <v>https://www.bing.com/th?id=AMMS_97bd8dad8c0360a49d8c3a8c9f408be5&amp;qlt=95</v>
    <v>405</v>
    <v>https://www.bing.com/images/search?form=xlimg&amp;q=wells+fargo</v>
    <v>Image of WELLS FARGO &amp; COMPANY</v>
  </rv>
  <rv s="0">
    <v>https://www.bing.com/financeapi/forcetrigger?t=a25tgh&amp;q=XNYS%3aWFC&amp;form=skydnc</v>
    <v>Learn more on Bing</v>
  </rv>
  <rv s="3">
    <v>en-US</v>
    <v>a25tgh</v>
    <v>268435456</v>
    <v>268435457</v>
    <v>1</v>
    <v>0</v>
    <v>WELLS FARGO &amp; COMPANY (XNYS:WFC)</v>
    <v>3</v>
    <v>4</v>
    <v>Finance</v>
    <v>5</v>
    <v>54.75</v>
    <v>22</v>
    <v>1.1435999999999999</v>
    <v>2.5000000000000001E-2</v>
    <v>9.546E-4</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26.35</v>
    <v>406</v>
    <v>Banking Services</v>
    <v>Stock</v>
    <v>44034.828039108594</v>
    <v>407</v>
    <v>25.82</v>
    <v>101217600000</v>
    <v>WELLS FARGO &amp; COMPANY</v>
    <v>WELLS FARGO &amp; COMPANY</v>
    <v>26.13</v>
    <v>30.064800000000002</v>
    <v>26.19</v>
    <v>26.215</v>
    <v>4119559000</v>
    <v>WFC</v>
    <v>WELLS FARGO &amp; COMPANY (XNYS:WFC)</v>
    <v>37450351</v>
    <v>50397356</v>
    <v>1929</v>
  </rv>
  <rv s="4">
    <v>408</v>
  </rv>
  <rv s="0">
    <v>https://www.bing.com/financeapi/forcetrigger?t=a25w8m&amp;q=XNAS%3aWING&amp;form=skydnc</v>
    <v>Learn more on Bing</v>
  </rv>
  <rv s="6">
    <v>en-US</v>
    <v>a25w8m</v>
    <v>268435456</v>
    <v>268435457</v>
    <v>1</v>
    <v>8</v>
    <v>WINGSTOP INC. (XNAS:WING)</v>
    <v>9</v>
    <v>10</v>
    <v>Finance</v>
    <v>5</v>
    <v>146.13</v>
    <v>44.27</v>
    <v>1.1113</v>
    <v>2.02</v>
    <v>1.4975E-2</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138</v>
    <v>Hotels &amp; Entertainment Services</v>
    <v>Stock</v>
    <v>44034.827426608594</v>
    <v>410</v>
    <v>134.35</v>
    <v>4063871000</v>
    <v>WINGSTOP INC.</v>
    <v>WINGSTOP INC.</v>
    <v>134.35</v>
    <v>182.40700000000001</v>
    <v>134.88999999999999</v>
    <v>136.91</v>
    <v>29583390</v>
    <v>WING</v>
    <v>WINGSTOP INC. (XNAS:WING)</v>
    <v>175800</v>
    <v>694984</v>
    <v>2015</v>
  </rv>
  <rv s="4">
    <v>411</v>
  </rv>
  <rv s="0">
    <v>http://en.wikipedia.org/wiki/Waste_Management_(corporation)</v>
    <v>Wikipedia</v>
  </rv>
  <rv s="1">
    <v>0</v>
    <v>413</v>
  </rv>
  <rv s="2">
    <v>https://www.bing.com/th?id=AMMS_5e7d3642a4c7b151c5a535b3122e2f24&amp;qlt=95</v>
    <v>414</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5</v>
    <v>126.79</v>
    <v>85.34</v>
    <v>0.72140000000000004</v>
    <v>0.71</v>
    <v>6.6020000000000002E-3</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108.47</v>
    <v>415</v>
    <v>Professional &amp; Commercial Services</v>
    <v>Stock</v>
    <v>44034.826975173441</v>
    <v>416</v>
    <v>106.6</v>
    <v>44975210000</v>
    <v>WASTE MANAGEMENT, INC.</v>
    <v>WASTE MANAGEMENT, INC.</v>
    <v>107.09</v>
    <v>27.258400000000002</v>
    <v>107.54</v>
    <v>108.25</v>
    <v>422025000</v>
    <v>WM</v>
    <v>WASTE MANAGEMENT, INC. (XNYS:WM)</v>
    <v>991312</v>
    <v>2114104</v>
    <v>1995</v>
  </rv>
  <rv s="4">
    <v>417</v>
  </rv>
  <rv s="0">
    <v>http://en.wikipedia.org/wiki/Walmart</v>
    <v>Wikipedia</v>
  </rv>
  <rv s="1">
    <v>0</v>
    <v>419</v>
  </rv>
  <rv s="2">
    <v>https://www.bing.com/th?id=AMMS_bda71e2736b0e1c236099c12cbe43c51&amp;qlt=95</v>
    <v>420</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134.13</v>
    <v>102</v>
    <v>0.33189999999999997</v>
    <v>0.58499999999999996</v>
    <v>4.4209999999999996E-3</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133.03</v>
    <v>421</v>
    <v>Food &amp; Drug Retailing</v>
    <v>Stock</v>
    <v>44034.827098205467</v>
    <v>422</v>
    <v>131.19</v>
    <v>372316900000</v>
    <v>WALMART INC.</v>
    <v>WALMART INC.</v>
    <v>132.55000000000001</v>
    <v>25.1676</v>
    <v>132.32</v>
    <v>132.905</v>
    <v>2831953000</v>
    <v>WMT</v>
    <v>WALMART INC. (XNYS:WMT)</v>
    <v>4417375</v>
    <v>9679700</v>
    <v>1969</v>
  </rv>
  <rv s="4">
    <v>423</v>
  </rv>
  <rv s="0">
    <v>http://en.wikipedia.org/wiki/Slack_Technologies</v>
    <v>Wikipedia</v>
  </rv>
  <rv s="1">
    <v>0</v>
    <v>425</v>
  </rv>
  <rv s="2">
    <v>https://www.bing.com/th?id=AMMS_4beca558cb36f676a79fb72f9bd6dfb3&amp;qlt=95</v>
    <v>426</v>
    <v>https://www.bing.com/images/search?form=xlimg&amp;q=slack+technologies</v>
    <v>Image of SLACK TECHNOLOGIES, INC.</v>
  </rv>
  <rv s="0">
    <v>https://www.bing.com/financeapi/forcetrigger?t=bqievh&amp;q=XNYS%3aWORK&amp;form=skydnc</v>
    <v>Learn more on Bing</v>
  </rv>
  <rv s="11">
    <v>en-US</v>
    <v>bqievh</v>
    <v>268435456</v>
    <v>268435457</v>
    <v>1</v>
    <v>18</v>
    <v>SLACK TECHNOLOGIES, INC. (XNYS:WORK)</v>
    <v>3</v>
    <v>19</v>
    <v>Finance</v>
    <v>5</v>
    <v>40.07</v>
    <v>15.1</v>
    <v>-1.5549999999999999</v>
    <v>-4.7698999999999998E-2</v>
    <v>USD</v>
    <v>Slack Technologies, Inc. is engaged in offering Slack, a team communication tool. The Company’s platform consists of a set of open, documented application programming interface (APIs), developer tools, and an App Directory that lists apps that have met the guidelines. Organizations on Slack use its platform to create internal applications and integrations, ranging from simple notifications to complex internal workflows. Third-party developers build integrations and applications that make it easier for their existing customers to engage with their products as well as find new customers. Slack is a layer of the business technology, where people work together connect all their other software tools and services and find the information they need.</v>
    <v>2045</v>
    <v>New York Stock Exchange</v>
    <v>XNYS</v>
    <v>XNYS</v>
    <v>500 Howard St, SAN FRANCISCO, CA, 94105 US</v>
    <v>32.880000000000003</v>
    <v>427</v>
    <v>Software &amp; IT Services</v>
    <v>Stock</v>
    <v>44034.826947303125</v>
    <v>428</v>
    <v>30.73</v>
    <v>18382200000</v>
    <v>SLACK TECHNOLOGIES, INC.</v>
    <v>SLACK TECHNOLOGIES, INC.</v>
    <v>32.74</v>
    <v>0</v>
    <v>32.6</v>
    <v>31.045000000000002</v>
    <v>563698300</v>
    <v>WORK</v>
    <v>SLACK TECHNOLOGIES, INC. (XNYS:WORK)</v>
    <v>17621735</v>
    <v>20522408</v>
    <v>2009</v>
  </rv>
  <rv s="4">
    <v>429</v>
  </rv>
  <rv s="0">
    <v>https://www.bing.com/financeapi/forcetrigger?t=a262jc&amp;q=XNYS%3aWST&amp;form=skydnc</v>
    <v>Learn more on Bing</v>
  </rv>
  <rv s="6">
    <v>en-US</v>
    <v>a262jc</v>
    <v>268435456</v>
    <v>268435457</v>
    <v>1</v>
    <v>8</v>
    <v>WEST PHARMACEUTICAL SERVICES, INC. (XNYS:WST)</v>
    <v>9</v>
    <v>10</v>
    <v>Finance</v>
    <v>5</v>
    <v>255.53</v>
    <v>120.12</v>
    <v>1.1388</v>
    <v>2.81</v>
    <v>1.1119E-2</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257.92</v>
    <v>Healthcare Equipment &amp; Supplies</v>
    <v>Stock</v>
    <v>44034.826279791407</v>
    <v>431</v>
    <v>252.87</v>
    <v>18535990000</v>
    <v>WEST PHARMACEUTICAL SERVICES, INC.</v>
    <v>WEST PHARMACEUTICAL SERVICES, INC.</v>
    <v>254.32</v>
    <v>73.206000000000003</v>
    <v>252.72</v>
    <v>255.53</v>
    <v>73602230</v>
    <v>WST</v>
    <v>WEST PHARMACEUTICAL SERVICES, INC. (XNYS:WST)</v>
    <v>371142</v>
    <v>630372</v>
    <v>1923</v>
  </rv>
  <rv s="4">
    <v>432</v>
  </rv>
  <rv s="0">
    <v>https://www.bing.com/financeapi/forcetrigger?t=a26h2w&amp;q=XNAS%3aZLAB&amp;form=skydnc</v>
    <v>Learn more on Bing</v>
  </rv>
  <rv s="8">
    <v>en-US</v>
    <v>a26h2w</v>
    <v>268435456</v>
    <v>268435457</v>
    <v>1</v>
    <v>13</v>
    <v>ZAI LAB LIMITED (XNAS:ZLAB)</v>
    <v>9</v>
    <v>14</v>
    <v>Finance</v>
    <v>5</v>
    <v>89.48</v>
    <v>29.43</v>
    <v>-0.28000000000000003</v>
    <v>-3.431E-3</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82.06</v>
    <v>Biotechnology &amp; Medical Research</v>
    <v>Stock</v>
    <v>44034.827337962961</v>
    <v>434</v>
    <v>80.59</v>
    <v>6305600000</v>
    <v>ZAI LAB LIMITED</v>
    <v>ZAI LAB LIMITED</v>
    <v>80.63</v>
    <v>81.61</v>
    <v>81.33</v>
    <v>74675510</v>
    <v>ZLAB</v>
    <v>ZAI LAB LIMITED (XNAS:ZLAB)</v>
    <v>172624</v>
    <v>409112</v>
    <v>2013</v>
  </rv>
  <rv s="4">
    <v>435</v>
  </rv>
  <rv s="0">
    <v>http://en.wikipedia.org/wiki/Zoom_Video_Communications</v>
    <v>Wikipedia</v>
  </rv>
  <rv s="1">
    <v>0</v>
    <v>437</v>
  </rv>
  <rv s="2">
    <v>https://www.bing.com/th?id=AMMS_166de0c9400c7b6e4dde6f49a3ff8527&amp;qlt=95</v>
    <v>438</v>
    <v>https://www.bing.com/images/search?form=xlimg&amp;q=zoom+owner</v>
    <v>Image of ZOOM VIDEO COMMUNICATIONS, INC.</v>
  </rv>
  <rv s="0">
    <v>https://www.bing.com/financeapi/forcetrigger?t=bpoxyc&amp;q=XNAS%3aZM&amp;form=skydnc</v>
    <v>Learn more on Bing</v>
  </rv>
  <rv s="11">
    <v>en-US</v>
    <v>bpoxyc</v>
    <v>268435456</v>
    <v>268435457</v>
    <v>1</v>
    <v>18</v>
    <v>ZOOM VIDEO COMMUNICATIONS, INC. (XNAS:ZM)</v>
    <v>3</v>
    <v>19</v>
    <v>Finance</v>
    <v>5</v>
    <v>281</v>
    <v>60.967500000000001</v>
    <v>1.4950000000000001</v>
    <v>5.7399999999999994E-3</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265.32</v>
    <v>439</v>
    <v>Software &amp; IT Services</v>
    <v>Stock</v>
    <v>44034.827702846873</v>
    <v>440</v>
    <v>255.81</v>
    <v>75767220000</v>
    <v>ZOOM VIDEO COMMUNICATIONS, INC.</v>
    <v>ZOOM VIDEO COMMUNICATIONS, INC.</v>
    <v>261.95</v>
    <v>1532</v>
    <v>260.44</v>
    <v>261.935</v>
    <v>282103000</v>
    <v>ZM</v>
    <v>ZOOM VIDEO COMMUNICATIONS, INC. (XNAS:ZM)</v>
    <v>4306278</v>
    <v>8420754</v>
    <v>2011</v>
  </rv>
  <rv s="4">
    <v>441</v>
  </rv>
  <rv s="0">
    <v>https://www.bing.com/financeapi/forcetrigger?t=a23dkr&amp;q=ARCX%3aSPHD&amp;form=skydnc</v>
    <v>Learn more on Bing</v>
  </rv>
  <rv s="14">
    <v>en-US</v>
    <v>a23dkr</v>
    <v>268435456</v>
    <v>268435459</v>
    <v>1</v>
    <v>25</v>
    <v>Invesco S&amp;P500 HD LV (ARCX:SPHD)</v>
    <v>26</v>
    <v>27</v>
    <v>Finance</v>
    <v>28</v>
    <v>44.42</v>
    <v>25.38</v>
    <v>0.84689999999999999</v>
    <v>0.25</v>
    <v>7.4539999999999997E-3</v>
    <v>USD</v>
    <v>NYSE Arca</v>
    <v>ARCX</v>
    <v>3.0000000000000001E-3</v>
    <v>33.79</v>
    <v>ETF</v>
    <v>44034.825543981482</v>
    <v>443</v>
    <v>33.24</v>
    <v>2475335125.6739998</v>
    <v>Invesco S&amp;P500 HD LV</v>
    <v>33.369999999999997</v>
    <v>33.54</v>
    <v>33.79</v>
    <v>SPHD</v>
    <v>Invesco S&amp;P500 HD LV (ARCX:SPHD)</v>
    <v>719824</v>
    <v>1132830</v>
  </rv>
  <rv s="4">
    <v>444</v>
  </rv>
  <rv s="0">
    <v>https://www.bing.com/financeapi/forcetrigger?t=a1zgdm&amp;q=ARCX%3aPALL&amp;form=skydnc</v>
    <v>Learn more on Bing</v>
  </rv>
  <rv s="14">
    <v>en-US</v>
    <v>a1zgdm</v>
    <v>268435456</v>
    <v>268435459</v>
    <v>1</v>
    <v>25</v>
    <v>Aberdeen:SP Palladium (ARCX:PALL)</v>
    <v>26</v>
    <v>27</v>
    <v>Finance</v>
    <v>28</v>
    <v>273.16379999999998</v>
    <v>130.04</v>
    <v>0.39129999999999998</v>
    <v>2.78</v>
    <v>1.3764E-2</v>
    <v>USD</v>
    <v>NYSE Arca</v>
    <v>ARCX</v>
    <v>6.0000000000000001E-3</v>
    <v>205.12</v>
    <v>ETF</v>
    <v>44034.826655092591</v>
    <v>446</v>
    <v>200.01009999999999</v>
    <v>263816104.05000001</v>
    <v>Aberdeen:SP Palladium</v>
    <v>200.73500000000001</v>
    <v>201.98</v>
    <v>204.76</v>
    <v>PALL</v>
    <v>Aberdeen:SP Palladium (ARCX:PALL)</v>
    <v>85229</v>
    <v>26260</v>
  </rv>
  <rv s="4">
    <v>447</v>
  </rv>
  <rv s="0">
    <v>https://www.bing.com/financeapi/forcetrigger?t=a2145r&amp;q=ARCX%3aPPA&amp;form=skydnc</v>
    <v>Learn more on Bing</v>
  </rv>
  <rv s="14">
    <v>en-US</v>
    <v>a2145r</v>
    <v>268435456</v>
    <v>268435459</v>
    <v>1</v>
    <v>25</v>
    <v>Invesco Aerospace (ARCX:PPA)</v>
    <v>26</v>
    <v>27</v>
    <v>Finance</v>
    <v>28</v>
    <v>73.994900000000001</v>
    <v>39.595799999999997</v>
    <v>0.96730000000000005</v>
    <v>0.93</v>
    <v>1.6760000000000001E-2</v>
    <v>USD</v>
    <v>NYSE Arca</v>
    <v>ARCX</v>
    <v>6.0999999999999995E-3</v>
    <v>56.42</v>
    <v>ETF</v>
    <v>44034.827037037037</v>
    <v>449</v>
    <v>55.44</v>
    <v>696035923.99000001</v>
    <v>Invesco Aerospace</v>
    <v>55.76</v>
    <v>55.49</v>
    <v>56.42</v>
    <v>PPA</v>
    <v>Invesco Aerospace (ARCX:PPA)</v>
    <v>48901</v>
    <v>56387</v>
  </rv>
  <rv s="4">
    <v>450</v>
  </rv>
  <rv s="0">
    <v>https://www.bing.com/financeapi/forcetrigger?t=a25o5r&amp;q=ARCX%3aVYM&amp;form=skydnc</v>
    <v>Learn more on Bing</v>
  </rv>
  <rv s="14">
    <v>en-US</v>
    <v>a25o5r</v>
    <v>268435456</v>
    <v>268435459</v>
    <v>1</v>
    <v>25</v>
    <v>Vanguard Hi Dv Yld;ETF (ARCX:VYM)</v>
    <v>26</v>
    <v>27</v>
    <v>Finance</v>
    <v>28</v>
    <v>94.86</v>
    <v>60.07</v>
    <v>0.88419999999999999</v>
    <v>0.42499999999999999</v>
    <v>5.182E-3</v>
    <v>USD</v>
    <v>NYSE Arca</v>
    <v>ARCX</v>
    <v>8.0000000000000004E-4</v>
    <v>82.46</v>
    <v>ETF</v>
    <v>44034.826932870368</v>
    <v>452</v>
    <v>81.650000000000006</v>
    <v>25574121725</v>
    <v>Vanguard Hi Dv Yld;ETF</v>
    <v>81.99</v>
    <v>82.02</v>
    <v>82.444999999999993</v>
    <v>VYM</v>
    <v>Vanguard Hi Dv Yld;ETF (ARCX:VYM)</v>
    <v>1643187</v>
    <v>1755864</v>
  </rv>
  <rv s="4">
    <v>453</v>
  </rv>
  <rv s="0">
    <v>https://www.bing.com/financeapi/forcetrigger?t=a22m27&amp;q=ARCX%3aSCHD&amp;form=skydnc</v>
    <v>Learn more on Bing</v>
  </rv>
  <rv s="14">
    <v>en-US</v>
    <v>a22m27</v>
    <v>268435456</v>
    <v>268435459</v>
    <v>1</v>
    <v>25</v>
    <v>Schwab Str:US Div Eq ETF (ARCX:SCHD)</v>
    <v>26</v>
    <v>27</v>
    <v>Finance</v>
    <v>28</v>
    <v>59.56</v>
    <v>38.825000000000003</v>
    <v>0.91039999999999999</v>
    <v>0.3201</v>
    <v>5.9640000000000006E-3</v>
    <v>USD</v>
    <v>NYSE Arca</v>
    <v>ARCX</v>
    <v>7.000000000000001E-4</v>
    <v>54.04</v>
    <v>ETF</v>
    <v>44034.827581932812</v>
    <v>455</v>
    <v>53.4801</v>
    <v>11125665085.860001</v>
    <v>Schwab Str:US Div Eq ETF</v>
    <v>53.69</v>
    <v>53.67</v>
    <v>53.990099999999998</v>
    <v>SCHD</v>
    <v>Schwab Str:US Div Eq ETF (ARCX:SCHD)</v>
    <v>936266</v>
    <v>1869647</v>
  </rv>
  <rv s="4">
    <v>456</v>
  </rv>
  <rv s="0">
    <v>https://www.bing.com/financeapi/forcetrigger?t=a25cbh&amp;q=ARCX%3aVIG&amp;form=skydnc</v>
    <v>Learn more on Bing</v>
  </rv>
  <rv s="14">
    <v>en-US</v>
    <v>a25cbh</v>
    <v>268435456</v>
    <v>268435459</v>
    <v>1</v>
    <v>25</v>
    <v>Vanguard Div A I;ETF (ARCX:VIG)</v>
    <v>26</v>
    <v>27</v>
    <v>Finance</v>
    <v>28</v>
    <v>130.91</v>
    <v>87.711299999999994</v>
    <v>0.85940000000000005</v>
    <v>1.21</v>
    <v>9.8379999999999995E-3</v>
    <v>USD</v>
    <v>NYSE Arca</v>
    <v>ARCX</v>
    <v>8.0000000000000004E-4</v>
    <v>124.28</v>
    <v>ETF</v>
    <v>44034.827210648145</v>
    <v>458</v>
    <v>122.985</v>
    <v>42470957122</v>
    <v>Vanguard Div A I;ETF</v>
    <v>123</v>
    <v>122.99</v>
    <v>124.2</v>
    <v>VIG</v>
    <v>Vanguard Div A I;ETF (ARCX:VIG)</v>
    <v>1099316</v>
    <v>1370927</v>
  </rv>
  <rv s="4">
    <v>459</v>
  </rv>
  <rv s="0">
    <v>https://www.bing.com/financeapi/forcetrigger?t=a1muvh&amp;q=XNAS%3aACWX&amp;form=skydnc</v>
    <v>Learn more on Bing</v>
  </rv>
  <rv s="14">
    <v>en-US</v>
    <v>a1muvh</v>
    <v>268435456</v>
    <v>268435459</v>
    <v>1</v>
    <v>25</v>
    <v>iShares:MSCI ACWI XUS (XNAS:ACWX)</v>
    <v>26</v>
    <v>27</v>
    <v>Finance</v>
    <v>28</v>
    <v>50.03</v>
    <v>32.4</v>
    <v>1.0195000000000001</v>
    <v>0.04</v>
    <v>8.7050000000000007E-4</v>
    <v>USD</v>
    <v>Nasdaq Stock Market</v>
    <v>XNAS</v>
    <v>3.2000000000000002E-3</v>
    <v>46.01</v>
    <v>ETF</v>
    <v>44034.827130428122</v>
    <v>461</v>
    <v>45.77</v>
    <v>2868429189.3899999</v>
    <v>iShares:MSCI ACWI XUS</v>
    <v>45.94</v>
    <v>45.95</v>
    <v>45.99</v>
    <v>ACWX</v>
    <v>iShares:MSCI ACWI XUS (XNAS:ACWX)</v>
    <v>727706</v>
    <v>1669047</v>
  </rv>
  <rv s="4">
    <v>462</v>
  </rv>
  <rv s="0">
    <v>https://www.bing.com/financeapi/forcetrigger?t=a1ro52&amp;q=ARCX%3aEDV&amp;form=skydnc</v>
    <v>Learn more on Bing</v>
  </rv>
  <rv s="14">
    <v>en-US</v>
    <v>a1ro52</v>
    <v>268435456</v>
    <v>268435459</v>
    <v>1</v>
    <v>25</v>
    <v>Vanguard Ext Dur T;ETF (ARCX:EDV)</v>
    <v>26</v>
    <v>27</v>
    <v>Finance</v>
    <v>28</v>
    <v>189.78</v>
    <v>124.2</v>
    <v>1.4255</v>
    <v>0.65500000000000003</v>
    <v>3.8390000000000004E-3</v>
    <v>USD</v>
    <v>NYSE Arca</v>
    <v>ARCX</v>
    <v>7.000000000000001E-4</v>
    <v>172.09</v>
    <v>ETF</v>
    <v>44034.827048611114</v>
    <v>464</v>
    <v>171.2</v>
    <v>1493941898</v>
    <v>Vanguard Ext Dur T;ETF</v>
    <v>171.81</v>
    <v>170.6</v>
    <v>171.255</v>
    <v>EDV</v>
    <v>Vanguard Ext Dur T;ETF (ARCX:EDV)</v>
    <v>119507</v>
    <v>215622</v>
  </rv>
  <rv s="4">
    <v>465</v>
  </rv>
  <rv s="0">
    <v>https://www.bing.com/financeapi/forcetrigger?t=a25ldm&amp;q=ARCX%3aVT&amp;form=skydnc</v>
    <v>Learn more on Bing</v>
  </rv>
  <rv s="14">
    <v>en-US</v>
    <v>a25ldm</v>
    <v>268435456</v>
    <v>268435459</v>
    <v>1</v>
    <v>25</v>
    <v>Vanguard T WldStk;ETF (ARCX:VT)</v>
    <v>26</v>
    <v>27</v>
    <v>Finance</v>
    <v>28</v>
    <v>83.23</v>
    <v>53.7</v>
    <v>1.0296000000000001</v>
    <v>0.38</v>
    <v>4.7980000000000002E-3</v>
    <v>USD</v>
    <v>NYSE Arca</v>
    <v>ARCX</v>
    <v>1E-3</v>
    <v>79.61</v>
    <v>ETF</v>
    <v>44034.827048611114</v>
    <v>467</v>
    <v>79.08</v>
    <v>13062197782</v>
    <v>Vanguard T WldStk;ETF</v>
    <v>79.180000000000007</v>
    <v>79.2</v>
    <v>79.58</v>
    <v>VT</v>
    <v>Vanguard T WldStk;ETF (ARCX:VT)</v>
    <v>4205927</v>
    <v>1820322</v>
  </rv>
  <rv s="4">
    <v>468</v>
  </rv>
  <rv s="0">
    <v>https://www.bing.com/financeapi/forcetrigger?t=a1twnm&amp;q=ARCX%3aGLD&amp;form=skydnc</v>
    <v>Learn more on Bing</v>
  </rv>
  <rv s="14">
    <v>en-US</v>
    <v>a1twnm</v>
    <v>268435456</v>
    <v>268435459</v>
    <v>1</v>
    <v>25</v>
    <v>SPDR Gold (ARCX:GLD)</v>
    <v>26</v>
    <v>27</v>
    <v>Finance</v>
    <v>28</v>
    <v>175.63900000000001</v>
    <v>132.30500000000001</v>
    <v>0.80700000000000005</v>
    <v>2.6339999999999999</v>
    <v>1.5224999999999999E-2</v>
    <v>USD</v>
    <v>NYSE Arca</v>
    <v>ARCX</v>
    <v>4.0000000000000001E-3</v>
    <v>175.76949999999999</v>
    <v>ETF</v>
    <v>44034.827590335153</v>
    <v>470</v>
    <v>173.76</v>
    <v>66994935892.209999</v>
    <v>SPDR Gold</v>
    <v>174.06</v>
    <v>173.005</v>
    <v>175.63900000000001</v>
    <v>GLD</v>
    <v>SPDR Gold (ARCX:GLD)</v>
    <v>16898818</v>
    <v>9605163</v>
  </rv>
  <rv s="4">
    <v>471</v>
  </rv>
  <rv s="0">
    <v>https://www.bing.com/financeapi/forcetrigger?t=b1o8hw&amp;q=ARCX%3aGLDM&amp;form=skydnc</v>
    <v>Learn more on Bing</v>
  </rv>
  <rv s="15">
    <v>en-US</v>
    <v>b1o8hw</v>
    <v>268435456</v>
    <v>268435459</v>
    <v>1</v>
    <v>29</v>
    <v>SPDR Gold MiniShares Tr (ARCX:GLDM)</v>
    <v>26</v>
    <v>30</v>
    <v>Finance</v>
    <v>28</v>
    <v>18.625</v>
    <v>14.01</v>
    <v>0.27500000000000002</v>
    <v>1.4985999999999999E-2</v>
    <v>USD</v>
    <v>NYSE Arca</v>
    <v>ARCX</v>
    <v>1.8E-3</v>
    <v>18.64</v>
    <v>ETF</v>
    <v>44034.827281006248</v>
    <v>473</v>
    <v>18.430700000000002</v>
    <v>2521087257.0999999</v>
    <v>SPDR Gold MiniShares Tr</v>
    <v>18.45</v>
    <v>18.350000000000001</v>
    <v>18.625</v>
    <v>GLDM</v>
    <v>SPDR Gold MiniShares Tr (ARCX:GLDM)</v>
    <v>1856103</v>
    <v>2140746</v>
  </rv>
  <rv s="4">
    <v>474</v>
  </rv>
  <rv s="0">
    <v>https://www.bing.com/financeapi/forcetrigger?t=a25hm7&amp;q=ARCX%3aVOO&amp;form=skydnc</v>
    <v>Learn more on Bing</v>
  </rv>
  <rv s="14">
    <v>en-US</v>
    <v>a25hm7</v>
    <v>268435456</v>
    <v>268435459</v>
    <v>1</v>
    <v>25</v>
    <v>Vanguard 500 Idx;ETF (ARCX:VOO)</v>
    <v>26</v>
    <v>27</v>
    <v>Finance</v>
    <v>28</v>
    <v>311.58999999999997</v>
    <v>200.55</v>
    <v>1.0004999999999999</v>
    <v>1.67</v>
    <v>5.5920000000000006E-3</v>
    <v>USD</v>
    <v>NYSE Arca</v>
    <v>ARCX</v>
    <v>4.0000000000000002E-4</v>
    <v>300.56</v>
    <v>ETF</v>
    <v>44034.827272198439</v>
    <v>476</v>
    <v>298.11</v>
    <v>147733916353</v>
    <v>Vanguard 500 Idx;ETF</v>
    <v>298.26</v>
    <v>298.62</v>
    <v>300.29000000000002</v>
    <v>VOO</v>
    <v>Vanguard 500 Idx;ETF (ARCX:VOO)</v>
    <v>3403228</v>
    <v>3559005</v>
  </rv>
  <rv s="4">
    <v>477</v>
  </rv>
  <rv s="0">
    <v>https://www.bing.com/financeapi/forcetrigger?t=a1vcp2&amp;q=ARCX%3aIVES&amp;form=skydnc</v>
    <v>Learn more on Bing</v>
  </rv>
  <rv s="16">
    <v>en-US</v>
    <v>a1vcp2</v>
    <v>268435456</v>
    <v>268435459</v>
    <v>1</v>
    <v>31</v>
    <v>Wedbush ETFMG Gl Cld Tch (ARCX:IVES)</v>
    <v>26</v>
    <v>32</v>
    <v>Finance</v>
    <v>33</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25</v>
    <v>Fidelity MSCI Hlth Care (ARCX:FHLC)</v>
    <v>26</v>
    <v>27</v>
    <v>Finance</v>
    <v>28</v>
    <v>53.126300000000001</v>
    <v>35.74</v>
    <v>1.0129999999999999</v>
    <v>0.44619999999999999</v>
    <v>8.4749999999999999E-3</v>
    <v>USD</v>
    <v>NYSE Arca</v>
    <v>ARCX</v>
    <v>8.0000000000000004E-4</v>
    <v>53.12</v>
    <v>ETF</v>
    <v>44034.826388888891</v>
    <v>482</v>
    <v>52.61</v>
    <v>1914528525</v>
    <v>Fidelity MSCI Hlth Care</v>
    <v>53.07</v>
    <v>52.65</v>
    <v>53.096200000000003</v>
    <v>FHLC</v>
    <v>Fidelity MSCI Hlth Care (ARCX:FHLC)</v>
    <v>96442</v>
    <v>175754</v>
  </rv>
  <rv s="4">
    <v>483</v>
  </rv>
  <rv s="0">
    <v>https://www.bing.com/financeapi/forcetrigger?t=a25bqh&amp;q=ARCX%3aVHT&amp;form=skydnc</v>
    <v>Learn more on Bing</v>
  </rv>
  <rv s="14">
    <v>en-US</v>
    <v>a25bqh</v>
    <v>268435456</v>
    <v>268435459</v>
    <v>1</v>
    <v>25</v>
    <v>Vanguard Hlth Cr Idx;ETF (ARCX:VHT)</v>
    <v>26</v>
    <v>27</v>
    <v>Finance</v>
    <v>28</v>
    <v>205.71</v>
    <v>138.11000000000001</v>
    <v>1.0150999999999999</v>
    <v>1.56</v>
    <v>7.6470000000000002E-3</v>
    <v>USD</v>
    <v>NYSE Arca</v>
    <v>ARCX</v>
    <v>1E-3</v>
    <v>205.56</v>
    <v>ETF</v>
    <v>44034.825821759259</v>
    <v>485</v>
    <v>203.74</v>
    <v>10910012449</v>
    <v>Vanguard Hlth Cr Idx;ETF</v>
    <v>204.83</v>
    <v>204</v>
    <v>205.56</v>
    <v>VHT</v>
    <v>Vanguard Hlth Cr Idx;ETF (ARCX:VHT)</v>
    <v>198104</v>
    <v>269380</v>
  </rv>
  <rv s="4">
    <v>486</v>
  </rv>
  <rv s="0">
    <v>https://www.bing.com/financeapi/forcetrigger?t=a2585r&amp;q=XNAS%3aVCLT&amp;form=skydnc</v>
    <v>Learn more on Bing</v>
  </rv>
  <rv s="14">
    <v>en-US</v>
    <v>a2585r</v>
    <v>268435456</v>
    <v>268435459</v>
    <v>1</v>
    <v>25</v>
    <v>Vanguard LT Corp Bd;ETF (XNAS:VCLT)</v>
    <v>26</v>
    <v>27</v>
    <v>Finance</v>
    <v>28</v>
    <v>111.83</v>
    <v>78.180000000000007</v>
    <v>1.6297999999999999</v>
    <v>0.56000000000000005</v>
    <v>5.0329999999999993E-3</v>
    <v>USD</v>
    <v>Nasdaq Stock Market</v>
    <v>XNAS</v>
    <v>7.000000000000001E-4</v>
    <v>112.09</v>
    <v>ETF</v>
    <v>44034.826587441406</v>
    <v>488</v>
    <v>111.63</v>
    <v>4406592199</v>
    <v>Vanguard LT Corp Bd;ETF</v>
    <v>111.83</v>
    <v>111.27</v>
    <v>111.83</v>
    <v>VCLT</v>
    <v>Vanguard LT Corp Bd;ETF (XNAS:VCLT)</v>
    <v>362607</v>
    <v>689233</v>
  </rv>
  <rv s="4">
    <v>489</v>
  </rv>
  <rv s="0">
    <v>https://www.bing.com/financeapi/forcetrigger?t=a1vf8m&amp;q=ARCX%3aIHI&amp;form=skydnc</v>
    <v>Learn more on Bing</v>
  </rv>
  <rv s="14">
    <v>en-US</v>
    <v>a1vf8m</v>
    <v>268435456</v>
    <v>268435459</v>
    <v>1</v>
    <v>25</v>
    <v>iShares:US Med Dev ETF (ARCX:IHI)</v>
    <v>26</v>
    <v>27</v>
    <v>Finance</v>
    <v>28</v>
    <v>291.60000000000002</v>
    <v>183.25</v>
    <v>1.0038</v>
    <v>4.03</v>
    <v>1.4014E-2</v>
    <v>USD</v>
    <v>NYSE Arca</v>
    <v>ARCX</v>
    <v>4.3E-3</v>
    <v>291.60000000000002</v>
    <v>ETF</v>
    <v>44034.827025462961</v>
    <v>491</v>
    <v>288.1576</v>
    <v>6604812034.3599997</v>
    <v>iShares:US Med Dev ETF</v>
    <v>289.02999999999997</v>
    <v>287.57</v>
    <v>291.60000000000002</v>
    <v>IHI</v>
    <v>iShares:US Med Dev ETF (ARCX:IHI)</v>
    <v>147546</v>
    <v>304114</v>
  </rv>
  <rv s="4">
    <v>492</v>
  </rv>
  <rv s="0">
    <v>https://www.bing.com/financeapi/forcetrigger?t=a1v4jc&amp;q=XNAS%3aIBB&amp;form=skydnc</v>
    <v>Learn more on Bing</v>
  </rv>
  <rv s="14">
    <v>en-US</v>
    <v>a1v4jc</v>
    <v>268435456</v>
    <v>268435459</v>
    <v>1</v>
    <v>25</v>
    <v>iShares:Nasdaq Biotech (XNAS:IBB)</v>
    <v>26</v>
    <v>27</v>
    <v>Finance</v>
    <v>28</v>
    <v>146.529</v>
    <v>92.15</v>
    <v>1.2458</v>
    <v>-0.52</v>
    <v>-3.65E-3</v>
    <v>USD</v>
    <v>Nasdaq Stock Market</v>
    <v>XNAS</v>
    <v>4.6999999999999993E-3</v>
    <v>143.22999999999999</v>
    <v>ETF</v>
    <v>44034.826990740738</v>
    <v>494</v>
    <v>141.12</v>
    <v>9521329176.4099998</v>
    <v>iShares:Nasdaq Biotech</v>
    <v>142.78</v>
    <v>142.46</v>
    <v>141.94</v>
    <v>IBB</v>
    <v>iShares:Nasdaq Biotech (XNAS:IBB)</v>
    <v>1715257</v>
    <v>3501843</v>
  </rv>
  <rv s="4">
    <v>495</v>
  </rv>
  <rv s="0">
    <v>https://www.bing.com/financeapi/forcetrigger?t=a1smu2&amp;q=ARCX%3aFBT&amp;form=skydnc</v>
    <v>Learn more on Bing</v>
  </rv>
  <rv s="14">
    <v>en-US</v>
    <v>a1smu2</v>
    <v>268435456</v>
    <v>268435459</v>
    <v>1</v>
    <v>25</v>
    <v>Frst Tr:NYSEArcaBiotech (ARCX:FBT)</v>
    <v>26</v>
    <v>27</v>
    <v>Finance</v>
    <v>28</v>
    <v>180.637</v>
    <v>108.08</v>
    <v>1.3794999999999999</v>
    <v>-1.1399999999999999</v>
    <v>-6.5009999999999998E-3</v>
    <v>USD</v>
    <v>NYSE Arca</v>
    <v>ARCX</v>
    <v>5.6000000000000008E-3</v>
    <v>176.40819999999999</v>
    <v>ETF</v>
    <v>44034.826145833336</v>
    <v>497</v>
    <v>174</v>
    <v>2154897908.5560002</v>
    <v>Frst Tr:NYSEArcaBiotech</v>
    <v>176.12</v>
    <v>175.36</v>
    <v>174.22</v>
    <v>FBT</v>
    <v>Frst Tr:NYSEArcaBiotech (ARCX:FBT)</v>
    <v>47599</v>
    <v>73577</v>
  </rv>
  <rv s="4">
    <v>498</v>
  </rv>
  <rv s="0">
    <v>https://www.bing.com/financeapi/forcetrigger?t=a25bf2&amp;q=ARCX%3aVGT&amp;form=skydnc</v>
    <v>Learn more on Bing</v>
  </rv>
  <rv s="14">
    <v>en-US</v>
    <v>a25bf2</v>
    <v>268435456</v>
    <v>268435459</v>
    <v>1</v>
    <v>25</v>
    <v>Vanguard InfoTch Idx;ETF (ARCX:VGT)</v>
    <v>26</v>
    <v>27</v>
    <v>Finance</v>
    <v>28</v>
    <v>294.94</v>
    <v>179.45</v>
    <v>1.0276000000000001</v>
    <v>2.4049999999999998</v>
    <v>8.3079999999999994E-3</v>
    <v>USD</v>
    <v>NYSE Arca</v>
    <v>ARCX</v>
    <v>1E-3</v>
    <v>292.8</v>
    <v>ETF</v>
    <v>44034.827418981484</v>
    <v>500</v>
    <v>289.59500000000003</v>
    <v>32755672567</v>
    <v>Vanguard InfoTch Idx;ETF</v>
    <v>290.32</v>
    <v>289.47000000000003</v>
    <v>291.875</v>
    <v>VGT</v>
    <v>Vanguard InfoTch Idx;ETF (ARCX:VGT)</v>
    <v>562874</v>
    <v>762540</v>
  </rv>
  <rv s="4">
    <v>501</v>
  </rv>
  <rv s="0">
    <v>https://www.bing.com/financeapi/forcetrigger?t=a1tf77&amp;q=ARCX%3aFTEC&amp;form=skydnc</v>
    <v>Learn more on Bing</v>
  </rv>
  <rv s="14">
    <v>en-US</v>
    <v>a1tf77</v>
    <v>268435456</v>
    <v>268435459</v>
    <v>1</v>
    <v>25</v>
    <v>Fidelity MSCI Info Tech (ARCX:FTEC)</v>
    <v>26</v>
    <v>27</v>
    <v>Finance</v>
    <v>28</v>
    <v>87.1</v>
    <v>53</v>
    <v>1.0267999999999999</v>
    <v>0.63690000000000002</v>
    <v>7.4470000000000005E-3</v>
    <v>USD</v>
    <v>NYSE Arca</v>
    <v>ARCX</v>
    <v>8.0000000000000004E-4</v>
    <v>86.48</v>
    <v>ETF</v>
    <v>44034.826090010938</v>
    <v>503</v>
    <v>85.57</v>
    <v>4067341583</v>
    <v>Fidelity MSCI Info Tech</v>
    <v>85.74</v>
    <v>85.53</v>
    <v>86.166899999999998</v>
    <v>FTEC</v>
    <v>Fidelity MSCI Info Tech (ARCX:FTEC)</v>
    <v>304666</v>
    <v>499684</v>
  </rv>
  <rv s="4">
    <v>504</v>
  </rv>
  <rv s="0">
    <v>https://www.bing.com/financeapi/forcetrigger?t=a232h7&amp;q=XNAS%3aSKYY&amp;form=skydnc</v>
    <v>Learn more on Bing</v>
  </rv>
  <rv s="14">
    <v>en-US</v>
    <v>a232h7</v>
    <v>268435456</v>
    <v>268435459</v>
    <v>1</v>
    <v>25</v>
    <v>Frst Tr II:CloudComp (XNAS:SKYY)</v>
    <v>26</v>
    <v>27</v>
    <v>Finance</v>
    <v>28</v>
    <v>78.92</v>
    <v>45</v>
    <v>0.90910000000000002</v>
    <v>0.25</v>
    <v>3.2360000000000002E-3</v>
    <v>USD</v>
    <v>Nasdaq Stock Market</v>
    <v>XNAS</v>
    <v>6.0000000000000001E-3</v>
    <v>78.16</v>
    <v>ETF</v>
    <v>44034.826892997655</v>
    <v>506</v>
    <v>76.976799999999997</v>
    <v>4448408839.3800001</v>
    <v>Frst Tr II:CloudComp</v>
    <v>77.48</v>
    <v>77.25</v>
    <v>77.5</v>
    <v>SKYY</v>
    <v>Frst Tr II:CloudComp (XNAS:SKYY)</v>
    <v>334785</v>
    <v>543083</v>
  </rv>
  <rv s="4">
    <v>507</v>
  </rv>
  <rv s="0">
    <v>https://www.bing.com/financeapi/forcetrigger?t=a265h7&amp;q=ARCX%3aXBI&amp;form=skydnc</v>
    <v>Learn more on Bing</v>
  </rv>
  <rv s="14">
    <v>en-US</v>
    <v>a265h7</v>
    <v>268435456</v>
    <v>268435459</v>
    <v>1</v>
    <v>25</v>
    <v>SPDR S&amp;P Biotech (ARCX:XBI)</v>
    <v>26</v>
    <v>27</v>
    <v>Finance</v>
    <v>28</v>
    <v>121.06</v>
    <v>62.94</v>
    <v>1.2746999999999999</v>
    <v>-0.76</v>
    <v>-6.4539999999999997E-3</v>
    <v>USD</v>
    <v>NYSE Arca</v>
    <v>ARCX</v>
    <v>3.4999999999999996E-3</v>
    <v>118.02</v>
    <v>ETF</v>
    <v>44034.827030057815</v>
    <v>509</v>
    <v>116.29</v>
    <v>5223199275.9700003</v>
    <v>SPDR S&amp;P Biotech</v>
    <v>117.56</v>
    <v>117.76</v>
    <v>117</v>
    <v>XBI</v>
    <v>SPDR S&amp;P Biotech (ARCX:XBI)</v>
    <v>3388269</v>
    <v>6680380</v>
  </rv>
  <rv s="4">
    <v>510</v>
  </rv>
  <rv s="0">
    <v>https://www.bing.com/financeapi/forcetrigger?t=bprn6h&amp;q=XNAS%3aCLOU&amp;form=skydnc</v>
    <v>Learn more on Bing</v>
  </rv>
  <rv s="15">
    <v>en-US</v>
    <v>bprn6h</v>
    <v>268435456</v>
    <v>268435459</v>
    <v>1</v>
    <v>29</v>
    <v>Glbl X Cloud Computing (XNAS:CLOU)</v>
    <v>26</v>
    <v>30</v>
    <v>Finance</v>
    <v>34</v>
    <v>23.19</v>
    <v>12.36</v>
    <v>-7.4999999999999997E-2</v>
    <v>-3.3300000000000001E-3</v>
    <v>USD</v>
    <v>Nasdaq Stock Market</v>
    <v>XNAS</v>
    <v>6.8000000000000005E-3</v>
    <v>22.78</v>
    <v>ETF</v>
    <v>44034.817008251564</v>
    <v>512</v>
    <v>22.36</v>
    <v>806018350.36000001</v>
    <v>Glbl X Cloud Computing</v>
    <v>22.55</v>
    <v>22.52</v>
    <v>22.445</v>
    <v>CLOU</v>
    <v>Glbl X Cloud Computing (XNAS:CLOU)</v>
    <v>679404</v>
    <v>1247477</v>
  </rv>
  <rv s="4">
    <v>513</v>
  </rv>
  <rv s="0">
    <v>https://www.bing.com/financeapi/forcetrigger?t=brfebh&amp;q=XNAS%3aWCLD&amp;form=skydnc</v>
    <v>Learn more on Bing</v>
  </rv>
  <rv s="17">
    <v>en-US</v>
    <v>brfebh</v>
    <v>268435456</v>
    <v>268435459</v>
    <v>1</v>
    <v>35</v>
    <v>WisdomTree:Cloud Cmptng (XNAS:WCLD)</v>
    <v>26</v>
    <v>36</v>
    <v>Finance</v>
    <v>34</v>
    <v>42.77</v>
    <v>18.989999999999998</v>
    <v>-0.13</v>
    <v>-3.2040000000000003E-3</v>
    <v>USD</v>
    <v>Nasdaq Stock Market</v>
    <v>XNAS</v>
    <v>41.33</v>
    <v>ETF</v>
    <v>44034.815611932812</v>
    <v>515</v>
    <v>40.33</v>
    <v>418823144.10000002</v>
    <v>WisdomTree:Cloud Cmptng</v>
    <v>40.78</v>
    <v>40.58</v>
    <v>40.450000000000003</v>
    <v>WCLD</v>
    <v>WisdomTree:Cloud Cmptng (XNAS:WCLD)</v>
    <v>453809</v>
    <v>850503</v>
  </rv>
  <rv s="4">
    <v>516</v>
  </rv>
  <rv s="9">
    <v>12</v>
    <v>Expense ratio</v>
  </rv>
  <rv s="0">
    <v>https://www.bing.com/financeapi/forcetrigger?t=a1nqf2&amp;q=ARCX%3aARKW&amp;form=skydnc</v>
    <v>Learn more on Bing</v>
  </rv>
  <rv s="14">
    <v>en-US</v>
    <v>a1nqf2</v>
    <v>268435456</v>
    <v>268435459</v>
    <v>1</v>
    <v>25</v>
    <v>ARK Next Gen Int ETF (ARCX:ARKW)</v>
    <v>26</v>
    <v>27</v>
    <v>Finance</v>
    <v>28</v>
    <v>100.91</v>
    <v>40.494999999999997</v>
    <v>1.194</v>
    <v>0.18</v>
    <v>1.838E-3</v>
    <v>USD</v>
    <v>NYSE Arca</v>
    <v>ARCX</v>
    <v>7.4999999999999997E-3</v>
    <v>99.01</v>
    <v>ETF</v>
    <v>44034.826724537037</v>
    <v>519</v>
    <v>97.15</v>
    <v>1305706301.7460001</v>
    <v>ARK Next Gen Int ETF</v>
    <v>98.185000000000002</v>
    <v>97.95</v>
    <v>98.13</v>
    <v>ARKW</v>
    <v>ARK Next Gen Int ETF (ARCX:ARKW)</v>
    <v>379531</v>
    <v>712178</v>
  </rv>
  <rv s="4">
    <v>520</v>
  </rv>
  <rv s="0">
    <v>https://www.bing.com/financeapi/forcetrigger?t=a1nq3m&amp;q=BATS%3aARKG&amp;form=skydnc</v>
    <v>Learn more on Bing</v>
  </rv>
  <rv s="14">
    <v>en-US</v>
    <v>a1nq3m</v>
    <v>268435456</v>
    <v>268435459</v>
    <v>1</v>
    <v>25</v>
    <v>ARK Genomic Revolution (BATS:ARKG)</v>
    <v>26</v>
    <v>27</v>
    <v>Finance</v>
    <v>28</v>
    <v>59.5</v>
    <v>24</v>
    <v>1.5559000000000001</v>
    <v>-0.23</v>
    <v>-4.0289999999999996E-3</v>
    <v>USD</v>
    <v>CBOE BZX Exchange</v>
    <v>BATS</v>
    <v>7.4999999999999997E-3</v>
    <v>57.5</v>
    <v>ETF</v>
    <v>44034.8278587963</v>
    <v>522</v>
    <v>56.25</v>
    <v>1323941282.4159999</v>
    <v>ARK Genomic Revolution</v>
    <v>57.36</v>
    <v>57.08</v>
    <v>56.85</v>
    <v>ARKG</v>
    <v>ARK Genomic Revolution (BATS:ARKG)</v>
    <v>480885</v>
    <v>786663</v>
  </rv>
  <rv s="4">
    <v>523</v>
  </rv>
  <rv s="0">
    <v>https://www.bing.com/financeapi/forcetrigger?t=a7rlyc&amp;q=Fidelity+Total+Market+Ix&amp;form=skydnc</v>
    <v>Learn more on Bing</v>
  </rv>
  <rv s="18">
    <v>en-US</v>
    <v>a7rlyc</v>
    <v>268435456</v>
    <v>268435461</v>
    <v>1</v>
    <v>37</v>
    <v>Fidelity Total Market Ix</v>
    <v>38</v>
    <v>39</v>
    <v>Finance</v>
    <v>40</v>
    <v>0.2</v>
    <v>2.186E-3</v>
    <v>US</v>
    <v>USD</v>
    <v>2.0000000000000001E-4</v>
    <v>Mutual Fund</v>
    <v>44033</v>
    <v>44034.219540397658</v>
    <v>525</v>
    <v>Fidelity Total Market Ix</v>
    <v>46377985983</v>
    <v>91.49</v>
    <v>91.69</v>
    <v>0</v>
    <v>3.8453000000000001E-2</v>
    <v>1.4081E-2</v>
    <v>9.2600000000000002E-2</v>
    <v>0.14455099999999999</v>
    <v>0.10917299999999999</v>
    <v>0.102771</v>
    <v>4.7080000000000004E-3</v>
    <v>FSKAX</v>
    <v>Fidelity Total Market Ix</v>
  </rv>
  <rv s="4">
    <v>526</v>
  </rv>
  <rv s="9">
    <v>12</v>
    <v>Market cap</v>
  </rv>
  <rv s="0">
    <v>https://www.bing.com/financeapi/forcetrigger?t=a8364c&amp;q=Fidelity+500+Index+Fund&amp;form=skydnc</v>
    <v>Learn more on Bing</v>
  </rv>
  <rv s="18">
    <v>en-US</v>
    <v>a8364c</v>
    <v>268435456</v>
    <v>268435461</v>
    <v>1</v>
    <v>37</v>
    <v>Fidelity 500 Index Fund</v>
    <v>38</v>
    <v>39</v>
    <v>Finance</v>
    <v>40</v>
    <v>0.19</v>
    <v>1.684E-3</v>
    <v>US</v>
    <v>USD</v>
    <v>2.0000000000000001E-4</v>
    <v>Mutual Fund</v>
    <v>44033</v>
    <v>44034.212550347656</v>
    <v>529</v>
    <v>Fidelity 500 Index Fund</v>
    <v>229012000000</v>
    <v>112.81</v>
    <v>113</v>
    <v>0</v>
    <v>3.7046000000000003E-2</v>
    <v>1.2673E-2</v>
    <v>0.101701</v>
    <v>0.12712400000000001</v>
    <v>0.116193</v>
    <v>0.10904700000000001</v>
    <v>8.8660000000000006E-3</v>
    <v>FXAIX</v>
    <v>Fidelity 500 Index Fund</v>
  </rv>
  <rv s="4">
    <v>530</v>
  </rv>
  <rv s="0">
    <v>https://www.bing.com/financeapi/forcetrigger?t=a7jsqh&amp;q=Fidelity+Sel+SW+%26+IT+Svc&amp;form=skydnc</v>
    <v>Learn more on Bing</v>
  </rv>
  <rv s="18">
    <v>en-US</v>
    <v>a7jsqh</v>
    <v>268435456</v>
    <v>268435461</v>
    <v>1</v>
    <v>37</v>
    <v>Fidelity Sel SW &amp; IT Svc</v>
    <v>38</v>
    <v>39</v>
    <v>Finance</v>
    <v>40</v>
    <v>-0.25</v>
    <v>-1.0503999999999999E-2</v>
    <v>US</v>
    <v>USD</v>
    <v>7.3000000000000001E-3</v>
    <v>Mutual Fund</v>
    <v>44033</v>
    <v>44034.211945057032</v>
    <v>532</v>
    <v>Fidelity Sel SW &amp; IT Svc</v>
    <v>10008283447</v>
    <v>23.8</v>
    <v>23.55</v>
    <v>4.9696999999999996</v>
    <v>3.4514000000000003E-2</v>
    <v>-2.4100999999999997E-2</v>
    <v>0.290576</v>
    <v>0.20333699999999999</v>
    <v>0.24791099999999999</v>
    <v>0.22187899999999999</v>
    <v>0.20034500000000002</v>
    <v>FSCSX</v>
    <v>Fidelity Sel SW &amp; IT Svc</v>
  </rv>
  <rv s="4">
    <v>533</v>
  </rv>
  <rv s="0">
    <v>https://www.bing.com/financeapi/forcetrigger?t=a84qur&amp;q=Fidelity+Lg+Tr+Trs+Bd+Ix&amp;form=skydnc</v>
    <v>Learn more on Bing</v>
  </rv>
  <rv s="18">
    <v>en-US</v>
    <v>a84qur</v>
    <v>268435456</v>
    <v>268435461</v>
    <v>1</v>
    <v>37</v>
    <v>Fidelity Lg Tr Trs Bd Ix</v>
    <v>38</v>
    <v>39</v>
    <v>Finance</v>
    <v>40</v>
    <v>0.01</v>
    <v>5.7870000000000003E-4</v>
    <v>US</v>
    <v>USD</v>
    <v>2.9999999999999997E-4</v>
    <v>Mutual Fund</v>
    <v>44033</v>
    <v>44034.21817266172</v>
    <v>535</v>
    <v>Fidelity Lg Tr Trs Bd Ix</v>
    <v>2994023995</v>
    <v>17.28</v>
    <v>17.29</v>
    <v>0</v>
    <v>3.8338999999999998E-2</v>
    <v>2.696E-3</v>
    <v>0.28121699999999999</v>
    <v>-7.492E-4</v>
    <v>0</v>
    <v>0</v>
    <v>0.236932</v>
    <v>FNBGX</v>
    <v>Fidelity Lg Tr Trs Bd Ix</v>
  </rv>
  <rv s="4">
    <v>536</v>
  </rv>
  <rv s="0">
    <v>https://www.bing.com/financeapi/forcetrigger?t=a235f2&amp;q=XNAS%3aSMH&amp;form=skydnc</v>
    <v>Learn more on Bing</v>
  </rv>
  <rv s="14">
    <v>en-US</v>
    <v>a235f2</v>
    <v>268435456</v>
    <v>268435459</v>
    <v>1</v>
    <v>25</v>
    <v>VnEck Vctrs:Semicnd ETF (XNAS:SMH)</v>
    <v>26</v>
    <v>27</v>
    <v>Finance</v>
    <v>28</v>
    <v>165.17</v>
    <v>96</v>
    <v>1.1604000000000001</v>
    <v>1.37</v>
    <v>8.4259999999999995E-3</v>
    <v>USD</v>
    <v>Nasdaq Stock Market</v>
    <v>XNAS</v>
    <v>3.4999999999999996E-3</v>
    <v>164.91</v>
    <v>ETF</v>
    <v>44034.82715109922</v>
    <v>538</v>
    <v>162.47999999999999</v>
    <v>2175612032.5799999</v>
    <v>VnEck Vctrs:Semicnd ETF</v>
    <v>163.19999999999999</v>
    <v>162.59</v>
    <v>163.96</v>
    <v>SMH</v>
    <v>VnEck Vctrs:Semicnd ETF (XNAS:SMH)</v>
    <v>2240899</v>
    <v>3417502</v>
  </rv>
  <rv s="4">
    <v>539</v>
  </rv>
  <rv s="0">
    <v>https://www.bing.com/financeapi/forcetrigger?t=a26aur&amp;q=ARCX%3aXSD&amp;form=skydnc</v>
    <v>Learn more on Bing</v>
  </rv>
  <rv s="14">
    <v>en-US</v>
    <v>a26aur</v>
    <v>268435456</v>
    <v>268435459</v>
    <v>1</v>
    <v>25</v>
    <v>SPDR S&amp;P Semiconductor (ARCX:XSD)</v>
    <v>26</v>
    <v>27</v>
    <v>Finance</v>
    <v>28</v>
    <v>122.42</v>
    <v>68.948099999999997</v>
    <v>1.2555000000000001</v>
    <v>0.05</v>
    <v>4.1740000000000001E-4</v>
    <v>USD</v>
    <v>NYSE Arca</v>
    <v>ARCX</v>
    <v>3.4999999999999996E-3</v>
    <v>120.56</v>
    <v>ETF</v>
    <v>44034.826967592591</v>
    <v>541</v>
    <v>119.1</v>
    <v>498411802.41000003</v>
    <v>SPDR S&amp;P Semiconductor</v>
    <v>119.68</v>
    <v>119.79</v>
    <v>119.84</v>
    <v>XSD</v>
    <v>SPDR S&amp;P Semiconductor (ARCX:XSD)</v>
    <v>22810</v>
    <v>51949</v>
  </rv>
  <rv s="4">
    <v>542</v>
  </rv>
  <rv s="0">
    <v>https://www.bing.com/financeapi/forcetrigger?t=bunynm&amp;q=XCNQ%3aSLV&amp;form=skydnc</v>
    <v>Learn more on Bing</v>
  </rv>
  <rv s="19">
    <v>en-US</v>
    <v>bunynm</v>
    <v>268435456</v>
    <v>268435457</v>
    <v>1</v>
    <v>41</v>
    <v>Silver Dollar Resources Inc (XCNQ:SLV)</v>
    <v>9</v>
    <v>42</v>
    <v>Finance</v>
    <v>43</v>
    <v>0.72</v>
    <v>0.22</v>
    <v>-0.01</v>
    <v>-1.5625E-2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0.68</v>
    <v>Metals &amp; Mining</v>
    <v>Stock</v>
    <v>44034.802113205471</v>
    <v>544</v>
    <v>0.62</v>
    <v>Silver Dollar Resources Inc</v>
    <v>Silver Dollar Resources Inc</v>
    <v>0.64</v>
    <v>0.64</v>
    <v>0.63</v>
    <v>SLV</v>
    <v>Silver Dollar Resources Inc (XCNQ:SLV)</v>
    <v>166162</v>
  </rv>
  <rv s="4">
    <v>545</v>
  </rv>
  <rv s="0">
    <v>https://www.bing.com/financeapi/forcetrigger?t=a1u3rw&amp;q=XNAS%3aGOOGL&amp;form=skydnc</v>
    <v>Learn more on Bing</v>
  </rv>
  <rv s="3">
    <v>en-US</v>
    <v>a1u3rw</v>
    <v>268435456</v>
    <v>268435457</v>
    <v>1</v>
    <v>0</v>
    <v>ALPHABET INC. (XNAS:GOOGL)</v>
    <v>3</v>
    <v>4</v>
    <v>Finance</v>
    <v>5</v>
    <v>1587.05</v>
    <v>1008.87</v>
    <v>1.0578000000000001</v>
    <v>10.045</v>
    <v>6.4559999999999999E-3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1566.184</v>
    <v>159</v>
    <v>Software &amp; IT Services</v>
    <v>Stock</v>
    <v>44034.826990740738</v>
    <v>547</v>
    <v>1543.25</v>
    <v>1068141000000</v>
    <v>ALPHABET INC.</v>
    <v>ALPHABET INC.</v>
    <v>1555.71</v>
    <v>31.411200000000001</v>
    <v>1555.92</v>
    <v>1565.9649999999999</v>
    <v>682620200</v>
    <v>GOOGL</v>
    <v>ALPHABET INC. (XNAS:GOOGL)</v>
    <v>957846</v>
    <v>1962507</v>
    <v>2015</v>
  </rv>
  <rv s="4">
    <v>548</v>
  </rv>
  <rv s="0">
    <v>http://en.wikipedia.org/wiki/Boeing</v>
    <v>Wikipedia</v>
  </rv>
  <rv s="1">
    <v>0</v>
    <v>550</v>
  </rv>
  <rv s="2">
    <v>https://www.bing.com/th?id=AMMS_c8c8e7179d9d683a1466fb7a13598c3d&amp;qlt=95</v>
    <v>551</v>
    <v>https://www.bing.com/images/search?form=xlimg&amp;q=boeing</v>
    <v>Image of THE BOEING COMPANY</v>
  </rv>
  <rv s="0">
    <v>https://www.bing.com/financeapi/forcetrigger?t=a1o4ec&amp;q=XNYS%3aBA&amp;form=skydnc</v>
    <v>Learn more on Bing</v>
  </rv>
  <rv s="3">
    <v>en-US</v>
    <v>a1o4ec</v>
    <v>268435456</v>
    <v>268435457</v>
    <v>1</v>
    <v>0</v>
    <v>THE BOEING COMPANY (XNYS:BA)</v>
    <v>3</v>
    <v>4</v>
    <v>Finance</v>
    <v>5</v>
    <v>391</v>
    <v>89</v>
    <v>1.4333</v>
    <v>1.33</v>
    <v>7.4510000000000002E-3</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182.95</v>
    <v>552</v>
    <v>Aerospace &amp; Defense</v>
    <v>Stock</v>
    <v>44034.827491168748</v>
    <v>553</v>
    <v>175.4</v>
    <v>98429630000</v>
    <v>THE BOEING COMPANY</v>
    <v>THE BOEING COMPANY</v>
    <v>176.38</v>
    <v>0</v>
    <v>178.5</v>
    <v>179.83</v>
    <v>564325300</v>
    <v>BA</v>
    <v>THE BOEING COMPANY (XNYS:BA)</v>
    <v>28718397</v>
    <v>48735067</v>
    <v>1934</v>
  </rv>
  <rv s="4">
    <v>554</v>
  </rv>
  <rv s="0">
    <v>https://www.bing.com/financeapi/forcetrigger?t=a1rk7w&amp;q=XNAS%3aEBAYL&amp;form=skydnc</v>
    <v>Learn more on Bing</v>
  </rv>
  <rv s="5">
    <v>en-US</v>
    <v>a1rk7w</v>
    <v>268435456</v>
    <v>268435457</v>
    <v>1</v>
    <v>6</v>
    <v>EBAY INC. (XNAS:EBAYL)</v>
    <v>3</v>
    <v>7</v>
    <v>Finance</v>
    <v>5</v>
    <v>27.47</v>
    <v>21.474</v>
    <v>1.3939999999999999</v>
    <v>0.01</v>
    <v>3.8480000000000003E-4</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26.07</v>
    <v>135</v>
    <v>Software &amp; IT Services</v>
    <v>Stock</v>
    <v>44034.822064235937</v>
    <v>556</v>
    <v>26</v>
    <v>41085630000</v>
    <v>EBAY INC.</v>
    <v>EBAY INC.</v>
    <v>26.05</v>
    <v>25.99</v>
    <v>26</v>
    <v>702678700</v>
    <v>EBAYL</v>
    <v>EBAY INC. (XNAS:EBAYL)</v>
    <v>28569</v>
    <v>54395</v>
    <v>1998</v>
  </rv>
  <rv s="4">
    <v>557</v>
  </rv>
  <rv s="0">
    <v>http://zh.wikipedia.org/wiki/Facebook</v>
    <v>Wikipedia</v>
  </rv>
  <rv s="1">
    <v>0</v>
    <v>559</v>
  </rv>
  <rv s="2">
    <v>https://www.bing.com/th?id=AMMS_8ddf76a14a2e3ad3ba62b46d49a75a74&amp;qlt=95</v>
    <v>560</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250.15</v>
    <v>137.10059999999999</v>
    <v>1.1893</v>
    <v>-1.9716</v>
    <v>-8.1560000000000001E-3</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241.9</v>
    <v>561</v>
    <v>Software &amp; IT Services</v>
    <v>Stock</v>
    <v>44034.827164721872</v>
    <v>562</v>
    <v>238.12</v>
    <v>699774800000</v>
    <v>FACEBOOK, INC.</v>
    <v>FACEBOOK, INC.</v>
    <v>240.26</v>
    <v>34.779699999999998</v>
    <v>241.75</v>
    <v>239.7784</v>
    <v>2851336000</v>
    <v>FB</v>
    <v>FACEBOOK, INC. (XNAS:FB)</v>
    <v>13719787</v>
    <v>27180662</v>
    <v>2004</v>
  </rv>
  <rv s="4">
    <v>563</v>
  </rv>
  <rv s="0">
    <v>http://en.wikipedia.org/wiki/The_Home_Depot</v>
    <v>Wikipedia</v>
  </rv>
  <rv s="1">
    <v>0</v>
    <v>565</v>
  </rv>
  <rv s="2">
    <v>https://www.bing.com/th?id=AMMS_420c97329b2ef989466d21a3475da4c5&amp;qlt=95</v>
    <v>566</v>
    <v>https://www.bing.com/images/search?form=xlimg&amp;q=the+home+depot</v>
    <v>Image of THE HOME DEPOT, INC.</v>
  </rv>
  <rv s="0">
    <v>https://www.bing.com/financeapi/forcetrigger?t=a1uj52&amp;q=XNYS%3aHD&amp;form=skydnc</v>
    <v>Learn more on Bing</v>
  </rv>
  <rv s="3">
    <v>en-US</v>
    <v>a1uj52</v>
    <v>268435456</v>
    <v>268435457</v>
    <v>1</v>
    <v>0</v>
    <v>THE HOME DEPOT, INC. (XNYS:HD)</v>
    <v>3</v>
    <v>4</v>
    <v>Finance</v>
    <v>5</v>
    <v>265.29000000000002</v>
    <v>140.63</v>
    <v>1.0528</v>
    <v>2.92</v>
    <v>1.1129E-2</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265.58999999999997</v>
    <v>567</v>
    <v>Specialty Retailers</v>
    <v>Stock</v>
    <v>44034.827141203707</v>
    <v>568</v>
    <v>262.39</v>
    <v>279818800000</v>
    <v>THE HOME DEPOT, INC.</v>
    <v>THE HOME DEPOT, INC.</v>
    <v>262.42</v>
    <v>26.081600000000002</v>
    <v>262.37</v>
    <v>265.29000000000002</v>
    <v>1075523000</v>
    <v>HD</v>
    <v>THE HOME DEPOT, INC. (XNYS:HD)</v>
    <v>2048361</v>
    <v>3830245</v>
    <v>1978</v>
  </rv>
  <rv s="4">
    <v>569</v>
  </rv>
  <rv s="0">
    <v>https://www.bing.com/financeapi/forcetrigger?t=a1xxmw&amp;q=XNYS%3aMRK&amp;form=skydnc</v>
    <v>Learn more on Bing</v>
  </rv>
  <rv s="6">
    <v>en-US</v>
    <v>a1xxmw</v>
    <v>268435456</v>
    <v>268435457</v>
    <v>1</v>
    <v>8</v>
    <v>MERCK &amp; CO., INC. (XNYS:MRK)</v>
    <v>9</v>
    <v>10</v>
    <v>Finance</v>
    <v>5</v>
    <v>92.64</v>
    <v>65.25</v>
    <v>0.48449999999999999</v>
    <v>-5.5E-2</v>
    <v>-6.9739999999999993E-4</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79.75</v>
    <v>Pharmaceuticals</v>
    <v>Stock</v>
    <v>44034.827470034375</v>
    <v>571</v>
    <v>78.02</v>
    <v>200438900000</v>
    <v>MERCK &amp; CO., INC.</v>
    <v>MERCK &amp; CO., INC.</v>
    <v>79.02</v>
    <v>19.847300000000001</v>
    <v>78.87</v>
    <v>78.814999999999998</v>
    <v>2524101000</v>
    <v>MRK</v>
    <v>MERCK &amp; CO., INC. (XNYS:MRK)</v>
    <v>9686926</v>
    <v>8805582</v>
    <v>1970</v>
  </rv>
  <rv s="4">
    <v>572</v>
  </rv>
  <rv s="0">
    <v>https://www.bing.com/financeapi/forcetrigger?t=a84t2w&amp;q=Fidelity+Sm+Cap+Gro&amp;form=skydnc</v>
    <v>Learn more on Bing</v>
  </rv>
  <rv s="18">
    <v>en-US</v>
    <v>a84t2w</v>
    <v>268435456</v>
    <v>268435461</v>
    <v>1</v>
    <v>37</v>
    <v>Fidelity Sm Cap Gro</v>
    <v>38</v>
    <v>39</v>
    <v>Finance</v>
    <v>40</v>
    <v>-0.1</v>
    <v>-3.5709999999999995E-3</v>
    <v>US</v>
    <v>USD</v>
    <v>1.0800000000000001E-2</v>
    <v>Mutual Fund</v>
    <v>44033</v>
    <v>44034.215255619529</v>
    <v>574</v>
    <v>Fidelity Sm Cap Gro</v>
    <v>2750391212</v>
    <v>28</v>
    <v>27.9</v>
    <v>4.7515999999999998</v>
    <v>4.9204999999999999E-2</v>
    <v>1.5757E-2</v>
    <v>7.7397999999999995E-2</v>
    <v>0.192771</v>
    <v>0.13885700000000001</v>
    <v>0.11497500000000001</v>
    <v>1.3158000000000001E-2</v>
    <v>FCPGX</v>
    <v>Fidelity Sm Cap Gro</v>
  </rv>
  <rv s="4">
    <v>575</v>
  </rv>
  <rv s="0">
    <v>https://www.bing.com/financeapi/forcetrigger?t=a213c7&amp;q=XNAS%3aPODD&amp;form=skydnc</v>
    <v>Learn more on Bing</v>
  </rv>
  <rv s="6">
    <v>en-US</v>
    <v>a213c7</v>
    <v>268435456</v>
    <v>268435457</v>
    <v>1</v>
    <v>8</v>
    <v>INSULET CORPORATION (XNAS:PODD)</v>
    <v>9</v>
    <v>10</v>
    <v>Finance</v>
    <v>5</v>
    <v>228.79</v>
    <v>115.56</v>
    <v>0.88390000000000002</v>
    <v>0.66</v>
    <v>3.2619999999999997E-3</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207.15</v>
    <v>Healthcare Equipment &amp; Supplies</v>
    <v>Stock</v>
    <v>44034.827030439061</v>
    <v>577</v>
    <v>201.73</v>
    <v>13293810000</v>
    <v>INSULET CORPORATION</v>
    <v>INSULET CORPORATION</v>
    <v>203.84</v>
    <v>2508.6779999999999</v>
    <v>202.35</v>
    <v>203.01</v>
    <v>65454520</v>
    <v>PODD</v>
    <v>INSULET CORPORATION (XNAS:PODD)</v>
    <v>144094</v>
    <v>497290</v>
    <v>2000</v>
  </rv>
  <rv s="4">
    <v>578</v>
  </rv>
  <rv s="0">
    <v>https://www.bing.com/financeapi/forcetrigger?t=a1u1z2&amp;q=XNYS%3aGNRC&amp;form=skydnc</v>
    <v>Learn more on Bing</v>
  </rv>
  <rv s="6">
    <v>en-US</v>
    <v>a1u1z2</v>
    <v>268435456</v>
    <v>268435457</v>
    <v>1</v>
    <v>8</v>
    <v>GENERAC HOLDINGS INC. (XNYS:GNRC)</v>
    <v>9</v>
    <v>10</v>
    <v>Finance</v>
    <v>5</v>
    <v>139.91</v>
    <v>69</v>
    <v>0.95130000000000003</v>
    <v>-0.4</v>
    <v>-2.9389999999999998E-3</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136.8948</v>
    <v>Machinery, Equipment &amp; Components</v>
    <v>Stock</v>
    <v>44034.826736191404</v>
    <v>580</v>
    <v>134.41749999999999</v>
    <v>8564800000</v>
    <v>GENERAC HOLDINGS INC.</v>
    <v>GENERAC HOLDINGS INC.</v>
    <v>136</v>
    <v>34.121499999999997</v>
    <v>136.1</v>
    <v>135.69999999999999</v>
    <v>62681490</v>
    <v>GNRC</v>
    <v>GENERAC HOLDINGS INC. (XNYS:GNRC)</v>
    <v>366066</v>
    <v>1038075</v>
    <v>2006</v>
  </rv>
  <rv s="4">
    <v>581</v>
  </rv>
  <rv s="0">
    <v>https://www.bing.com/financeapi/forcetrigger?t=a1sobh&amp;q=XNYS%3aFCN&amp;form=skydnc</v>
    <v>Learn more on Bing</v>
  </rv>
  <rv s="6">
    <v>en-US</v>
    <v>a1sobh</v>
    <v>268435456</v>
    <v>268435457</v>
    <v>1</v>
    <v>8</v>
    <v>FTI CONSULTING, INC. (XNYS:FCN)</v>
    <v>9</v>
    <v>10</v>
    <v>Finance</v>
    <v>5</v>
    <v>144.1</v>
    <v>92.46</v>
    <v>0.22969999999999999</v>
    <v>-0.82</v>
    <v>-7.1380000000000002E-3</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115.65</v>
    <v>Professional &amp; Commercial Services</v>
    <v>Stock</v>
    <v>44034.827268518522</v>
    <v>583</v>
    <v>113.28</v>
    <v>4303401000</v>
    <v>FTI CONSULTING, INC.</v>
    <v>FTI CONSULTING, INC.</v>
    <v>115</v>
    <v>20.8718</v>
    <v>114.88</v>
    <v>114.06</v>
    <v>37098280</v>
    <v>FCN</v>
    <v>FTI CONSULTING, INC. (XNYS:FCN)</v>
    <v>162064</v>
    <v>670096</v>
    <v>1982</v>
  </rv>
  <rv s="4">
    <v>584</v>
  </rv>
  <rv s="0">
    <v>https://www.bing.com/financeapi/forcetrigger?t=a1vxlh&amp;q=ARCX%3aIWO&amp;form=skydnc</v>
    <v>Learn more on Bing</v>
  </rv>
  <rv s="14">
    <v>en-US</v>
    <v>a1vxlh</v>
    <v>268435456</v>
    <v>268435459</v>
    <v>1</v>
    <v>25</v>
    <v>iShares:Russ 2000 Gr ETF (ARCX:IWO)</v>
    <v>26</v>
    <v>27</v>
    <v>Finance</v>
    <v>28</v>
    <v>226.22550000000001</v>
    <v>129.54</v>
    <v>1.0006999999999999</v>
    <v>-0.06</v>
    <v>-2.7839999999999999E-4</v>
    <v>USD</v>
    <v>NYSE Arca</v>
    <v>ARCX</v>
    <v>2.3999999999999998E-3</v>
    <v>216.81</v>
    <v>ETF</v>
    <v>44034.827627314815</v>
    <v>586</v>
    <v>214.83</v>
    <v>8546853232.29</v>
    <v>iShares:Russ 2000 Gr ETF</v>
    <v>214.83</v>
    <v>215.53</v>
    <v>215.47</v>
    <v>IWO</v>
    <v>iShares:Russ 2000 Gr ETF (ARCX:IWO)</v>
    <v>269410</v>
    <v>344849</v>
  </rv>
  <rv s="4">
    <v>587</v>
  </rv>
  <rv s="0">
    <v>https://www.bing.com/financeapi/forcetrigger?t=a1ww8m&amp;q=XNAS%3aLHCG&amp;form=skydnc</v>
    <v>Learn more on Bing</v>
  </rv>
  <rv s="6">
    <v>en-US</v>
    <v>a1ww8m</v>
    <v>268435456</v>
    <v>268435457</v>
    <v>1</v>
    <v>8</v>
    <v>LHC GROUP, INC. (XNAS:LHCG)</v>
    <v>9</v>
    <v>10</v>
    <v>Finance</v>
    <v>5</v>
    <v>192.16</v>
    <v>100</v>
    <v>0.49459999999999998</v>
    <v>-0.28000000000000003</v>
    <v>-1.4860000000000001E-3</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191.29</v>
    <v>Healthcare Providers &amp; Services</v>
    <v>Stock</v>
    <v>44034.826887048439</v>
    <v>589</v>
    <v>187.6</v>
    <v>5976255000</v>
    <v>LHC GROUP, INC.</v>
    <v>LHC GROUP, INC.</v>
    <v>189.61</v>
    <v>59.547400000000003</v>
    <v>188.48</v>
    <v>188.2</v>
    <v>31588640</v>
    <v>LHCG</v>
    <v>LHC GROUP, INC. (XNAS:LHCG)</v>
    <v>205706</v>
    <v>266144</v>
    <v>2005</v>
  </rv>
  <rv s="4">
    <v>590</v>
  </rv>
  <rv s="0">
    <v>http://en.wikipedia.org/wiki/CACI</v>
    <v>Wikipedia</v>
  </rv>
  <rv s="1">
    <v>0</v>
    <v>592</v>
  </rv>
  <rv s="2">
    <v>https://www.bing.com/th?id=AMMS_0f47ff5cd49bb9894faada32ed291b92&amp;qlt=95</v>
    <v>593</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5</v>
    <v>288.58999999999997</v>
    <v>156.15</v>
    <v>1.1882999999999999</v>
    <v>4.7949999999999999</v>
    <v>2.3565999999999997E-2</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208.67</v>
    <v>594</v>
    <v>Software &amp; IT Services</v>
    <v>Stock</v>
    <v>44034.827546296299</v>
    <v>595</v>
    <v>204.37</v>
    <v>5074465000</v>
    <v>CACI INTERNATIONAL INC.</v>
    <v>CACI INTERNATIONAL INC.</v>
    <v>205.1</v>
    <v>18.646799999999999</v>
    <v>203.47</v>
    <v>208.26499999999999</v>
    <v>25086340</v>
    <v>CACI</v>
    <v>CACI INTERNATIONAL INC. (XNYS:CACI)</v>
    <v>150533</v>
    <v>244647</v>
    <v>1985</v>
  </rv>
  <rv s="4">
    <v>596</v>
  </rv>
  <rv s="0">
    <v>https://www.bing.com/financeapi/forcetrigger?t=a1sck2&amp;q=XNAS%3aEVBG&amp;form=skydnc</v>
    <v>Learn more on Bing</v>
  </rv>
  <rv s="7">
    <v>en-US</v>
    <v>a1sck2</v>
    <v>268435456</v>
    <v>268435457</v>
    <v>1</v>
    <v>11</v>
    <v>EVERBRIDGE, INC. (XNAS:EVBG)</v>
    <v>9</v>
    <v>12</v>
    <v>Finance</v>
    <v>5</v>
    <v>165.79</v>
    <v>59.85</v>
    <v>0.47239999999999999</v>
    <v>0.27</v>
    <v>1.92E-3</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144.38</v>
    <v>Software &amp; IT Services</v>
    <v>Stock</v>
    <v>44034.827534722222</v>
    <v>598</v>
    <v>139.01</v>
    <v>4879538000</v>
    <v>EVERBRIDGE, INC.</v>
    <v>EVERBRIDGE, INC.</v>
    <v>142.84</v>
    <v>140.61000000000001</v>
    <v>140.88</v>
    <v>34358110</v>
    <v>EVBG</v>
    <v>EVERBRIDGE, INC. (XNAS:EVBG)</v>
    <v>171743</v>
    <v>738625</v>
    <v>2008</v>
  </rv>
  <rv s="4">
    <v>599</v>
  </rv>
  <rv s="0">
    <v>http://en.wikipedia.org/wiki/Masimo</v>
    <v>Wikipedia</v>
  </rv>
  <rv s="1">
    <v>262</v>
    <v>601</v>
  </rv>
  <rv s="2">
    <v>https://www.bing.com/th?id=AMMS_d49e1d80758009445fc9ee47a16f29b7&amp;qlt=95</v>
    <v>602</v>
    <v>https://www.bing.com/images/search?form=xlimg&amp;q=masimo</v>
    <v>Image of MASIMO CORPORATION</v>
  </rv>
  <rv s="0">
    <v>https://www.bing.com/financeapi/forcetrigger?t=a1xap2&amp;q=XNAS%3aMASI&amp;form=skydnc</v>
    <v>Learn more on Bing</v>
  </rv>
  <rv s="3">
    <v>en-US</v>
    <v>a1xap2</v>
    <v>268435456</v>
    <v>268435457</v>
    <v>1</v>
    <v>0</v>
    <v>MASIMO CORPORATION (XNAS:MASI)</v>
    <v>3</v>
    <v>4</v>
    <v>Finance</v>
    <v>5</v>
    <v>258</v>
    <v>139.36000000000001</v>
    <v>0.91649999999999998</v>
    <v>-4.9400000000000004</v>
    <v>-2.0143000000000001E-2</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247.24</v>
    <v>603</v>
    <v>Healthcare Equipment &amp; Supplies</v>
    <v>Stock</v>
    <v>44034.827459096872</v>
    <v>604</v>
    <v>237.03540000000001</v>
    <v>13356220000</v>
    <v>MASIMO CORPORATION</v>
    <v>MASIMO CORPORATION</v>
    <v>245.25</v>
    <v>66.507800000000003</v>
    <v>245.25</v>
    <v>240.31</v>
    <v>54115410</v>
    <v>MASI</v>
    <v>MASIMO CORPORATION (XNAS:MASI)</v>
    <v>334387</v>
    <v>498464</v>
    <v>1996</v>
  </rv>
  <rv s="4">
    <v>605</v>
  </rv>
  <rv s="0">
    <v>https://www.bing.com/financeapi/forcetrigger?t=a8nldm&amp;q=Vanguard+SC+G+Id%3bAdm&amp;form=skydnc</v>
    <v>Learn more on Bing</v>
  </rv>
  <rv s="18">
    <v>en-US</v>
    <v>a8nldm</v>
    <v>268435456</v>
    <v>268435461</v>
    <v>1</v>
    <v>37</v>
    <v>Vanguard SC G Id;Adm</v>
    <v>38</v>
    <v>39</v>
    <v>Finance</v>
    <v>40</v>
    <v>-0.09</v>
    <v>-1.225E-3</v>
    <v>US</v>
    <v>USD</v>
    <v>7.000000000000001E-4</v>
    <v>Mutual Fund</v>
    <v>44033</v>
    <v>44034.215139335938</v>
    <v>607</v>
    <v>Vanguard SC G Id;Adm</v>
    <v>12344325288</v>
    <v>73.47</v>
    <v>73.38</v>
    <v>0</v>
    <v>4.2108999999999994E-2</v>
    <v>1.7075E-2</v>
    <v>0.102689</v>
    <v>0.24967099999999998</v>
    <v>0.12593199999999999</v>
    <v>9.7445000000000004E-2</v>
    <v>4.2325000000000002E-2</v>
    <v>VSGAX</v>
    <v>Vanguard SC G Id;Adm</v>
  </rv>
  <rv s="4">
    <v>608</v>
  </rv>
  <rv s="0">
    <v>http://en.wikipedia.org/wiki/DocuSign</v>
    <v>Wikipedia</v>
  </rv>
  <rv s="1">
    <v>0</v>
    <v>610</v>
  </rv>
  <rv s="2">
    <v>https://www.bing.com/th?id=AMMS_f9e00cce32f84dd4a56203773406542e&amp;qlt=95</v>
    <v>611</v>
    <v>https://www.bing.com/images/search?form=xlimg&amp;q=docusign</v>
    <v>Image of DOCUSIGN, INC.</v>
  </rv>
  <rv s="0">
    <v>https://www.bing.com/financeapi/forcetrigger?t=azqpgh&amp;q=XNAS%3aDOCU&amp;form=skydnc</v>
    <v>Learn more on Bing</v>
  </rv>
  <rv s="13">
    <v>en-US</v>
    <v>azqpgh</v>
    <v>268435456</v>
    <v>268435457</v>
    <v>1</v>
    <v>22</v>
    <v>DOCUSIGN, INC. (XNAS:DOCU)</v>
    <v>3</v>
    <v>23</v>
    <v>Finance</v>
    <v>5</v>
    <v>217</v>
    <v>43.13</v>
    <v>3.03</v>
    <v>1.5072E-2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3023</v>
    <v>Nasdaq Stock Market</v>
    <v>XNAS</v>
    <v>XNAS</v>
    <v>221 Main St Ste 1550, SAN FRANCISCO, CA, 94105-1947 US</v>
    <v>204.5</v>
    <v>612</v>
    <v>Software &amp; IT Services</v>
    <v>Stock</v>
    <v>44034.827137719534</v>
    <v>613</v>
    <v>199.33</v>
    <v>37066950000</v>
    <v>DOCUSIGN, INC.</v>
    <v>DOCUSIGN, INC.</v>
    <v>201.37</v>
    <v>201.03</v>
    <v>204.06</v>
    <v>183508900</v>
    <v>DOCU</v>
    <v>DOCUSIGN, INC. (XNAS:DOCU)</v>
    <v>2577493</v>
    <v>6327651</v>
    <v>2012</v>
  </rv>
  <rv s="4">
    <v>614</v>
  </rv>
  <rv s="0">
    <v>https://www.bing.com/financeapi/forcetrigger?t=bo5fpr&amp;q=XNAS%3aMRNA&amp;form=skydnc</v>
    <v>Learn more on Bing</v>
  </rv>
  <rv s="8">
    <v>en-US</v>
    <v>bo5fpr</v>
    <v>268435456</v>
    <v>268435457</v>
    <v>1</v>
    <v>13</v>
    <v>MODERNA, INC. (XNAS:MRNA)</v>
    <v>9</v>
    <v>14</v>
    <v>Finance</v>
    <v>5</v>
    <v>95.21</v>
    <v>11.54</v>
    <v>2.5001000000000002</v>
    <v>3.0918999999999999E-2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84.12</v>
    <v>Biotechnology &amp; Medical Research</v>
    <v>Stock</v>
    <v>44034.827638888892</v>
    <v>616</v>
    <v>79.11</v>
    <v>32055270000</v>
    <v>MODERNA, INC.</v>
    <v>MODERNA, INC.</v>
    <v>79.61</v>
    <v>80.86</v>
    <v>83.360100000000003</v>
    <v>387702800</v>
    <v>MRNA</v>
    <v>MODERNA, INC. (XNAS:MRNA)</v>
    <v>26293869</v>
    <v>27148149</v>
    <v>2016</v>
  </rv>
  <rv s="4">
    <v>617</v>
  </rv>
  <rv s="0">
    <v>https://www.bing.com/financeapi/forcetrigger?t=a24poc&amp;q=XNYS%3aTYL&amp;form=skydnc</v>
    <v>Learn more on Bing</v>
  </rv>
  <rv s="6">
    <v>en-US</v>
    <v>a24poc</v>
    <v>268435456</v>
    <v>268435457</v>
    <v>1</v>
    <v>8</v>
    <v>TYLER TECHNOLOGIES, INC. (XNYS:TYL)</v>
    <v>9</v>
    <v>10</v>
    <v>Finance</v>
    <v>5</v>
    <v>382.92</v>
    <v>218</v>
    <v>0.7742</v>
    <v>-1.45</v>
    <v>-3.9300000000000003E-3</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370.45</v>
    <v>Software &amp; IT Services</v>
    <v>Stock</v>
    <v>44034.826782407406</v>
    <v>619</v>
    <v>363.3</v>
    <v>14727710000</v>
    <v>TYLER TECHNOLOGIES, INC.</v>
    <v>TYLER TECHNOLOGIES, INC.</v>
    <v>369.4</v>
    <v>89.540300000000002</v>
    <v>368.95</v>
    <v>367.5</v>
    <v>39761630</v>
    <v>TYL</v>
    <v>TYLER TECHNOLOGIES, INC. (XNYS:TYL)</v>
    <v>123004</v>
    <v>669133</v>
    <v>1989</v>
  </rv>
  <rv s="4">
    <v>620</v>
  </rv>
  <rv s="0">
    <v>https://www.bing.com/financeapi/forcetrigger?t=a26fww&amp;q=XNAS%3aZBRA&amp;form=skydnc</v>
    <v>Learn more on Bing</v>
  </rv>
  <rv s="6">
    <v>en-US</v>
    <v>a26fww</v>
    <v>268435456</v>
    <v>268435457</v>
    <v>1</v>
    <v>8</v>
    <v>ZEBRA TECHNOLOGIES CORPORATION (XNAS:ZBRA)</v>
    <v>9</v>
    <v>10</v>
    <v>Finance</v>
    <v>5</v>
    <v>279.99</v>
    <v>150.06</v>
    <v>1.6598999999999999</v>
    <v>3.72</v>
    <v>1.3611999999999999E-2</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278.7</v>
    <v>Electronic Equipment &amp; Parts</v>
    <v>Stock</v>
    <v>44034.827013888891</v>
    <v>622</v>
    <v>272.75</v>
    <v>14672380000</v>
    <v>ZEBRA TECHNOLOGIES CORPORATION</v>
    <v>ZEBRA TECHNOLOGIES CORPORATION</v>
    <v>272.75</v>
    <v>28.607500000000002</v>
    <v>273.27999999999997</v>
    <v>277</v>
    <v>53091560</v>
    <v>ZBRA</v>
    <v>ZEBRA TECHNOLOGIES CORPORATION (XNAS:ZBRA)</v>
    <v>191858</v>
    <v>319613</v>
    <v>1991</v>
  </rv>
  <rv s="4">
    <v>623</v>
  </rv>
  <rv s="0">
    <v>https://www.bing.com/financeapi/forcetrigger?t=a24lfr&amp;q=XNAS%3aTTD&amp;form=skydnc</v>
    <v>Learn more on Bing</v>
  </rv>
  <rv s="6">
    <v>en-US</v>
    <v>a24lfr</v>
    <v>268435456</v>
    <v>268435457</v>
    <v>1</v>
    <v>8</v>
    <v>THE TRADE DESK, INC. (XNAS:TTD)</v>
    <v>9</v>
    <v>10</v>
    <v>Finance</v>
    <v>5</v>
    <v>475.67</v>
    <v>136</v>
    <v>2.5998000000000001</v>
    <v>-0.13</v>
    <v>-2.9270000000000001E-4</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453.99</v>
    <v>Software &amp; IT Services</v>
    <v>Stock</v>
    <v>44034.826969397654</v>
    <v>625</v>
    <v>439.19200000000001</v>
    <v>21078610000</v>
    <v>THE TRADE DESK, INC.</v>
    <v>THE TRADE DESK, INC.</v>
    <v>445.31</v>
    <v>174.42060000000001</v>
    <v>444.08</v>
    <v>443.95</v>
    <v>46058370</v>
    <v>TTD</v>
    <v>THE TRADE DESK, INC. (XNAS:TTD)</v>
    <v>517452</v>
    <v>1692607</v>
    <v>2009</v>
  </rv>
  <rv s="4">
    <v>626</v>
  </rv>
  <rv s="0">
    <v>http://en.wikipedia.org/wiki/EPAM_Systems</v>
    <v>Wikipedia</v>
  </rv>
  <rv s="1">
    <v>0</v>
    <v>628</v>
  </rv>
  <rv s="2">
    <v>https://www.bing.com/th?id=AMMS_70c82162f75c8d27976ea9296fe56b3a&amp;qlt=95</v>
    <v>629</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5</v>
    <v>282.5575</v>
    <v>151.97</v>
    <v>1.3196000000000001</v>
    <v>0.98</v>
    <v>3.5249999999999999E-3</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280.08999999999997</v>
    <v>630</v>
    <v>Software &amp; IT Services</v>
    <v>Stock</v>
    <v>44034.827627314815</v>
    <v>631</v>
    <v>275.72000000000003</v>
    <v>15515610000</v>
    <v>EPAM SYSTEMS, INC.</v>
    <v>EPAM SYSTEMS, INC.</v>
    <v>279.95</v>
    <v>56.429499999999997</v>
    <v>278.02999999999997</v>
    <v>279.01</v>
    <v>55639440</v>
    <v>EPAM</v>
    <v>EPAM SYSTEMS, INC. (XNYS:EPAM)</v>
    <v>198566</v>
    <v>353201</v>
    <v>2002</v>
  </rv>
  <rv s="4">
    <v>632</v>
  </rv>
  <rv s="0">
    <v>https://www.bing.com/financeapi/forcetrigger?t=a7aeim&amp;q=Vanguard+Gro+Idx%3bAdm&amp;form=skydnc</v>
    <v>Learn more on Bing</v>
  </rv>
  <rv s="18">
    <v>en-US</v>
    <v>a7aeim</v>
    <v>268435456</v>
    <v>268435461</v>
    <v>1</v>
    <v>37</v>
    <v>Vanguard Gro Idx;Adm</v>
    <v>38</v>
    <v>39</v>
    <v>Finance</v>
    <v>40</v>
    <v>-0.78</v>
    <v>-7.0089999999999996E-3</v>
    <v>US</v>
    <v>USD</v>
    <v>5.0000000000000001E-4</v>
    <v>Mutual Fund</v>
    <v>44033</v>
    <v>44034.219499888284</v>
    <v>634</v>
    <v>Vanguard Gro Idx;Adm</v>
    <v>42875659622</v>
    <v>111.29</v>
    <v>110.51</v>
    <v>2.9116</v>
    <v>5.4770000000000006E-2</v>
    <v>-6.5799999999999999E-3</v>
    <v>0.27128399999999997</v>
    <v>0.198686</v>
    <v>0.18970900000000002</v>
    <v>0.150336</v>
    <v>0.163905</v>
    <v>VIGAX</v>
    <v>Vanguard Gro Idx;Adm</v>
  </rv>
  <rv s="4">
    <v>635</v>
  </rv>
  <rv s="0">
    <v>https://www.bing.com/financeapi/forcetrigger?t=a82q3m&amp;q=Fidelity+Lrg+Cap+Gro+Idx&amp;form=skydnc</v>
    <v>Learn more on Bing</v>
  </rv>
  <rv s="18">
    <v>en-US</v>
    <v>a82q3m</v>
    <v>268435456</v>
    <v>268435461</v>
    <v>1</v>
    <v>37</v>
    <v>Fidelity Lrg Cap Gro Idx</v>
    <v>38</v>
    <v>39</v>
    <v>Finance</v>
    <v>40</v>
    <v>-0.18</v>
    <v>-8.8280000000000008E-3</v>
    <v>US</v>
    <v>USD</v>
    <v>5.0000000000000001E-4</v>
    <v>Mutual Fund</v>
    <v>44033</v>
    <v>44034.46107374844</v>
    <v>637</v>
    <v>Fidelity Lrg Cap Gro Idx</v>
    <v>4447449490</v>
    <v>20.39</v>
    <v>20.21</v>
    <v>0</v>
    <v>5.4584000000000001E-2</v>
    <v>-8.4700000000000001E-3</v>
    <v>0.25374999999999998</v>
    <v>0.18640299999999999</v>
    <v>0.19738600000000001</v>
    <v>0</v>
    <v>0.14710499999999999</v>
    <v>FSPGX</v>
    <v>Fidelity Lrg Cap Gro Idx</v>
  </rv>
  <rv s="4">
    <v>638</v>
  </rv>
  <rv s="0">
    <v>https://www.bing.com/financeapi/forcetrigger?t=a7a7hw&amp;q=Vanguard+Val+Idx%3bAdm&amp;form=skydnc</v>
    <v>Learn more on Bing</v>
  </rv>
  <rv s="18">
    <v>en-US</v>
    <v>a7a7hw</v>
    <v>268435456</v>
    <v>268435461</v>
    <v>1</v>
    <v>37</v>
    <v>Vanguard Val Idx;Adm</v>
    <v>38</v>
    <v>39</v>
    <v>Finance</v>
    <v>40</v>
    <v>0.45</v>
    <v>1.1211E-2</v>
    <v>US</v>
    <v>USD</v>
    <v>5.0000000000000001E-4</v>
    <v>Mutual Fund</v>
    <v>44033</v>
    <v>44034.219547993751</v>
    <v>640</v>
    <v>Vanguard Val Idx;Adm</v>
    <v>18926669214</v>
    <v>40.14</v>
    <v>40.590000000000003</v>
    <v>4.3070000000000004</v>
    <v>2.2026E-2</v>
    <v>3.5303000000000001E-2</v>
    <v>-4.3362999999999999E-2</v>
    <v>6.3600000000000004E-2</v>
    <v>4.8981000000000004E-2</v>
    <v>6.8064E-2</v>
    <v>-0.12012</v>
    <v>VVIAX</v>
    <v>Vanguard Val Idx;Adm</v>
  </rv>
  <rv s="4">
    <v>641</v>
  </rv>
  <rv s="0">
    <v>https://creativecommons.org/licenses/by-sa/3.0</v>
    <v>CC BY-SA 3.0</v>
  </rv>
  <rv s="0">
    <v>http://en.wikipedia.org/wiki/Berkshire_Hathaway</v>
    <v>Wikipedia</v>
  </rv>
  <rv s="1">
    <v>643</v>
    <v>644</v>
  </rv>
  <rv s="2">
    <v>https://www.bing.com/th?id=AMMS_030d5c96ae1e8173075ad6734ed25793&amp;qlt=95</v>
    <v>645</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0.77449999999999997</v>
    <v>-0.11</v>
    <v>-5.7229999999999998E-4</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192.24</v>
    <v>646</v>
    <v>Insurance</v>
    <v>Stock</v>
    <v>44034.826874999999</v>
    <v>647</v>
    <v>190.64</v>
    <v>462783000000</v>
    <v>BERKSHIRE HATHAWAY INC.</v>
    <v>BERKSHIRE HATHAWAY INC.</v>
    <v>191.88</v>
    <v>4.2869999999999999</v>
    <v>192.21</v>
    <v>192.1</v>
    <v>1620020</v>
    <v>BRK.B</v>
    <v>BERKSHIRE HATHAWAY INC. (XNYS:BRK.B)</v>
    <v>3365550</v>
    <v>6804621</v>
    <v>1998</v>
  </rv>
  <rv s="4">
    <v>648</v>
  </rv>
  <rv s="0">
    <v>http://zh.wikipedia.org/wiki/宝洁</v>
    <v>Wikipedia</v>
  </rv>
  <rv s="1">
    <v>126</v>
    <v>650</v>
  </rv>
  <rv s="2">
    <v>https://www.bing.com/th?id=AMMS_cc4a03e64239b604b8c556018d54c518&amp;qlt=95</v>
    <v>651</v>
    <v>https://www.bing.com/images/search?form=xlimg&amp;q=procter+%26+gamble</v>
    <v>Image of THE PROCTER &amp; GAMBLE COMPANY</v>
  </rv>
  <rv s="0">
    <v>https://www.bing.com/financeapi/forcetrigger?t=a1zsjc&amp;q=XNYS%3aPG&amp;form=skydnc</v>
    <v>Learn more on Bing</v>
  </rv>
  <rv s="3">
    <v>en-US</v>
    <v>a1zsjc</v>
    <v>268435456</v>
    <v>268435457</v>
    <v>1</v>
    <v>0</v>
    <v>THE PROCTER &amp; GAMBLE COMPANY (XNYS:PG)</v>
    <v>3</v>
    <v>4</v>
    <v>Finance</v>
    <v>5</v>
    <v>128.09</v>
    <v>94.34</v>
    <v>0.41610000000000003</v>
    <v>1.28</v>
    <v>1.0235000000000001E-2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126.4</v>
    <v>652</v>
    <v>Personal &amp; Household Products &amp; Services</v>
    <v>Stock</v>
    <v>44034.826563714843</v>
    <v>653</v>
    <v>124.21</v>
    <v>310049500000</v>
    <v>THE PROCTER &amp; GAMBLE COMPANY</v>
    <v>THE PROCTER &amp; GAMBLE COMPANY</v>
    <v>125.31</v>
    <v>66.320599999999999</v>
    <v>125.06</v>
    <v>126.34</v>
    <v>2475643000</v>
    <v>PG</v>
    <v>THE PROCTER &amp; GAMBLE COMPANY (XNYS:PG)</v>
    <v>4605699</v>
    <v>7346974</v>
    <v>1905</v>
  </rv>
  <rv s="4">
    <v>654</v>
  </rv>
  <rv s="0">
    <v>http://en.wikipedia.org/wiki/Intel</v>
    <v>Wikipedia</v>
  </rv>
  <rv s="1">
    <v>0</v>
    <v>656</v>
  </rv>
  <rv s="2">
    <v>https://www.bing.com/th?id=AMMS_c403bf41659acee264fb566dad5acacf&amp;qlt=95</v>
    <v>657</v>
    <v>https://www.bing.com/images/search?form=xlimg&amp;q=intel</v>
    <v>Image of INTEL CORPORATION</v>
  </rv>
  <rv s="0">
    <v>https://www.bing.com/financeapi/forcetrigger?t=a1vmf2&amp;q=XNAS%3aINTC&amp;form=skydnc</v>
    <v>Learn more on Bing</v>
  </rv>
  <rv s="3">
    <v>en-US</v>
    <v>a1vmf2</v>
    <v>268435456</v>
    <v>268435457</v>
    <v>1</v>
    <v>0</v>
    <v>INTEL CORPORATION (XNAS:INTC)</v>
    <v>3</v>
    <v>4</v>
    <v>Finance</v>
    <v>5</v>
    <v>69.290000000000006</v>
    <v>43.63</v>
    <v>0.78380000000000005</v>
    <v>0.41499999999999998</v>
    <v>6.8369999999999993E-3</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61.765000000000001</v>
    <v>658</v>
    <v>Semiconductors &amp; Semiconductor Equipment</v>
    <v>Stock</v>
    <v>44034.827684131247</v>
    <v>659</v>
    <v>60.62</v>
    <v>258909100000</v>
    <v>INTEL CORPORATION</v>
    <v>INTEL CORPORATION</v>
    <v>61.31</v>
    <v>11.745900000000001</v>
    <v>60.7</v>
    <v>61.115000000000002</v>
    <v>4234000000</v>
    <v>INTC</v>
    <v>INTEL CORPORATION (XNAS:INTC)</v>
    <v>13913895</v>
    <v>22546962</v>
    <v>1989</v>
  </rv>
  <rv s="4">
    <v>660</v>
  </rv>
  <rv s="0">
    <v>http://en.wikipedia.org/wiki/Verizon_Communications</v>
    <v>Wikipedia</v>
  </rv>
  <rv s="1">
    <v>0</v>
    <v>662</v>
  </rv>
  <rv s="2">
    <v>https://www.bing.com/th?id=AMMS_efb83e572c5e412d09976efd475336f4&amp;qlt=95</v>
    <v>663</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0.41620000000000001</v>
    <v>-0.09</v>
    <v>-1.611E-3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55.945</v>
    <v>664</v>
    <v>Telecommunications Services</v>
    <v>Stock</v>
    <v>44034.827021678124</v>
    <v>665</v>
    <v>55.37</v>
    <v>231189800000</v>
    <v>VERIZON COMMUNICATIONS INC.</v>
    <v>VERIZON COMMUNICATIONS INC.</v>
    <v>55.77</v>
    <v>12.5715</v>
    <v>55.87</v>
    <v>55.78</v>
    <v>4137996000</v>
    <v>VZ</v>
    <v>VERIZON COMMUNICATIONS INC. (XNYS:VZ)</v>
    <v>9259914</v>
    <v>15956285</v>
    <v>1983</v>
  </rv>
  <rv s="4">
    <v>666</v>
  </rv>
  <rv s="0">
    <v>http://en.wikipedia.org/wiki/Pfizer</v>
    <v>Wikipedia</v>
  </rv>
  <rv s="1">
    <v>0</v>
    <v>668</v>
  </rv>
  <rv s="2">
    <v>https://www.bing.com/th?id=AMMS_751a4e7277822d06b1b3a01f2e88a224&amp;qlt=95</v>
    <v>669</v>
    <v>https://www.bing.com/images/search?form=xlimg&amp;q=pfizer</v>
    <v>Image of PFIZER INC.</v>
  </rv>
  <rv s="0">
    <v>https://www.bing.com/financeapi/forcetrigger?t=a1zqnm&amp;q=XNYS%3aPFE&amp;form=skydnc</v>
    <v>Learn more on Bing</v>
  </rv>
  <rv s="3">
    <v>en-US</v>
    <v>a1zqnm</v>
    <v>268435456</v>
    <v>268435457</v>
    <v>1</v>
    <v>0</v>
    <v>PFIZER INC. (XNYS:PFE)</v>
    <v>3</v>
    <v>4</v>
    <v>Finance</v>
    <v>5</v>
    <v>43.23</v>
    <v>27.88</v>
    <v>0.70830000000000004</v>
    <v>1.9100999999999999</v>
    <v>5.2046000000000002E-2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38.729999999999997</v>
    <v>670</v>
    <v>Pharmaceuticals</v>
    <v>Stock</v>
    <v>44034.827146828124</v>
    <v>671</v>
    <v>37.520000000000003</v>
    <v>202751400000</v>
    <v>PFIZER INC.</v>
    <v>PFIZER INC.</v>
    <v>38.21</v>
    <v>13.404999999999999</v>
    <v>36.700000000000003</v>
    <v>38.610100000000003</v>
    <v>5554834000</v>
    <v>PFE</v>
    <v>PFIZER INC. (XNYS:PFE)</v>
    <v>77384826</v>
    <v>31433613</v>
    <v>1942</v>
  </rv>
  <rv s="4">
    <v>672</v>
  </rv>
  <rv s="0">
    <v>http://en.wikipedia.org/wiki/The_Walt_Disney_Company</v>
    <v>Wikipedia</v>
  </rv>
  <rv s="1">
    <v>0</v>
    <v>674</v>
  </rv>
  <rv s="2">
    <v>https://www.bing.com/th?id=AMMS_0aa288ba528f6f45e3de87d97e250136&amp;qlt=95</v>
    <v>675</v>
    <v>https://www.bing.com/images/search?form=xlimg&amp;q=the+walt+disney+company</v>
    <v>Image of THE WALT DISNEY COMPANY</v>
  </rv>
  <rv s="0">
    <v>https://www.bing.com/financeapi/forcetrigger?t=a1r2z2&amp;q=XNYS%3aDIS&amp;form=skydnc</v>
    <v>Learn more on Bing</v>
  </rv>
  <rv s="3">
    <v>en-US</v>
    <v>a1r2z2</v>
    <v>268435456</v>
    <v>268435457</v>
    <v>1</v>
    <v>0</v>
    <v>THE WALT DISNEY COMPANY (XNYS:DIS)</v>
    <v>3</v>
    <v>4</v>
    <v>Finance</v>
    <v>5</v>
    <v>153.41</v>
    <v>79.069999999999993</v>
    <v>1.1084000000000001</v>
    <v>0.53500000000000003</v>
    <v>4.5110000000000003E-3</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119.3</v>
    <v>676</v>
    <v>Media &amp; Publishing</v>
    <v>Stock</v>
    <v>44034.826965335153</v>
    <v>677</v>
    <v>117.925</v>
    <v>212760200000</v>
    <v>THE WALT DISNEY COMPANY</v>
    <v>THE WALT DISNEY COMPANY</v>
    <v>118.06</v>
    <v>44.595500000000001</v>
    <v>118.59</v>
    <v>119.125</v>
    <v>1806267000</v>
    <v>DIS</v>
    <v>THE WALT DISNEY COMPANY (XNYS:DIS)</v>
    <v>5105797</v>
    <v>12946860</v>
    <v>2018</v>
  </rv>
  <rv s="4">
    <v>678</v>
  </rv>
  <rv s="0">
    <v>https://www.bing.com/financeapi/forcetrigger?t=br1gbh&amp;q=Fidelity+Mid+Cap+Gro+Idx&amp;form=skydnc</v>
    <v>Learn more on Bing</v>
  </rv>
  <rv s="20">
    <v>en-US</v>
    <v>br1gbh</v>
    <v>268435456</v>
    <v>268435461</v>
    <v>1</v>
    <v>44</v>
    <v>Fidelity Mid Cap Gro Idx</v>
    <v>38</v>
    <v>45</v>
    <v>Finance</v>
    <v>40</v>
    <v>-0.08</v>
    <v>-3.4689999999999999E-3</v>
    <v>US</v>
    <v>USD</v>
    <v>Mutual Fund</v>
    <v>44033</v>
    <v>44034.809698578123</v>
    <v>680</v>
    <v>Fidelity Mid Cap Gro Idx</v>
    <v>208955328.68000001</v>
    <v>23.06</v>
    <v>22.98</v>
    <v>0</v>
    <v>4.4240000000000002E-2</v>
    <v>9.3539999999999995E-3</v>
    <v>0.13189299999999998</v>
    <v>0.204038</v>
    <v>0</v>
    <v>0</v>
    <v>8.2139000000000004E-2</v>
    <v>FMDGX</v>
    <v>Fidelity Mid Cap Gro Idx</v>
  </rv>
  <rv s="4">
    <v>681</v>
  </rv>
  <rv s="0">
    <v>http://en.wikipedia.org/wiki/Fiserv</v>
    <v>Wikipedia</v>
  </rv>
  <rv s="1">
    <v>0</v>
    <v>683</v>
  </rv>
  <rv s="2">
    <v>https://www.bing.com/th?id=AMMS_4a33224cd1a9caddceda1cbd5bdbc2d7&amp;qlt=95</v>
    <v>684</v>
    <v>https://www.bing.com/images/search?form=xlimg&amp;q=fiserv</v>
    <v>Image of FISERV, INC.</v>
  </rv>
  <rv s="0">
    <v>https://www.bing.com/financeapi/forcetrigger?t=a1sx27&amp;q=XNAS%3aFISV&amp;form=skydnc</v>
    <v>Learn more on Bing</v>
  </rv>
  <rv s="3">
    <v>en-US</v>
    <v>a1sx27</v>
    <v>268435456</v>
    <v>268435457</v>
    <v>1</v>
    <v>0</v>
    <v>FISERV, INC. (XNAS:FISV)</v>
    <v>3</v>
    <v>4</v>
    <v>Finance</v>
    <v>5</v>
    <v>125.05</v>
    <v>73.5</v>
    <v>0.82499999999999996</v>
    <v>0.68010000000000004</v>
    <v>6.6930000000000002E-3</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102.66</v>
    <v>685</v>
    <v>Professional &amp; Commercial Services</v>
    <v>Stock</v>
    <v>44034.827836608594</v>
    <v>686</v>
    <v>101.46</v>
    <v>68334260000</v>
    <v>FISERV, INC.</v>
    <v>FISERV, INC.</v>
    <v>101.61</v>
    <v>56.063800000000001</v>
    <v>101.61</v>
    <v>102.2901</v>
    <v>669484300</v>
    <v>FISV</v>
    <v>FISERV, INC. (XNAS:FISV)</v>
    <v>1938081</v>
    <v>4959176</v>
    <v>1992</v>
  </rv>
  <rv s="4">
    <v>687</v>
  </rv>
  <rv s="0">
    <v>http://en.wikipedia.org/wiki/Advanced_Micro_Devices</v>
    <v>Wikipedia</v>
  </rv>
  <rv s="1">
    <v>0</v>
    <v>689</v>
  </rv>
  <rv s="2">
    <v>https://www.bing.com/th?id=AMMS_fbc39ac25bb1332e8095cd72ec19dc8e&amp;qlt=95</v>
    <v>690</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61.844999999999999</v>
    <v>27.43</v>
    <v>2.1269</v>
    <v>4.8449999999999998</v>
    <v>8.5000000000000006E-2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62</v>
    <v>691</v>
    <v>Semiconductors &amp; Semiconductor Equipment</v>
    <v>Stock</v>
    <v>44034.827514721874</v>
    <v>692</v>
    <v>56.97</v>
    <v>67296600000</v>
    <v>ADVANCED MICRO DEVICES, INC.</v>
    <v>ADVANCED MICRO DEVICES, INC.</v>
    <v>57.08</v>
    <v>140.11799999999999</v>
    <v>57</v>
    <v>61.844999999999999</v>
    <v>1171190000</v>
    <v>AMD</v>
    <v>ADVANCED MICRO DEVICES, INC. (XNAS:AMD)</v>
    <v>128877750</v>
    <v>46953701</v>
    <v>1969</v>
  </rv>
  <rv s="4">
    <v>693</v>
  </rv>
  <rv s="0">
    <v>http://en.wikipedia.org/wiki/Global_Payments</v>
    <v>Wikipedia</v>
  </rv>
  <rv s="1">
    <v>0</v>
    <v>695</v>
  </rv>
  <rv s="2">
    <v>https://www.bing.com/th?id=AMMS_83ff75f13958e60607c8741ae90a103c&amp;qlt=95</v>
    <v>696</v>
    <v>https://www.bing.com/images/search?form=xlimg&amp;q=global+payments</v>
    <v>Image of GLOBAL PAYMENTS INC.</v>
  </rv>
  <rv s="0">
    <v>https://www.bing.com/financeapi/forcetrigger?t=a1u4zr&amp;q=XNYS%3aGPN&amp;form=skydnc</v>
    <v>Learn more on Bing</v>
  </rv>
  <rv s="21">
    <v>en-US</v>
    <v>a1u4zr</v>
    <v>268435456</v>
    <v>268435457</v>
    <v>1</v>
    <v>46</v>
    <v>GLOBAL PAYMENTS INC. (XNYS:GPN)</v>
    <v>3</v>
    <v>47</v>
    <v>Finance</v>
    <v>5</v>
    <v>209.62</v>
    <v>105.54</v>
    <v>1.1151</v>
    <v>3.71</v>
    <v>2.1316000000000002E-2</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178.0257</v>
    <v>697</v>
    <v>Professional &amp; Commercial Services</v>
    <v>Stock</v>
    <v>44034.82640046296</v>
    <v>698</v>
    <v>173.31</v>
    <v>52074300000</v>
    <v>GLOBAL PAYMENTS INC.</v>
    <v>GLOBAL PAYMENTS INC.</v>
    <v>173.8</v>
    <v>82.210700000000003</v>
    <v>174.05</v>
    <v>177.76</v>
    <v>299105700</v>
    <v>GPN</v>
    <v>GLOBAL PAYMENTS INC. (XNYS:GPN)</v>
    <v>1144862</v>
    <v>2318353</v>
  </rv>
  <rv s="4">
    <v>699</v>
  </rv>
  <rv s="0">
    <v>http://en.wikipedia.org/wiki/Dollar_General</v>
    <v>Wikipedia</v>
  </rv>
  <rv s="1">
    <v>0</v>
    <v>701</v>
  </rv>
  <rv s="2">
    <v>https://www.bing.com/th?id=AMMS_5fc60f65d2e087de57833f949ce19a62&amp;qlt=95</v>
    <v>702</v>
    <v>https://www.bing.com/images/search?form=xlimg&amp;q=dollar+general</v>
    <v>Image of DOLLAR GENERAL CORPORATION</v>
  </rv>
  <rv s="0">
    <v>https://www.bing.com/financeapi/forcetrigger?t=a1qyvh&amp;q=XNYS%3aDG&amp;form=skydnc</v>
    <v>Learn more on Bing</v>
  </rv>
  <rv s="3">
    <v>en-US</v>
    <v>a1qyvh</v>
    <v>268435456</v>
    <v>268435457</v>
    <v>1</v>
    <v>0</v>
    <v>DOLLAR GENERAL CORPORATION (XNYS:DG)</v>
    <v>3</v>
    <v>4</v>
    <v>Finance</v>
    <v>5</v>
    <v>195.1319</v>
    <v>125</v>
    <v>0.51639999999999997</v>
    <v>3.2418999999999998</v>
    <v>1.6895E-2</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195.42</v>
    <v>703</v>
    <v>Diversified Retail</v>
    <v>Stock</v>
    <v>44034.828182870369</v>
    <v>704</v>
    <v>190.76499999999999</v>
    <v>48524420000</v>
    <v>DOLLAR GENERAL CORPORATION</v>
    <v>DOLLAR GENERAL CORPORATION</v>
    <v>192.08</v>
    <v>24.826799999999999</v>
    <v>191.89</v>
    <v>195.1319</v>
    <v>251721800</v>
    <v>DG</v>
    <v>DOLLAR GENERAL CORPORATION (XNYS:DG)</v>
    <v>1467768</v>
    <v>2097686</v>
    <v>1998</v>
  </rv>
  <rv s="4">
    <v>705</v>
  </rv>
  <rv s="0">
    <v>http://ja.wikipedia.org/wiki/ラムリサーチ</v>
    <v>Wikipedia</v>
  </rv>
  <rv s="1">
    <v>0</v>
    <v>707</v>
  </rv>
  <rv s="2">
    <v>https://www.bing.com/th?id=AMMS_9c7eacdc72129ad512e53684f4b195ac&amp;qlt=95</v>
    <v>708</v>
    <v>https://www.bing.com/images/search?form=xlimg&amp;q=lam+research</v>
    <v>Image of LAM RESEARCH CORPORATION</v>
  </rv>
  <rv s="0">
    <v>https://www.bing.com/financeapi/forcetrigger?t=a1x4f2&amp;q=XNAS%3aLRCX&amp;form=skydnc</v>
    <v>Learn more on Bing</v>
  </rv>
  <rv s="3">
    <v>en-US</v>
    <v>a1x4f2</v>
    <v>268435456</v>
    <v>268435457</v>
    <v>1</v>
    <v>0</v>
    <v>LAM RESEARCH CORPORATION (XNAS:LRCX)</v>
    <v>3</v>
    <v>4</v>
    <v>Finance</v>
    <v>5</v>
    <v>362.3</v>
    <v>181.38</v>
    <v>1.373</v>
    <v>5.28</v>
    <v>1.4789000000000002E-2</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363</v>
    <v>709</v>
    <v>Semiconductors &amp; Semiconductor Equipment</v>
    <v>Stock</v>
    <v>44034.827223402346</v>
    <v>710</v>
    <v>356.5</v>
    <v>51351140000</v>
    <v>LAM RESEARCH CORPORATION</v>
    <v>LAM RESEARCH CORPORATION</v>
    <v>359.97</v>
    <v>25.6797</v>
    <v>357.02</v>
    <v>362.3</v>
    <v>145162200</v>
    <v>LRCX</v>
    <v>LAM RESEARCH CORPORATION (XNAS:LRCX)</v>
    <v>873370</v>
    <v>1784181</v>
    <v>1989</v>
  </rv>
  <rv s="4">
    <v>711</v>
  </rv>
  <rv s="0">
    <v>https://www.bing.com/financeapi/forcetrigger?t=a22i27&amp;q=XNAS%3aSBAC&amp;form=skydnc</v>
    <v>Learn more on Bing</v>
  </rv>
  <rv s="6">
    <v>en-US</v>
    <v>a22i27</v>
    <v>268435456</v>
    <v>268435457</v>
    <v>1</v>
    <v>8</v>
    <v>SBA Communications Corporation (XNAS:SBAC)</v>
    <v>9</v>
    <v>10</v>
    <v>Finance</v>
    <v>5</v>
    <v>323.02499999999998</v>
    <v>205.2</v>
    <v>0.39340000000000003</v>
    <v>0.82</v>
    <v>2.7620000000000001E-3</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299.58</v>
    <v>Residential &amp; Commercial REIT</v>
    <v>Stock</v>
    <v>44034.827359154689</v>
    <v>713</v>
    <v>295.20999999999998</v>
    <v>33574540000</v>
    <v>SBA Communications Corporation</v>
    <v>SBA Communications Corporation</v>
    <v>297.17</v>
    <v>229.56219999999999</v>
    <v>296.85000000000002</v>
    <v>297.67</v>
    <v>111624900</v>
    <v>SBAC</v>
    <v>SBA Communications Corporation (XNAS:SBAC)</v>
    <v>245527</v>
    <v>863726</v>
    <v>2016</v>
  </rv>
  <rv s="4">
    <v>714</v>
  </rv>
  <rv s="0">
    <v>http://en.wikipedia.org/wiki/Centene_Corporation</v>
    <v>Wikipedia</v>
  </rv>
  <rv s="1">
    <v>0</v>
    <v>716</v>
  </rv>
  <rv s="2">
    <v>https://www.bing.com/th?id=AMMS_6f86ea8ccb32136e3cf343fbef04dda2&amp;qlt=95</v>
    <v>717</v>
    <v>https://www.bing.com/images/search?form=xlimg&amp;q=centene+corporation</v>
    <v>Image of CENTENE CORPORATION</v>
  </rv>
  <rv s="0">
    <v>https://www.bing.com/financeapi/forcetrigger?t=a1pzfr&amp;q=XNYS%3aCNC&amp;form=skydnc</v>
    <v>Learn more on Bing</v>
  </rv>
  <rv s="3">
    <v>en-US</v>
    <v>a1pzfr</v>
    <v>268435456</v>
    <v>268435457</v>
    <v>1</v>
    <v>0</v>
    <v>CENTENE CORPORATION (XNYS:CNC)</v>
    <v>3</v>
    <v>4</v>
    <v>Finance</v>
    <v>5</v>
    <v>74.7</v>
    <v>41.624600000000001</v>
    <v>0.73780000000000001</v>
    <v>1.08</v>
    <v>1.6390999999999999E-2</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67.09</v>
    <v>718</v>
    <v>Healthcare Providers &amp; Services</v>
    <v>Stock</v>
    <v>44034.827055381247</v>
    <v>719</v>
    <v>65.459999999999994</v>
    <v>37562340000</v>
    <v>CENTENE CORPORATION</v>
    <v>CENTENE CORPORATION</v>
    <v>65.72</v>
    <v>33.206299999999999</v>
    <v>65.89</v>
    <v>66.97</v>
    <v>579129400</v>
    <v>CNC</v>
    <v>CENTENE CORPORATION (XNYS:CNC)</v>
    <v>1462593</v>
    <v>4292880</v>
    <v>2001</v>
  </rv>
  <rv s="4">
    <v>720</v>
  </rv>
  <rv s="0">
    <v>http://en.wikipedia.org/wiki/MSCI</v>
    <v>Wikipedia</v>
  </rv>
  <rv s="1">
    <v>126</v>
    <v>722</v>
  </rv>
  <rv s="2">
    <v>https://www.bing.com/th?id=AMMS_948a293202c3a811bf146439396640d8&amp;qlt=95</v>
    <v>723</v>
    <v>https://www.bing.com/images/search?form=xlimg&amp;q=msci</v>
    <v>Image of MSCI INC.</v>
  </rv>
  <rv s="0">
    <v>https://www.bing.com/financeapi/forcetrigger?t=a1xz1h&amp;q=XNYS%3aMSCI&amp;form=skydnc</v>
    <v>Learn more on Bing</v>
  </rv>
  <rv s="3">
    <v>en-US</v>
    <v>a1xz1h</v>
    <v>268435456</v>
    <v>268435457</v>
    <v>1</v>
    <v>0</v>
    <v>MSCI INC. (XNYS:MSCI)</v>
    <v>3</v>
    <v>4</v>
    <v>Finance</v>
    <v>5</v>
    <v>391.69</v>
    <v>206.8228</v>
    <v>0.96889999999999998</v>
    <v>1.3</v>
    <v>3.3410000000000002E-3</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394.1</v>
    <v>724</v>
    <v>Professional &amp; Commercial Services</v>
    <v>Stock</v>
    <v>44034.826909722222</v>
    <v>725</v>
    <v>386.83</v>
    <v>32520400000</v>
    <v>MSCI INC.</v>
    <v>MSCI INC.</v>
    <v>387.29500000000002</v>
    <v>62.349299999999999</v>
    <v>389.08</v>
    <v>390.38</v>
    <v>83595700</v>
    <v>MSCI</v>
    <v>MSCI INC. (XNYS:MSCI)</v>
    <v>226596</v>
    <v>492818</v>
    <v>1998</v>
  </rv>
  <rv s="4">
    <v>726</v>
  </rv>
  <rv s="0">
    <v>http://en.wikipedia.org/wiki/KLA_Corporation</v>
    <v>Wikipedia</v>
  </rv>
  <rv s="1">
    <v>0</v>
    <v>728</v>
  </rv>
  <rv s="2">
    <v>https://www.bing.com/th?id=AMMS_e9546d6320b8eb24c9c7684ff75d32e1&amp;qlt=95</v>
    <v>729</v>
    <v>https://www.bing.com/images/search?form=xlimg&amp;q=kla-tencor</v>
    <v>Image of KLA Corporation</v>
  </rv>
  <rv s="0">
    <v>https://www.bing.com/financeapi/forcetrigger?t=a1wjkr&amp;q=XNAS%3aKLAC&amp;form=skydnc</v>
    <v>Learn more on Bing</v>
  </rv>
  <rv s="3">
    <v>en-US</v>
    <v>a1wjkr</v>
    <v>268435456</v>
    <v>268435457</v>
    <v>1</v>
    <v>0</v>
    <v>KLA Corporation (XNAS:KLAC)</v>
    <v>3</v>
    <v>4</v>
    <v>Finance</v>
    <v>5</v>
    <v>207.78</v>
    <v>110.19</v>
    <v>1.3421000000000001</v>
    <v>2.4900000000000002</v>
    <v>1.2235000000000001E-2</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206.75360000000001</v>
    <v>730</v>
    <v>Semiconductors &amp; Semiconductor Equipment</v>
    <v>Stock</v>
    <v>44034.827596342191</v>
    <v>731</v>
    <v>203.21</v>
    <v>31476480000</v>
    <v>KLA Corporation</v>
    <v>KLA Corporation</v>
    <v>204.99</v>
    <v>31.733499999999999</v>
    <v>203.51</v>
    <v>206</v>
    <v>155048900</v>
    <v>KLAC</v>
    <v>KLA Corporation (XNAS:KLAC)</v>
    <v>629642</v>
    <v>1250270</v>
    <v>1975</v>
  </rv>
  <rv s="4">
    <v>732</v>
  </rv>
  <rv s="0">
    <v>https://www.bing.com/financeapi/forcetrigger?t=a7u2zr&amp;q=Vanguard+Mid-Cap+Grth&amp;form=skydnc</v>
    <v>Learn more on Bing</v>
  </rv>
  <rv s="18">
    <v>en-US</v>
    <v>a7u2zr</v>
    <v>268435456</v>
    <v>268435461</v>
    <v>1</v>
    <v>37</v>
    <v>Vanguard Mid-Cap Grth</v>
    <v>38</v>
    <v>39</v>
    <v>Finance</v>
    <v>40</v>
    <v>-0.06</v>
    <v>-2.0609999999999999E-3</v>
    <v>US</v>
    <v>USD</v>
    <v>3.5999999999999999E-3</v>
    <v>Mutual Fund</v>
    <v>44033</v>
    <v>44034.217086866403</v>
    <v>734</v>
    <v>Vanguard Mid-Cap Grth</v>
    <v>4371991823</v>
    <v>29.11</v>
    <v>29.05</v>
    <v>1.3509</v>
    <v>3.8126E-2</v>
    <v>6.6900000000000006E-3</v>
    <v>8.2704E-2</v>
    <v>0.20227100000000001</v>
    <v>0.14333899999999999</v>
    <v>9.1773000000000007E-2</v>
    <v>6.9985000000000006E-2</v>
    <v>VMGRX</v>
    <v>Vanguard Mid-Cap Grth</v>
  </rv>
  <rv s="4">
    <v>735</v>
  </rv>
  <rv s="0">
    <v>https://www.bing.com/financeapi/forcetrigger?t=a224w7&amp;q=XNYS%3aRNG&amp;form=skydnc</v>
    <v>Learn more on Bing</v>
  </rv>
  <rv s="6">
    <v>en-US</v>
    <v>a224w7</v>
    <v>268435456</v>
    <v>268435457</v>
    <v>1</v>
    <v>8</v>
    <v>RINGCENTRAL, INC. (XNYS:RNG)</v>
    <v>9</v>
    <v>10</v>
    <v>Finance</v>
    <v>5</v>
    <v>299.74</v>
    <v>119.01</v>
    <v>0.61409999999999998</v>
    <v>-3.25</v>
    <v>-1.1382000000000001E-2</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290.89</v>
    <v>Software &amp; IT Services</v>
    <v>Stock</v>
    <v>44034.826967592591</v>
    <v>737</v>
    <v>280.41000000000003</v>
    <v>24137730000</v>
    <v>RINGCENTRAL, INC.</v>
    <v>RINGCENTRAL, INC.</v>
    <v>286.11</v>
    <v>0</v>
    <v>285.54000000000002</v>
    <v>282.29000000000002</v>
    <v>87901410</v>
    <v>RNG</v>
    <v>RINGCENTRAL, INC. (XNYS:RNG)</v>
    <v>728379</v>
    <v>1267570</v>
    <v>2013</v>
  </rv>
  <rv s="4">
    <v>738</v>
  </rv>
  <rv s="0">
    <v>http://en.wikipedia.org/wiki/Harris_Corporation</v>
    <v>Wikipedia</v>
  </rv>
  <rv s="1">
    <v>0</v>
    <v>740</v>
  </rv>
  <rv s="2">
    <v>https://www.bing.com/th?id=AMMS_ae60ae46af6e7edfb53fc0eb119d061b&amp;qlt=95</v>
    <v>741</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5</v>
    <v>230.99</v>
    <v>142.01</v>
    <v>0.71819999999999995</v>
    <v>4.72</v>
    <v>2.7947000000000003E-2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174.08</v>
    <v>742</v>
    <v>Aerospace &amp; Defense</v>
    <v>Stock</v>
    <v>44034.826851851853</v>
    <v>743</v>
    <v>167.88</v>
    <v>36071930000</v>
    <v>L3HARRIS TECHNOLOGIES, INC.</v>
    <v>L3HARRIS TECHNOLOGIES, INC.</v>
    <v>168.81</v>
    <v>21.357800000000001</v>
    <v>168.89</v>
    <v>173.61</v>
    <v>215870300</v>
    <v>LHX</v>
    <v>L3HARRIS TECHNOLOGIES, INC. (XNYS:LHX)</v>
    <v>770629</v>
    <v>1930824</v>
    <v>1926</v>
  </rv>
  <rv s="4">
    <v>744</v>
  </rv>
  <rv s="0">
    <v>http://en.wikipedia.org/wiki/Burlington_(department_store)</v>
    <v>Wikipedia</v>
  </rv>
  <rv s="1">
    <v>0</v>
    <v>746</v>
  </rv>
  <rv s="2">
    <v>https://www.bing.com/th?id=AMMS_8784ab3f742106ca4d926fcb2379932a&amp;qlt=95</v>
    <v>747</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5</v>
    <v>250.89</v>
    <v>105.67</v>
    <v>0.67020000000000002</v>
    <v>-1.1299999999999999</v>
    <v>-5.9579999999999998E-3</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190.38</v>
    <v>748</v>
    <v>Diversified Retail</v>
    <v>Stock</v>
    <v>44034.826979166668</v>
    <v>749</v>
    <v>185.65</v>
    <v>12364040000</v>
    <v>BURLINGTON STORES, INC.</v>
    <v>BURLINGTON STORES, INC.</v>
    <v>188.3</v>
    <v>277.5736</v>
    <v>189.65</v>
    <v>188.52</v>
    <v>65846700</v>
    <v>BURL</v>
    <v>BURLINGTON STORES, INC. (XNYS:BURL)</v>
    <v>426582</v>
    <v>876644</v>
    <v>2013</v>
  </rv>
  <rv s="4">
    <v>750</v>
  </rv>
  <rv s="0">
    <v>https://www.bing.com/financeapi/forcetrigger?t=a1zbvh&amp;q=XNAS%3aORLY&amp;form=skydnc</v>
    <v>Learn more on Bing</v>
  </rv>
  <rv s="6">
    <v>en-US</v>
    <v>a1zbvh</v>
    <v>268435456</v>
    <v>268435457</v>
    <v>1</v>
    <v>8</v>
    <v>O'Reilly Automotive, Inc. (XNAS:ORLY)</v>
    <v>9</v>
    <v>10</v>
    <v>Finance</v>
    <v>5</v>
    <v>454.31</v>
    <v>251.51499999999999</v>
    <v>1.0644</v>
    <v>4.83</v>
    <v>1.0818000000000001E-2</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454.46499999999997</v>
    <v>Specialty Retailers</v>
    <v>Stock</v>
    <v>44034.827777777777</v>
    <v>752</v>
    <v>447.82</v>
    <v>32523450000</v>
    <v>O'Reilly Automotive, Inc.</v>
    <v>O'Reilly Automotive, Inc.</v>
    <v>447.82</v>
    <v>25.064599999999999</v>
    <v>446.47</v>
    <v>451.3</v>
    <v>74225640</v>
    <v>ORLY</v>
    <v>O'Reilly Automotive, Inc. (XNAS:ORLY)</v>
    <v>358429</v>
    <v>564941</v>
    <v>2010</v>
  </rv>
  <rv s="4">
    <v>753</v>
  </rv>
  <rv s="0">
    <v>https://en.wikipedia.org/wiki/IHS_Markit</v>
    <v>Wikipedia</v>
  </rv>
  <rv s="1">
    <v>0</v>
    <v>755</v>
  </rv>
  <rv s="2">
    <v>https://www.bing.com/th?id=AMMS_f6893cd4c1c63d02a9d698d4cb229225&amp;qlt=95</v>
    <v>756</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5</v>
    <v>81.650000000000006</v>
    <v>44.81</v>
    <v>0.93340000000000001</v>
    <v>0.59</v>
    <v>7.4039999999999991E-3</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80.344999999999999</v>
    <v>757</v>
    <v>Professional &amp; Commercial Services</v>
    <v>Stock</v>
    <v>44034.827256944445</v>
    <v>758</v>
    <v>79.569999999999993</v>
    <v>31554300000</v>
    <v>IHS Markit Ltd.</v>
    <v>IHS Markit Ltd.</v>
    <v>79.784999999999997</v>
    <v>40.399000000000001</v>
    <v>79.69</v>
    <v>80.28</v>
    <v>396809700</v>
    <v>INFO</v>
    <v>IHS Markit Ltd. (XNYS:INFO)</v>
    <v>755802</v>
    <v>2255949</v>
    <v>2014</v>
  </rv>
  <rv s="4">
    <v>759</v>
  </rv>
  <rv s="0">
    <v>https://www.bing.com/financeapi/forcetrigger?t=axxvfr&amp;q=Schwab+Cap%3aUS+Lg-Cp+Gr+I&amp;form=skydnc</v>
    <v>Learn more on Bing</v>
  </rv>
  <rv s="18">
    <v>en-US</v>
    <v>axxvfr</v>
    <v>268435456</v>
    <v>268435461</v>
    <v>1</v>
    <v>37</v>
    <v>Schwab Cap:US Lg-Cp Gr I</v>
    <v>38</v>
    <v>39</v>
    <v>Finance</v>
    <v>40</v>
    <v>-0.54</v>
    <v>-8.7899999999999992E-3</v>
    <v>US</v>
    <v>USD</v>
    <v>3.5000000000000005E-4</v>
    <v>Mutual Fund</v>
    <v>44033</v>
    <v>44034.381625063281</v>
    <v>761</v>
    <v>Schwab Cap:US Lg-Cp Gr I</v>
    <v>403965264.69999999</v>
    <v>61.43</v>
    <v>60.89</v>
    <v>0</v>
    <v>5.5262000000000006E-2</v>
    <v>-8.4340000000000005E-3</v>
    <v>0.25413000000000002</v>
    <v>0.186857</v>
    <v>0</v>
    <v>0</v>
    <v>0.147121</v>
    <v>SWLGX</v>
    <v>Schwab Cap:US Lg-Cp Gr I</v>
  </rv>
  <rv s="4">
    <v>762</v>
  </rv>
  <rv s="0">
    <v>https://www.bing.com/financeapi/forcetrigger?t=bjq3u2&amp;q=Fidelity+ZERO+Lrg+Cap+Ix&amp;form=skydnc</v>
    <v>Learn more on Bing</v>
  </rv>
  <rv s="18">
    <v>en-US</v>
    <v>bjq3u2</v>
    <v>268435456</v>
    <v>268435461</v>
    <v>1</v>
    <v>37</v>
    <v>Fidelity ZERO Lrg Cap Ix</v>
    <v>38</v>
    <v>39</v>
    <v>Finance</v>
    <v>40</v>
    <v>0.01</v>
    <v>8.6209999999999998E-4</v>
    <v>US</v>
    <v>USD</v>
    <v>0</v>
    <v>Mutual Fund</v>
    <v>44033</v>
    <v>44034.389879856251</v>
    <v>764</v>
    <v>Fidelity ZERO Lrg Cap Ix</v>
    <v>2032660775</v>
    <v>11.6</v>
    <v>11.61</v>
    <v>0</v>
    <v>4.0761000000000006E-2</v>
    <v>1.1444000000000001E-2</v>
    <v>0.11654199999999999</v>
    <v>0.135375</v>
    <v>0</v>
    <v>0</v>
    <v>2.2242000000000001E-2</v>
    <v>FNILX</v>
    <v>Fidelity ZERO Lrg Cap Ix</v>
  </rv>
  <rv s="4">
    <v>765</v>
  </rv>
  <rv s="0">
    <v>https://www.bing.com/financeapi/forcetrigger?t=a84r1h&amp;q=Fidelity+Int+Trs+Bd+Idx&amp;form=skydnc</v>
    <v>Learn more on Bing</v>
  </rv>
  <rv s="18">
    <v>en-US</v>
    <v>a84r1h</v>
    <v>268435456</v>
    <v>268435461</v>
    <v>1</v>
    <v>37</v>
    <v>Fidelity Int Trs Bd Idx</v>
    <v>38</v>
    <v>39</v>
    <v>Finance</v>
    <v>40</v>
    <v>0.01</v>
    <v>8.2989999999999995E-4</v>
    <v>US</v>
    <v>USD</v>
    <v>2.9999999999999997E-4</v>
    <v>Mutual Fund</v>
    <v>44033</v>
    <v>44034.218448089843</v>
    <v>767</v>
    <v>Fidelity Int Trs Bd Idx</v>
    <v>4070992037</v>
    <v>12.05</v>
    <v>12.06</v>
    <v>0</v>
    <v>6.2119999999999996E-3</v>
    <v>1.106E-3</v>
    <v>0.114953</v>
    <v>6.3929999999999994E-3</v>
    <v>0</v>
    <v>0</v>
    <v>9.8737999999999992E-2</v>
    <v>FUAMX</v>
    <v>Fidelity Int Trs Bd Idx</v>
  </rv>
  <rv s="4">
    <v>768</v>
  </rv>
  <rv s="0">
    <v>http://en.wikipedia.org/wiki/Tesla,_Inc.</v>
    <v>Wikipedia</v>
  </rv>
  <rv s="1">
    <v>0</v>
    <v>770</v>
  </rv>
  <rv s="2">
    <v>https://www.bing.com/th?id=AMMS_8e31d52bb9ea27bdda26200517d4b1d1&amp;qlt=95</v>
    <v>771</v>
    <v>https://www.bing.com/images/search?form=xlimg&amp;q=tesla+motors</v>
    <v>Image of TESLA, INC.</v>
  </rv>
  <rv s="0">
    <v>https://www.bing.com/financeapi/forcetrigger?t=a24kar&amp;q=XNAS%3aTSLA&amp;form=skydnc</v>
    <v>Learn more on Bing</v>
  </rv>
  <rv s="5">
    <v>en-US</v>
    <v>a24kar</v>
    <v>268435456</v>
    <v>268435457</v>
    <v>1</v>
    <v>6</v>
    <v>TESLA, INC. (XNAS:TSLA)</v>
    <v>3</v>
    <v>7</v>
    <v>Finance</v>
    <v>5</v>
    <v>1794.99</v>
    <v>211</v>
    <v>1.3446</v>
    <v>34.553600000000003</v>
    <v>2.2032E-2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1626.42</v>
    <v>772</v>
    <v>Automobiles &amp; Auto Parts</v>
    <v>Stock</v>
    <v>44034.826678240737</v>
    <v>773</v>
    <v>1562</v>
    <v>304564700000</v>
    <v>TESLA, INC.</v>
    <v>TESLA, INC.</v>
    <v>1601.66</v>
    <v>1568.36</v>
    <v>1602.9136000000001</v>
    <v>185371100</v>
    <v>TSLA</v>
    <v>TESLA, INC. (XNAS:TSLA)</v>
    <v>10669425</v>
    <v>14791955</v>
    <v>2003</v>
  </rv>
  <rv s="4">
    <v>774</v>
  </rv>
  <rv s="0">
    <v>http://en.wikipedia.org/wiki/Marvell_Technology_Group</v>
    <v>Wikipedia</v>
  </rv>
  <rv s="1">
    <v>0</v>
    <v>776</v>
  </rv>
  <rv s="2">
    <v>https://www.bing.com/th?id=AMMS_1253a83fff2d8d8334d2634f52d32ce5&amp;qlt=95</v>
    <v>777</v>
    <v>https://www.bing.com/images/search?form=xlimg&amp;q=marvell+technology+group</v>
    <v>Image of MARVELL TECHNOLOGY GROUP LTD.</v>
  </rv>
  <rv s="0">
    <v>https://www.bing.com/financeapi/forcetrigger?t=a1xygh&amp;q=XNAS%3aMRVL&amp;form=skydnc</v>
    <v>Learn more on Bing</v>
  </rv>
  <rv s="3">
    <v>en-US</v>
    <v>a1xygh</v>
    <v>268435456</v>
    <v>268435457</v>
    <v>1</v>
    <v>0</v>
    <v>MARVELL TECHNOLOGY GROUP LTD. (XNAS:MRVL)</v>
    <v>3</v>
    <v>4</v>
    <v>Finance</v>
    <v>5</v>
    <v>39.4</v>
    <v>16.45</v>
    <v>1.0616000000000001</v>
    <v>-0.33500000000000002</v>
    <v>-9.2239999999999996E-3</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36.479999999999997</v>
    <v>778</v>
    <v>Semiconductors &amp; Semiconductor Equipment</v>
    <v>Stock</v>
    <v>44034.827408738282</v>
    <v>779</v>
    <v>35.67</v>
    <v>24536260000</v>
    <v>MARVELL TECHNOLOGY GROUP LTD.</v>
    <v>MARVELL TECHNOLOGY GROUP LTD.</v>
    <v>36.479999999999997</v>
    <v>16.956099999999999</v>
    <v>36.32</v>
    <v>35.984999999999999</v>
    <v>665300000</v>
    <v>MRVL</v>
    <v>MARVELL TECHNOLOGY GROUP LTD. (XNAS:MRVL)</v>
    <v>4743115</v>
    <v>7607466</v>
    <v>1995</v>
  </rv>
  <rv s="4">
    <v>780</v>
  </rv>
  <rv s="0">
    <v>https://www.bing.com/financeapi/forcetrigger?t=a7jsw7&amp;q=Fidelity+Sel+Retailing&amp;form=skydnc</v>
    <v>Learn more on Bing</v>
  </rv>
  <rv s="18">
    <v>en-US</v>
    <v>a7jsw7</v>
    <v>268435456</v>
    <v>268435461</v>
    <v>1</v>
    <v>37</v>
    <v>Fidelity Sel Retailing</v>
    <v>38</v>
    <v>39</v>
    <v>Finance</v>
    <v>40</v>
    <v>0.06</v>
    <v>3.0170000000000002E-3</v>
    <v>US</v>
    <v>USD</v>
    <v>7.7000000000000002E-3</v>
    <v>Mutual Fund</v>
    <v>44033</v>
    <v>44034.213409379685</v>
    <v>782</v>
    <v>Fidelity Sel Retailing</v>
    <v>2954784383</v>
    <v>19.89</v>
    <v>19.95</v>
    <v>4.5833000000000004</v>
    <v>4.2222999999999997E-2</v>
    <v>1.5409999999999998E-3</v>
    <v>0.190744</v>
    <v>0.217228</v>
    <v>0.21048600000000001</v>
    <v>0.16542699999999999</v>
    <v>0.15836700000000001</v>
    <v>FSRPX</v>
    <v>Fidelity Sel Retailing</v>
  </rv>
  <rv s="4">
    <v>783</v>
  </rv>
</rvData>
</file>

<file path=xl/richData/rdrichvaluestructure.xml><?xml version="1.0" encoding="utf-8"?>
<rvStructures xmlns="http://schemas.microsoft.com/office/spreadsheetml/2017/richdata" count="22">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7">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39">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5">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48">
    <spb s="0">
      <v>0</v>
    </spb>
    <spb s="1">
      <v>0</v>
      <v>0</v>
    </spb>
    <spb s="2">
      <v>0</v>
      <v>0</v>
      <v>0</v>
    </spb>
    <spb s="3">
      <v>1</v>
      <v>2</v>
      <v>2</v>
    </spb>
    <spb s="4">
      <v>1</v>
      <v>2</v>
      <v>2</v>
      <v>1</v>
      <v>3</v>
      <v>1</v>
      <v>4</v>
      <v>1</v>
      <v>1</v>
      <v>5</v>
      <v>5</v>
      <v>6</v>
      <v>7</v>
      <v>1</v>
      <v>1</v>
      <v>1</v>
      <v>5</v>
      <v>8</v>
      <v>9</v>
      <v>10</v>
      <v>11</v>
      <v>10</v>
      <v>5</v>
    </spb>
    <spb s="5">
      <v>Real-Time Nasdaq Last Sale</v>
      <v>from previous close</v>
      <v>from previous close</v>
      <v>Source: Nasdaq Last Sale</v>
      <v>GMT</v>
    </spb>
    <spb s="0">
      <v>1</v>
    </spb>
    <spb s="6">
      <v>1</v>
      <v>2</v>
      <v>1</v>
      <v>3</v>
      <v>1</v>
      <v>4</v>
      <v>1</v>
      <v>1</v>
      <v>5</v>
      <v>5</v>
      <v>6</v>
      <v>7</v>
      <v>1</v>
      <v>1</v>
      <v>1</v>
      <v>5</v>
      <v>8</v>
      <v>9</v>
      <v>10</v>
      <v>11</v>
      <v>10</v>
      <v>5</v>
    </spb>
    <spb s="0">
      <v>2</v>
    </spb>
    <spb s="7">
      <v>2</v>
      <v>2</v>
    </spb>
    <spb s="8">
      <v>1</v>
      <v>2</v>
      <v>2</v>
      <v>1</v>
      <v>3</v>
      <v>1</v>
      <v>1</v>
      <v>1</v>
      <v>5</v>
      <v>5</v>
      <v>6</v>
      <v>7</v>
      <v>1</v>
      <v>1</v>
      <v>1</v>
      <v>5</v>
      <v>8</v>
      <v>9</v>
      <v>10</v>
      <v>11</v>
      <v>10</v>
      <v>5</v>
    </spb>
    <spb s="0">
      <v>3</v>
    </spb>
    <spb s="9">
      <v>1</v>
      <v>2</v>
      <v>1</v>
      <v>3</v>
      <v>1</v>
      <v>1</v>
      <v>1</v>
      <v>5</v>
      <v>5</v>
      <v>6</v>
      <v>7</v>
      <v>1</v>
      <v>1</v>
      <v>1</v>
      <v>5</v>
      <v>8</v>
      <v>9</v>
      <v>10</v>
      <v>11</v>
      <v>10</v>
      <v>5</v>
    </spb>
    <spb s="0">
      <v>4</v>
    </spb>
    <spb s="10">
      <v>1</v>
      <v>1</v>
      <v>3</v>
      <v>1</v>
      <v>1</v>
      <v>1</v>
      <v>5</v>
      <v>5</v>
      <v>6</v>
      <v>7</v>
      <v>1</v>
      <v>1</v>
      <v>1</v>
      <v>5</v>
      <v>8</v>
      <v>9</v>
      <v>10</v>
      <v>11</v>
      <v>10</v>
      <v>5</v>
    </spb>
    <spb s="0">
      <v>5</v>
    </spb>
    <spb s="11">
      <v>1</v>
      <v>2</v>
      <v>1</v>
      <v>3</v>
      <v>1</v>
      <v>1</v>
      <v>1</v>
      <v>5</v>
      <v>5</v>
      <v>6</v>
      <v>7</v>
      <v>1</v>
      <v>1</v>
      <v>1</v>
      <v>5</v>
      <v>8</v>
      <v>9</v>
      <v>10</v>
      <v>11</v>
      <v>10</v>
      <v>5</v>
    </spb>
    <spb s="4">
      <v>1</v>
      <v>2</v>
      <v>2</v>
      <v>1</v>
      <v>3</v>
      <v>1</v>
      <v>4</v>
      <v>1</v>
      <v>1</v>
      <v>5</v>
      <v>5</v>
      <v>6</v>
      <v>12</v>
      <v>1</v>
      <v>1</v>
      <v>1</v>
      <v>5</v>
      <v>8</v>
      <v>9</v>
      <v>10</v>
      <v>11</v>
      <v>10</v>
      <v>5</v>
    </spb>
    <spb s="0">
      <v>6</v>
    </spb>
    <spb s="12">
      <v>1</v>
      <v>2</v>
      <v>1</v>
      <v>3</v>
      <v>1</v>
      <v>4</v>
      <v>1</v>
      <v>1</v>
      <v>5</v>
      <v>5</v>
      <v>6</v>
      <v>7</v>
      <v>1</v>
      <v>1</v>
      <v>1</v>
      <v>5</v>
      <v>8</v>
      <v>9</v>
      <v>10</v>
      <v>11</v>
      <v>10</v>
      <v>5</v>
    </spb>
    <spb s="0">
      <v>7</v>
    </spb>
    <spb s="13">
      <v>1</v>
      <v>1</v>
      <v>3</v>
      <v>1</v>
      <v>1</v>
      <v>1</v>
      <v>5</v>
      <v>5</v>
      <v>6</v>
      <v>13</v>
      <v>1</v>
      <v>1</v>
      <v>1</v>
      <v>5</v>
      <v>8</v>
      <v>9</v>
      <v>10</v>
      <v>10</v>
      <v>5</v>
    </spb>
    <spb s="0">
      <v>8</v>
    </spb>
    <spb s="14">
      <v>1</v>
      <v>1</v>
      <v>3</v>
      <v>1</v>
      <v>4</v>
      <v>1</v>
      <v>1</v>
      <v>5</v>
      <v>5</v>
      <v>6</v>
      <v>7</v>
      <v>1</v>
      <v>1</v>
      <v>1</v>
      <v>5</v>
      <v>8</v>
      <v>9</v>
      <v>10</v>
      <v>11</v>
      <v>10</v>
      <v>5</v>
    </spb>
    <spb s="12">
      <v>1</v>
      <v>2</v>
      <v>1</v>
      <v>3</v>
      <v>1</v>
      <v>4</v>
      <v>1</v>
      <v>1</v>
      <v>5</v>
      <v>5</v>
      <v>6</v>
      <v>14</v>
      <v>1</v>
      <v>1</v>
      <v>1</v>
      <v>5</v>
      <v>8</v>
      <v>9</v>
      <v>10</v>
      <v>11</v>
      <v>10</v>
      <v>5</v>
    </spb>
    <spb s="0">
      <v>9</v>
    </spb>
    <spb s="15">
      <v>2</v>
    </spb>
    <spb s="16">
      <v>1</v>
      <v>2</v>
      <v>1</v>
      <v>3</v>
      <v>1</v>
      <v>1</v>
      <v>1</v>
      <v>5</v>
      <v>6</v>
      <v>7</v>
      <v>1</v>
      <v>1</v>
      <v>6</v>
      <v>1</v>
      <v>5</v>
      <v>8</v>
      <v>9</v>
      <v>10</v>
      <v>10</v>
    </spb>
    <spb s="17">
      <v>Real-Time Nasdaq Last Sale</v>
      <v>from previous close</v>
      <v>Source: Nasdaq Last Sale</v>
      <v>from previous close</v>
      <v>GMT</v>
    </spb>
    <spb s="0">
      <v>10</v>
    </spb>
    <spb s="18">
      <v>1</v>
      <v>1</v>
      <v>3</v>
      <v>1</v>
      <v>1</v>
      <v>1</v>
      <v>5</v>
      <v>6</v>
      <v>7</v>
      <v>1</v>
      <v>1</v>
      <v>6</v>
      <v>1</v>
      <v>5</v>
      <v>8</v>
      <v>9</v>
      <v>10</v>
      <v>10</v>
    </spb>
    <spb s="0">
      <v>11</v>
    </spb>
    <spb s="19">
      <v>1</v>
      <v>2</v>
      <v>1</v>
      <v>3</v>
      <v>1</v>
      <v>1</v>
      <v>1</v>
      <v>5</v>
      <v>6</v>
      <v>7</v>
      <v>1</v>
      <v>1</v>
      <v>6</v>
      <v>1</v>
      <v>5</v>
      <v>8</v>
      <v>9</v>
      <v>10</v>
      <v>10</v>
      <v>1</v>
      <v>1</v>
      <v>6</v>
    </spb>
    <spb s="20">
      <v>at close</v>
      <v>from previous close</v>
      <v>Source: Nasdaq</v>
      <v>from previous close</v>
      <v>GMT</v>
      <v>Delayed 15 minutes</v>
      <v>from close</v>
      <v>from close</v>
    </spb>
    <spb s="17">
      <v>Delayed 15 minutes</v>
      <v>from previous close</v>
      <v>Source: Nasdaq</v>
      <v>from previous close</v>
      <v>GMT</v>
    </spb>
    <spb s="0">
      <v>12</v>
    </spb>
    <spb s="21">
      <v>1</v>
      <v>1</v>
      <v>3</v>
      <v>1</v>
      <v>1</v>
      <v>1</v>
      <v>5</v>
      <v>6</v>
      <v>7</v>
      <v>1</v>
      <v>1</v>
      <v>1</v>
      <v>5</v>
      <v>8</v>
      <v>9</v>
      <v>10</v>
      <v>10</v>
    </spb>
    <spb s="0">
      <v>13</v>
    </spb>
    <spb s="22">
      <v>2</v>
      <v>2</v>
    </spb>
    <spb s="23">
      <v>3</v>
      <v>1</v>
      <v>1</v>
      <v>5</v>
      <v>6</v>
      <v>7</v>
      <v>6</v>
      <v>6</v>
      <v>6</v>
      <v>6</v>
      <v>6</v>
      <v>6</v>
      <v>6</v>
      <v>6</v>
      <v>1</v>
      <v>8</v>
      <v>15</v>
      <v>10</v>
      <v>9</v>
      <v>10</v>
    </spb>
    <spb s="24">
      <v>from previous close</v>
      <v>from previous close</v>
      <v>GMT</v>
      <v>GMT</v>
    </spb>
    <spb s="0">
      <v>14</v>
    </spb>
    <spb s="25">
      <v>16</v>
      <v>16</v>
      <v>3</v>
      <v>16</v>
      <v>16</v>
      <v>16</v>
      <v>5</v>
      <v>6</v>
      <v>16</v>
      <v>16</v>
      <v>16</v>
      <v>8</v>
      <v>9</v>
      <v>10</v>
      <v>10</v>
    </spb>
    <spb s="26">
      <v>Delayed 15 minutes</v>
      <v>from previous close</v>
      <v>from previous close</v>
      <v>GMT</v>
    </spb>
    <spb s="0">
      <v>15</v>
    </spb>
    <spb s="27">
      <v>3</v>
      <v>1</v>
      <v>1</v>
      <v>5</v>
      <v>6</v>
      <v>7</v>
      <v>6</v>
      <v>6</v>
      <v>6</v>
      <v>6</v>
      <v>6</v>
      <v>6</v>
      <v>6</v>
      <v>1</v>
      <v>8</v>
      <v>15</v>
      <v>10</v>
      <v>9</v>
      <v>10</v>
    </spb>
    <spb s="0">
      <v>16</v>
    </spb>
    <spb s="28">
      <v>1</v>
      <v>2</v>
      <v>2</v>
      <v>1</v>
      <v>3</v>
      <v>1</v>
      <v>4</v>
      <v>1</v>
      <v>1</v>
      <v>5</v>
      <v>5</v>
      <v>6</v>
      <v>7</v>
      <v>1</v>
      <v>1</v>
      <v>1</v>
      <v>5</v>
      <v>8</v>
      <v>9</v>
      <v>10</v>
      <v>10</v>
      <v>5</v>
    </spb>
  </spbData>
</supportingPropertyBags>
</file>

<file path=xl/richData/rdsupportingpropertybagstructure.xml><?xml version="1.0" encoding="utf-8"?>
<spbStructures xmlns="http://schemas.microsoft.com/office/spreadsheetml/2017/richdata2" count="29">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1y)"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m/d/yyyy\ 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m/d/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0" headerRowBorderDxfId="31">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62" activePane="bottomRight" state="frozen"/>
      <selection pane="topRight"/>
      <selection pane="bottomLeft"/>
      <selection pane="bottomRight" activeCell="E81" sqref="E81"/>
    </sheetView>
  </sheetViews>
  <sheetFormatPr defaultRowHeight="14.25" x14ac:dyDescent="0.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x14ac:dyDescent="0.25">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x14ac:dyDescent="0.25">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388</v>
      </c>
      <c r="G2" s="43" cm="1">
        <f t="array" ref="G2">_FV(Table1[[#This Row],[Company]],"Open")</f>
        <v>386.77</v>
      </c>
      <c r="H2" s="43" cm="1">
        <f t="array" ref="H2">_FV(Table1[[#This Row],[Company]],"High")</f>
        <v>391.9</v>
      </c>
      <c r="I2" s="43" cm="1">
        <f t="array" ref="I2">_FV(Table1[[#This Row],[Company]],"Low")</f>
        <v>386.42</v>
      </c>
      <c r="J2" s="43" cm="1">
        <f t="array" ref="J2">_FV(Table1[[#This Row],[Company]],"Price")</f>
        <v>389.27</v>
      </c>
      <c r="K2" s="43" cm="1">
        <f t="array" ref="K2">_FV(Table1[[#This Row],[Company]],"Change")</f>
        <v>1.27</v>
      </c>
      <c r="L2" s="44" cm="1">
        <f t="array" ref="L2">_FV(Table1[[#This Row],[Company]],"Change (%)",TRUE)</f>
        <v>3.2729999999999999E-3</v>
      </c>
      <c r="M2" s="45" cm="1">
        <f t="array" ref="M2">_FV(Table1[[#This Row],[Company]],"52 week high",TRUE)</f>
        <v>399.82</v>
      </c>
      <c r="N2" s="45" cm="1">
        <f t="array" ref="N2">_FV(Table1[[#This Row],[Company]],"52 week low",TRUE)</f>
        <v>192.58</v>
      </c>
      <c r="O2" s="63">
        <f t="shared" ref="O2:O33" si="0">IFERROR(_FV(A2,"P/E",TRUE),"")</f>
        <v>30.417100000000001</v>
      </c>
      <c r="P2" s="45">
        <f t="shared" ref="P2:P33" si="1">N2 + ((M2-N2)/2)</f>
        <v>296.2</v>
      </c>
      <c r="Q2" s="68">
        <f>(Table1[[#This Row],[Close]]-Table1[[#This Row],[Alert Price]])/Table1[[#This Row],[Alert Price]]</f>
        <v>0.31421336934503713</v>
      </c>
      <c r="R2" s="46" cm="1">
        <f t="array" ref="R2">_FV(Table1[[#This Row],[Company]],"Beta")</f>
        <v>1.1859999999999999</v>
      </c>
      <c r="S2" s="47" t="str" cm="1">
        <f t="array" ref="S2">IF(_FV(Table1[[#This Row],[Company]],"Market cap",TRUE) &lt; 2000000000, "Small Cap", IF(_FV(Table1[[#This Row],[Company]],"Market cap",TRUE) &lt; 10000000000,"Medium Cap","Large Cap"))</f>
        <v>Large Cap</v>
      </c>
    </row>
    <row r="3" spans="1:19" x14ac:dyDescent="0.25">
      <c r="A3" s="42" t="e" vm="2">
        <v>#VALUE!</v>
      </c>
      <c r="B3" s="42" t="str">
        <f t="array" ref="B3">_FV(A3,"Ticker symbol",TRUE)</f>
        <v>ABBV</v>
      </c>
      <c r="C3" s="61"/>
      <c r="D3" s="42" t="s">
        <v>20</v>
      </c>
      <c r="E3" s="48" t="str">
        <f t="array" ref="E3">_FV(Table1[[#This Row],[Company]],"Industry")</f>
        <v>Pharmaceuticals</v>
      </c>
      <c r="F3" s="43">
        <f t="array" ref="F3">_FV(Table1[[#This Row],[Company]],"Previous close",TRUE)</f>
        <v>97.41</v>
      </c>
      <c r="G3" s="43">
        <f t="array" ref="G3">_FV(Table1[[#This Row],[Company]],"Open")</f>
        <v>97.8</v>
      </c>
      <c r="H3" s="43">
        <f t="array" ref="H3">_FV(Table1[[#This Row],[Company]],"High")</f>
        <v>98.280100000000004</v>
      </c>
      <c r="I3" s="43">
        <f t="array" ref="I3">_FV(Table1[[#This Row],[Company]],"Low")</f>
        <v>96.93</v>
      </c>
      <c r="J3" s="43">
        <f t="array" ref="J3">_FV(Table1[[#This Row],[Company]],"Price")</f>
        <v>97.69</v>
      </c>
      <c r="K3" s="43">
        <f t="array" ref="K3">_FV(Table1[[#This Row],[Company]],"Change")</f>
        <v>0.28000000000000003</v>
      </c>
      <c r="L3" s="44">
        <f t="array" ref="L3">_FV(Table1[[#This Row],[Company]],"Change (%)",TRUE)</f>
        <v>2.8739999999999998E-3</v>
      </c>
      <c r="M3" s="45">
        <f t="array" ref="M3">_FV(Table1[[#This Row],[Company]],"52 week high",TRUE)</f>
        <v>101.28</v>
      </c>
      <c r="N3" s="45">
        <f t="array" ref="N3">_FV(Table1[[#This Row],[Company]],"52 week low",TRUE)</f>
        <v>62.55</v>
      </c>
      <c r="O3" s="63">
        <f t="shared" si="0"/>
        <v>17.2347</v>
      </c>
      <c r="P3" s="45">
        <f t="shared" si="1"/>
        <v>81.914999999999992</v>
      </c>
      <c r="Q3" s="68">
        <f>(Table1[[#This Row],[Close]]-Table1[[#This Row],[Alert Price]])/Table1[[#This Row],[Alert Price]]</f>
        <v>0.19257767197704947</v>
      </c>
      <c r="R3" s="46">
        <f t="array" ref="R3">_FV(Table1[[#This Row],[Company]],"Beta")</f>
        <v>0.79959999999999998</v>
      </c>
      <c r="S3" s="47" t="str">
        <f t="array" ref="S3">IF(_FV(Table1[[#This Row],[Company]],"Market cap",TRUE) &lt; 2000000000, "Small Cap", IF(_FV(Table1[[#This Row],[Company]],"Market cap",TRUE) &lt; 10000000000,"Medium Cap","Large Cap"))</f>
        <v>Large Cap</v>
      </c>
    </row>
    <row r="4" spans="1:19" x14ac:dyDescent="0.25">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44.69</v>
      </c>
      <c r="G4" s="43">
        <f t="array" ref="G4">_FV(Table1[[#This Row],[Company]],"Open")</f>
        <v>44.88</v>
      </c>
      <c r="H4" s="43">
        <f t="array" ref="H4">_FV(Table1[[#This Row],[Company]],"High")</f>
        <v>45.17</v>
      </c>
      <c r="I4" s="43">
        <f t="array" ref="I4">_FV(Table1[[#This Row],[Company]],"Low")</f>
        <v>42.580100000000002</v>
      </c>
      <c r="J4" s="43">
        <f t="array" ref="J4">_FV(Table1[[#This Row],[Company]],"Price")</f>
        <v>42.88</v>
      </c>
      <c r="K4" s="43">
        <f t="array" ref="K4">_FV(Table1[[#This Row],[Company]],"Change")</f>
        <v>-1.81</v>
      </c>
      <c r="L4" s="44">
        <f t="array" ref="L4">_FV(Table1[[#This Row],[Company]],"Change (%)",TRUE)</f>
        <v>-4.0500999999999995E-2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6.8261086198305981E-2</v>
      </c>
      <c r="R4" s="46">
        <f t="array" ref="R4">_FV(Table1[[#This Row],[Company]],"Beta")</f>
        <v>1.7172000000000001</v>
      </c>
      <c r="S4" s="47" t="str">
        <f t="array" ref="S4">IF(_FV(Table1[[#This Row],[Company]],"Market cap",TRUE) &lt; 2000000000, "Small Cap", IF(_FV(Table1[[#This Row],[Company]],"Market cap",TRUE) &lt; 10000000000,"Medium Cap","Large Cap"))</f>
        <v>Medium Cap</v>
      </c>
    </row>
    <row r="5" spans="1:19" x14ac:dyDescent="0.25">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444.28</v>
      </c>
      <c r="G5" s="43" cm="1">
        <f t="array" ref="G5">_FV(Table1[[#This Row],[Company]],"Open")</f>
        <v>447.55</v>
      </c>
      <c r="H5" s="43" cm="1">
        <f t="array" ref="H5">_FV(Table1[[#This Row],[Company]],"High")</f>
        <v>449.37119999999999</v>
      </c>
      <c r="I5" s="43" cm="1">
        <f t="array" ref="I5">_FV(Table1[[#This Row],[Company]],"Low")</f>
        <v>441.76</v>
      </c>
      <c r="J5" s="43" cm="1">
        <f t="array" ref="J5">_FV(Table1[[#This Row],[Company]],"Price")</f>
        <v>446.58</v>
      </c>
      <c r="K5" s="43" cm="1">
        <f t="array" ref="K5">_FV(Table1[[#This Row],[Company]],"Change")</f>
        <v>2.2999999999999998</v>
      </c>
      <c r="L5" s="44" cm="1">
        <f t="array" ref="L5">_FV(Table1[[#This Row],[Company]],"Change (%)",TRUE)</f>
        <v>5.1770000000000002E-3</v>
      </c>
      <c r="M5" s="45" cm="1">
        <f t="array" ref="M5">_FV(Table1[[#This Row],[Company]],"52 week high",TRUE)</f>
        <v>470.61</v>
      </c>
      <c r="N5" s="45" cm="1">
        <f t="array" ref="N5">_FV(Table1[[#This Row],[Company]],"52 week low",TRUE)</f>
        <v>255.13140000000001</v>
      </c>
      <c r="O5" s="63">
        <f t="shared" si="0"/>
        <v>58.534500000000001</v>
      </c>
      <c r="P5" s="45">
        <f t="shared" si="1"/>
        <v>362.8707</v>
      </c>
      <c r="Q5" s="68">
        <f>(Table1[[#This Row],[Close]]-Table1[[#This Row],[Alert Price]])/Table1[[#This Row],[Alert Price]]</f>
        <v>0.23068630231098841</v>
      </c>
      <c r="R5" s="46" cm="1">
        <f t="array" ref="R5">_FV(Table1[[#This Row],[Company]],"Beta")</f>
        <v>0.9123</v>
      </c>
      <c r="S5" s="47" t="str" cm="1">
        <f t="array" ref="S5">IF(_FV(Table1[[#This Row],[Company]],"Market cap",TRUE) &lt; 2000000000, "Small Cap", IF(_FV(Table1[[#This Row],[Company]],"Market cap",TRUE) &lt; 10000000000,"Medium Cap","Large Cap"))</f>
        <v>Large Cap</v>
      </c>
    </row>
    <row r="6" spans="1:19" x14ac:dyDescent="0.25">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29.81</v>
      </c>
      <c r="G6" s="43">
        <f t="array" ref="G6">_FV(Table1[[#This Row],[Company]],"Open")</f>
        <v>28.76</v>
      </c>
      <c r="H6" s="43">
        <f t="array" ref="H6">_FV(Table1[[#This Row],[Company]],"High")</f>
        <v>29.48</v>
      </c>
      <c r="I6" s="43">
        <f t="array" ref="I6">_FV(Table1[[#This Row],[Company]],"Low")</f>
        <v>28.36</v>
      </c>
      <c r="J6" s="43">
        <f t="array" ref="J6">_FV(Table1[[#This Row],[Company]],"Price")</f>
        <v>28.85</v>
      </c>
      <c r="K6" s="43">
        <f t="array" ref="K6">_FV(Table1[[#This Row],[Company]],"Change")</f>
        <v>-0.96</v>
      </c>
      <c r="L6" s="44">
        <f t="array" ref="L6">_FV(Table1[[#This Row],[Company]],"Change (%)",TRUE)</f>
        <v>-3.2204000000000003E-2</v>
      </c>
      <c r="M6" s="45">
        <f t="array" ref="M6">_FV(Table1[[#This Row],[Company]],"52 week high",TRUE)</f>
        <v>32.479999999999997</v>
      </c>
      <c r="N6" s="45">
        <f t="array" ref="N6">_FV(Table1[[#This Row],[Company]],"52 week low",TRUE)</f>
        <v>13.11</v>
      </c>
      <c r="O6" s="63">
        <f t="shared" si="0"/>
        <v>30.706199999999999</v>
      </c>
      <c r="P6" s="45">
        <f t="shared" si="1"/>
        <v>22.794999999999998</v>
      </c>
      <c r="Q6" s="68">
        <f>(Table1[[#This Row],[Close]]-Table1[[#This Row],[Alert Price]])/Table1[[#This Row],[Alert Price]]</f>
        <v>0.26562842728668584</v>
      </c>
      <c r="R6" s="46">
        <f t="array" ref="R6">_FV(Table1[[#This Row],[Company]],"Beta")</f>
        <v>0.57920000000000005</v>
      </c>
      <c r="S6" s="47" t="str">
        <f t="array" ref="S6">IF(_FV(Table1[[#This Row],[Company]],"Market cap",TRUE) &lt; 2000000000, "Small Cap", IF(_FV(Table1[[#This Row],[Company]],"Market cap",TRUE) &lt; 10000000000,"Medium Cap","Large Cap"))</f>
        <v>Small Cap</v>
      </c>
    </row>
    <row r="7" spans="1:19" x14ac:dyDescent="0.25">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259.18</v>
      </c>
      <c r="G7" s="43" cm="1">
        <f t="array" ref="G7">_FV(Table1[[#This Row],[Company]],"Open")</f>
        <v>258.77</v>
      </c>
      <c r="H7" s="43" cm="1">
        <f t="array" ref="H7">_FV(Table1[[#This Row],[Company]],"High")</f>
        <v>260.8</v>
      </c>
      <c r="I7" s="43" cm="1">
        <f t="array" ref="I7">_FV(Table1[[#This Row],[Company]],"Low")</f>
        <v>257.02</v>
      </c>
      <c r="J7" s="43" cm="1">
        <f t="array" ref="J7">_FV(Table1[[#This Row],[Company]],"Price")</f>
        <v>258.86</v>
      </c>
      <c r="K7" s="43" cm="1">
        <f t="array" ref="K7">_FV(Table1[[#This Row],[Company]],"Change")</f>
        <v>-0.32</v>
      </c>
      <c r="L7" s="44" cm="1">
        <f t="array" ref="L7">_FV(Table1[[#This Row],[Company]],"Change (%)",TRUE)</f>
        <v>-1.235E-3</v>
      </c>
      <c r="M7" s="45" cm="1">
        <f t="array" ref="M7">_FV(Table1[[#This Row],[Company]],"52 week high",TRUE)</f>
        <v>269.7287</v>
      </c>
      <c r="N7" s="45" cm="1">
        <f t="array" ref="N7">_FV(Table1[[#This Row],[Company]],"52 week low",TRUE)</f>
        <v>174.32</v>
      </c>
      <c r="O7" s="63">
        <f t="shared" si="0"/>
        <v>60.643300000000004</v>
      </c>
      <c r="P7" s="45">
        <f t="shared" si="1"/>
        <v>222.02435</v>
      </c>
      <c r="Q7" s="68">
        <f>(Table1[[#This Row],[Close]]-Table1[[#This Row],[Alert Price]])/Table1[[#This Row],[Alert Price]]</f>
        <v>0.16590815376781878</v>
      </c>
      <c r="R7" s="46" cm="1">
        <f t="array" ref="R7">_FV(Table1[[#This Row],[Company]],"Beta")</f>
        <v>0.43769999999999998</v>
      </c>
      <c r="S7" s="47" t="str" cm="1">
        <f t="array" ref="S7">IF(_FV(Table1[[#This Row],[Company]],"Market cap",TRUE) &lt; 2000000000, "Small Cap", IF(_FV(Table1[[#This Row],[Company]],"Market cap",TRUE) &lt; 10000000000,"Medium Cap","Large Cap"))</f>
        <v>Large Cap</v>
      </c>
    </row>
    <row r="8" spans="1:19" x14ac:dyDescent="0.25">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3138.29</v>
      </c>
      <c r="G8" s="43" cm="1">
        <f t="array" ref="G8">_FV(Table1[[#This Row],[Company]],"Open")</f>
        <v>3118.7</v>
      </c>
      <c r="H8" s="43" cm="1">
        <f t="array" ref="H8">_FV(Table1[[#This Row],[Company]],"High")</f>
        <v>3148.4850000000001</v>
      </c>
      <c r="I8" s="43" cm="1">
        <f t="array" ref="I8">_FV(Table1[[#This Row],[Company]],"Low")</f>
        <v>3065.26</v>
      </c>
      <c r="J8" s="43" cm="1">
        <f t="array" ref="J8">_FV(Table1[[#This Row],[Company]],"Price")</f>
        <v>3100.1</v>
      </c>
      <c r="K8" s="43" cm="1">
        <f t="array" ref="K8">_FV(Table1[[#This Row],[Company]],"Change")</f>
        <v>-38.19</v>
      </c>
      <c r="L8" s="44" cm="1">
        <f t="array" ref="L8">_FV(Table1[[#This Row],[Company]],"Change (%)",TRUE)</f>
        <v>-1.2169000000000001E-2</v>
      </c>
      <c r="M8" s="45" cm="1">
        <f t="array" ref="M8">_FV(Table1[[#This Row],[Company]],"52 week high",TRUE)</f>
        <v>3344.29</v>
      </c>
      <c r="N8" s="45" cm="1">
        <f t="array" ref="N8">_FV(Table1[[#This Row],[Company]],"52 week low",TRUE)</f>
        <v>1626.0318</v>
      </c>
      <c r="O8" s="63">
        <f t="shared" si="0"/>
        <v>149.9136</v>
      </c>
      <c r="P8" s="45">
        <f t="shared" si="1"/>
        <v>2485.1608999999999</v>
      </c>
      <c r="Q8" s="68">
        <f>(Table1[[#This Row],[Close]]-Table1[[#This Row],[Alert Price]])/Table1[[#This Row],[Alert Price]]</f>
        <v>0.2474443807642395</v>
      </c>
      <c r="R8" s="46" cm="1">
        <f t="array" ref="R8">_FV(Table1[[#This Row],[Company]],"Beta")</f>
        <v>1.3217000000000001</v>
      </c>
      <c r="S8" s="47" t="str" cm="1">
        <f t="array" ref="S8">IF(_FV(Table1[[#This Row],[Company]],"Market cap",TRUE) &lt; 2000000000, "Small Cap", IF(_FV(Table1[[#This Row],[Company]],"Market cap",TRUE) &lt; 10000000000,"Medium Cap","Large Cap"))</f>
        <v>Large Cap</v>
      </c>
    </row>
    <row r="9" spans="1:19" x14ac:dyDescent="0.25">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24.42</v>
      </c>
      <c r="G9" s="43" cm="1">
        <f t="array" ref="G9">_FV(Table1[[#This Row],[Company]],"Open")</f>
        <v>24.23</v>
      </c>
      <c r="H9" s="43" cm="1">
        <f t="array" ref="H9">_FV(Table1[[#This Row],[Company]],"High")</f>
        <v>24.33</v>
      </c>
      <c r="I9" s="43" cm="1">
        <f t="array" ref="I9">_FV(Table1[[#This Row],[Company]],"Low")</f>
        <v>23.966999999999999</v>
      </c>
      <c r="J9" s="43" cm="1">
        <f t="array" ref="J9">_FV(Table1[[#This Row],[Company]],"Price")</f>
        <v>24.234999999999999</v>
      </c>
      <c r="K9" s="43" cm="1">
        <f t="array" ref="K9">_FV(Table1[[#This Row],[Company]],"Change")</f>
        <v>-0.185</v>
      </c>
      <c r="L9" s="44" cm="1">
        <f t="array" ref="L9">_FV(Table1[[#This Row],[Company]],"Change (%)",TRUE)</f>
        <v>-7.5760000000000003E-3</v>
      </c>
      <c r="M9" s="45" cm="1">
        <f t="array" ref="M9">_FV(Table1[[#This Row],[Company]],"52 week high",TRUE)</f>
        <v>35.72</v>
      </c>
      <c r="N9" s="45" cm="1">
        <f t="array" ref="N9">_FV(Table1[[#This Row],[Company]],"52 week low",TRUE)</f>
        <v>17.95</v>
      </c>
      <c r="O9" s="63">
        <f t="shared" si="0"/>
        <v>11.729100000000001</v>
      </c>
      <c r="P9" s="45">
        <f t="shared" si="1"/>
        <v>26.835000000000001</v>
      </c>
      <c r="Q9" s="68">
        <f>(Table1[[#This Row],[Close]]-Table1[[#This Row],[Alert Price]])/Table1[[#This Row],[Alert Price]]</f>
        <v>-9.6888392025340095E-2</v>
      </c>
      <c r="R9" s="46" cm="1">
        <f t="array" ref="R9">_FV(Table1[[#This Row],[Company]],"Beta")</f>
        <v>1.5723</v>
      </c>
      <c r="S9" s="47" t="str" cm="1">
        <f t="array" ref="S9">IF(_FV(Table1[[#This Row],[Company]],"Market cap",TRUE) &lt; 2000000000, "Small Cap", IF(_FV(Table1[[#This Row],[Company]],"Market cap",TRUE) &lt; 10000000000,"Medium Cap","Large Cap"))</f>
        <v>Large Cap</v>
      </c>
    </row>
    <row r="10" spans="1:19" x14ac:dyDescent="0.25">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167.54</v>
      </c>
      <c r="G10" s="43" cm="1">
        <f t="array" ref="G10">_FV(Table1[[#This Row],[Company]],"Open")</f>
        <v>166.95</v>
      </c>
      <c r="H10" s="43" cm="1">
        <f t="array" ref="H10">_FV(Table1[[#This Row],[Company]],"High")</f>
        <v>169.50550000000001</v>
      </c>
      <c r="I10" s="43" cm="1">
        <f t="array" ref="I10">_FV(Table1[[#This Row],[Company]],"Low")</f>
        <v>166.51</v>
      </c>
      <c r="J10" s="43" cm="1">
        <f t="array" ref="J10">_FV(Table1[[#This Row],[Company]],"Price")</f>
        <v>167.98</v>
      </c>
      <c r="K10" s="43" cm="1">
        <f t="array" ref="K10">_FV(Table1[[#This Row],[Company]],"Change")</f>
        <v>0.44</v>
      </c>
      <c r="L10" s="44" cm="1">
        <f t="array" ref="L10">_FV(Table1[[#This Row],[Company]],"Change (%)",TRUE)</f>
        <v>2.6259999999999999E-3</v>
      </c>
      <c r="M10" s="45" cm="1">
        <f t="array" ref="M10">_FV(Table1[[#This Row],[Company]],"52 week high",TRUE)</f>
        <v>180</v>
      </c>
      <c r="N10" s="45" cm="1">
        <f t="array" ref="N10">_FV(Table1[[#This Row],[Company]],"52 week low",TRUE)</f>
        <v>114.18</v>
      </c>
      <c r="O10" s="63">
        <f t="shared" si="0"/>
        <v>94.616600000000005</v>
      </c>
      <c r="P10" s="45">
        <f t="shared" si="1"/>
        <v>147.09</v>
      </c>
      <c r="Q10" s="68">
        <f>(Table1[[#This Row],[Close]]-Table1[[#This Row],[Alert Price]])/Table1[[#This Row],[Alert Price]]</f>
        <v>0.14202189135903179</v>
      </c>
      <c r="R10" s="46" cm="1">
        <f t="array" ref="R10">_FV(Table1[[#This Row],[Company]],"Beta")</f>
        <v>0.35239999999999999</v>
      </c>
      <c r="S10" s="47" t="str" cm="1">
        <f t="array" ref="S10">IF(_FV(Table1[[#This Row],[Company]],"Market cap",TRUE) &lt; 2000000000, "Small Cap", IF(_FV(Table1[[#This Row],[Company]],"Market cap",TRUE) &lt; 10000000000,"Medium Cap","Large Cap"))</f>
        <v>Large Cap</v>
      </c>
    </row>
    <row r="11" spans="1:19" x14ac:dyDescent="0.25">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76.545000000000002</v>
      </c>
      <c r="G11" s="43" cm="1">
        <f t="array" ref="G11">_FV(Table1[[#This Row],[Company]],"Open")</f>
        <v>76.739999999999995</v>
      </c>
      <c r="H11" s="43" cm="1">
        <f t="array" ref="H11">_FV(Table1[[#This Row],[Company]],"High")</f>
        <v>77.23</v>
      </c>
      <c r="I11" s="43" cm="1">
        <f t="array" ref="I11">_FV(Table1[[#This Row],[Company]],"Low")</f>
        <v>74.89</v>
      </c>
      <c r="J11" s="43" cm="1">
        <f t="array" ref="J11">_FV(Table1[[#This Row],[Company]],"Price")</f>
        <v>76.14</v>
      </c>
      <c r="K11" s="43" cm="1">
        <f t="array" ref="K11">_FV(Table1[[#This Row],[Company]],"Change")</f>
        <v>-0.40500000000000003</v>
      </c>
      <c r="L11" s="44" cm="1">
        <f t="array" ref="L11">_FV(Table1[[#This Row],[Company]],"Change (%)",TRUE)</f>
        <v>-5.2910000000000006E-3</v>
      </c>
      <c r="M11" s="45" cm="1">
        <f t="array" ref="M11">_FV(Table1[[#This Row],[Company]],"52 week high",TRUE)</f>
        <v>77.900000000000006</v>
      </c>
      <c r="N11" s="45" cm="1">
        <f t="array" ref="N11">_FV(Table1[[#This Row],[Company]],"52 week low",TRUE)</f>
        <v>25.89</v>
      </c>
      <c r="O11" s="63">
        <f t="shared" si="0"/>
        <v>0</v>
      </c>
      <c r="P11" s="45">
        <f t="shared" si="1"/>
        <v>51.895000000000003</v>
      </c>
      <c r="Q11" s="68">
        <f>(Table1[[#This Row],[Close]]-Table1[[#This Row],[Alert Price]])/Table1[[#This Row],[Alert Price]]</f>
        <v>0.46719337123036891</v>
      </c>
      <c r="R11" s="46" cm="1">
        <f t="array" ref="R11">_FV(Table1[[#This Row],[Company]],"Beta")</f>
        <v>1.0929</v>
      </c>
      <c r="S11" s="47" t="str" cm="1">
        <f t="array" ref="S11">IF(_FV(Table1[[#This Row],[Company]],"Market cap",TRUE) &lt; 2000000000, "Small Cap", IF(_FV(Table1[[#This Row],[Company]],"Market cap",TRUE) &lt; 10000000000,"Medium Cap","Large Cap"))</f>
        <v>Medium Cap</v>
      </c>
    </row>
    <row r="12" spans="1:19" x14ac:dyDescent="0.25">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564.67999999999995</v>
      </c>
      <c r="G12" s="43" cm="1">
        <f t="array" ref="G12">_FV(Table1[[#This Row],[Company]],"Open")</f>
        <v>566.96</v>
      </c>
      <c r="H12" s="43" cm="1">
        <f t="array" ref="H12">_FV(Table1[[#This Row],[Company]],"High")</f>
        <v>568.20000000000005</v>
      </c>
      <c r="I12" s="43" cm="1">
        <f t="array" ref="I12">_FV(Table1[[#This Row],[Company]],"Low")</f>
        <v>561.29899999999998</v>
      </c>
      <c r="J12" s="43" cm="1">
        <f t="array" ref="J12">_FV(Table1[[#This Row],[Company]],"Price")</f>
        <v>567.04999999999995</v>
      </c>
      <c r="K12" s="43" cm="1">
        <f t="array" ref="K12">_FV(Table1[[#This Row],[Company]],"Change")</f>
        <v>2.37</v>
      </c>
      <c r="L12" s="44" cm="1">
        <f t="array" ref="L12">_FV(Table1[[#This Row],[Company]],"Change (%)",TRUE)</f>
        <v>4.1970000000000002E-3</v>
      </c>
      <c r="M12" s="45" cm="1">
        <f t="array" ref="M12">_FV(Table1[[#This Row],[Company]],"52 week high",TRUE)</f>
        <v>571.6</v>
      </c>
      <c r="N12" s="45" cm="1">
        <f t="array" ref="N12">_FV(Table1[[#This Row],[Company]],"52 week low",TRUE)</f>
        <v>345.67</v>
      </c>
      <c r="O12" s="63">
        <f t="shared" si="0"/>
        <v>68.458399999999997</v>
      </c>
      <c r="P12" s="45">
        <f t="shared" si="1"/>
        <v>458.63499999999999</v>
      </c>
      <c r="Q12" s="68">
        <f>(Table1[[#This Row],[Close]]-Table1[[#This Row],[Alert Price]])/Table1[[#This Row],[Alert Price]]</f>
        <v>0.23638623306114878</v>
      </c>
      <c r="R12" s="46" cm="1">
        <f t="array" ref="R12">_FV(Table1[[#This Row],[Company]],"Beta")</f>
        <v>1.0425</v>
      </c>
      <c r="S12" s="47" t="str" cm="1">
        <f t="array" ref="S12">IF(_FV(Table1[[#This Row],[Company]],"Market cap",TRUE) &lt; 2000000000, "Small Cap", IF(_FV(Table1[[#This Row],[Company]],"Market cap",TRUE) &lt; 10000000000,"Medium Cap","Large Cap"))</f>
        <v>Large Cap</v>
      </c>
    </row>
    <row r="13" spans="1:19" x14ac:dyDescent="0.25">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226.69</v>
      </c>
      <c r="G13" s="43" cm="1">
        <f t="array" ref="G13">_FV(Table1[[#This Row],[Company]],"Open")</f>
        <v>227.31</v>
      </c>
      <c r="H13" s="43" cm="1">
        <f t="array" ref="H13">_FV(Table1[[#This Row],[Company]],"High")</f>
        <v>227.69</v>
      </c>
      <c r="I13" s="43" cm="1">
        <f t="array" ref="I13">_FV(Table1[[#This Row],[Company]],"Low")</f>
        <v>224.47</v>
      </c>
      <c r="J13" s="43" cm="1">
        <f t="array" ref="J13">_FV(Table1[[#This Row],[Company]],"Price")</f>
        <v>227.6019</v>
      </c>
      <c r="K13" s="43" cm="1">
        <f t="array" ref="K13">_FV(Table1[[#This Row],[Company]],"Change")</f>
        <v>0.91190000000000004</v>
      </c>
      <c r="L13" s="44" cm="1">
        <f t="array" ref="L13">_FV(Table1[[#This Row],[Company]],"Change (%)",TRUE)</f>
        <v>4.0229999999999997E-3</v>
      </c>
      <c r="M13" s="45" cm="1">
        <f t="array" ref="M13">_FV(Table1[[#This Row],[Company]],"52 week high",TRUE)</f>
        <v>232.1</v>
      </c>
      <c r="N13" s="45" cm="1">
        <f t="array" ref="N13">_FV(Table1[[#This Row],[Company]],"52 week low",TRUE)</f>
        <v>144.12</v>
      </c>
      <c r="O13" s="63">
        <f t="shared" si="0"/>
        <v>33.251199999999997</v>
      </c>
      <c r="P13" s="45">
        <f t="shared" si="1"/>
        <v>188.11</v>
      </c>
      <c r="Q13" s="68">
        <f>(Table1[[#This Row],[Close]]-Table1[[#This Row],[Alert Price]])/Table1[[#This Row],[Alert Price]]</f>
        <v>0.20994046036893299</v>
      </c>
      <c r="R13" s="46" cm="1">
        <f t="array" ref="R13">_FV(Table1[[#This Row],[Company]],"Beta")</f>
        <v>0.2445</v>
      </c>
      <c r="S13" s="47" t="str" cm="1">
        <f t="array" ref="S13">IF(_FV(Table1[[#This Row],[Company]],"Market cap",TRUE) &lt; 2000000000, "Small Cap", IF(_FV(Table1[[#This Row],[Company]],"Market cap",TRUE) &lt; 10000000000,"Medium Cap","Large Cap"))</f>
        <v>Large Cap</v>
      </c>
    </row>
    <row r="14" spans="1:19" x14ac:dyDescent="0.25">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168.22</v>
      </c>
      <c r="G14" s="43" cm="1">
        <f t="array" ref="G14">_FV(Table1[[#This Row],[Company]],"Open")</f>
        <v>167.06</v>
      </c>
      <c r="H14" s="43" cm="1">
        <f t="array" ref="H14">_FV(Table1[[#This Row],[Company]],"High")</f>
        <v>170.43</v>
      </c>
      <c r="I14" s="43" cm="1">
        <f t="array" ref="I14">_FV(Table1[[#This Row],[Company]],"Low")</f>
        <v>167.06</v>
      </c>
      <c r="J14" s="43" cm="1">
        <f t="array" ref="J14">_FV(Table1[[#This Row],[Company]],"Price")</f>
        <v>170.02</v>
      </c>
      <c r="K14" s="43" cm="1">
        <f t="array" ref="K14">_FV(Table1[[#This Row],[Company]],"Change")</f>
        <v>1.8</v>
      </c>
      <c r="L14" s="44" cm="1">
        <f t="array" ref="L14">_FV(Table1[[#This Row],[Company]],"Change (%)",TRUE)</f>
        <v>1.0700000000000001E-2</v>
      </c>
      <c r="M14" s="45" cm="1">
        <f t="array" ref="M14">_FV(Table1[[#This Row],[Company]],"52 week high",TRUE)</f>
        <v>225.36</v>
      </c>
      <c r="N14" s="45" cm="1">
        <f t="array" ref="N14">_FV(Table1[[#This Row],[Company]],"52 week low",TRUE)</f>
        <v>131.80000000000001</v>
      </c>
      <c r="O14" s="63">
        <f t="shared" si="0"/>
        <v>25.257200000000001</v>
      </c>
      <c r="P14" s="45">
        <f t="shared" si="1"/>
        <v>178.58</v>
      </c>
      <c r="Q14" s="68">
        <f>(Table1[[#This Row],[Close]]-Table1[[#This Row],[Alert Price]])/Table1[[#This Row],[Alert Price]]</f>
        <v>-4.7933699182439254E-2</v>
      </c>
      <c r="R14" s="46" cm="1">
        <f t="array" ref="R14">_FV(Table1[[#This Row],[Company]],"Beta")</f>
        <v>0.30299999999999999</v>
      </c>
      <c r="S14" s="47" t="str" cm="1">
        <f t="array" ref="S14">IF(_FV(Table1[[#This Row],[Company]],"Market cap",TRUE) &lt; 2000000000, "Small Cap", IF(_FV(Table1[[#This Row],[Company]],"Market cap",TRUE) &lt; 10000000000,"Medium Cap","Large Cap"))</f>
        <v>Large Cap</v>
      </c>
    </row>
    <row r="15" spans="1:19" x14ac:dyDescent="0.25">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327.74</v>
      </c>
      <c r="G15" s="43" cm="1">
        <f t="array" ref="G15">_FV(Table1[[#This Row],[Company]],"Open")</f>
        <v>329.65</v>
      </c>
      <c r="H15" s="43" cm="1">
        <f t="array" ref="H15">_FV(Table1[[#This Row],[Company]],"High")</f>
        <v>329.66</v>
      </c>
      <c r="I15" s="43" cm="1">
        <f t="array" ref="I15">_FV(Table1[[#This Row],[Company]],"Low")</f>
        <v>325.01</v>
      </c>
      <c r="J15" s="43" cm="1">
        <f t="array" ref="J15">_FV(Table1[[#This Row],[Company]],"Price")</f>
        <v>329.05</v>
      </c>
      <c r="K15" s="43" cm="1">
        <f t="array" ref="K15">_FV(Table1[[#This Row],[Company]],"Change")</f>
        <v>1.31</v>
      </c>
      <c r="L15" s="44" cm="1">
        <f t="array" ref="L15">_FV(Table1[[#This Row],[Company]],"Change (%)",TRUE)</f>
        <v>3.9969999999999997E-3</v>
      </c>
      <c r="M15" s="45" cm="1">
        <f t="array" ref="M15">_FV(Table1[[#This Row],[Company]],"52 week high",TRUE)</f>
        <v>331.49</v>
      </c>
      <c r="N15" s="45" cm="1">
        <f t="array" ref="N15">_FV(Table1[[#This Row],[Company]],"52 week low",TRUE)</f>
        <v>262.70999999999998</v>
      </c>
      <c r="O15" s="63">
        <f t="shared" si="0"/>
        <v>38.762900000000002</v>
      </c>
      <c r="P15" s="45">
        <f t="shared" si="1"/>
        <v>297.10000000000002</v>
      </c>
      <c r="Q15" s="68">
        <f>(Table1[[#This Row],[Close]]-Table1[[#This Row],[Alert Price]])/Table1[[#This Row],[Alert Price]]</f>
        <v>0.10753954897340957</v>
      </c>
      <c r="R15" s="46" cm="1">
        <f t="array" ref="R15">_FV(Table1[[#This Row],[Company]],"Beta")</f>
        <v>0.68930000000000002</v>
      </c>
      <c r="S15" s="47" t="str" cm="1">
        <f t="array" ref="S15">IF(_FV(Table1[[#This Row],[Company]],"Market cap",TRUE) &lt; 2000000000, "Small Cap", IF(_FV(Table1[[#This Row],[Company]],"Market cap",TRUE) &lt; 10000000000,"Medium Cap","Large Cap"))</f>
        <v>Large Cap</v>
      </c>
    </row>
    <row r="16" spans="1:19" x14ac:dyDescent="0.25">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309.49</v>
      </c>
      <c r="G16" s="43" cm="1">
        <f t="array" ref="G16">_FV(Table1[[#This Row],[Company]],"Open")</f>
        <v>311.10000000000002</v>
      </c>
      <c r="H16" s="43" cm="1">
        <f t="array" ref="H16">_FV(Table1[[#This Row],[Company]],"High")</f>
        <v>315.08</v>
      </c>
      <c r="I16" s="43" cm="1">
        <f t="array" ref="I16">_FV(Table1[[#This Row],[Company]],"Low")</f>
        <v>306.23270000000002</v>
      </c>
      <c r="J16" s="43" cm="1">
        <f t="array" ref="J16">_FV(Table1[[#This Row],[Company]],"Price")</f>
        <v>313.46499999999997</v>
      </c>
      <c r="K16" s="43" cm="1">
        <f t="array" ref="K16">_FV(Table1[[#This Row],[Company]],"Change")</f>
        <v>3.9750000000000001</v>
      </c>
      <c r="L16" s="44" cm="1">
        <f t="array" ref="L16">_FV(Table1[[#This Row],[Company]],"Change (%)",TRUE)</f>
        <v>1.2844E-2</v>
      </c>
      <c r="M16" s="45" cm="1">
        <f t="array" ref="M16">_FV(Table1[[#This Row],[Company]],"52 week high",TRUE)</f>
        <v>317.93</v>
      </c>
      <c r="N16" s="45" cm="1">
        <f t="array" ref="N16">_FV(Table1[[#This Row],[Company]],"52 week low",TRUE)</f>
        <v>99.01</v>
      </c>
      <c r="O16" s="63" t="str">
        <f t="shared" si="0"/>
        <v/>
      </c>
      <c r="P16" s="45">
        <f t="shared" si="1"/>
        <v>208.47000000000003</v>
      </c>
      <c r="Q16" s="68">
        <f>(Table1[[#This Row],[Close]]-Table1[[#This Row],[Alert Price]])/Table1[[#This Row],[Alert Price]]</f>
        <v>0.50364560848083628</v>
      </c>
      <c r="R16" s="46" cm="1">
        <f t="array" ref="R16">_FV(Table1[[#This Row],[Company]],"Beta")</f>
        <v>1.4871000000000001</v>
      </c>
      <c r="S16" s="47" t="str" cm="1">
        <f t="array" ref="S16">IF(_FV(Table1[[#This Row],[Company]],"Market cap",TRUE) &lt; 2000000000, "Small Cap", IF(_FV(Table1[[#This Row],[Company]],"Market cap",TRUE) &lt; 10000000000,"Medium Cap","Large Cap"))</f>
        <v>Large Cap</v>
      </c>
    </row>
    <row r="17" spans="1:19" x14ac:dyDescent="0.25">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190.8</v>
      </c>
      <c r="G17" s="43" cm="1">
        <f t="array" ref="G17">_FV(Table1[[#This Row],[Company]],"Open")</f>
        <v>190.7</v>
      </c>
      <c r="H17" s="43" cm="1">
        <f t="array" ref="H17">_FV(Table1[[#This Row],[Company]],"High")</f>
        <v>191.82</v>
      </c>
      <c r="I17" s="43" cm="1">
        <f t="array" ref="I17">_FV(Table1[[#This Row],[Company]],"Low")</f>
        <v>188.8802</v>
      </c>
      <c r="J17" s="43" cm="1">
        <f t="array" ref="J17">_FV(Table1[[#This Row],[Company]],"Price")</f>
        <v>191.22</v>
      </c>
      <c r="K17" s="43" cm="1">
        <f t="array" ref="K17">_FV(Table1[[#This Row],[Company]],"Change")</f>
        <v>0.42</v>
      </c>
      <c r="L17" s="44" cm="1">
        <f t="array" ref="L17">_FV(Table1[[#This Row],[Company]],"Change (%)",TRUE)</f>
        <v>2.2009999999999998E-3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0.20222564521706321</v>
      </c>
      <c r="R17" s="46" cm="1">
        <f t="array" ref="R17">_FV(Table1[[#This Row],[Company]],"Beta")</f>
        <v>1.0585</v>
      </c>
      <c r="S17" s="47" t="str" cm="1">
        <f t="array" ref="S17">IF(_FV(Table1[[#This Row],[Company]],"Market cap",TRUE) &lt; 2000000000, "Small Cap", IF(_FV(Table1[[#This Row],[Company]],"Market cap",TRUE) &lt; 10000000000,"Medium Cap","Large Cap"))</f>
        <v>Large Cap</v>
      </c>
    </row>
    <row r="18" spans="1:19" x14ac:dyDescent="0.25">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47.02</v>
      </c>
      <c r="G18" s="43" cm="1">
        <f t="array" ref="G18">_FV(Table1[[#This Row],[Company]],"Open")</f>
        <v>46.95</v>
      </c>
      <c r="H18" s="43" cm="1">
        <f t="array" ref="H18">_FV(Table1[[#This Row],[Company]],"High")</f>
        <v>47.104999999999997</v>
      </c>
      <c r="I18" s="43" cm="1">
        <f t="array" ref="I18">_FV(Table1[[#This Row],[Company]],"Low")</f>
        <v>46.55</v>
      </c>
      <c r="J18" s="43" cm="1">
        <f t="array" ref="J18">_FV(Table1[[#This Row],[Company]],"Price")</f>
        <v>46.945</v>
      </c>
      <c r="K18" s="43" cm="1">
        <f t="array" ref="K18">_FV(Table1[[#This Row],[Company]],"Change")</f>
        <v>-7.4999999999999997E-2</v>
      </c>
      <c r="L18" s="44" cm="1">
        <f t="array" ref="L18">_FV(Table1[[#This Row],[Company]],"Change (%)",TRUE)</f>
        <v>-1.5950000000000001E-3</v>
      </c>
      <c r="M18" s="45" cm="1">
        <f t="array" ref="M18">_FV(Table1[[#This Row],[Company]],"52 week high",TRUE)</f>
        <v>58.094999999999999</v>
      </c>
      <c r="N18" s="45" cm="1">
        <f t="array" ref="N18">_FV(Table1[[#This Row],[Company]],"52 week low",TRUE)</f>
        <v>32.400100000000002</v>
      </c>
      <c r="O18" s="63">
        <f t="shared" si="0"/>
        <v>17.293700000000001</v>
      </c>
      <c r="P18" s="45">
        <f t="shared" si="1"/>
        <v>45.247550000000004</v>
      </c>
      <c r="Q18" s="68">
        <f>(Table1[[#This Row],[Close]]-Table1[[#This Row],[Alert Price]])/Table1[[#This Row],[Alert Price]]</f>
        <v>3.7514738367049626E-2</v>
      </c>
      <c r="R18" s="46" cm="1">
        <f t="array" ref="R18">_FV(Table1[[#This Row],[Company]],"Beta")</f>
        <v>0.94</v>
      </c>
      <c r="S18" s="47" t="str" cm="1">
        <f t="array" ref="S18">IF(_FV(Table1[[#This Row],[Company]],"Market cap",TRUE) &lt; 2000000000, "Small Cap", IF(_FV(Table1[[#This Row],[Company]],"Market cap",TRUE) &lt; 10000000000,"Medium Cap","Large Cap"))</f>
        <v>Large Cap</v>
      </c>
    </row>
    <row r="19" spans="1:19" x14ac:dyDescent="0.25">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64.53</v>
      </c>
      <c r="G19" s="43" cm="1">
        <f t="array" ref="G19">_FV(Table1[[#This Row],[Company]],"Open")</f>
        <v>64.13</v>
      </c>
      <c r="H19" s="43" cm="1">
        <f t="array" ref="H19">_FV(Table1[[#This Row],[Company]],"High")</f>
        <v>64.209999999999994</v>
      </c>
      <c r="I19" s="43" cm="1">
        <f t="array" ref="I19">_FV(Table1[[#This Row],[Company]],"Low")</f>
        <v>63.125</v>
      </c>
      <c r="J19" s="43" cm="1">
        <f t="array" ref="J19">_FV(Table1[[#This Row],[Company]],"Price")</f>
        <v>63.82</v>
      </c>
      <c r="K19" s="43" cm="1">
        <f t="array" ref="K19">_FV(Table1[[#This Row],[Company]],"Change")</f>
        <v>-0.71</v>
      </c>
      <c r="L19" s="44" cm="1">
        <f t="array" ref="L19">_FV(Table1[[#This Row],[Company]],"Change (%)",TRUE)</f>
        <v>-1.1003000000000001E-2</v>
      </c>
      <c r="M19" s="45" cm="1">
        <f t="array" ref="M19">_FV(Table1[[#This Row],[Company]],"52 week high",TRUE)</f>
        <v>77.03</v>
      </c>
      <c r="N19" s="45" cm="1">
        <f t="array" ref="N19">_FV(Table1[[#This Row],[Company]],"52 week low",TRUE)</f>
        <v>52.04</v>
      </c>
      <c r="O19" s="63">
        <f t="shared" si="0"/>
        <v>11.591100000000001</v>
      </c>
      <c r="P19" s="45">
        <f t="shared" si="1"/>
        <v>64.534999999999997</v>
      </c>
      <c r="Q19" s="68">
        <f>(Table1[[#This Row],[Close]]-Table1[[#This Row],[Alert Price]])/Table1[[#This Row],[Alert Price]]</f>
        <v>-1.1079259316649824E-2</v>
      </c>
      <c r="R19" s="46" cm="1">
        <f t="array" ref="R19">_FV(Table1[[#This Row],[Company]],"Beta")</f>
        <v>0.71689999999999998</v>
      </c>
      <c r="S19" s="47" t="str" cm="1">
        <f t="array" ref="S19">IF(_FV(Table1[[#This Row],[Company]],"Market cap",TRUE) &lt; 2000000000, "Small Cap", IF(_FV(Table1[[#This Row],[Company]],"Market cap",TRUE) &lt; 10000000000,"Medium Cap","Large Cap"))</f>
        <v>Large Cap</v>
      </c>
    </row>
    <row r="20" spans="1:19" x14ac:dyDescent="0.25">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91.34</v>
      </c>
      <c r="G20" s="43" cm="1">
        <f t="array" ref="G20">_FV(Table1[[#This Row],[Company]],"Open")</f>
        <v>90</v>
      </c>
      <c r="H20" s="43" cm="1">
        <f t="array" ref="H20">_FV(Table1[[#This Row],[Company]],"High")</f>
        <v>90.965000000000003</v>
      </c>
      <c r="I20" s="43" cm="1">
        <f t="array" ref="I20">_FV(Table1[[#This Row],[Company]],"Low")</f>
        <v>88.9</v>
      </c>
      <c r="J20" s="43" cm="1">
        <f t="array" ref="J20">_FV(Table1[[#This Row],[Company]],"Price")</f>
        <v>90.8</v>
      </c>
      <c r="K20" s="43" cm="1">
        <f t="array" ref="K20">_FV(Table1[[#This Row],[Company]],"Change")</f>
        <v>-0.54</v>
      </c>
      <c r="L20" s="44" cm="1">
        <f t="array" ref="L20">_FV(Table1[[#This Row],[Company]],"Change (%)",TRUE)</f>
        <v>-5.9119999999999997E-3</v>
      </c>
      <c r="M20" s="45" cm="1">
        <f t="array" ref="M20">_FV(Table1[[#This Row],[Company]],"52 week high",TRUE)</f>
        <v>127</v>
      </c>
      <c r="N20" s="45" cm="1">
        <f t="array" ref="N20">_FV(Table1[[#This Row],[Company]],"52 week low",TRUE)</f>
        <v>51.6</v>
      </c>
      <c r="O20" s="63">
        <f t="shared" si="0"/>
        <v>45.289000000000001</v>
      </c>
      <c r="P20" s="45">
        <f t="shared" si="1"/>
        <v>89.300000000000011</v>
      </c>
      <c r="Q20" s="68">
        <f>(Table1[[#This Row],[Close]]-Table1[[#This Row],[Alert Price]])/Table1[[#This Row],[Alert Price]]</f>
        <v>1.6797312430011035E-2</v>
      </c>
      <c r="R20" s="46" cm="1">
        <f t="array" ref="R20">_FV(Table1[[#This Row],[Company]],"Beta")</f>
        <v>1.2963</v>
      </c>
      <c r="S20" s="47" t="str" cm="1">
        <f t="array" ref="S20">IF(_FV(Table1[[#This Row],[Company]],"Market cap",TRUE) &lt; 2000000000, "Small Cap", IF(_FV(Table1[[#This Row],[Company]],"Market cap",TRUE) &lt; 10000000000,"Medium Cap","Large Cap"))</f>
        <v>Large Cap</v>
      </c>
    </row>
    <row r="21" spans="1:19" x14ac:dyDescent="0.25">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61.06</v>
      </c>
      <c r="G21" s="43" cm="1">
        <f t="array" ref="G21">_FV(Table1[[#This Row],[Company]],"Open")</f>
        <v>61.22</v>
      </c>
      <c r="H21" s="43" cm="1">
        <f t="array" ref="H21">_FV(Table1[[#This Row],[Company]],"High")</f>
        <v>62.5</v>
      </c>
      <c r="I21" s="43" cm="1">
        <f t="array" ref="I21">_FV(Table1[[#This Row],[Company]],"Low")</f>
        <v>61.22</v>
      </c>
      <c r="J21" s="43" cm="1">
        <f t="array" ref="J21">_FV(Table1[[#This Row],[Company]],"Price")</f>
        <v>61.97</v>
      </c>
      <c r="K21" s="43" cm="1">
        <f t="array" ref="K21">_FV(Table1[[#This Row],[Company]],"Change")</f>
        <v>0.91</v>
      </c>
      <c r="L21" s="44" cm="1">
        <f t="array" ref="L21">_FV(Table1[[#This Row],[Company]],"Change (%)",TRUE)</f>
        <v>1.4903E-2</v>
      </c>
      <c r="M21" s="45" cm="1">
        <f t="array" ref="M21">_FV(Table1[[#This Row],[Company]],"52 week high",TRUE)</f>
        <v>62.5</v>
      </c>
      <c r="N21" s="45" cm="1">
        <f t="array" ref="N21">_FV(Table1[[#This Row],[Company]],"52 week low",TRUE)</f>
        <v>25.51</v>
      </c>
      <c r="O21" s="63">
        <f t="shared" si="0"/>
        <v>10.269600000000001</v>
      </c>
      <c r="P21" s="45">
        <f t="shared" si="1"/>
        <v>44.004999999999995</v>
      </c>
      <c r="Q21" s="68">
        <f>(Table1[[#This Row],[Close]]-Table1[[#This Row],[Alert Price]])/Table1[[#This Row],[Alert Price]]</f>
        <v>0.40824906260652211</v>
      </c>
      <c r="R21" s="46" cm="1">
        <f t="array" ref="R21">_FV(Table1[[#This Row],[Company]],"Beta")</f>
        <v>0.83709999999999996</v>
      </c>
      <c r="S21" s="47" t="str" cm="1">
        <f t="array" ref="S21">IF(_FV(Table1[[#This Row],[Company]],"Market cap",TRUE) &lt; 2000000000, "Small Cap", IF(_FV(Table1[[#This Row],[Company]],"Market cap",TRUE) &lt; 10000000000,"Medium Cap","Large Cap"))</f>
        <v>Large Cap</v>
      </c>
    </row>
    <row r="22" spans="1:19" x14ac:dyDescent="0.25">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128.61000000000001</v>
      </c>
      <c r="G22" s="43" cm="1">
        <f t="array" ref="G22">_FV(Table1[[#This Row],[Company]],"Open")</f>
        <v>128.61000000000001</v>
      </c>
      <c r="H22" s="43" cm="1">
        <f t="array" ref="H22">_FV(Table1[[#This Row],[Company]],"High")</f>
        <v>129.78</v>
      </c>
      <c r="I22" s="43" cm="1">
        <f t="array" ref="I22">_FV(Table1[[#This Row],[Company]],"Low")</f>
        <v>128.11000000000001</v>
      </c>
      <c r="J22" s="43" cm="1">
        <f t="array" ref="J22">_FV(Table1[[#This Row],[Company]],"Price")</f>
        <v>129.30000000000001</v>
      </c>
      <c r="K22" s="43" cm="1">
        <f t="array" ref="K22">_FV(Table1[[#This Row],[Company]],"Change")</f>
        <v>0.69</v>
      </c>
      <c r="L22" s="44" cm="1">
        <f t="array" ref="L22">_FV(Table1[[#This Row],[Company]],"Change (%)",TRUE)</f>
        <v>5.365E-3</v>
      </c>
      <c r="M22" s="45" cm="1">
        <f t="array" ref="M22">_FV(Table1[[#This Row],[Company]],"52 week high",TRUE)</f>
        <v>129.30000000000001</v>
      </c>
      <c r="N22" s="45" cm="1">
        <f t="array" ref="N22">_FV(Table1[[#This Row],[Company]],"52 week low",TRUE)</f>
        <v>73.02</v>
      </c>
      <c r="O22" s="63">
        <f t="shared" si="0"/>
        <v>22.7105</v>
      </c>
      <c r="P22" s="45">
        <f t="shared" si="1"/>
        <v>101.16</v>
      </c>
      <c r="Q22" s="68">
        <f>(Table1[[#This Row],[Close]]-Table1[[#This Row],[Alert Price]])/Table1[[#This Row],[Alert Price]]</f>
        <v>0.27817319098457904</v>
      </c>
      <c r="R22" s="46" cm="1">
        <f t="array" ref="R22">_FV(Table1[[#This Row],[Company]],"Beta")</f>
        <v>1.3841000000000001</v>
      </c>
      <c r="S22" s="47" t="str" cm="1">
        <f t="array" ref="S22">IF(_FV(Table1[[#This Row],[Company]],"Market cap",TRUE) &lt; 2000000000, "Small Cap", IF(_FV(Table1[[#This Row],[Company]],"Market cap",TRUE) &lt; 10000000000,"Medium Cap","Large Cap"))</f>
        <v>Large Cap</v>
      </c>
    </row>
    <row r="23" spans="1:19" x14ac:dyDescent="0.25">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37.549999999999997</v>
      </c>
      <c r="G23" s="43">
        <f t="array" ref="G23">_FV(Table1[[#This Row],[Company]],"Open")</f>
        <v>37.799999999999997</v>
      </c>
      <c r="H23" s="43">
        <f t="array" ref="H23">_FV(Table1[[#This Row],[Company]],"High")</f>
        <v>38.03</v>
      </c>
      <c r="I23" s="43">
        <f t="array" ref="I23">_FV(Table1[[#This Row],[Company]],"Low")</f>
        <v>35.840000000000003</v>
      </c>
      <c r="J23" s="43">
        <f t="array" ref="J23">_FV(Table1[[#This Row],[Company]],"Price")</f>
        <v>37.685000000000002</v>
      </c>
      <c r="K23" s="43">
        <f t="array" ref="K23">_FV(Table1[[#This Row],[Company]],"Change")</f>
        <v>0.13500000000000001</v>
      </c>
      <c r="L23" s="44">
        <f t="array" ref="L23">_FV(Table1[[#This Row],[Company]],"Change (%)",TRUE)</f>
        <v>3.5949999999999997E-3</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0.38166819431714039</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x14ac:dyDescent="0.25">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143.29</v>
      </c>
      <c r="G24" s="43">
        <f t="array" ref="G24">_FV(Table1[[#This Row],[Company]],"Open")</f>
        <v>143.25</v>
      </c>
      <c r="H24" s="43">
        <f t="array" ref="H24">_FV(Table1[[#This Row],[Company]],"High")</f>
        <v>145.15</v>
      </c>
      <c r="I24" s="43">
        <f t="array" ref="I24">_FV(Table1[[#This Row],[Company]],"Low")</f>
        <v>142.59</v>
      </c>
      <c r="J24" s="43">
        <f t="array" ref="J24">_FV(Table1[[#This Row],[Company]],"Price")</f>
        <v>144.55500000000001</v>
      </c>
      <c r="K24" s="43">
        <f t="array" ref="K24">_FV(Table1[[#This Row],[Company]],"Change")</f>
        <v>1.2649999999999999</v>
      </c>
      <c r="L24" s="44">
        <f t="array" ref="L24">_FV(Table1[[#This Row],[Company]],"Change (%)",TRUE)</f>
        <v>8.8280000000000008E-3</v>
      </c>
      <c r="M24" s="45">
        <f t="array" ref="M24">_FV(Table1[[#This Row],[Company]],"52 week high",TRUE)</f>
        <v>158.36000000000001</v>
      </c>
      <c r="N24" s="45">
        <f t="array" ref="N24">_FV(Table1[[#This Row],[Company]],"52 week low",TRUE)</f>
        <v>105</v>
      </c>
      <c r="O24" s="63">
        <f t="shared" si="0"/>
        <v>51.344299999999997</v>
      </c>
      <c r="P24" s="45">
        <f t="shared" si="1"/>
        <v>131.68</v>
      </c>
      <c r="Q24" s="68">
        <f>(Table1[[#This Row],[Close]]-Table1[[#This Row],[Alert Price]])/Table1[[#This Row],[Alert Price]]</f>
        <v>9.7774908869987839E-2</v>
      </c>
      <c r="R24" s="46">
        <f t="array" ref="R24">_FV(Table1[[#This Row],[Company]],"Beta")</f>
        <v>0.20430000000000001</v>
      </c>
      <c r="S24" s="47" t="str">
        <f t="array" ref="S24">IF(_FV(Table1[[#This Row],[Company]],"Market cap",TRUE) &lt; 2000000000, "Small Cap", IF(_FV(Table1[[#This Row],[Company]],"Market cap",TRUE) &lt; 10000000000,"Medium Cap","Large Cap"))</f>
        <v>Large Cap</v>
      </c>
    </row>
    <row r="25" spans="1:19" x14ac:dyDescent="0.25">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429.02</v>
      </c>
      <c r="G25" s="43" cm="1">
        <f t="array" ref="G25">_FV(Table1[[#This Row],[Company]],"Open")</f>
        <v>430.82</v>
      </c>
      <c r="H25" s="43" cm="1">
        <f t="array" ref="H25">_FV(Table1[[#This Row],[Company]],"High")</f>
        <v>434.74</v>
      </c>
      <c r="I25" s="43" cm="1">
        <f t="array" ref="I25">_FV(Table1[[#This Row],[Company]],"Low")</f>
        <v>417.68</v>
      </c>
      <c r="J25" s="43" cm="1">
        <f t="array" ref="J25">_FV(Table1[[#This Row],[Company]],"Price")</f>
        <v>426.15</v>
      </c>
      <c r="K25" s="43" cm="1">
        <f t="array" ref="K25">_FV(Table1[[#This Row],[Company]],"Change")</f>
        <v>-2.87</v>
      </c>
      <c r="L25" s="44" cm="1">
        <f t="array" ref="L25">_FV(Table1[[#This Row],[Company]],"Change (%)",TRUE)</f>
        <v>-6.6900000000000006E-3</v>
      </c>
      <c r="M25" s="45" cm="1">
        <f t="array" ref="M25">_FV(Table1[[#This Row],[Company]],"52 week high",TRUE)</f>
        <v>446.5</v>
      </c>
      <c r="N25" s="45" cm="1">
        <f t="array" ref="N25">_FV(Table1[[#This Row],[Company]],"52 week low",TRUE)</f>
        <v>138.28</v>
      </c>
      <c r="O25" s="63">
        <f t="shared" si="0"/>
        <v>269.41050000000001</v>
      </c>
      <c r="P25" s="45">
        <f t="shared" si="1"/>
        <v>292.39</v>
      </c>
      <c r="Q25" s="68">
        <f>(Table1[[#This Row],[Close]]-Table1[[#This Row],[Alert Price]])/Table1[[#This Row],[Alert Price]]</f>
        <v>0.45747118574506651</v>
      </c>
      <c r="R25" s="46" cm="1">
        <f t="array" ref="R25">_FV(Table1[[#This Row],[Company]],"Beta")</f>
        <v>0.77380000000000004</v>
      </c>
      <c r="S25" s="47" t="str" cm="1">
        <f t="array" ref="S25">IF(_FV(Table1[[#This Row],[Company]],"Market cap",TRUE) &lt; 2000000000, "Small Cap", IF(_FV(Table1[[#This Row],[Company]],"Market cap",TRUE) &lt; 10000000000,"Medium Cap","Large Cap"))</f>
        <v>Large Cap</v>
      </c>
    </row>
    <row r="26" spans="1:19" x14ac:dyDescent="0.25">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56.59</v>
      </c>
      <c r="G26" s="43" cm="1">
        <f t="array" ref="G26">_FV(Table1[[#This Row],[Company]],"Open")</f>
        <v>56.67</v>
      </c>
      <c r="H26" s="43" cm="1">
        <f t="array" ref="H26">_FV(Table1[[#This Row],[Company]],"High")</f>
        <v>57.43</v>
      </c>
      <c r="I26" s="43" cm="1">
        <f t="array" ref="I26">_FV(Table1[[#This Row],[Company]],"Low")</f>
        <v>56.125</v>
      </c>
      <c r="J26" s="43" cm="1">
        <f t="array" ref="J26">_FV(Table1[[#This Row],[Company]],"Price")</f>
        <v>56.21</v>
      </c>
      <c r="K26" s="43" cm="1">
        <f t="array" ref="K26">_FV(Table1[[#This Row],[Company]],"Change")</f>
        <v>-0.38</v>
      </c>
      <c r="L26" s="44" cm="1">
        <f t="array" ref="L26">_FV(Table1[[#This Row],[Company]],"Change (%)",TRUE)</f>
        <v>-6.7149999999999996E-3</v>
      </c>
      <c r="M26" s="45" cm="1">
        <f t="array" ref="M26">_FV(Table1[[#This Row],[Company]],"52 week high",TRUE)</f>
        <v>61.06</v>
      </c>
      <c r="N26" s="45" cm="1">
        <f t="array" ref="N26">_FV(Table1[[#This Row],[Company]],"52 week low",TRUE)</f>
        <v>26.02</v>
      </c>
      <c r="O26" s="63">
        <f t="shared" si="0"/>
        <v>26.182300000000001</v>
      </c>
      <c r="P26" s="45">
        <f t="shared" si="1"/>
        <v>43.540000000000006</v>
      </c>
      <c r="Q26" s="68">
        <f>(Table1[[#This Row],[Close]]-Table1[[#This Row],[Alert Price]])/Table1[[#This Row],[Alert Price]]</f>
        <v>0.29099678456591621</v>
      </c>
      <c r="R26" s="46" cm="1">
        <f t="array" ref="R26">_FV(Table1[[#This Row],[Company]],"Beta")</f>
        <v>1.3939999999999999</v>
      </c>
      <c r="S26" s="47" t="str" cm="1">
        <f t="array" ref="S26">IF(_FV(Table1[[#This Row],[Company]],"Market cap",TRUE) &lt; 2000000000, "Small Cap", IF(_FV(Table1[[#This Row],[Company]],"Market cap",TRUE) &lt; 10000000000,"Medium Cap","Large Cap"))</f>
        <v>Large Cap</v>
      </c>
    </row>
    <row r="27" spans="1:19" x14ac:dyDescent="0.25">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207.64</v>
      </c>
      <c r="G27" s="43" cm="1">
        <f t="array" ref="G27">_FV(Table1[[#This Row],[Company]],"Open")</f>
        <v>208.23</v>
      </c>
      <c r="H27" s="43" cm="1">
        <f t="array" ref="H27">_FV(Table1[[#This Row],[Company]],"High")</f>
        <v>210.29</v>
      </c>
      <c r="I27" s="43" cm="1">
        <f t="array" ref="I27">_FV(Table1[[#This Row],[Company]],"Low")</f>
        <v>207.16</v>
      </c>
      <c r="J27" s="43" cm="1">
        <f t="array" ref="J27">_FV(Table1[[#This Row],[Company]],"Price")</f>
        <v>210.05500000000001</v>
      </c>
      <c r="K27" s="43" cm="1">
        <f t="array" ref="K27">_FV(Table1[[#This Row],[Company]],"Change")</f>
        <v>2.415</v>
      </c>
      <c r="L27" s="44" cm="1">
        <f t="array" ref="L27">_FV(Table1[[#This Row],[Company]],"Change (%)",TRUE)</f>
        <v>1.1631000000000001E-2</v>
      </c>
      <c r="M27" s="45" cm="1">
        <f t="array" ref="M27">_FV(Table1[[#This Row],[Company]],"52 week high",TRUE)</f>
        <v>231.36</v>
      </c>
      <c r="N27" s="45" cm="1">
        <f t="array" ref="N27">_FV(Table1[[#This Row],[Company]],"52 week low",TRUE)</f>
        <v>124.6</v>
      </c>
      <c r="O27" s="63">
        <f t="shared" si="0"/>
        <v>39.098700000000001</v>
      </c>
      <c r="P27" s="45">
        <f t="shared" si="1"/>
        <v>177.98000000000002</v>
      </c>
      <c r="Q27" s="68">
        <f>(Table1[[#This Row],[Close]]-Table1[[#This Row],[Alert Price]])/Table1[[#This Row],[Alert Price]]</f>
        <v>0.18021687830093261</v>
      </c>
      <c r="R27" s="46" cm="1">
        <f t="array" ref="R27">_FV(Table1[[#This Row],[Company]],"Beta")</f>
        <v>0.99839999999999995</v>
      </c>
      <c r="S27" s="47" t="str" cm="1">
        <f t="array" ref="S27">IF(_FV(Table1[[#This Row],[Company]],"Market cap",TRUE) &lt; 2000000000, "Small Cap", IF(_FV(Table1[[#This Row],[Company]],"Market cap",TRUE) &lt; 10000000000,"Medium Cap","Large Cap"))</f>
        <v>Large Cap</v>
      </c>
    </row>
    <row r="28" spans="1:19" x14ac:dyDescent="0.25">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194.44</v>
      </c>
      <c r="G28" s="43" cm="1">
        <f t="array" ref="G28">_FV(Table1[[#This Row],[Company]],"Open")</f>
        <v>194.75</v>
      </c>
      <c r="H28" s="43" cm="1">
        <f t="array" ref="H28">_FV(Table1[[#This Row],[Company]],"High")</f>
        <v>195.78</v>
      </c>
      <c r="I28" s="43" cm="1">
        <f t="array" ref="I28">_FV(Table1[[#This Row],[Company]],"Low")</f>
        <v>193.26</v>
      </c>
      <c r="J28" s="43" cm="1">
        <f t="array" ref="J28">_FV(Table1[[#This Row],[Company]],"Price")</f>
        <v>195.48500000000001</v>
      </c>
      <c r="K28" s="43" cm="1">
        <f t="array" ref="K28">_FV(Table1[[#This Row],[Company]],"Change")</f>
        <v>1.0449999999999999</v>
      </c>
      <c r="L28" s="44" cm="1">
        <f t="array" ref="L28">_FV(Table1[[#This Row],[Company]],"Change (%)",TRUE)</f>
        <v>5.3740000000000003E-3</v>
      </c>
      <c r="M28" s="45" cm="1">
        <f t="array" ref="M28">_FV(Table1[[#This Row],[Company]],"52 week high",TRUE)</f>
        <v>220.42</v>
      </c>
      <c r="N28" s="45" cm="1">
        <f t="array" ref="N28">_FV(Table1[[#This Row],[Company]],"52 week low",TRUE)</f>
        <v>137.01140000000001</v>
      </c>
      <c r="O28" s="63">
        <f t="shared" si="0"/>
        <v>54.9679</v>
      </c>
      <c r="P28" s="45">
        <f t="shared" si="1"/>
        <v>178.7157</v>
      </c>
      <c r="Q28" s="68">
        <f>(Table1[[#This Row],[Close]]-Table1[[#This Row],[Alert Price]])/Table1[[#This Row],[Alert Price]]</f>
        <v>9.3832271031588241E-2</v>
      </c>
      <c r="R28" s="46" cm="1">
        <f t="array" ref="R28">_FV(Table1[[#This Row],[Company]],"Beta")</f>
        <v>0.77759999999999996</v>
      </c>
      <c r="S28" s="47" t="str" cm="1">
        <f t="array" ref="S28">IF(_FV(Table1[[#This Row],[Company]],"Market cap",TRUE) &lt; 2000000000, "Small Cap", IF(_FV(Table1[[#This Row],[Company]],"Market cap",TRUE) &lt; 10000000000,"Medium Cap","Large Cap"))</f>
        <v>Large Cap</v>
      </c>
    </row>
    <row r="29" spans="1:19" x14ac:dyDescent="0.25">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116.06</v>
      </c>
      <c r="G29" s="43" cm="1">
        <f t="array" ref="G29">_FV(Table1[[#This Row],[Company]],"Open")</f>
        <v>117.85</v>
      </c>
      <c r="H29" s="43" cm="1">
        <f t="array" ref="H29">_FV(Table1[[#This Row],[Company]],"High")</f>
        <v>118.13</v>
      </c>
      <c r="I29" s="43" cm="1">
        <f t="array" ref="I29">_FV(Table1[[#This Row],[Company]],"Low")</f>
        <v>113.79</v>
      </c>
      <c r="J29" s="43" cm="1">
        <f t="array" ref="J29">_FV(Table1[[#This Row],[Company]],"Price")</f>
        <v>115.45</v>
      </c>
      <c r="K29" s="43" cm="1">
        <f t="array" ref="K29">_FV(Table1[[#This Row],[Company]],"Change")</f>
        <v>-0.61</v>
      </c>
      <c r="L29" s="44" cm="1">
        <f t="array" ref="L29">_FV(Table1[[#This Row],[Company]],"Change (%)",TRUE)</f>
        <v>-5.2559999999999994E-3</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0.37109943291469971</v>
      </c>
      <c r="R29" s="46" cm="1">
        <f t="array" ref="R29">_FV(Table1[[#This Row],[Company]],"Beta")</f>
        <v>0.7298</v>
      </c>
      <c r="S29" s="47" t="str" cm="1">
        <f t="array" ref="S29">IF(_FV(Table1[[#This Row],[Company]],"Market cap",TRUE) &lt; 2000000000, "Small Cap", IF(_FV(Table1[[#This Row],[Company]],"Market cap",TRUE) &lt; 10000000000,"Medium Cap","Large Cap"))</f>
        <v>Medium Cap</v>
      </c>
    </row>
    <row r="30" spans="1:19" x14ac:dyDescent="0.25">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83.01</v>
      </c>
      <c r="G30" s="43">
        <f t="array" ref="G30">_FV(Table1[[#This Row],[Company]],"Open")</f>
        <v>83.12</v>
      </c>
      <c r="H30" s="43">
        <f t="array" ref="H30">_FV(Table1[[#This Row],[Company]],"High")</f>
        <v>85.799899999999994</v>
      </c>
      <c r="I30" s="43">
        <f t="array" ref="I30">_FV(Table1[[#This Row],[Company]],"Low")</f>
        <v>82.3</v>
      </c>
      <c r="J30" s="43">
        <f t="array" ref="J30">_FV(Table1[[#This Row],[Company]],"Price")</f>
        <v>83.43</v>
      </c>
      <c r="K30" s="43">
        <f t="array" ref="K30">_FV(Table1[[#This Row],[Company]],"Change")</f>
        <v>0.42</v>
      </c>
      <c r="L30" s="44">
        <f t="array" ref="L30">_FV(Table1[[#This Row],[Company]],"Change (%)",TRUE)</f>
        <v>5.0600000000000003E-3</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0.46909667194928678</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x14ac:dyDescent="0.25">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76.78</v>
      </c>
      <c r="G31" s="43" cm="1">
        <f t="array" ref="G31">_FV(Table1[[#This Row],[Company]],"Open")</f>
        <v>76.87</v>
      </c>
      <c r="H31" s="43" cm="1">
        <f t="array" ref="H31">_FV(Table1[[#This Row],[Company]],"High")</f>
        <v>77.239999999999995</v>
      </c>
      <c r="I31" s="43" cm="1">
        <f t="array" ref="I31">_FV(Table1[[#This Row],[Company]],"Low")</f>
        <v>75.959999999999994</v>
      </c>
      <c r="J31" s="43" cm="1">
        <f t="array" ref="J31">_FV(Table1[[#This Row],[Company]],"Price")</f>
        <v>76.319999999999993</v>
      </c>
      <c r="K31" s="43" cm="1">
        <f t="array" ref="K31">_FV(Table1[[#This Row],[Company]],"Change")</f>
        <v>-0.46</v>
      </c>
      <c r="L31" s="44" cm="1">
        <f t="array" ref="L31">_FV(Table1[[#This Row],[Company]],"Change (%)",TRUE)</f>
        <v>-5.9909999999999998E-3</v>
      </c>
      <c r="M31" s="45" cm="1">
        <f t="array" ref="M31">_FV(Table1[[#This Row],[Company]],"52 week high",TRUE)</f>
        <v>85.97</v>
      </c>
      <c r="N31" s="45" cm="1">
        <f t="array" ref="N31">_FV(Table1[[#This Row],[Company]],"52 week low",TRUE)</f>
        <v>60.89</v>
      </c>
      <c r="O31" s="63">
        <f t="shared" si="0"/>
        <v>19.737100000000002</v>
      </c>
      <c r="P31" s="45">
        <f t="shared" si="1"/>
        <v>73.430000000000007</v>
      </c>
      <c r="Q31" s="68">
        <f>(Table1[[#This Row],[Close]]-Table1[[#This Row],[Alert Price]])/Table1[[#This Row],[Alert Price]]</f>
        <v>3.9357210949203136E-2</v>
      </c>
      <c r="R31" s="46" cm="1">
        <f t="array" ref="R31">_FV(Table1[[#This Row],[Company]],"Beta")</f>
        <v>0.69910000000000005</v>
      </c>
      <c r="S31" s="47" t="str" cm="1">
        <f t="array" ref="S31">IF(_FV(Table1[[#This Row],[Company]],"Market cap",TRUE) &lt; 2000000000, "Small Cap", IF(_FV(Table1[[#This Row],[Company]],"Market cap",TRUE) &lt; 10000000000,"Medium Cap","Large Cap"))</f>
        <v>Large Cap</v>
      </c>
    </row>
    <row r="32" spans="1:19" x14ac:dyDescent="0.25">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1558.42</v>
      </c>
      <c r="G32" s="43" cm="1">
        <f t="array" ref="G32">_FV(Table1[[#This Row],[Company]],"Open")</f>
        <v>1560.5</v>
      </c>
      <c r="H32" s="43" cm="1">
        <f t="array" ref="H32">_FV(Table1[[#This Row],[Company]],"High")</f>
        <v>1570</v>
      </c>
      <c r="I32" s="43" cm="1">
        <f t="array" ref="I32">_FV(Table1[[#This Row],[Company]],"Low")</f>
        <v>1546.24</v>
      </c>
      <c r="J32" s="43" cm="1">
        <f t="array" ref="J32">_FV(Table1[[#This Row],[Company]],"Price")</f>
        <v>1568.2338</v>
      </c>
      <c r="K32" s="43" cm="1">
        <f t="array" ref="K32">_FV(Table1[[#This Row],[Company]],"Change")</f>
        <v>9.8138000000000005</v>
      </c>
      <c r="L32" s="44" cm="1">
        <f t="array" ref="L32">_FV(Table1[[#This Row],[Company]],"Change (%)",TRUE)</f>
        <v>6.2970000000000005E-3</v>
      </c>
      <c r="M32" s="45" cm="1">
        <f t="array" ref="M32">_FV(Table1[[#This Row],[Company]],"52 week high",TRUE)</f>
        <v>1586.99</v>
      </c>
      <c r="N32" s="45" cm="1">
        <f t="array" ref="N32">_FV(Table1[[#This Row],[Company]],"52 week low",TRUE)</f>
        <v>1013.5361</v>
      </c>
      <c r="O32" s="63">
        <f t="shared" si="0"/>
        <v>31.441800000000001</v>
      </c>
      <c r="P32" s="45">
        <f t="shared" si="1"/>
        <v>1300.26305</v>
      </c>
      <c r="Q32" s="68">
        <f>(Table1[[#This Row],[Close]]-Table1[[#This Row],[Alert Price]])/Table1[[#This Row],[Alert Price]]</f>
        <v>0.20608964470689214</v>
      </c>
      <c r="R32" s="46" cm="1">
        <f t="array" ref="R32">_FV(Table1[[#This Row],[Company]],"Beta")</f>
        <v>1.0578000000000001</v>
      </c>
      <c r="S32" s="47" t="str" cm="1">
        <f t="array" ref="S32">IF(_FV(Table1[[#This Row],[Company]],"Market cap",TRUE) &lt; 2000000000, "Small Cap", IF(_FV(Table1[[#This Row],[Company]],"Market cap",TRUE) &lt; 10000000000,"Medium Cap","Large Cap"))</f>
        <v>Large Cap</v>
      </c>
    </row>
    <row r="33" spans="1:19" x14ac:dyDescent="0.25">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13.88</v>
      </c>
      <c r="G33" s="43" cm="1">
        <f t="array" ref="G33">_FV(Table1[[#This Row],[Company]],"Open")</f>
        <v>14.01</v>
      </c>
      <c r="H33" s="43" cm="1">
        <f t="array" ref="H33">_FV(Table1[[#This Row],[Company]],"High")</f>
        <v>14.2163</v>
      </c>
      <c r="I33" s="43" cm="1">
        <f t="array" ref="I33">_FV(Table1[[#This Row],[Company]],"Low")</f>
        <v>13.79</v>
      </c>
      <c r="J33" s="43" cm="1">
        <f t="array" ref="J33">_FV(Table1[[#This Row],[Company]],"Price")</f>
        <v>14.005000000000001</v>
      </c>
      <c r="K33" s="43" cm="1">
        <f t="array" ref="K33">_FV(Table1[[#This Row],[Company]],"Change")</f>
        <v>0.125</v>
      </c>
      <c r="L33" s="44" cm="1">
        <f t="array" ref="L33">_FV(Table1[[#This Row],[Company]],"Change (%)",TRUE)</f>
        <v>9.0060000000000001E-3</v>
      </c>
      <c r="M33" s="45" cm="1">
        <f t="array" ref="M33">_FV(Table1[[#This Row],[Company]],"52 week high",TRUE)</f>
        <v>16.649999999999999</v>
      </c>
      <c r="N33" s="45" cm="1">
        <f t="array" ref="N33">_FV(Table1[[#This Row],[Company]],"52 week low",TRUE)</f>
        <v>6.96</v>
      </c>
      <c r="O33" s="63">
        <f t="shared" si="0"/>
        <v>9.8874999999999993</v>
      </c>
      <c r="P33" s="45">
        <f t="shared" si="1"/>
        <v>11.805</v>
      </c>
      <c r="Q33" s="68">
        <f>(Table1[[#This Row],[Close]]-Table1[[#This Row],[Alert Price]])/Table1[[#This Row],[Alert Price]]</f>
        <v>0.18636171113934782</v>
      </c>
      <c r="R33" s="46" cm="1">
        <f t="array" ref="R33">_FV(Table1[[#This Row],[Company]],"Beta")</f>
        <v>1.6282000000000001</v>
      </c>
      <c r="S33" s="47" t="str" cm="1">
        <f t="array" ref="S33">IF(_FV(Table1[[#This Row],[Company]],"Market cap",TRUE) &lt; 2000000000, "Small Cap", IF(_FV(Table1[[#This Row],[Company]],"Market cap",TRUE) &lt; 10000000000,"Medium Cap","Large Cap"))</f>
        <v>Medium Cap</v>
      </c>
    </row>
    <row r="34" spans="1:19" x14ac:dyDescent="0.25">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52.05</v>
      </c>
      <c r="G34" s="43" cm="1">
        <f t="array" ref="G34">_FV(Table1[[#This Row],[Company]],"Open")</f>
        <v>50.73</v>
      </c>
      <c r="H34" s="43" cm="1">
        <f t="array" ref="H34">_FV(Table1[[#This Row],[Company]],"High")</f>
        <v>51.06</v>
      </c>
      <c r="I34" s="43" cm="1">
        <f t="array" ref="I34">_FV(Table1[[#This Row],[Company]],"Low")</f>
        <v>49.89</v>
      </c>
      <c r="J34" s="43" cm="1">
        <f t="array" ref="J34">_FV(Table1[[#This Row],[Company]],"Price")</f>
        <v>50.155000000000001</v>
      </c>
      <c r="K34" s="43" cm="1">
        <f t="array" ref="K34">_FV(Table1[[#This Row],[Company]],"Change")</f>
        <v>-1.895</v>
      </c>
      <c r="L34" s="44" cm="1">
        <f t="array" ref="L34">_FV(Table1[[#This Row],[Company]],"Change (%)",TRUE)</f>
        <v>-3.6406999999999995E-2</v>
      </c>
      <c r="M34" s="45" cm="1">
        <f t="array" ref="M34">_FV(Table1[[#This Row],[Company]],"52 week high",TRUE)</f>
        <v>65.38</v>
      </c>
      <c r="N34" s="45" cm="1">
        <f t="array" ref="N34">_FV(Table1[[#This Row],[Company]],"52 week low",TRUE)</f>
        <v>29.5</v>
      </c>
      <c r="O34" s="63">
        <f t="shared" ref="O34:O65" si="2">IFERROR(_FV(A34,"P/E",TRUE),"")</f>
        <v>29.521799999999999</v>
      </c>
      <c r="P34" s="45">
        <f t="shared" ref="P34:P65" si="3">N34 + ((M34-N34)/2)</f>
        <v>47.44</v>
      </c>
      <c r="Q34" s="68">
        <f>(Table1[[#This Row],[Close]]-Table1[[#This Row],[Alert Price]])/Table1[[#This Row],[Alert Price]]</f>
        <v>5.7230185497470561E-2</v>
      </c>
      <c r="R34" s="46" cm="1">
        <f t="array" ref="R34">_FV(Table1[[#This Row],[Company]],"Beta")</f>
        <v>0.85589999999999999</v>
      </c>
      <c r="S34" s="47" t="str" cm="1">
        <f t="array" ref="S34">IF(_FV(Table1[[#This Row],[Company]],"Market cap",TRUE) &lt; 2000000000, "Small Cap", IF(_FV(Table1[[#This Row],[Company]],"Market cap",TRUE) &lt; 10000000000,"Medium Cap","Large Cap"))</f>
        <v>Large Cap</v>
      </c>
    </row>
    <row r="35" spans="1:19" x14ac:dyDescent="0.25">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154.76</v>
      </c>
      <c r="G35" s="43" cm="1">
        <f t="array" ref="G35">_FV(Table1[[#This Row],[Company]],"Open")</f>
        <v>153.99</v>
      </c>
      <c r="H35" s="43" cm="1">
        <f t="array" ref="H35">_FV(Table1[[#This Row],[Company]],"High")</f>
        <v>155.61000000000001</v>
      </c>
      <c r="I35" s="43" cm="1">
        <f t="array" ref="I35">_FV(Table1[[#This Row],[Company]],"Low")</f>
        <v>153.92500000000001</v>
      </c>
      <c r="J35" s="43" cm="1">
        <f t="array" ref="J35">_FV(Table1[[#This Row],[Company]],"Price")</f>
        <v>154.69999999999999</v>
      </c>
      <c r="K35" s="43" cm="1">
        <f t="array" ref="K35">_FV(Table1[[#This Row],[Company]],"Change")</f>
        <v>-0.06</v>
      </c>
      <c r="L35" s="44" cm="1">
        <f t="array" ref="L35">_FV(Table1[[#This Row],[Company]],"Change (%)",TRUE)</f>
        <v>-3.8769999999999999E-4</v>
      </c>
      <c r="M35" s="45" cm="1">
        <f t="array" ref="M35">_FV(Table1[[#This Row],[Company]],"52 week high",TRUE)</f>
        <v>184.06</v>
      </c>
      <c r="N35" s="45" cm="1">
        <f t="array" ref="N35">_FV(Table1[[#This Row],[Company]],"52 week low",TRUE)</f>
        <v>101.08</v>
      </c>
      <c r="O35" s="63">
        <f t="shared" si="2"/>
        <v>18.611699999999999</v>
      </c>
      <c r="P35" s="45">
        <f t="shared" si="3"/>
        <v>142.57</v>
      </c>
      <c r="Q35" s="68">
        <f>(Table1[[#This Row],[Close]]-Table1[[#This Row],[Alert Price]])/Table1[[#This Row],[Alert Price]]</f>
        <v>8.5081012835799927E-2</v>
      </c>
      <c r="R35" s="46" cm="1">
        <f t="array" ref="R35">_FV(Table1[[#This Row],[Company]],"Beta")</f>
        <v>1.0390999999999999</v>
      </c>
      <c r="S35" s="47" t="str" cm="1">
        <f t="array" ref="S35">IF(_FV(Table1[[#This Row],[Company]],"Market cap",TRUE) &lt; 2000000000, "Small Cap", IF(_FV(Table1[[#This Row],[Company]],"Market cap",TRUE) &lt; 10000000000,"Medium Cap","Large Cap"))</f>
        <v>Large Cap</v>
      </c>
    </row>
    <row r="36" spans="1:19" x14ac:dyDescent="0.25">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149.72</v>
      </c>
      <c r="G36" s="43">
        <f t="array" ref="G36">_FV(Table1[[#This Row],[Company]],"Open")</f>
        <v>150.04</v>
      </c>
      <c r="H36" s="43">
        <f t="array" ref="H36">_FV(Table1[[#This Row],[Company]],"High")</f>
        <v>150.405</v>
      </c>
      <c r="I36" s="43">
        <f t="array" ref="I36">_FV(Table1[[#This Row],[Company]],"Low")</f>
        <v>147.85</v>
      </c>
      <c r="J36" s="43">
        <f t="array" ref="J36">_FV(Table1[[#This Row],[Company]],"Price")</f>
        <v>150.27000000000001</v>
      </c>
      <c r="K36" s="43">
        <f t="array" ref="K36">_FV(Table1[[#This Row],[Company]],"Change")</f>
        <v>0.55000000000000004</v>
      </c>
      <c r="L36" s="44">
        <f t="array" ref="L36">_FV(Table1[[#This Row],[Company]],"Change (%)",TRUE)</f>
        <v>3.6740000000000002E-3</v>
      </c>
      <c r="M36" s="45">
        <f t="array" ref="M36">_FV(Table1[[#This Row],[Company]],"52 week high",TRUE)</f>
        <v>157</v>
      </c>
      <c r="N36" s="45">
        <f t="array" ref="N36">_FV(Table1[[#This Row],[Company]],"52 week low",TRUE)</f>
        <v>109.16</v>
      </c>
      <c r="O36" s="63">
        <f t="shared" si="2"/>
        <v>26.329599999999999</v>
      </c>
      <c r="P36" s="45">
        <f t="shared" si="3"/>
        <v>133.07999999999998</v>
      </c>
      <c r="Q36" s="68">
        <f>(Table1[[#This Row],[Close]]-Table1[[#This Row],[Alert Price]])/Table1[[#This Row],[Alert Price]]</f>
        <v>0.12917042380523014</v>
      </c>
      <c r="R36" s="46">
        <f t="array" ref="R36">_FV(Table1[[#This Row],[Company]],"Beta")</f>
        <v>0.70630000000000004</v>
      </c>
      <c r="S36" s="47" t="str">
        <f t="array" ref="S36">IF(_FV(Table1[[#This Row],[Company]],"Market cap",TRUE) &lt; 2000000000, "Small Cap", IF(_FV(Table1[[#This Row],[Company]],"Market cap",TRUE) &lt; 10000000000,"Medium Cap","Large Cap"))</f>
        <v>Large Cap</v>
      </c>
    </row>
    <row r="37" spans="1:19" x14ac:dyDescent="0.25">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99.41</v>
      </c>
      <c r="G37" s="43" cm="1">
        <f t="array" ref="G37">_FV(Table1[[#This Row],[Company]],"Open")</f>
        <v>99.55</v>
      </c>
      <c r="H37" s="43" cm="1">
        <f t="array" ref="H37">_FV(Table1[[#This Row],[Company]],"High")</f>
        <v>100.13</v>
      </c>
      <c r="I37" s="43" cm="1">
        <f t="array" ref="I37">_FV(Table1[[#This Row],[Company]],"Low")</f>
        <v>97.53</v>
      </c>
      <c r="J37" s="43" cm="1">
        <f t="array" ref="J37">_FV(Table1[[#This Row],[Company]],"Price")</f>
        <v>98.56</v>
      </c>
      <c r="K37" s="43" cm="1">
        <f t="array" ref="K37">_FV(Table1[[#This Row],[Company]],"Change")</f>
        <v>-0.85</v>
      </c>
      <c r="L37" s="44" cm="1">
        <f t="array" ref="L37">_FV(Table1[[#This Row],[Company]],"Change (%)",TRUE)</f>
        <v>-8.5500000000000003E-3</v>
      </c>
      <c r="M37" s="45" cm="1">
        <f t="array" ref="M37">_FV(Table1[[#This Row],[Company]],"52 week high",TRUE)</f>
        <v>141.1</v>
      </c>
      <c r="N37" s="45" cm="1">
        <f t="array" ref="N37">_FV(Table1[[#This Row],[Company]],"52 week low",TRUE)</f>
        <v>76.91</v>
      </c>
      <c r="O37" s="63">
        <f t="shared" si="2"/>
        <v>13.4009</v>
      </c>
      <c r="P37" s="45">
        <f t="shared" si="3"/>
        <v>109.005</v>
      </c>
      <c r="Q37" s="68">
        <f>(Table1[[#This Row],[Close]]-Table1[[#This Row],[Alert Price]])/Table1[[#This Row],[Alert Price]]</f>
        <v>-9.5821292601256769E-2</v>
      </c>
      <c r="R37" s="46" cm="1">
        <f t="array" ref="R37">_FV(Table1[[#This Row],[Company]],"Beta")</f>
        <v>1.1708000000000001</v>
      </c>
      <c r="S37" s="47" t="str" cm="1">
        <f t="array" ref="S37">IF(_FV(Table1[[#This Row],[Company]],"Market cap",TRUE) &lt; 2000000000, "Small Cap", IF(_FV(Table1[[#This Row],[Company]],"Market cap",TRUE) &lt; 10000000000,"Medium Cap","Large Cap"))</f>
        <v>Large Cap</v>
      </c>
    </row>
    <row r="38" spans="1:19" x14ac:dyDescent="0.25">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143.88</v>
      </c>
      <c r="G38" s="43">
        <f t="array" ref="G38">_FV(Table1[[#This Row],[Company]],"Open")</f>
        <v>143.74</v>
      </c>
      <c r="H38" s="43">
        <f t="array" ref="H38">_FV(Table1[[#This Row],[Company]],"High")</f>
        <v>144.75</v>
      </c>
      <c r="I38" s="43">
        <f t="array" ref="I38">_FV(Table1[[#This Row],[Company]],"Low")</f>
        <v>142.41</v>
      </c>
      <c r="J38" s="43">
        <f t="array" ref="J38">_FV(Table1[[#This Row],[Company]],"Price")</f>
        <v>144.6301</v>
      </c>
      <c r="K38" s="43">
        <f t="array" ref="K38">_FV(Table1[[#This Row],[Company]],"Change")</f>
        <v>0.75009999999999999</v>
      </c>
      <c r="L38" s="44">
        <f t="array" ref="L38">_FV(Table1[[#This Row],[Company]],"Change (%)",TRUE)</f>
        <v>5.2129999999999998E-3</v>
      </c>
      <c r="M38" s="45">
        <f t="array" ref="M38">_FV(Table1[[#This Row],[Company]],"52 week high",TRUE)</f>
        <v>149.22999999999999</v>
      </c>
      <c r="N38" s="45">
        <f t="array" ref="N38">_FV(Table1[[#This Row],[Company]],"52 week low",TRUE)</f>
        <v>110.66</v>
      </c>
      <c r="O38" s="63">
        <f t="shared" si="2"/>
        <v>20.999099999999999</v>
      </c>
      <c r="P38" s="45">
        <f t="shared" si="3"/>
        <v>129.94499999999999</v>
      </c>
      <c r="Q38" s="68">
        <f>(Table1[[#This Row],[Close]]-Table1[[#This Row],[Alert Price]])/Table1[[#This Row],[Alert Price]]</f>
        <v>0.1130101196660126</v>
      </c>
      <c r="R38" s="46">
        <f t="array" ref="R38">_FV(Table1[[#This Row],[Company]],"Beta")</f>
        <v>0.48780000000000001</v>
      </c>
      <c r="S38" s="47" t="str">
        <f t="array" ref="S38">IF(_FV(Table1[[#This Row],[Company]],"Market cap",TRUE) &lt; 2000000000, "Small Cap", IF(_FV(Table1[[#This Row],[Company]],"Market cap",TRUE) &lt; 10000000000,"Medium Cap","Large Cap"))</f>
        <v>Large Cap</v>
      </c>
    </row>
    <row r="39" spans="1:19" x14ac:dyDescent="0.25">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47.19</v>
      </c>
      <c r="G39" s="43" cm="1">
        <f t="array" ref="G39">_FV(Table1[[#This Row],[Company]],"Open")</f>
        <v>47.86</v>
      </c>
      <c r="H39" s="43" cm="1">
        <f t="array" ref="H39">_FV(Table1[[#This Row],[Company]],"High")</f>
        <v>48.505000000000003</v>
      </c>
      <c r="I39" s="43" cm="1">
        <f t="array" ref="I39">_FV(Table1[[#This Row],[Company]],"Low")</f>
        <v>47.03</v>
      </c>
      <c r="J39" s="43" cm="1">
        <f t="array" ref="J39">_FV(Table1[[#This Row],[Company]],"Price")</f>
        <v>48.454999999999998</v>
      </c>
      <c r="K39" s="43" cm="1">
        <f t="array" ref="K39">_FV(Table1[[#This Row],[Company]],"Change")</f>
        <v>1.2649999999999999</v>
      </c>
      <c r="L39" s="44" cm="1">
        <f t="array" ref="L39">_FV(Table1[[#This Row],[Company]],"Change (%)",TRUE)</f>
        <v>2.6806999999999997E-2</v>
      </c>
      <c r="M39" s="45" cm="1">
        <f t="array" ref="M39">_FV(Table1[[#This Row],[Company]],"52 week high",TRUE)</f>
        <v>60.13</v>
      </c>
      <c r="N39" s="45" cm="1">
        <f t="array" ref="N39">_FV(Table1[[#This Row],[Company]],"52 week low",TRUE)</f>
        <v>36.270000000000003</v>
      </c>
      <c r="O39" s="63">
        <f t="shared" si="2"/>
        <v>22.198599999999999</v>
      </c>
      <c r="P39" s="45">
        <f t="shared" si="3"/>
        <v>48.2</v>
      </c>
      <c r="Q39" s="68">
        <f>(Table1[[#This Row],[Close]]-Table1[[#This Row],[Alert Price]])/Table1[[#This Row],[Alert Price]]</f>
        <v>5.2904564315351755E-3</v>
      </c>
      <c r="R39" s="46" cm="1">
        <f t="array" ref="R39">_FV(Table1[[#This Row],[Company]],"Beta")</f>
        <v>0.55169999999999997</v>
      </c>
      <c r="S39" s="47" t="str" cm="1">
        <f t="array" ref="S39">IF(_FV(Table1[[#This Row],[Company]],"Market cap",TRUE) &lt; 2000000000, "Small Cap", IF(_FV(Table1[[#This Row],[Company]],"Market cap",TRUE) &lt; 10000000000,"Medium Cap","Large Cap"))</f>
        <v>Large Cap</v>
      </c>
    </row>
    <row r="40" spans="1:19" x14ac:dyDescent="0.25">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307.58999999999997</v>
      </c>
      <c r="G40" s="43" cm="1">
        <f t="array" ref="G40">_FV(Table1[[#This Row],[Company]],"Open")</f>
        <v>307.99</v>
      </c>
      <c r="H40" s="43" cm="1">
        <f t="array" ref="H40">_FV(Table1[[#This Row],[Company]],"High")</f>
        <v>313.45</v>
      </c>
      <c r="I40" s="43" cm="1">
        <f t="array" ref="I40">_FV(Table1[[#This Row],[Company]],"Low")</f>
        <v>307.99</v>
      </c>
      <c r="J40" s="43" cm="1">
        <f t="array" ref="J40">_FV(Table1[[#This Row],[Company]],"Price")</f>
        <v>313.39</v>
      </c>
      <c r="K40" s="43" cm="1">
        <f t="array" ref="K40">_FV(Table1[[#This Row],[Company]],"Change")</f>
        <v>5.8</v>
      </c>
      <c r="L40" s="44" cm="1">
        <f t="array" ref="L40">_FV(Table1[[#This Row],[Company]],"Change (%)",TRUE)</f>
        <v>1.8855999999999998E-2</v>
      </c>
      <c r="M40" s="45" cm="1">
        <f t="array" ref="M40">_FV(Table1[[#This Row],[Company]],"52 week high",TRUE)</f>
        <v>347.25</v>
      </c>
      <c r="N40" s="45" cm="1">
        <f t="array" ref="N40">_FV(Table1[[#This Row],[Company]],"52 week low",TRUE)</f>
        <v>199.99</v>
      </c>
      <c r="O40" s="63">
        <f t="shared" si="2"/>
        <v>39.470599999999997</v>
      </c>
      <c r="P40" s="45">
        <f t="shared" si="3"/>
        <v>273.62</v>
      </c>
      <c r="Q40" s="68">
        <f>(Table1[[#This Row],[Close]]-Table1[[#This Row],[Alert Price]])/Table1[[#This Row],[Alert Price]]</f>
        <v>0.14534756231269638</v>
      </c>
      <c r="R40" s="46" cm="1">
        <f t="array" ref="R40">_FV(Table1[[#This Row],[Company]],"Beta")</f>
        <v>1.0604</v>
      </c>
      <c r="S40" s="47" t="str" cm="1">
        <f t="array" ref="S40">IF(_FV(Table1[[#This Row],[Company]],"Market cap",TRUE) &lt; 2000000000, "Small Cap", IF(_FV(Table1[[#This Row],[Company]],"Market cap",TRUE) &lt; 10000000000,"Medium Cap","Large Cap"))</f>
        <v>Large Cap</v>
      </c>
    </row>
    <row r="41" spans="1:19" x14ac:dyDescent="0.25">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192.86</v>
      </c>
      <c r="G41" s="43">
        <f t="array" ref="G41">_FV(Table1[[#This Row],[Company]],"Open")</f>
        <v>193.19</v>
      </c>
      <c r="H41" s="43">
        <f t="array" ref="H41">_FV(Table1[[#This Row],[Company]],"High")</f>
        <v>199.6249</v>
      </c>
      <c r="I41" s="43">
        <f t="array" ref="I41">_FV(Table1[[#This Row],[Company]],"Low")</f>
        <v>193.05</v>
      </c>
      <c r="J41" s="43">
        <f t="array" ref="J41">_FV(Table1[[#This Row],[Company]],"Price")</f>
        <v>198.87</v>
      </c>
      <c r="K41" s="43">
        <f t="array" ref="K41">_FV(Table1[[#This Row],[Company]],"Change")</f>
        <v>6.01</v>
      </c>
      <c r="L41" s="44">
        <f t="array" ref="L41">_FV(Table1[[#This Row],[Company]],"Change (%)",TRUE)</f>
        <v>3.1163E-2</v>
      </c>
      <c r="M41" s="45">
        <f t="array" ref="M41">_FV(Table1[[#This Row],[Company]],"52 week high",TRUE)</f>
        <v>221.93</v>
      </c>
      <c r="N41" s="45">
        <f t="array" ref="N41">_FV(Table1[[#This Row],[Company]],"52 week low",TRUE)</f>
        <v>124.23</v>
      </c>
      <c r="O41" s="63">
        <f t="shared" si="2"/>
        <v>25.278199999999998</v>
      </c>
      <c r="P41" s="45">
        <f t="shared" si="3"/>
        <v>173.08</v>
      </c>
      <c r="Q41" s="68">
        <f>(Table1[[#This Row],[Close]]-Table1[[#This Row],[Alert Price]])/Table1[[#This Row],[Alert Price]]</f>
        <v>0.14900623988906858</v>
      </c>
      <c r="R41" s="46">
        <f t="array" ref="R41">_FV(Table1[[#This Row],[Company]],"Beta")</f>
        <v>0.66010000000000002</v>
      </c>
      <c r="S41" s="47" t="str">
        <f t="array" ref="S41">IF(_FV(Table1[[#This Row],[Company]],"Market cap",TRUE) &lt; 2000000000, "Small Cap", IF(_FV(Table1[[#This Row],[Company]],"Market cap",TRUE) &lt; 10000000000,"Medium Cap","Large Cap"))</f>
        <v>Large Cap</v>
      </c>
    </row>
    <row r="42" spans="1:19" x14ac:dyDescent="0.25">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218.39</v>
      </c>
      <c r="G42" s="43" cm="1">
        <f t="array" ref="G42">_FV(Table1[[#This Row],[Company]],"Open")</f>
        <v>219.69</v>
      </c>
      <c r="H42" s="43" cm="1">
        <f t="array" ref="H42">_FV(Table1[[#This Row],[Company]],"High")</f>
        <v>222.1086</v>
      </c>
      <c r="I42" s="43" cm="1">
        <f t="array" ref="I42">_FV(Table1[[#This Row],[Company]],"Low")</f>
        <v>214.27</v>
      </c>
      <c r="J42" s="43" cm="1">
        <f t="array" ref="J42">_FV(Table1[[#This Row],[Company]],"Price")</f>
        <v>216.84</v>
      </c>
      <c r="K42" s="43" cm="1">
        <f t="array" ref="K42">_FV(Table1[[#This Row],[Company]],"Change")</f>
        <v>-1.55</v>
      </c>
      <c r="L42" s="44" cm="1">
        <f t="array" ref="L42">_FV(Table1[[#This Row],[Company]],"Change (%)",TRUE)</f>
        <v>-7.097E-3</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0.28410268557723622</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x14ac:dyDescent="0.25">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157.78</v>
      </c>
      <c r="G43" s="43">
        <f t="array" ref="G43">_FV(Table1[[#This Row],[Company]],"Open")</f>
        <v>157.47999999999999</v>
      </c>
      <c r="H43" s="43">
        <f t="array" ref="H43">_FV(Table1[[#This Row],[Company]],"High")</f>
        <v>159.93</v>
      </c>
      <c r="I43" s="43">
        <f t="array" ref="I43">_FV(Table1[[#This Row],[Company]],"Low")</f>
        <v>157.02000000000001</v>
      </c>
      <c r="J43" s="43">
        <f t="array" ref="J43">_FV(Table1[[#This Row],[Company]],"Price")</f>
        <v>158.91999999999999</v>
      </c>
      <c r="K43" s="43">
        <f t="array" ref="K43">_FV(Table1[[#This Row],[Company]],"Change")</f>
        <v>1.1399999999999999</v>
      </c>
      <c r="L43" s="44">
        <f t="array" ref="L43">_FV(Table1[[#This Row],[Company]],"Change (%)",TRUE)</f>
        <v>7.2250000000000005E-3</v>
      </c>
      <c r="M43" s="45">
        <f t="array" ref="M43">_FV(Table1[[#This Row],[Company]],"52 week high",TRUE)</f>
        <v>187.72</v>
      </c>
      <c r="N43" s="45">
        <f t="array" ref="N43">_FV(Table1[[#This Row],[Company]],"52 week low",TRUE)</f>
        <v>114.04</v>
      </c>
      <c r="O43" s="63">
        <f t="shared" si="2"/>
        <v>18.514700000000001</v>
      </c>
      <c r="P43" s="45">
        <f t="shared" si="3"/>
        <v>150.88</v>
      </c>
      <c r="Q43" s="68">
        <f>(Table1[[#This Row],[Close]]-Table1[[#This Row],[Alert Price]])/Table1[[#This Row],[Alert Price]]</f>
        <v>5.3287380699893902E-2</v>
      </c>
      <c r="R43" s="46">
        <f t="array" ref="R43">_FV(Table1[[#This Row],[Company]],"Beta")</f>
        <v>0.98089999999999999</v>
      </c>
      <c r="S43" s="47" t="str">
        <f t="array" ref="S43">IF(_FV(Table1[[#This Row],[Company]],"Market cap",TRUE) &lt; 2000000000, "Small Cap", IF(_FV(Table1[[#This Row],[Company]],"Market cap",TRUE) &lt; 10000000000,"Medium Cap","Large Cap"))</f>
        <v>Large Cap</v>
      </c>
    </row>
    <row r="44" spans="1:19" x14ac:dyDescent="0.25">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208.75</v>
      </c>
      <c r="G44" s="43" cm="1">
        <f t="array" ref="G44">_FV(Table1[[#This Row],[Company]],"Open")</f>
        <v>209.2</v>
      </c>
      <c r="H44" s="43" cm="1">
        <f t="array" ref="H44">_FV(Table1[[#This Row],[Company]],"High")</f>
        <v>212.3</v>
      </c>
      <c r="I44" s="43" cm="1">
        <f t="array" ref="I44">_FV(Table1[[#This Row],[Company]],"Low")</f>
        <v>208.39</v>
      </c>
      <c r="J44" s="43" cm="1">
        <f t="array" ref="J44">_FV(Table1[[#This Row],[Company]],"Price")</f>
        <v>212.09</v>
      </c>
      <c r="K44" s="43" cm="1">
        <f t="array" ref="K44">_FV(Table1[[#This Row],[Company]],"Change")</f>
        <v>3.34</v>
      </c>
      <c r="L44" s="44" cm="1">
        <f t="array" ref="L44">_FV(Table1[[#This Row],[Company]],"Change (%)",TRUE)</f>
        <v>1.6E-2</v>
      </c>
      <c r="M44" s="45" cm="1">
        <f t="array" ref="M44">_FV(Table1[[#This Row],[Company]],"52 week high",TRUE)</f>
        <v>216.38</v>
      </c>
      <c r="N44" s="45" cm="1">
        <f t="array" ref="N44">_FV(Table1[[#This Row],[Company]],"52 week low",TRUE)</f>
        <v>130.78</v>
      </c>
      <c r="O44" s="63">
        <f t="shared" si="2"/>
        <v>36.821800000000003</v>
      </c>
      <c r="P44" s="45">
        <f t="shared" si="3"/>
        <v>173.57999999999998</v>
      </c>
      <c r="Q44" s="68">
        <f>(Table1[[#This Row],[Close]]-Table1[[#This Row],[Alert Price]])/Table1[[#This Row],[Alert Price]]</f>
        <v>0.22185735683834557</v>
      </c>
      <c r="R44" s="46" cm="1">
        <f t="array" ref="R44">_FV(Table1[[#This Row],[Company]],"Beta")</f>
        <v>0.91479999999999995</v>
      </c>
      <c r="S44" s="47" t="str" cm="1">
        <f t="array" ref="S44">IF(_FV(Table1[[#This Row],[Company]],"Market cap",TRUE) &lt; 2000000000, "Small Cap", IF(_FV(Table1[[#This Row],[Company]],"Market cap",TRUE) &lt; 10000000000,"Medium Cap","Large Cap"))</f>
        <v>Large Cap</v>
      </c>
    </row>
    <row r="45" spans="1:19" x14ac:dyDescent="0.25">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156.06</v>
      </c>
      <c r="G45" s="43">
        <f t="array" ref="G45">_FV(Table1[[#This Row],[Company]],"Open")</f>
        <v>156</v>
      </c>
      <c r="H45" s="43">
        <f t="array" ref="H45">_FV(Table1[[#This Row],[Company]],"High")</f>
        <v>156.8167</v>
      </c>
      <c r="I45" s="43">
        <f t="array" ref="I45">_FV(Table1[[#This Row],[Company]],"Low")</f>
        <v>153.33000000000001</v>
      </c>
      <c r="J45" s="43">
        <f t="array" ref="J45">_FV(Table1[[#This Row],[Company]],"Price")</f>
        <v>153.76</v>
      </c>
      <c r="K45" s="43">
        <f t="array" ref="K45">_FV(Table1[[#This Row],[Company]],"Change")</f>
        <v>-2.2999999999999998</v>
      </c>
      <c r="L45" s="44">
        <f t="array" ref="L45">_FV(Table1[[#This Row],[Company]],"Change (%)",TRUE)</f>
        <v>-1.4737999999999999E-2</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-0.13553288190938398</v>
      </c>
      <c r="R45" s="46">
        <f t="array" ref="R45">_FV(Table1[[#This Row],[Company]],"Beta")</f>
        <v>0.95830000000000004</v>
      </c>
      <c r="S45" s="47" t="str">
        <f t="array" ref="S45">IF(_FV(Table1[[#This Row],[Company]],"Market cap",TRUE) &lt; 2000000000, "Small Cap", IF(_FV(Table1[[#This Row],[Company]],"Market cap",TRUE) &lt; 10000000000,"Medium Cap","Large Cap"))</f>
        <v>Medium Cap</v>
      </c>
    </row>
    <row r="46" spans="1:19" x14ac:dyDescent="0.25">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276.26</v>
      </c>
      <c r="G46" s="43" cm="1">
        <f t="array" ref="G46">_FV(Table1[[#This Row],[Company]],"Open")</f>
        <v>276.62</v>
      </c>
      <c r="H46" s="43" cm="1">
        <f t="array" ref="H46">_FV(Table1[[#This Row],[Company]],"High")</f>
        <v>282.39999999999998</v>
      </c>
      <c r="I46" s="43" cm="1">
        <f t="array" ref="I46">_FV(Table1[[#This Row],[Company]],"Low")</f>
        <v>274.68</v>
      </c>
      <c r="J46" s="43" cm="1">
        <f t="array" ref="J46">_FV(Table1[[#This Row],[Company]],"Price")</f>
        <v>280.89</v>
      </c>
      <c r="K46" s="43" cm="1">
        <f t="array" ref="K46">_FV(Table1[[#This Row],[Company]],"Change")</f>
        <v>4.63</v>
      </c>
      <c r="L46" s="44" cm="1">
        <f t="array" ref="L46">_FV(Table1[[#This Row],[Company]],"Change (%)",TRUE)</f>
        <v>1.6760000000000001E-2</v>
      </c>
      <c r="M46" s="45" cm="1">
        <f t="array" ref="M46">_FV(Table1[[#This Row],[Company]],"52 week high",TRUE)</f>
        <v>283.34500000000003</v>
      </c>
      <c r="N46" s="45" cm="1">
        <f t="array" ref="N46">_FV(Table1[[#This Row],[Company]],"52 week low",TRUE)</f>
        <v>174.8</v>
      </c>
      <c r="O46" s="63">
        <f t="shared" si="2"/>
        <v>37.646700000000003</v>
      </c>
      <c r="P46" s="45">
        <f t="shared" si="3"/>
        <v>229.07250000000002</v>
      </c>
      <c r="Q46" s="68">
        <f>(Table1[[#This Row],[Close]]-Table1[[#This Row],[Alert Price]])/Table1[[#This Row],[Alert Price]]</f>
        <v>0.22620567724192106</v>
      </c>
      <c r="R46" s="46" cm="1">
        <f t="array" ref="R46">_FV(Table1[[#This Row],[Company]],"Beta")</f>
        <v>0.26119999999999999</v>
      </c>
      <c r="S46" s="47" t="str" cm="1">
        <f t="array" ref="S46">IF(_FV(Table1[[#This Row],[Company]],"Market cap",TRUE) &lt; 2000000000, "Small Cap", IF(_FV(Table1[[#This Row],[Company]],"Market cap",TRUE) &lt; 10000000000,"Medium Cap","Large Cap"))</f>
        <v>Large Cap</v>
      </c>
    </row>
    <row r="47" spans="1:19" x14ac:dyDescent="0.25">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38.22</v>
      </c>
      <c r="G47" s="43">
        <f t="array" ref="G47">_FV(Table1[[#This Row],[Company]],"Open")</f>
        <v>39.03</v>
      </c>
      <c r="H47" s="43">
        <f t="array" ref="H47">_FV(Table1[[#This Row],[Company]],"High")</f>
        <v>39.049999999999997</v>
      </c>
      <c r="I47" s="43">
        <f t="array" ref="I47">_FV(Table1[[#This Row],[Company]],"Low")</f>
        <v>37.81</v>
      </c>
      <c r="J47" s="43">
        <f t="array" ref="J47">_FV(Table1[[#This Row],[Company]],"Price")</f>
        <v>38.200000000000003</v>
      </c>
      <c r="K47" s="43">
        <f t="array" ref="K47">_FV(Table1[[#This Row],[Company]],"Change")</f>
        <v>-0.02</v>
      </c>
      <c r="L47" s="44">
        <f t="array" ref="L47">_FV(Table1[[#This Row],[Company]],"Change (%)",TRUE)</f>
        <v>-5.2329999999999998E-4</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0.33808552187962498</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x14ac:dyDescent="0.25">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20.38</v>
      </c>
      <c r="G48" s="43">
        <f t="array" ref="G48">_FV(Table1[[#This Row],[Company]],"Open")</f>
        <v>20</v>
      </c>
      <c r="H48" s="43">
        <f t="array" ref="H48">_FV(Table1[[#This Row],[Company]],"High")</f>
        <v>20.49</v>
      </c>
      <c r="I48" s="43">
        <f t="array" ref="I48">_FV(Table1[[#This Row],[Company]],"Low")</f>
        <v>19.63</v>
      </c>
      <c r="J48" s="43">
        <f t="array" ref="J48">_FV(Table1[[#This Row],[Company]],"Price")</f>
        <v>20.46</v>
      </c>
      <c r="K48" s="43">
        <f t="array" ref="K48">_FV(Table1[[#This Row],[Company]],"Change")</f>
        <v>0.08</v>
      </c>
      <c r="L48" s="44">
        <f t="array" ref="L48">_FV(Table1[[#This Row],[Company]],"Change (%)",TRUE)</f>
        <v>3.9250000000000005E-3</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0.31111823133611038</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x14ac:dyDescent="0.25">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413.14</v>
      </c>
      <c r="G49" s="43" cm="1">
        <f t="array" ref="G49">_FV(Table1[[#This Row],[Company]],"Open")</f>
        <v>414.69</v>
      </c>
      <c r="H49" s="43" cm="1">
        <f t="array" ref="H49">_FV(Table1[[#This Row],[Company]],"High")</f>
        <v>424.1</v>
      </c>
      <c r="I49" s="43" cm="1">
        <f t="array" ref="I49">_FV(Table1[[#This Row],[Company]],"Low")</f>
        <v>411.7</v>
      </c>
      <c r="J49" s="43" cm="1">
        <f t="array" ref="J49">_FV(Table1[[#This Row],[Company]],"Price")</f>
        <v>418.05500000000001</v>
      </c>
      <c r="K49" s="43" cm="1">
        <f t="array" ref="K49">_FV(Table1[[#This Row],[Company]],"Change")</f>
        <v>4.915</v>
      </c>
      <c r="L49" s="44" cm="1">
        <f t="array" ref="L49">_FV(Table1[[#This Row],[Company]],"Change (%)",TRUE)</f>
        <v>1.1897E-2</v>
      </c>
      <c r="M49" s="45" cm="1">
        <f t="array" ref="M49">_FV(Table1[[#This Row],[Company]],"52 week high",TRUE)</f>
        <v>431.68990000000002</v>
      </c>
      <c r="N49" s="45" cm="1">
        <f t="array" ref="N49">_FV(Table1[[#This Row],[Company]],"52 week low",TRUE)</f>
        <v>147.39400000000001</v>
      </c>
      <c r="O49" s="63">
        <f t="shared" si="2"/>
        <v>77.129199999999997</v>
      </c>
      <c r="P49" s="45">
        <f t="shared" si="3"/>
        <v>289.54195000000004</v>
      </c>
      <c r="Q49" s="68">
        <f>(Table1[[#This Row],[Close]]-Table1[[#This Row],[Alert Price]])/Table1[[#This Row],[Alert Price]]</f>
        <v>0.44384950090997161</v>
      </c>
      <c r="R49" s="46" cm="1">
        <f t="array" ref="R49">_FV(Table1[[#This Row],[Company]],"Beta")</f>
        <v>1.3405</v>
      </c>
      <c r="S49" s="47" t="str" cm="1">
        <f t="array" ref="S49">IF(_FV(Table1[[#This Row],[Company]],"Market cap",TRUE) &lt; 2000000000, "Small Cap", IF(_FV(Table1[[#This Row],[Company]],"Market cap",TRUE) &lt; 10000000000,"Medium Cap","Large Cap"))</f>
        <v>Large Cap</v>
      </c>
    </row>
    <row r="50" spans="1:19" x14ac:dyDescent="0.25">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11.49</v>
      </c>
      <c r="G50" s="43">
        <f t="array" ref="G50">_FV(Table1[[#This Row],[Company]],"Open")</f>
        <v>11.45</v>
      </c>
      <c r="H50" s="43">
        <f t="array" ref="H50">_FV(Table1[[#This Row],[Company]],"High")</f>
        <v>11.62</v>
      </c>
      <c r="I50" s="43">
        <f t="array" ref="I50">_FV(Table1[[#This Row],[Company]],"Low")</f>
        <v>11.43</v>
      </c>
      <c r="J50" s="43">
        <f t="array" ref="J50">_FV(Table1[[#This Row],[Company]],"Price")</f>
        <v>11.52</v>
      </c>
      <c r="K50" s="43">
        <f t="array" ref="K50">_FV(Table1[[#This Row],[Company]],"Change")</f>
        <v>0.03</v>
      </c>
      <c r="L50" s="44">
        <f t="array" ref="L50">_FV(Table1[[#This Row],[Company]],"Change (%)",TRUE)</f>
        <v>2.611E-3</v>
      </c>
      <c r="M50" s="45">
        <f t="array" ref="M50">_FV(Table1[[#This Row],[Company]],"52 week high",TRUE)</f>
        <v>20.6783</v>
      </c>
      <c r="N50" s="45">
        <f t="array" ref="N50">_FV(Table1[[#This Row],[Company]],"52 week low",TRUE)</f>
        <v>5.0999999999999996</v>
      </c>
      <c r="O50" s="63">
        <f t="shared" si="2"/>
        <v>100.13939999999999</v>
      </c>
      <c r="P50" s="45">
        <f t="shared" si="3"/>
        <v>12.889150000000001</v>
      </c>
      <c r="Q50" s="68">
        <f>(Table1[[#This Row],[Close]]-Table1[[#This Row],[Alert Price]])/Table1[[#This Row],[Alert Price]]</f>
        <v>-0.10622500320036629</v>
      </c>
      <c r="R50" s="46">
        <f t="array" ref="R50">_FV(Table1[[#This Row],[Company]],"Beta")</f>
        <v>1.0137</v>
      </c>
      <c r="S50" s="47" t="str">
        <f t="array" ref="S50">IF(_FV(Table1[[#This Row],[Company]],"Market cap",TRUE) &lt; 2000000000, "Small Cap", IF(_FV(Table1[[#This Row],[Company]],"Market cap",TRUE) &lt; 10000000000,"Medium Cap","Large Cap"))</f>
        <v>Small Cap</v>
      </c>
    </row>
    <row r="51" spans="1:19" x14ac:dyDescent="0.25">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57.18</v>
      </c>
      <c r="G51" s="43">
        <f t="array" ref="G51">_FV(Table1[[#This Row],[Company]],"Open")</f>
        <v>56.92</v>
      </c>
      <c r="H51" s="43">
        <f t="array" ref="H51">_FV(Table1[[#This Row],[Company]],"High")</f>
        <v>58.82</v>
      </c>
      <c r="I51" s="43">
        <f t="array" ref="I51">_FV(Table1[[#This Row],[Company]],"Low")</f>
        <v>56.76</v>
      </c>
      <c r="J51" s="43">
        <f t="array" ref="J51">_FV(Table1[[#This Row],[Company]],"Price")</f>
        <v>58.39</v>
      </c>
      <c r="K51" s="43">
        <f t="array" ref="K51">_FV(Table1[[#This Row],[Company]],"Change")</f>
        <v>1.21</v>
      </c>
      <c r="L51" s="44">
        <f t="array" ref="L51">_FV(Table1[[#This Row],[Company]],"Change (%)",TRUE)</f>
        <v>2.1160999999999999E-2</v>
      </c>
      <c r="M51" s="45">
        <f t="array" ref="M51">_FV(Table1[[#This Row],[Company]],"52 week high",TRUE)</f>
        <v>84.92</v>
      </c>
      <c r="N51" s="45">
        <f t="array" ref="N51">_FV(Table1[[#This Row],[Company]],"52 week low",TRUE)</f>
        <v>38</v>
      </c>
      <c r="O51" s="63">
        <f t="shared" si="2"/>
        <v>39.442500000000003</v>
      </c>
      <c r="P51" s="45">
        <f t="shared" si="3"/>
        <v>61.46</v>
      </c>
      <c r="Q51" s="68">
        <f>(Table1[[#This Row],[Close]]-Table1[[#This Row],[Alert Price]])/Table1[[#This Row],[Alert Price]]</f>
        <v>-4.9951187764399614E-2</v>
      </c>
      <c r="R51" s="46">
        <f t="array" ref="R51">_FV(Table1[[#This Row],[Company]],"Beta")</f>
        <v>0.62370000000000003</v>
      </c>
      <c r="S51" s="47" t="str">
        <f t="array" ref="S51">IF(_FV(Table1[[#This Row],[Company]],"Market cap",TRUE) &lt; 2000000000, "Small Cap", IF(_FV(Table1[[#This Row],[Company]],"Market cap",TRUE) &lt; 10000000000,"Medium Cap","Large Cap"))</f>
        <v>Large Cap</v>
      </c>
    </row>
    <row r="52" spans="1:19" x14ac:dyDescent="0.25">
      <c r="A52" s="42" t="e" vm="52">
        <v>#VALUE!</v>
      </c>
      <c r="B52" s="42" t="str">
        <f t="array" ref="B52">_FV(A52,"Ticker symbol",TRUE)</f>
        <v>ODP</v>
      </c>
      <c r="C52" s="61"/>
      <c r="D52" s="42"/>
      <c r="E52" s="48" t="str">
        <f t="array" ref="E52">_FV(Table1[[#This Row],[Company]],"Industry")</f>
        <v>Specialty Retailers</v>
      </c>
      <c r="F52" s="43">
        <f t="array" ref="F52">_FV(Table1[[#This Row],[Company]],"Previous close",TRUE)</f>
        <v>23.25</v>
      </c>
      <c r="G52" s="43">
        <f t="array" ref="G52">_FV(Table1[[#This Row],[Company]],"Open")</f>
        <v>23.07</v>
      </c>
      <c r="H52" s="43">
        <f t="array" ref="H52">_FV(Table1[[#This Row],[Company]],"High")</f>
        <v>23.68</v>
      </c>
      <c r="I52" s="43">
        <f t="array" ref="I52">_FV(Table1[[#This Row],[Company]],"Low")</f>
        <v>23.07</v>
      </c>
      <c r="J52" s="43">
        <f t="array" ref="J52">_FV(Table1[[#This Row],[Company]],"Price")</f>
        <v>23.36</v>
      </c>
      <c r="K52" s="43">
        <f t="array" ref="K52">_FV(Table1[[#This Row],[Company]],"Change")</f>
        <v>0.11</v>
      </c>
      <c r="L52" s="44">
        <f t="array" ref="L52">_FV(Table1[[#This Row],[Company]],"Change (%)",TRUE)</f>
        <v>4.731E-3</v>
      </c>
      <c r="M52" s="45">
        <f t="array" ref="M52">_FV(Table1[[#This Row],[Company]],"52 week high",TRUE)</f>
        <v>29.9</v>
      </c>
      <c r="N52" s="45">
        <f t="array" ref="N52">_FV(Table1[[#This Row],[Company]],"52 week low",TRUE)</f>
        <v>12.3</v>
      </c>
      <c r="O52" s="63">
        <f t="shared" si="2"/>
        <v>0.93820000000000003</v>
      </c>
      <c r="P52" s="45">
        <f t="shared" si="3"/>
        <v>21.1</v>
      </c>
      <c r="Q52" s="68">
        <f>(Table1[[#This Row],[Close]]-Table1[[#This Row],[Alert Price]])/Table1[[#This Row],[Alert Price]]</f>
        <v>0.10710900473933639</v>
      </c>
      <c r="R52" s="46">
        <f t="array" ref="R52">_FV(Table1[[#This Row],[Company]],"Beta")</f>
        <v>2.2822</v>
      </c>
      <c r="S52" s="47" t="str">
        <f t="array" ref="S52">IF(_FV(Table1[[#This Row],[Company]],"Market cap",TRUE) &lt; 2000000000, "Small Cap", IF(_FV(Table1[[#This Row],[Company]],"Market cap",TRUE) &lt; 10000000000,"Medium Cap","Large Cap"))</f>
        <v>Small Cap</v>
      </c>
    </row>
    <row r="53" spans="1:19" x14ac:dyDescent="0.25">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211.31</v>
      </c>
      <c r="G53" s="43" cm="1">
        <f t="array" ref="G53">_FV(Table1[[#This Row],[Company]],"Open")</f>
        <v>212.75</v>
      </c>
      <c r="H53" s="43" cm="1">
        <f t="array" ref="H53">_FV(Table1[[#This Row],[Company]],"High")</f>
        <v>216.03</v>
      </c>
      <c r="I53" s="43" cm="1">
        <f t="array" ref="I53">_FV(Table1[[#This Row],[Company]],"Low")</f>
        <v>208.84</v>
      </c>
      <c r="J53" s="43" cm="1">
        <f t="array" ref="J53">_FV(Table1[[#This Row],[Company]],"Price")</f>
        <v>210.87</v>
      </c>
      <c r="K53" s="43" cm="1">
        <f t="array" ref="K53">_FV(Table1[[#This Row],[Company]],"Change")</f>
        <v>-0.44</v>
      </c>
      <c r="L53" s="44" cm="1">
        <f t="array" ref="L53">_FV(Table1[[#This Row],[Company]],"Change (%)",TRUE)</f>
        <v>-2.0820000000000001E-3</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0.3450057405281286</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x14ac:dyDescent="0.25">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32.630000000000003</v>
      </c>
      <c r="G54" s="43">
        <f t="array" ref="G54">_FV(Table1[[#This Row],[Company]],"Open")</f>
        <v>32.659999999999997</v>
      </c>
      <c r="H54" s="43">
        <f t="array" ref="H54">_FV(Table1[[#This Row],[Company]],"High")</f>
        <v>34.69</v>
      </c>
      <c r="I54" s="43">
        <f t="array" ref="I54">_FV(Table1[[#This Row],[Company]],"Low")</f>
        <v>32.221699999999998</v>
      </c>
      <c r="J54" s="43">
        <f t="array" ref="J54">_FV(Table1[[#This Row],[Company]],"Price")</f>
        <v>34.4221</v>
      </c>
      <c r="K54" s="43">
        <f t="array" ref="K54">_FV(Table1[[#This Row],[Company]],"Change")</f>
        <v>1.7921</v>
      </c>
      <c r="L54" s="44">
        <f t="array" ref="L54">_FV(Table1[[#This Row],[Company]],"Change (%)",TRUE)</f>
        <v>5.4922000000000006E-2</v>
      </c>
      <c r="M54" s="45">
        <f t="array" ref="M54">_FV(Table1[[#This Row],[Company]],"52 week high",TRUE)</f>
        <v>34.4221</v>
      </c>
      <c r="N54" s="45">
        <f t="array" ref="N54">_FV(Table1[[#This Row],[Company]],"52 week low",TRUE)</f>
        <v>8.5500000000000007</v>
      </c>
      <c r="O54" s="63" t="str">
        <f t="shared" si="2"/>
        <v/>
      </c>
      <c r="P54" s="45">
        <f t="shared" si="3"/>
        <v>21.486049999999999</v>
      </c>
      <c r="Q54" s="68">
        <f>(Table1[[#This Row],[Close]]-Table1[[#This Row],[Alert Price]])/Table1[[#This Row],[Alert Price]]</f>
        <v>0.60206738790982994</v>
      </c>
      <c r="R54" s="46">
        <f t="array" ref="R54">_FV(Table1[[#This Row],[Company]],"Beta")</f>
        <v>2.2780999999999998</v>
      </c>
      <c r="S54" s="47" t="str">
        <f t="array" ref="S54">IF(_FV(Table1[[#This Row],[Company]],"Market cap",TRUE) &lt; 2000000000, "Small Cap", IF(_FV(Table1[[#This Row],[Company]],"Market cap",TRUE) &lt; 10000000000,"Medium Cap","Large Cap"))</f>
        <v>Small Cap</v>
      </c>
    </row>
    <row r="55" spans="1:19" x14ac:dyDescent="0.25">
      <c r="A55" s="42" t="e" vm="55">
        <v>#VALUE!</v>
      </c>
      <c r="B55" s="42" t="str">
        <f t="array" ref="B55">_FV(A55,"Ticker symbol",TRUE)</f>
        <v>PEP</v>
      </c>
      <c r="C55" s="61"/>
      <c r="D55" s="42" t="s">
        <v>26</v>
      </c>
      <c r="E55" s="48" t="str">
        <f t="array" ref="E55">_FV(Table1[[#This Row],[Company]],"Industry")</f>
        <v>Beverages</v>
      </c>
      <c r="F55" s="43">
        <f t="array" ref="F55">_FV(Table1[[#This Row],[Company]],"Previous close",TRUE)</f>
        <v>134.43</v>
      </c>
      <c r="G55" s="43">
        <f t="array" ref="G55">_FV(Table1[[#This Row],[Company]],"Open")</f>
        <v>135.56</v>
      </c>
      <c r="H55" s="43">
        <f t="array" ref="H55">_FV(Table1[[#This Row],[Company]],"High")</f>
        <v>136.25</v>
      </c>
      <c r="I55" s="43">
        <f t="array" ref="I55">_FV(Table1[[#This Row],[Company]],"Low")</f>
        <v>133.69</v>
      </c>
      <c r="J55" s="43">
        <f t="array" ref="J55">_FV(Table1[[#This Row],[Company]],"Price")</f>
        <v>135.93</v>
      </c>
      <c r="K55" s="43">
        <f t="array" ref="K55">_FV(Table1[[#This Row],[Company]],"Change")</f>
        <v>1.5</v>
      </c>
      <c r="L55" s="44">
        <f t="array" ref="L55">_FV(Table1[[#This Row],[Company]],"Change (%)",TRUE)</f>
        <v>1.1158E-2</v>
      </c>
      <c r="M55" s="45">
        <f t="array" ref="M55">_FV(Table1[[#This Row],[Company]],"52 week high",TRUE)</f>
        <v>147.19999999999999</v>
      </c>
      <c r="N55" s="45">
        <f t="array" ref="N55">_FV(Table1[[#This Row],[Company]],"52 week low",TRUE)</f>
        <v>101.42</v>
      </c>
      <c r="O55" s="63">
        <f t="shared" si="2"/>
        <v>27.343699999999998</v>
      </c>
      <c r="P55" s="45">
        <f t="shared" si="3"/>
        <v>124.31</v>
      </c>
      <c r="Q55" s="68">
        <f>(Table1[[#This Row],[Close]]-Table1[[#This Row],[Alert Price]])/Table1[[#This Row],[Alert Price]]</f>
        <v>9.3475987450728049E-2</v>
      </c>
      <c r="R55" s="46">
        <f t="array" ref="R55">_FV(Table1[[#This Row],[Company]],"Beta")</f>
        <v>0.58120000000000005</v>
      </c>
      <c r="S55" s="47" t="str">
        <f t="array" ref="S55">IF(_FV(Table1[[#This Row],[Company]],"Market cap",TRUE) &lt; 2000000000, "Small Cap", IF(_FV(Table1[[#This Row],[Company]],"Market cap",TRUE) &lt; 10000000000,"Medium Cap","Large Cap"))</f>
        <v>Large Cap</v>
      </c>
    </row>
    <row r="56" spans="1:19" x14ac:dyDescent="0.25">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25.72</v>
      </c>
      <c r="G56" s="43" cm="1">
        <f t="array" ref="G56">_FV(Table1[[#This Row],[Company]],"Open")</f>
        <v>25.35</v>
      </c>
      <c r="H56" s="43" cm="1">
        <f t="array" ref="H56">_FV(Table1[[#This Row],[Company]],"High")</f>
        <v>25.66</v>
      </c>
      <c r="I56" s="43" cm="1">
        <f t="array" ref="I56">_FV(Table1[[#This Row],[Company]],"Low")</f>
        <v>24.75</v>
      </c>
      <c r="J56" s="43" cm="1">
        <f t="array" ref="J56">_FV(Table1[[#This Row],[Company]],"Price")</f>
        <v>25.375</v>
      </c>
      <c r="K56" s="43" cm="1">
        <f t="array" ref="K56">_FV(Table1[[#This Row],[Company]],"Change")</f>
        <v>-0.34499999999999997</v>
      </c>
      <c r="L56" s="44" cm="1">
        <f t="array" ref="L56">_FV(Table1[[#This Row],[Company]],"Change (%)",TRUE)</f>
        <v>-1.3413999999999999E-2</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8.1397826550181296E-2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x14ac:dyDescent="0.25">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19.11</v>
      </c>
      <c r="G57" s="43">
        <f t="array" ref="G57">_FV(Table1[[#This Row],[Company]],"Open")</f>
        <v>19.190000000000001</v>
      </c>
      <c r="H57" s="43">
        <f t="array" ref="H57">_FV(Table1[[#This Row],[Company]],"High")</f>
        <v>19.349499999999999</v>
      </c>
      <c r="I57" s="43">
        <f t="array" ref="I57">_FV(Table1[[#This Row],[Company]],"Low")</f>
        <v>18.68</v>
      </c>
      <c r="J57" s="43">
        <f t="array" ref="J57">_FV(Table1[[#This Row],[Company]],"Price")</f>
        <v>18.739999999999998</v>
      </c>
      <c r="K57" s="43">
        <f t="array" ref="K57">_FV(Table1[[#This Row],[Company]],"Change")</f>
        <v>-0.37</v>
      </c>
      <c r="L57" s="44">
        <f t="array" ref="L57">_FV(Table1[[#This Row],[Company]],"Change (%)",TRUE)</f>
        <v>-1.9362000000000001E-2</v>
      </c>
      <c r="M57" s="45">
        <f t="array" ref="M57">_FV(Table1[[#This Row],[Company]],"52 week high",TRUE)</f>
        <v>21.18</v>
      </c>
      <c r="N57" s="45">
        <f t="array" ref="N57">_FV(Table1[[#This Row],[Company]],"52 week low",TRUE)</f>
        <v>4.42</v>
      </c>
      <c r="O57" s="63" t="str">
        <f t="shared" si="2"/>
        <v/>
      </c>
      <c r="P57" s="45">
        <f t="shared" si="3"/>
        <v>12.799999999999999</v>
      </c>
      <c r="Q57" s="68">
        <f>(Table1[[#This Row],[Close]]-Table1[[#This Row],[Alert Price]])/Table1[[#This Row],[Alert Price]]</f>
        <v>0.46406249999999999</v>
      </c>
      <c r="R57" s="46">
        <f t="array" ref="R57">_FV(Table1[[#This Row],[Company]],"Beta")</f>
        <v>1.7761</v>
      </c>
      <c r="S57" s="47" t="str">
        <f t="array" ref="S57">IF(_FV(Table1[[#This Row],[Company]],"Market cap",TRUE) &lt; 2000000000, "Small Cap", IF(_FV(Table1[[#This Row],[Company]],"Market cap",TRUE) &lt; 10000000000,"Medium Cap","Large Cap"))</f>
        <v>Small Cap</v>
      </c>
    </row>
    <row r="58" spans="1:19" x14ac:dyDescent="0.25">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66.430000000000007</v>
      </c>
      <c r="G58" s="43" cm="1">
        <f t="array" ref="G58">_FV(Table1[[#This Row],[Company]],"Open")</f>
        <v>65.48</v>
      </c>
      <c r="H58" s="43" cm="1">
        <f t="array" ref="H58">_FV(Table1[[#This Row],[Company]],"High")</f>
        <v>65.528999999999996</v>
      </c>
      <c r="I58" s="43" cm="1">
        <f t="array" ref="I58">_FV(Table1[[#This Row],[Company]],"Low")</f>
        <v>63.93</v>
      </c>
      <c r="J58" s="43" cm="1">
        <f t="array" ref="J58">_FV(Table1[[#This Row],[Company]],"Price")</f>
        <v>65.09</v>
      </c>
      <c r="K58" s="43" cm="1">
        <f t="array" ref="K58">_FV(Table1[[#This Row],[Company]],"Change")</f>
        <v>-1.34</v>
      </c>
      <c r="L58" s="44" cm="1">
        <f t="array" ref="L58">_FV(Table1[[#This Row],[Company]],"Change (%)",TRUE)</f>
        <v>-2.0171999999999999E-2</v>
      </c>
      <c r="M58" s="45" cm="1">
        <f t="array" ref="M58">_FV(Table1[[#This Row],[Company]],"52 week high",TRUE)</f>
        <v>119.92</v>
      </c>
      <c r="N58" s="45" cm="1">
        <f t="array" ref="N58">_FV(Table1[[#This Row],[Company]],"52 week low",TRUE)</f>
        <v>40.04</v>
      </c>
      <c r="O58" s="63">
        <f t="shared" si="2"/>
        <v>84.601799999999997</v>
      </c>
      <c r="P58" s="45">
        <f t="shared" si="3"/>
        <v>79.97999999999999</v>
      </c>
      <c r="Q58" s="68">
        <f>(Table1[[#This Row],[Close]]-Table1[[#This Row],[Alert Price]])/Table1[[#This Row],[Alert Price]]</f>
        <v>-0.1861715428857213</v>
      </c>
      <c r="R58" s="46" cm="1">
        <f t="array" ref="R58">_FV(Table1[[#This Row],[Company]],"Beta")</f>
        <v>1.5583</v>
      </c>
      <c r="S58" s="47" t="str" cm="1">
        <f t="array" ref="S58">IF(_FV(Table1[[#This Row],[Company]],"Market cap",TRUE) &lt; 2000000000, "Small Cap", IF(_FV(Table1[[#This Row],[Company]],"Market cap",TRUE) &lt; 10000000000,"Medium Cap","Large Cap"))</f>
        <v>Large Cap</v>
      </c>
    </row>
    <row r="59" spans="1:19" x14ac:dyDescent="0.25">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92.31</v>
      </c>
      <c r="G59" s="43" cm="1">
        <f t="array" ref="G59">_FV(Table1[[#This Row],[Company]],"Open")</f>
        <v>92.74</v>
      </c>
      <c r="H59" s="43" cm="1">
        <f t="array" ref="H59">_FV(Table1[[#This Row],[Company]],"High")</f>
        <v>93.29</v>
      </c>
      <c r="I59" s="43" cm="1">
        <f t="array" ref="I59">_FV(Table1[[#This Row],[Company]],"Low")</f>
        <v>91.67</v>
      </c>
      <c r="J59" s="43" cm="1">
        <f t="array" ref="J59">_FV(Table1[[#This Row],[Company]],"Price")</f>
        <v>92.555000000000007</v>
      </c>
      <c r="K59" s="43" cm="1">
        <f t="array" ref="K59">_FV(Table1[[#This Row],[Company]],"Change")</f>
        <v>0.245</v>
      </c>
      <c r="L59" s="44" cm="1">
        <f t="array" ref="L59">_FV(Table1[[#This Row],[Company]],"Change (%)",TRUE)</f>
        <v>2.6540000000000001E-3</v>
      </c>
      <c r="M59" s="45" cm="1">
        <f t="array" ref="M59">_FV(Table1[[#This Row],[Company]],"52 week high",TRUE)</f>
        <v>96.17</v>
      </c>
      <c r="N59" s="45" cm="1">
        <f t="array" ref="N59">_FV(Table1[[#This Row],[Company]],"52 week low",TRUE)</f>
        <v>58</v>
      </c>
      <c r="O59" s="63">
        <f t="shared" si="2"/>
        <v>27.397300000000001</v>
      </c>
      <c r="P59" s="45">
        <f t="shared" si="3"/>
        <v>77.085000000000008</v>
      </c>
      <c r="Q59" s="68">
        <f>(Table1[[#This Row],[Close]]-Table1[[#This Row],[Alert Price]])/Table1[[#This Row],[Alert Price]]</f>
        <v>0.20068755270156319</v>
      </c>
      <c r="R59" s="46" cm="1">
        <f t="array" ref="R59">_FV(Table1[[#This Row],[Company]],"Beta")</f>
        <v>1.3371</v>
      </c>
      <c r="S59" s="47" t="str" cm="1">
        <f t="array" ref="S59">IF(_FV(Table1[[#This Row],[Company]],"Market cap",TRUE) &lt; 2000000000, "Small Cap", IF(_FV(Table1[[#This Row],[Company]],"Market cap",TRUE) &lt; 10000000000,"Medium Cap","Large Cap"))</f>
        <v>Large Cap</v>
      </c>
    </row>
    <row r="60" spans="1:19" x14ac:dyDescent="0.25">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153.36000000000001</v>
      </c>
      <c r="G60" s="43">
        <f t="array" ref="G60">_FV(Table1[[#This Row],[Company]],"Open")</f>
        <v>153.51</v>
      </c>
      <c r="H60" s="43">
        <f t="array" ref="H60">_FV(Table1[[#This Row],[Company]],"High")</f>
        <v>156</v>
      </c>
      <c r="I60" s="43">
        <f t="array" ref="I60">_FV(Table1[[#This Row],[Company]],"Low")</f>
        <v>150.82</v>
      </c>
      <c r="J60" s="43">
        <f t="array" ref="J60">_FV(Table1[[#This Row],[Company]],"Price")</f>
        <v>151.97</v>
      </c>
      <c r="K60" s="43">
        <f t="array" ref="K60">_FV(Table1[[#This Row],[Company]],"Change")</f>
        <v>-1.39</v>
      </c>
      <c r="L60" s="44">
        <f t="array" ref="L60">_FV(Table1[[#This Row],[Company]],"Change (%)",TRUE)</f>
        <v>-9.0639999999999991E-3</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0.29462878561996841</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x14ac:dyDescent="0.25">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86.51</v>
      </c>
      <c r="G61" s="43" cm="1">
        <f t="array" ref="G61">_FV(Table1[[#This Row],[Company]],"Open")</f>
        <v>86.35</v>
      </c>
      <c r="H61" s="43" cm="1">
        <f t="array" ref="H61">_FV(Table1[[#This Row],[Company]],"High")</f>
        <v>88.8</v>
      </c>
      <c r="I61" s="43" cm="1">
        <f t="array" ref="I61">_FV(Table1[[#This Row],[Company]],"Low")</f>
        <v>85.617000000000004</v>
      </c>
      <c r="J61" s="43" cm="1">
        <f t="array" ref="J61">_FV(Table1[[#This Row],[Company]],"Price")</f>
        <v>88.65</v>
      </c>
      <c r="K61" s="43" cm="1">
        <f t="array" ref="K61">_FV(Table1[[#This Row],[Company]],"Change")</f>
        <v>2.14</v>
      </c>
      <c r="L61" s="44" cm="1">
        <f t="array" ref="L61">_FV(Table1[[#This Row],[Company]],"Change (%)",TRUE)</f>
        <v>2.4736999999999999E-2</v>
      </c>
      <c r="M61" s="45" cm="1">
        <f t="array" ref="M61">_FV(Table1[[#This Row],[Company]],"52 week high",TRUE)</f>
        <v>124.16</v>
      </c>
      <c r="N61" s="45" cm="1">
        <f t="array" ref="N61">_FV(Table1[[#This Row],[Company]],"52 week low",TRUE)</f>
        <v>56.3</v>
      </c>
      <c r="O61" s="63">
        <f t="shared" si="2"/>
        <v>33.5274</v>
      </c>
      <c r="P61" s="45">
        <f t="shared" si="3"/>
        <v>90.22999999999999</v>
      </c>
      <c r="Q61" s="68">
        <f>(Table1[[#This Row],[Close]]-Table1[[#This Row],[Alert Price]])/Table1[[#This Row],[Alert Price]]</f>
        <v>-1.7510805718718655E-2</v>
      </c>
      <c r="R61" s="46" cm="1">
        <f t="array" ref="R61">_FV(Table1[[#This Row],[Company]],"Beta")</f>
        <v>0.78449999999999998</v>
      </c>
      <c r="S61" s="47" t="str" cm="1">
        <f t="array" ref="S61">IF(_FV(Table1[[#This Row],[Company]],"Market cap",TRUE) &lt; 2000000000, "Small Cap", IF(_FV(Table1[[#This Row],[Company]],"Market cap",TRUE) &lt; 10000000000,"Medium Cap","Large Cap"))</f>
        <v>Large Cap</v>
      </c>
    </row>
    <row r="62" spans="1:19" x14ac:dyDescent="0.25">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63.05</v>
      </c>
      <c r="G62" s="43" cm="1">
        <f t="array" ref="G62">_FV(Table1[[#This Row],[Company]],"Open")</f>
        <v>62.62</v>
      </c>
      <c r="H62" s="43" cm="1">
        <f t="array" ref="H62">_FV(Table1[[#This Row],[Company]],"High")</f>
        <v>63.73</v>
      </c>
      <c r="I62" s="43" cm="1">
        <f t="array" ref="I62">_FV(Table1[[#This Row],[Company]],"Low")</f>
        <v>62.173499999999997</v>
      </c>
      <c r="J62" s="43" cm="1">
        <f t="array" ref="J62">_FV(Table1[[#This Row],[Company]],"Price")</f>
        <v>63.634999999999998</v>
      </c>
      <c r="K62" s="43" cm="1">
        <f t="array" ref="K62">_FV(Table1[[#This Row],[Company]],"Change")</f>
        <v>0.58499999999999996</v>
      </c>
      <c r="L62" s="44" cm="1">
        <f t="array" ref="L62">_FV(Table1[[#This Row],[Company]],"Change (%)",TRUE)</f>
        <v>9.2779999999999998E-3</v>
      </c>
      <c r="M62" s="45" cm="1">
        <f t="array" ref="M62">_FV(Table1[[#This Row],[Company]],"52 week high",TRUE)</f>
        <v>93.447500000000005</v>
      </c>
      <c r="N62" s="45" cm="1">
        <f t="array" ref="N62">_FV(Table1[[#This Row],[Company]],"52 week low",TRUE)</f>
        <v>40.709000000000003</v>
      </c>
      <c r="O62" s="63">
        <f t="shared" si="2"/>
        <v>13.273199999999999</v>
      </c>
      <c r="P62" s="45">
        <f t="shared" si="3"/>
        <v>67.078249999999997</v>
      </c>
      <c r="Q62" s="68">
        <f>(Table1[[#This Row],[Close]]-Table1[[#This Row],[Alert Price]])/Table1[[#This Row],[Alert Price]]</f>
        <v>-5.1331840052476013E-2</v>
      </c>
      <c r="R62" s="46" cm="1">
        <f t="array" ref="R62">_FV(Table1[[#This Row],[Company]],"Beta")</f>
        <v>1.3815999999999999</v>
      </c>
      <c r="S62" s="47" t="str" cm="1">
        <f t="array" ref="S62">IF(_FV(Table1[[#This Row],[Company]],"Market cap",TRUE) &lt; 2000000000, "Small Cap", IF(_FV(Table1[[#This Row],[Company]],"Market cap",TRUE) &lt; 10000000000,"Medium Cap","Large Cap"))</f>
        <v>Large Cap</v>
      </c>
    </row>
    <row r="63" spans="1:19" x14ac:dyDescent="0.25">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51.68</v>
      </c>
      <c r="G63" s="43" cm="1">
        <f t="array" ref="G63">_FV(Table1[[#This Row],[Company]],"Open")</f>
        <v>51.73</v>
      </c>
      <c r="H63" s="43" cm="1">
        <f t="array" ref="H63">_FV(Table1[[#This Row],[Company]],"High")</f>
        <v>53.76</v>
      </c>
      <c r="I63" s="43" cm="1">
        <f t="array" ref="I63">_FV(Table1[[#This Row],[Company]],"Low")</f>
        <v>51.22</v>
      </c>
      <c r="J63" s="43" cm="1">
        <f t="array" ref="J63">_FV(Table1[[#This Row],[Company]],"Price")</f>
        <v>53.06</v>
      </c>
      <c r="K63" s="43" cm="1">
        <f t="array" ref="K63">_FV(Table1[[#This Row],[Company]],"Change")</f>
        <v>1.38</v>
      </c>
      <c r="L63" s="44" cm="1">
        <f t="array" ref="L63">_FV(Table1[[#This Row],[Company]],"Change (%)",TRUE)</f>
        <v>2.6703000000000001E-2</v>
      </c>
      <c r="M63" s="45" cm="1">
        <f t="array" ref="M63">_FV(Table1[[#This Row],[Company]],"52 week high",TRUE)</f>
        <v>105.84</v>
      </c>
      <c r="N63" s="45" cm="1">
        <f t="array" ref="N63">_FV(Table1[[#This Row],[Company]],"52 week low",TRUE)</f>
        <v>30.01</v>
      </c>
      <c r="O63" s="63">
        <f t="shared" si="2"/>
        <v>100.5997</v>
      </c>
      <c r="P63" s="45">
        <f t="shared" si="3"/>
        <v>67.924999999999997</v>
      </c>
      <c r="Q63" s="68">
        <f>(Table1[[#This Row],[Close]]-Table1[[#This Row],[Alert Price]])/Table1[[#This Row],[Alert Price]]</f>
        <v>-0.21884431358115561</v>
      </c>
      <c r="R63" s="46" cm="1">
        <f t="array" ref="R63">_FV(Table1[[#This Row],[Company]],"Beta")</f>
        <v>1.6819999999999999</v>
      </c>
      <c r="S63" s="47" t="str" cm="1">
        <f t="array" ref="S63">IF(_FV(Table1[[#This Row],[Company]],"Market cap",TRUE) &lt; 2000000000, "Small Cap", IF(_FV(Table1[[#This Row],[Company]],"Market cap",TRUE) &lt; 10000000000,"Medium Cap","Large Cap"))</f>
        <v>Medium Cap</v>
      </c>
    </row>
    <row r="64" spans="1:19" x14ac:dyDescent="0.25">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21.96</v>
      </c>
      <c r="G64" s="43" cm="1">
        <f t="array" ref="G64">_FV(Table1[[#This Row],[Company]],"Open")</f>
        <v>21.93</v>
      </c>
      <c r="H64" s="43" cm="1">
        <f t="array" ref="H64">_FV(Table1[[#This Row],[Company]],"High")</f>
        <v>22.89</v>
      </c>
      <c r="I64" s="43" cm="1">
        <f t="array" ref="I64">_FV(Table1[[#This Row],[Company]],"Low")</f>
        <v>21.55</v>
      </c>
      <c r="J64" s="43" cm="1">
        <f t="array" ref="J64">_FV(Table1[[#This Row],[Company]],"Price")</f>
        <v>21.6</v>
      </c>
      <c r="K64" s="43" cm="1">
        <f t="array" ref="K64">_FV(Table1[[#This Row],[Company]],"Change")</f>
        <v>-0.36</v>
      </c>
      <c r="L64" s="44" cm="1">
        <f t="array" ref="L64">_FV(Table1[[#This Row],[Company]],"Change (%)",TRUE)</f>
        <v>-1.6393000000000001E-2</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-2.1960606746660602E-2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x14ac:dyDescent="0.25">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952.26</v>
      </c>
      <c r="G65" s="43" cm="1">
        <f t="array" ref="G65">_FV(Table1[[#This Row],[Company]],"Open")</f>
        <v>964.5</v>
      </c>
      <c r="H65" s="43" cm="1">
        <f t="array" ref="H65">_FV(Table1[[#This Row],[Company]],"High")</f>
        <v>980.57</v>
      </c>
      <c r="I65" s="43" cm="1">
        <f t="array" ref="I65">_FV(Table1[[#This Row],[Company]],"Low")</f>
        <v>940</v>
      </c>
      <c r="J65" s="43" cm="1">
        <f t="array" ref="J65">_FV(Table1[[#This Row],[Company]],"Price")</f>
        <v>959.61</v>
      </c>
      <c r="K65" s="43" cm="1">
        <f t="array" ref="K65">_FV(Table1[[#This Row],[Company]],"Change")</f>
        <v>7.35</v>
      </c>
      <c r="L65" s="44" cm="1">
        <f t="array" ref="L65">_FV(Table1[[#This Row],[Company]],"Change (%)",TRUE)</f>
        <v>7.718E-3</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0.41425251321592355</v>
      </c>
      <c r="R65" s="46" cm="1">
        <f t="array" ref="R65">_FV(Table1[[#This Row],[Company]],"Beta")</f>
        <v>1.5562</v>
      </c>
      <c r="S65" s="47" t="str" cm="1">
        <f t="array" ref="S65">IF(_FV(Table1[[#This Row],[Company]],"Market cap",TRUE) &lt; 2000000000, "Small Cap", IF(_FV(Table1[[#This Row],[Company]],"Market cap",TRUE) &lt; 10000000000,"Medium Cap","Large Cap"))</f>
        <v>Large Cap</v>
      </c>
    </row>
    <row r="66" spans="1:19" x14ac:dyDescent="0.25">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24.925000000000001</v>
      </c>
      <c r="G66" s="43">
        <f t="array" ref="G66">_FV(Table1[[#This Row],[Company]],"Open")</f>
        <v>24.85</v>
      </c>
      <c r="H66" s="43">
        <f t="array" ref="H66">_FV(Table1[[#This Row],[Company]],"High")</f>
        <v>26.53</v>
      </c>
      <c r="I66" s="43">
        <f t="array" ref="I66">_FV(Table1[[#This Row],[Company]],"Low")</f>
        <v>24.5</v>
      </c>
      <c r="J66" s="43">
        <f t="array" ref="J66">_FV(Table1[[#This Row],[Company]],"Price")</f>
        <v>25.64</v>
      </c>
      <c r="K66" s="43">
        <f t="array" ref="K66">_FV(Table1[[#This Row],[Company]],"Change")</f>
        <v>0.71499999999999997</v>
      </c>
      <c r="L66" s="44">
        <f t="array" ref="L66">_FV(Table1[[#This Row],[Company]],"Change (%)",TRUE)</f>
        <v>2.8686E-2</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3.8266855638793291E-2</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x14ac:dyDescent="0.25">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276.32</v>
      </c>
      <c r="G67" s="43" cm="1">
        <f t="array" ref="G67">_FV(Table1[[#This Row],[Company]],"Open")</f>
        <v>290.74</v>
      </c>
      <c r="H67" s="43" cm="1">
        <f t="array" ref="H67">_FV(Table1[[#This Row],[Company]],"High")</f>
        <v>299.56299999999999</v>
      </c>
      <c r="I67" s="43" cm="1">
        <f t="array" ref="I67">_FV(Table1[[#This Row],[Company]],"Low")</f>
        <v>286.94220000000001</v>
      </c>
      <c r="J67" s="43" cm="1">
        <f t="array" ref="J67">_FV(Table1[[#This Row],[Company]],"Price")</f>
        <v>289.87</v>
      </c>
      <c r="K67" s="43" cm="1">
        <f t="array" ref="K67">_FV(Table1[[#This Row],[Company]],"Change")</f>
        <v>13.55</v>
      </c>
      <c r="L67" s="44" cm="1">
        <f t="array" ref="L67">_FV(Table1[[#This Row],[Company]],"Change (%)",TRUE)</f>
        <v>4.9036999999999997E-2</v>
      </c>
      <c r="M67" s="45" cm="1">
        <f t="array" ref="M67">_FV(Table1[[#This Row],[Company]],"52 week high",TRUE)</f>
        <v>292.76</v>
      </c>
      <c r="N67" s="45" cm="1">
        <f t="array" ref="N67">_FV(Table1[[#This Row],[Company]],"52 week low",TRUE)</f>
        <v>109.18</v>
      </c>
      <c r="O67" s="63">
        <f t="shared" si="4"/>
        <v>0</v>
      </c>
      <c r="P67" s="45">
        <f t="shared" si="5"/>
        <v>200.97</v>
      </c>
      <c r="Q67" s="68">
        <f>(Table1[[#This Row],[Close]]-Table1[[#This Row],[Alert Price]])/Table1[[#This Row],[Alert Price]]</f>
        <v>0.44235458028561481</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x14ac:dyDescent="0.25">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126.92</v>
      </c>
      <c r="G68" s="43">
        <f t="array" ref="G68">_FV(Table1[[#This Row],[Company]],"Open")</f>
        <v>127.58</v>
      </c>
      <c r="H68" s="43">
        <f t="array" ref="H68">_FV(Table1[[#This Row],[Company]],"High")</f>
        <v>131.69999999999999</v>
      </c>
      <c r="I68" s="43">
        <f t="array" ref="I68">_FV(Table1[[#This Row],[Company]],"Low")</f>
        <v>127.06</v>
      </c>
      <c r="J68" s="43">
        <f t="array" ref="J68">_FV(Table1[[#This Row],[Company]],"Price")</f>
        <v>129.2441</v>
      </c>
      <c r="K68" s="43">
        <f t="array" ref="K68">_FV(Table1[[#This Row],[Company]],"Change")</f>
        <v>2.3241000000000001</v>
      </c>
      <c r="L68" s="44">
        <f t="array" ref="L68">_FV(Table1[[#This Row],[Company]],"Change (%)",TRUE)</f>
        <v>1.8311999999999998E-2</v>
      </c>
      <c r="M68" s="45">
        <f t="array" ref="M68">_FV(Table1[[#This Row],[Company]],"52 week high",TRUE)</f>
        <v>133.81</v>
      </c>
      <c r="N68" s="45">
        <f t="array" ref="N68">_FV(Table1[[#This Row],[Company]],"52 week low",TRUE)</f>
        <v>32.33</v>
      </c>
      <c r="O68" s="63">
        <f t="shared" si="4"/>
        <v>273.30250000000001</v>
      </c>
      <c r="P68" s="45">
        <f t="shared" si="5"/>
        <v>83.07</v>
      </c>
      <c r="Q68" s="68">
        <f>(Table1[[#This Row],[Close]]-Table1[[#This Row],[Alert Price]])/Table1[[#This Row],[Alert Price]]</f>
        <v>0.55584567232454574</v>
      </c>
      <c r="R68" s="46">
        <f t="array" ref="R68">_FV(Table1[[#This Row],[Company]],"Beta")</f>
        <v>2.7063000000000001</v>
      </c>
      <c r="S68" s="47" t="str">
        <f t="array" ref="S68">IF(_FV(Table1[[#This Row],[Company]],"Market cap",TRUE) &lt; 2000000000, "Small Cap", IF(_FV(Table1[[#This Row],[Company]],"Market cap",TRUE) &lt; 10000000000,"Medium Cap","Large Cap"))</f>
        <v>Large Cap</v>
      </c>
    </row>
    <row r="69" spans="1:19" x14ac:dyDescent="0.25">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30.17</v>
      </c>
      <c r="G69" s="43">
        <f t="array" ref="G69">_FV(Table1[[#This Row],[Company]],"Open")</f>
        <v>29.99</v>
      </c>
      <c r="H69" s="43">
        <f t="array" ref="H69">_FV(Table1[[#This Row],[Company]],"High")</f>
        <v>30.87</v>
      </c>
      <c r="I69" s="43">
        <f t="array" ref="I69">_FV(Table1[[#This Row],[Company]],"Low")</f>
        <v>29.91</v>
      </c>
      <c r="J69" s="43">
        <f t="array" ref="J69">_FV(Table1[[#This Row],[Company]],"Price")</f>
        <v>30.824999999999999</v>
      </c>
      <c r="K69" s="43">
        <f t="array" ref="K69">_FV(Table1[[#This Row],[Company]],"Change")</f>
        <v>0.65500000000000003</v>
      </c>
      <c r="L69" s="44">
        <f t="array" ref="L69">_FV(Table1[[#This Row],[Company]],"Change (%)",TRUE)</f>
        <v>2.1709999999999997E-2</v>
      </c>
      <c r="M69" s="45">
        <f t="array" ref="M69">_FV(Table1[[#This Row],[Company]],"52 week high",TRUE)</f>
        <v>33.479999999999997</v>
      </c>
      <c r="N69" s="45">
        <f t="array" ref="N69">_FV(Table1[[#This Row],[Company]],"52 week low",TRUE)</f>
        <v>17.54</v>
      </c>
      <c r="O69" s="63">
        <f t="shared" si="4"/>
        <v>42.551699999999997</v>
      </c>
      <c r="P69" s="45">
        <f t="shared" si="5"/>
        <v>25.509999999999998</v>
      </c>
      <c r="Q69" s="68">
        <f>(Table1[[#This Row],[Close]]-Table1[[#This Row],[Alert Price]])/Table1[[#This Row],[Alert Price]]</f>
        <v>0.20834966679733444</v>
      </c>
      <c r="R69" s="46">
        <f t="array" ref="R69">_FV(Table1[[#This Row],[Company]],"Beta")</f>
        <v>1.1332</v>
      </c>
      <c r="S69" s="47" t="str">
        <f t="array" ref="S69">IF(_FV(Table1[[#This Row],[Company]],"Market cap",TRUE) &lt; 2000000000, "Small Cap", IF(_FV(Table1[[#This Row],[Company]],"Market cap",TRUE) &lt; 10000000000,"Medium Cap","Large Cap"))</f>
        <v>Medium Cap</v>
      </c>
    </row>
    <row r="70" spans="1:19" x14ac:dyDescent="0.25">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30.254999999999999</v>
      </c>
      <c r="G70" s="43" cm="1">
        <f t="array" ref="G70">_FV(Table1[[#This Row],[Company]],"Open")</f>
        <v>30.16</v>
      </c>
      <c r="H70" s="43" cm="1">
        <f t="array" ref="H70">_FV(Table1[[#This Row],[Company]],"High")</f>
        <v>30.27</v>
      </c>
      <c r="I70" s="43" cm="1">
        <f t="array" ref="I70">_FV(Table1[[#This Row],[Company]],"Low")</f>
        <v>29.95</v>
      </c>
      <c r="J70" s="43" cm="1">
        <f t="array" ref="J70">_FV(Table1[[#This Row],[Company]],"Price")</f>
        <v>30.215</v>
      </c>
      <c r="K70" s="43" cm="1">
        <f t="array" ref="K70">_FV(Table1[[#This Row],[Company]],"Change")</f>
        <v>-0.04</v>
      </c>
      <c r="L70" s="44" cm="1">
        <f t="array" ref="L70">_FV(Table1[[#This Row],[Company]],"Change (%)",TRUE)</f>
        <v>-1.322E-3</v>
      </c>
      <c r="M70" s="45" cm="1">
        <f t="array" ref="M70">_FV(Table1[[#This Row],[Company]],"52 week high",TRUE)</f>
        <v>39.700000000000003</v>
      </c>
      <c r="N70" s="45" cm="1">
        <f t="array" ref="N70">_FV(Table1[[#This Row],[Company]],"52 week low",TRUE)</f>
        <v>26.08</v>
      </c>
      <c r="O70" s="63">
        <f t="shared" si="4"/>
        <v>15.389200000000001</v>
      </c>
      <c r="P70" s="45">
        <f t="shared" si="5"/>
        <v>32.89</v>
      </c>
      <c r="Q70" s="68">
        <f>(Table1[[#This Row],[Close]]-Table1[[#This Row],[Alert Price]])/Table1[[#This Row],[Alert Price]]</f>
        <v>-8.1331711766494397E-2</v>
      </c>
      <c r="R70" s="46" cm="1">
        <f t="array" ref="R70">_FV(Table1[[#This Row],[Company]],"Beta")</f>
        <v>0.67049999999999998</v>
      </c>
      <c r="S70" s="47" t="str" cm="1">
        <f t="array" ref="S70">IF(_FV(Table1[[#This Row],[Company]],"Market cap",TRUE) &lt; 2000000000, "Small Cap", IF(_FV(Table1[[#This Row],[Company]],"Market cap",TRUE) &lt; 10000000000,"Medium Cap","Large Cap"))</f>
        <v>Large Cap</v>
      </c>
    </row>
    <row r="71" spans="1:19" x14ac:dyDescent="0.25">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226.66</v>
      </c>
      <c r="G71" s="43" cm="1">
        <f t="array" ref="G71">_FV(Table1[[#This Row],[Company]],"Open")</f>
        <v>228.48</v>
      </c>
      <c r="H71" s="43" cm="1">
        <f t="array" ref="H71">_FV(Table1[[#This Row],[Company]],"High")</f>
        <v>230.86</v>
      </c>
      <c r="I71" s="43" cm="1">
        <f t="array" ref="I71">_FV(Table1[[#This Row],[Company]],"Low")</f>
        <v>220.3501</v>
      </c>
      <c r="J71" s="43" cm="1">
        <f t="array" ref="J71">_FV(Table1[[#This Row],[Company]],"Price")</f>
        <v>224.27010000000001</v>
      </c>
      <c r="K71" s="43" cm="1">
        <f t="array" ref="K71">_FV(Table1[[#This Row],[Company]],"Change")</f>
        <v>-2.3898999999999999</v>
      </c>
      <c r="L71" s="44" cm="1">
        <f t="array" ref="L71">_FV(Table1[[#This Row],[Company]],"Change (%)",TRUE)</f>
        <v>-1.0544E-2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0.53430480158445104</v>
      </c>
      <c r="R71" s="46" cm="1">
        <f t="array" ref="R71">_FV(Table1[[#This Row],[Company]],"Beta")</f>
        <v>0.49399999999999999</v>
      </c>
      <c r="S71" s="47" t="str" cm="1">
        <f t="array" ref="S71">IF(_FV(Table1[[#This Row],[Company]],"Market cap",TRUE) &lt; 2000000000, "Small Cap", IF(_FV(Table1[[#This Row],[Company]],"Market cap",TRUE) &lt; 10000000000,"Medium Cap","Large Cap"))</f>
        <v>Large Cap</v>
      </c>
    </row>
    <row r="72" spans="1:19" x14ac:dyDescent="0.25">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32.545000000000002</v>
      </c>
      <c r="G72" s="43" cm="1">
        <f t="array" ref="G72">_FV(Table1[[#This Row],[Company]],"Open")</f>
        <v>32.44</v>
      </c>
      <c r="H72" s="43" cm="1">
        <f t="array" ref="H72">_FV(Table1[[#This Row],[Company]],"High")</f>
        <v>32.8767</v>
      </c>
      <c r="I72" s="43" cm="1">
        <f t="array" ref="I72">_FV(Table1[[#This Row],[Company]],"Low")</f>
        <v>32.340000000000003</v>
      </c>
      <c r="J72" s="43" cm="1">
        <f t="array" ref="J72">_FV(Table1[[#This Row],[Company]],"Price")</f>
        <v>32.630000000000003</v>
      </c>
      <c r="K72" s="43" cm="1">
        <f t="array" ref="K72">_FV(Table1[[#This Row],[Company]],"Change")</f>
        <v>8.5000000000000006E-2</v>
      </c>
      <c r="L72" s="44" cm="1">
        <f t="array" ref="L72">_FV(Table1[[#This Row],[Company]],"Change (%)",TRUE)</f>
        <v>2.6119999999999997E-3</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9.9819674065085892E-2</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x14ac:dyDescent="0.25">
      <c r="A73" s="42" t="e" vm="73">
        <v>#VALUE!</v>
      </c>
      <c r="B73" s="42" t="str">
        <f t="array" ref="B73">_FV(A73,"Ticker symbol",TRUE)</f>
        <v>ULTA</v>
      </c>
      <c r="C73" s="61"/>
      <c r="D73" s="42"/>
      <c r="E73" s="48" t="str">
        <f t="array" ref="E73">_FV(Table1[[#This Row],[Company]],"Industry")</f>
        <v>Specialty Retailers</v>
      </c>
      <c r="F73" s="43">
        <f t="array" ref="F73">_FV(Table1[[#This Row],[Company]],"Previous close",TRUE)</f>
        <v>201.96</v>
      </c>
      <c r="G73" s="43">
        <f t="array" ref="G73">_FV(Table1[[#This Row],[Company]],"Open")</f>
        <v>201.43</v>
      </c>
      <c r="H73" s="43">
        <f t="array" ref="H73">_FV(Table1[[#This Row],[Company]],"High")</f>
        <v>206.07</v>
      </c>
      <c r="I73" s="43">
        <f t="array" ref="I73">_FV(Table1[[#This Row],[Company]],"Low")</f>
        <v>200.59</v>
      </c>
      <c r="J73" s="43">
        <f t="array" ref="J73">_FV(Table1[[#This Row],[Company]],"Price")</f>
        <v>205.36</v>
      </c>
      <c r="K73" s="43">
        <f t="array" ref="K73">_FV(Table1[[#This Row],[Company]],"Change")</f>
        <v>3.4</v>
      </c>
      <c r="L73" s="44">
        <f t="array" ref="L73">_FV(Table1[[#This Row],[Company]],"Change (%)",TRUE)</f>
        <v>1.6834999999999999E-2</v>
      </c>
      <c r="M73" s="45">
        <f t="array" ref="M73">_FV(Table1[[#This Row],[Company]],"52 week high",TRUE)</f>
        <v>359.8</v>
      </c>
      <c r="N73" s="45">
        <f t="array" ref="N73">_FV(Table1[[#This Row],[Company]],"52 week low",TRUE)</f>
        <v>124.05</v>
      </c>
      <c r="O73" s="63">
        <f t="shared" si="4"/>
        <v>26.909099999999999</v>
      </c>
      <c r="P73" s="45">
        <f t="shared" si="5"/>
        <v>241.92500000000001</v>
      </c>
      <c r="Q73" s="68">
        <f>(Table1[[#This Row],[Close]]-Table1[[#This Row],[Alert Price]])/Table1[[#This Row],[Alert Price]]</f>
        <v>-0.15114188281492197</v>
      </c>
      <c r="R73" s="46">
        <f t="array" ref="R73">_FV(Table1[[#This Row],[Company]],"Beta")</f>
        <v>1.4269000000000001</v>
      </c>
      <c r="S73" s="47" t="str">
        <f t="array" ref="S73">IF(_FV(Table1[[#This Row],[Company]],"Market cap",TRUE) &lt; 2000000000, "Small Cap", IF(_FV(Table1[[#This Row],[Company]],"Market cap",TRUE) &lt; 10000000000,"Medium Cap","Large Cap"))</f>
        <v>Large Cap</v>
      </c>
    </row>
    <row r="74" spans="1:19" x14ac:dyDescent="0.25">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305.19</v>
      </c>
      <c r="G74" s="43" cm="1">
        <f t="array" ref="G74">_FV(Table1[[#This Row],[Company]],"Open")</f>
        <v>304.98</v>
      </c>
      <c r="H74" s="43" cm="1">
        <f t="array" ref="H74">_FV(Table1[[#This Row],[Company]],"High")</f>
        <v>306.86</v>
      </c>
      <c r="I74" s="43" cm="1">
        <f t="array" ref="I74">_FV(Table1[[#This Row],[Company]],"Low")</f>
        <v>301.82</v>
      </c>
      <c r="J74" s="43" cm="1">
        <f t="array" ref="J74">_FV(Table1[[#This Row],[Company]],"Price")</f>
        <v>306.54500000000002</v>
      </c>
      <c r="K74" s="43" cm="1">
        <f t="array" ref="K74">_FV(Table1[[#This Row],[Company]],"Change")</f>
        <v>1.355</v>
      </c>
      <c r="L74" s="44" cm="1">
        <f t="array" ref="L74">_FV(Table1[[#This Row],[Company]],"Change (%)",TRUE)</f>
        <v>4.4400000000000004E-3</v>
      </c>
      <c r="M74" s="45" cm="1">
        <f t="array" ref="M74">_FV(Table1[[#This Row],[Company]],"52 week high",TRUE)</f>
        <v>315.83999999999997</v>
      </c>
      <c r="N74" s="45" cm="1">
        <f t="array" ref="N74">_FV(Table1[[#This Row],[Company]],"52 week low",TRUE)</f>
        <v>187.72</v>
      </c>
      <c r="O74" s="63">
        <f t="shared" si="4"/>
        <v>17.1602</v>
      </c>
      <c r="P74" s="45">
        <f t="shared" si="5"/>
        <v>251.77999999999997</v>
      </c>
      <c r="Q74" s="68">
        <f>(Table1[[#This Row],[Close]]-Table1[[#This Row],[Alert Price]])/Table1[[#This Row],[Alert Price]]</f>
        <v>0.21751131940583068</v>
      </c>
      <c r="R74" s="46" cm="1">
        <f t="array" ref="R74">_FV(Table1[[#This Row],[Company]],"Beta")</f>
        <v>0.71760000000000002</v>
      </c>
      <c r="S74" s="47" t="str" cm="1">
        <f t="array" ref="S74">IF(_FV(Table1[[#This Row],[Company]],"Market cap",TRUE) &lt; 2000000000, "Small Cap", IF(_FV(Table1[[#This Row],[Company]],"Market cap",TRUE) &lt; 10000000000,"Medium Cap","Large Cap"))</f>
        <v>Large Cap</v>
      </c>
    </row>
    <row r="75" spans="1:19" x14ac:dyDescent="0.25">
      <c r="A75" s="42" t="e" vm="75">
        <v>#VALUE!</v>
      </c>
      <c r="B75" s="42" t="str">
        <f t="array" ref="B75">_FV(A75,"Ticker symbol",TRUE)</f>
        <v>UNM</v>
      </c>
      <c r="C75" s="61"/>
      <c r="D75" s="42" t="s">
        <v>24</v>
      </c>
      <c r="E75" s="48" t="str">
        <f t="array" ref="E75">_FV(Table1[[#This Row],[Company]],"Industry")</f>
        <v>Insurance</v>
      </c>
      <c r="F75" s="43">
        <f t="array" ref="F75">_FV(Table1[[#This Row],[Company]],"Previous close",TRUE)</f>
        <v>17.795000000000002</v>
      </c>
      <c r="G75" s="43">
        <f t="array" ref="G75">_FV(Table1[[#This Row],[Company]],"Open")</f>
        <v>17.53</v>
      </c>
      <c r="H75" s="43">
        <f t="array" ref="H75">_FV(Table1[[#This Row],[Company]],"High")</f>
        <v>17.899999999999999</v>
      </c>
      <c r="I75" s="43">
        <f t="array" ref="I75">_FV(Table1[[#This Row],[Company]],"Low")</f>
        <v>17.43</v>
      </c>
      <c r="J75" s="43">
        <f t="array" ref="J75">_FV(Table1[[#This Row],[Company]],"Price")</f>
        <v>17.87</v>
      </c>
      <c r="K75" s="43">
        <f t="array" ref="K75">_FV(Table1[[#This Row],[Company]],"Change")</f>
        <v>7.4999999999999997E-2</v>
      </c>
      <c r="L75" s="44">
        <f t="array" ref="L75">_FV(Table1[[#This Row],[Company]],"Change (%)",TRUE)</f>
        <v>4.215E-3</v>
      </c>
      <c r="M75" s="45">
        <f t="array" ref="M75">_FV(Table1[[#This Row],[Company]],"52 week high",TRUE)</f>
        <v>33.32</v>
      </c>
      <c r="N75" s="45">
        <f t="array" ref="N75">_FV(Table1[[#This Row],[Company]],"52 week low",TRUE)</f>
        <v>9.58</v>
      </c>
      <c r="O75" s="63">
        <f t="shared" si="4"/>
        <v>3.7665999999999999</v>
      </c>
      <c r="P75" s="45">
        <f t="shared" si="5"/>
        <v>21.450000000000003</v>
      </c>
      <c r="Q75" s="68">
        <f>(Table1[[#This Row],[Close]]-Table1[[#This Row],[Alert Price]])/Table1[[#This Row],[Alert Price]]</f>
        <v>-0.16689976689976696</v>
      </c>
      <c r="R75" s="46">
        <f t="array" ref="R75">_FV(Table1[[#This Row],[Company]],"Beta")</f>
        <v>1.6749000000000001</v>
      </c>
      <c r="S75" s="47" t="str">
        <f t="array" ref="S75">IF(_FV(Table1[[#This Row],[Company]],"Market cap",TRUE) &lt; 2000000000, "Small Cap", IF(_FV(Table1[[#This Row],[Company]],"Market cap",TRUE) &lt; 10000000000,"Medium Cap","Large Cap"))</f>
        <v>Medium Cap</v>
      </c>
    </row>
    <row r="76" spans="1:19" x14ac:dyDescent="0.25">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36.61</v>
      </c>
      <c r="G76" s="43" cm="1">
        <f t="array" ref="G76">_FV(Table1[[#This Row],[Company]],"Open")</f>
        <v>36.409999999999997</v>
      </c>
      <c r="H76" s="43" cm="1">
        <f t="array" ref="H76">_FV(Table1[[#This Row],[Company]],"High")</f>
        <v>36.770000000000003</v>
      </c>
      <c r="I76" s="43" cm="1">
        <f t="array" ref="I76">_FV(Table1[[#This Row],[Company]],"Low")</f>
        <v>36.020000000000003</v>
      </c>
      <c r="J76" s="43" cm="1">
        <f t="array" ref="J76">_FV(Table1[[#This Row],[Company]],"Price")</f>
        <v>36.29</v>
      </c>
      <c r="K76" s="43" cm="1">
        <f t="array" ref="K76">_FV(Table1[[#This Row],[Company]],"Change")</f>
        <v>-0.32</v>
      </c>
      <c r="L76" s="44" cm="1">
        <f t="array" ref="L76">_FV(Table1[[#This Row],[Company]],"Change (%)",TRUE)</f>
        <v>-8.7410000000000005E-3</v>
      </c>
      <c r="M76" s="45" cm="1">
        <f t="array" ref="M76">_FV(Table1[[#This Row],[Company]],"52 week high",TRUE)</f>
        <v>61.11</v>
      </c>
      <c r="N76" s="45" cm="1">
        <f t="array" ref="N76">_FV(Table1[[#This Row],[Company]],"52 week low",TRUE)</f>
        <v>28.36</v>
      </c>
      <c r="O76" s="63">
        <f t="shared" si="4"/>
        <v>11.488799999999999</v>
      </c>
      <c r="P76" s="45">
        <f t="shared" si="5"/>
        <v>44.734999999999999</v>
      </c>
      <c r="Q76" s="68">
        <f>(Table1[[#This Row],[Close]]-Table1[[#This Row],[Alert Price]])/Table1[[#This Row],[Alert Price]]</f>
        <v>-0.18877836146194257</v>
      </c>
      <c r="R76" s="46" cm="1">
        <f t="array" ref="R76">_FV(Table1[[#This Row],[Company]],"Beta")</f>
        <v>1.1516</v>
      </c>
      <c r="S76" s="47" t="str" cm="1">
        <f t="array" ref="S76">IF(_FV(Table1[[#This Row],[Company]],"Market cap",TRUE) &lt; 2000000000, "Small Cap", IF(_FV(Table1[[#This Row],[Company]],"Market cap",TRUE) &lt; 10000000000,"Medium Cap","Large Cap"))</f>
        <v>Large Cap</v>
      </c>
    </row>
    <row r="77" spans="1:19" x14ac:dyDescent="0.25">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196.6</v>
      </c>
      <c r="G77" s="43" cm="1">
        <f t="array" ref="G77">_FV(Table1[[#This Row],[Company]],"Open")</f>
        <v>196.38</v>
      </c>
      <c r="H77" s="43" cm="1">
        <f t="array" ref="H77">_FV(Table1[[#This Row],[Company]],"High")</f>
        <v>198.98</v>
      </c>
      <c r="I77" s="43" cm="1">
        <f t="array" ref="I77">_FV(Table1[[#This Row],[Company]],"Low")</f>
        <v>196.38</v>
      </c>
      <c r="J77" s="43" cm="1">
        <f t="array" ref="J77">_FV(Table1[[#This Row],[Company]],"Price")</f>
        <v>198.89</v>
      </c>
      <c r="K77" s="43" cm="1">
        <f t="array" ref="K77">_FV(Table1[[#This Row],[Company]],"Change")</f>
        <v>2.29</v>
      </c>
      <c r="L77" s="44" cm="1">
        <f t="array" ref="L77">_FV(Table1[[#This Row],[Company]],"Change (%)",TRUE)</f>
        <v>1.1648E-2</v>
      </c>
      <c r="M77" s="45" cm="1">
        <f t="array" ref="M77">_FV(Table1[[#This Row],[Company]],"52 week high",TRUE)</f>
        <v>214.17</v>
      </c>
      <c r="N77" s="45" cm="1">
        <f t="array" ref="N77">_FV(Table1[[#This Row],[Company]],"52 week low",TRUE)</f>
        <v>133.93</v>
      </c>
      <c r="O77" s="63">
        <f t="shared" si="4"/>
        <v>35.3887</v>
      </c>
      <c r="P77" s="45">
        <f t="shared" si="5"/>
        <v>174.05</v>
      </c>
      <c r="Q77" s="68">
        <f>(Table1[[#This Row],[Close]]-Table1[[#This Row],[Alert Price]])/Table1[[#This Row],[Alert Price]]</f>
        <v>0.1427176098822176</v>
      </c>
      <c r="R77" s="46" cm="1">
        <f t="array" ref="R77">_FV(Table1[[#This Row],[Company]],"Beta")</f>
        <v>0.89710000000000001</v>
      </c>
      <c r="S77" s="47" t="str" cm="1">
        <f t="array" ref="S77">IF(_FV(Table1[[#This Row],[Company]],"Market cap",TRUE) &lt; 2000000000, "Small Cap", IF(_FV(Table1[[#This Row],[Company]],"Market cap",TRUE) &lt; 10000000000,"Medium Cap","Large Cap"))</f>
        <v>Large Cap</v>
      </c>
    </row>
    <row r="78" spans="1:19" x14ac:dyDescent="0.25">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256.99</v>
      </c>
      <c r="G78" s="43" cm="1">
        <f t="array" ref="G78">_FV(Table1[[#This Row],[Company]],"Open")</f>
        <v>258.57</v>
      </c>
      <c r="H78" s="43" cm="1">
        <f t="array" ref="H78">_FV(Table1[[#This Row],[Company]],"High")</f>
        <v>262.72000000000003</v>
      </c>
      <c r="I78" s="43" cm="1">
        <f t="array" ref="I78">_FV(Table1[[#This Row],[Company]],"Low")</f>
        <v>255.81</v>
      </c>
      <c r="J78" s="43" cm="1">
        <f t="array" ref="J78">_FV(Table1[[#This Row],[Company]],"Price")</f>
        <v>258.92</v>
      </c>
      <c r="K78" s="43" cm="1">
        <f t="array" ref="K78">_FV(Table1[[#This Row],[Company]],"Change")</f>
        <v>1.93</v>
      </c>
      <c r="L78" s="44" cm="1">
        <f t="array" ref="L78">_FV(Table1[[#This Row],[Company]],"Change (%)",TRUE)</f>
        <v>7.5100000000000002E-3</v>
      </c>
      <c r="M78" s="45" cm="1">
        <f t="array" ref="M78">_FV(Table1[[#This Row],[Company]],"52 week high",TRUE)</f>
        <v>263.63409999999999</v>
      </c>
      <c r="N78" s="45" cm="1">
        <f t="array" ref="N78">_FV(Table1[[#This Row],[Company]],"52 week low",TRUE)</f>
        <v>118.11</v>
      </c>
      <c r="O78" s="63">
        <f t="shared" si="4"/>
        <v>140.8289</v>
      </c>
      <c r="P78" s="45">
        <f t="shared" si="5"/>
        <v>190.87205</v>
      </c>
      <c r="Q78" s="68">
        <f>(Table1[[#This Row],[Close]]-Table1[[#This Row],[Alert Price]])/Table1[[#This Row],[Alert Price]]</f>
        <v>0.35651081444349769</v>
      </c>
      <c r="R78" s="46" cm="1">
        <f t="array" ref="R78">_FV(Table1[[#This Row],[Company]],"Beta")</f>
        <v>0.95469999999999999</v>
      </c>
      <c r="S78" s="47" t="str" cm="1">
        <f t="array" ref="S78">IF(_FV(Table1[[#This Row],[Company]],"Market cap",TRUE) &lt; 2000000000, "Small Cap", IF(_FV(Table1[[#This Row],[Company]],"Market cap",TRUE) &lt; 10000000000,"Medium Cap","Large Cap"))</f>
        <v>Large Cap</v>
      </c>
    </row>
    <row r="79" spans="1:19" x14ac:dyDescent="0.25">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15.115</v>
      </c>
      <c r="G79" s="43">
        <f t="array" ref="G79">_FV(Table1[[#This Row],[Company]],"Open")</f>
        <v>14.65</v>
      </c>
      <c r="H79" s="43">
        <f t="array" ref="H79">_FV(Table1[[#This Row],[Company]],"High")</f>
        <v>14.75</v>
      </c>
      <c r="I79" s="43">
        <f t="array" ref="I79">_FV(Table1[[#This Row],[Company]],"Low")</f>
        <v>14.1335</v>
      </c>
      <c r="J79" s="43">
        <f t="array" ref="J79">_FV(Table1[[#This Row],[Company]],"Price")</f>
        <v>14.59</v>
      </c>
      <c r="K79" s="43">
        <f t="array" ref="K79">_FV(Table1[[#This Row],[Company]],"Change")</f>
        <v>-0.52500000000000002</v>
      </c>
      <c r="L79" s="44">
        <f t="array" ref="L79">_FV(Table1[[#This Row],[Company]],"Change (%)",TRUE)</f>
        <v>-3.4734000000000001E-2</v>
      </c>
      <c r="M79" s="45">
        <f t="array" ref="M79">_FV(Table1[[#This Row],[Company]],"52 week high",TRUE)</f>
        <v>17.489999999999998</v>
      </c>
      <c r="N79" s="45">
        <f t="array" ref="N79">_FV(Table1[[#This Row],[Company]],"52 week low",TRUE)</f>
        <v>0.25430000000000003</v>
      </c>
      <c r="O79" s="63" t="str">
        <f t="shared" si="4"/>
        <v/>
      </c>
      <c r="P79" s="45">
        <f t="shared" si="5"/>
        <v>8.8721499999999995</v>
      </c>
      <c r="Q79" s="68">
        <f>(Table1[[#This Row],[Close]]-Table1[[#This Row],[Alert Price]])/Table1[[#This Row],[Alert Price]]</f>
        <v>0.64447174585641598</v>
      </c>
      <c r="R79" s="46">
        <f t="array" ref="R79">_FV(Table1[[#This Row],[Company]],"Beta")</f>
        <v>0.5625</v>
      </c>
      <c r="S79" s="47" t="str">
        <f t="array" ref="S79">IF(_FV(Table1[[#This Row],[Company]],"Market cap",TRUE) &lt; 2000000000, "Small Cap", IF(_FV(Table1[[#This Row],[Company]],"Market cap",TRUE) &lt; 10000000000,"Medium Cap","Large Cap"))</f>
        <v>Small Cap</v>
      </c>
    </row>
    <row r="80" spans="1:19" x14ac:dyDescent="0.25">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26.19</v>
      </c>
      <c r="G80" s="43" cm="1">
        <f t="array" ref="G80">_FV(Table1[[#This Row],[Company]],"Open")</f>
        <v>26.13</v>
      </c>
      <c r="H80" s="43" cm="1">
        <f t="array" ref="H80">_FV(Table1[[#This Row],[Company]],"High")</f>
        <v>26.35</v>
      </c>
      <c r="I80" s="43" cm="1">
        <f t="array" ref="I80">_FV(Table1[[#This Row],[Company]],"Low")</f>
        <v>25.82</v>
      </c>
      <c r="J80" s="43" cm="1">
        <f t="array" ref="J80">_FV(Table1[[#This Row],[Company]],"Price")</f>
        <v>26.215</v>
      </c>
      <c r="K80" s="43" cm="1">
        <f t="array" ref="K80">_FV(Table1[[#This Row],[Company]],"Change")</f>
        <v>2.5000000000000001E-2</v>
      </c>
      <c r="L80" s="44" cm="1">
        <f t="array" ref="L80">_FV(Table1[[#This Row],[Company]],"Change (%)",TRUE)</f>
        <v>9.546E-4</v>
      </c>
      <c r="M80" s="45" cm="1">
        <f t="array" ref="M80">_FV(Table1[[#This Row],[Company]],"52 week high",TRUE)</f>
        <v>54.75</v>
      </c>
      <c r="N80" s="45" cm="1">
        <f t="array" ref="N80">_FV(Table1[[#This Row],[Company]],"52 week low",TRUE)</f>
        <v>22</v>
      </c>
      <c r="O80" s="63">
        <f t="shared" si="4"/>
        <v>30.064800000000002</v>
      </c>
      <c r="P80" s="45">
        <f t="shared" si="5"/>
        <v>38.375</v>
      </c>
      <c r="Q80" s="68">
        <f>(Table1[[#This Row],[Close]]-Table1[[#This Row],[Alert Price]])/Table1[[#This Row],[Alert Price]]</f>
        <v>-0.3168729641693811</v>
      </c>
      <c r="R80" s="46" cm="1">
        <f t="array" ref="R80">_FV(Table1[[#This Row],[Company]],"Beta")</f>
        <v>1.1435999999999999</v>
      </c>
      <c r="S80" s="47" t="str" cm="1">
        <f t="array" ref="S80">IF(_FV(Table1[[#This Row],[Company]],"Market cap",TRUE) &lt; 2000000000, "Small Cap", IF(_FV(Table1[[#This Row],[Company]],"Market cap",TRUE) &lt; 10000000000,"Medium Cap","Large Cap"))</f>
        <v>Large Cap</v>
      </c>
    </row>
    <row r="81" spans="1:19" x14ac:dyDescent="0.25">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134.88999999999999</v>
      </c>
      <c r="G81" s="43" cm="1">
        <f t="array" ref="G81">_FV(Table1[[#This Row],[Company]],"Open")</f>
        <v>134.35</v>
      </c>
      <c r="H81" s="43" cm="1">
        <f t="array" ref="H81">_FV(Table1[[#This Row],[Company]],"High")</f>
        <v>138</v>
      </c>
      <c r="I81" s="43" cm="1">
        <f t="array" ref="I81">_FV(Table1[[#This Row],[Company]],"Low")</f>
        <v>134.35</v>
      </c>
      <c r="J81" s="43" cm="1">
        <f t="array" ref="J81">_FV(Table1[[#This Row],[Company]],"Price")</f>
        <v>136.91</v>
      </c>
      <c r="K81" s="43" cm="1">
        <f t="array" ref="K81">_FV(Table1[[#This Row],[Company]],"Change")</f>
        <v>2.02</v>
      </c>
      <c r="L81" s="44" cm="1">
        <f t="array" ref="L81">_FV(Table1[[#This Row],[Company]],"Change (%)",TRUE)</f>
        <v>1.4975E-2</v>
      </c>
      <c r="M81" s="45" cm="1">
        <f t="array" ref="M81">_FV(Table1[[#This Row],[Company]],"52 week high",TRUE)</f>
        <v>146.13</v>
      </c>
      <c r="N81" s="45" cm="1">
        <f t="array" ref="N81">_FV(Table1[[#This Row],[Company]],"52 week low",TRUE)</f>
        <v>44.27</v>
      </c>
      <c r="O81" s="63">
        <f t="shared" si="4"/>
        <v>182.40700000000001</v>
      </c>
      <c r="P81" s="45">
        <f t="shared" si="5"/>
        <v>95.199999999999989</v>
      </c>
      <c r="Q81" s="68">
        <f>(Table1[[#This Row],[Close]]-Table1[[#This Row],[Alert Price]])/Table1[[#This Row],[Alert Price]]</f>
        <v>0.43813025210084044</v>
      </c>
      <c r="R81" s="46" cm="1">
        <f t="array" ref="R81">_FV(Table1[[#This Row],[Company]],"Beta")</f>
        <v>1.1113</v>
      </c>
      <c r="S81" s="47" t="str" cm="1">
        <f t="array" ref="S81">IF(_FV(Table1[[#This Row],[Company]],"Market cap",TRUE) &lt; 2000000000, "Small Cap", IF(_FV(Table1[[#This Row],[Company]],"Market cap",TRUE) &lt; 10000000000,"Medium Cap","Large Cap"))</f>
        <v>Medium Cap</v>
      </c>
    </row>
    <row r="82" spans="1:19" x14ac:dyDescent="0.25">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107.54</v>
      </c>
      <c r="G82" s="43" cm="1">
        <f t="array" ref="G82">_FV(Table1[[#This Row],[Company]],"Open")</f>
        <v>107.09</v>
      </c>
      <c r="H82" s="43" cm="1">
        <f t="array" ref="H82">_FV(Table1[[#This Row],[Company]],"High")</f>
        <v>108.47</v>
      </c>
      <c r="I82" s="43" cm="1">
        <f t="array" ref="I82">_FV(Table1[[#This Row],[Company]],"Low")</f>
        <v>106.6</v>
      </c>
      <c r="J82" s="43" cm="1">
        <f t="array" ref="J82">_FV(Table1[[#This Row],[Company]],"Price")</f>
        <v>108.25</v>
      </c>
      <c r="K82" s="43" cm="1">
        <f t="array" ref="K82">_FV(Table1[[#This Row],[Company]],"Change")</f>
        <v>0.71</v>
      </c>
      <c r="L82" s="44" cm="1">
        <f t="array" ref="L82">_FV(Table1[[#This Row],[Company]],"Change (%)",TRUE)</f>
        <v>6.6020000000000002E-3</v>
      </c>
      <c r="M82" s="45" cm="1">
        <f t="array" ref="M82">_FV(Table1[[#This Row],[Company]],"52 week high",TRUE)</f>
        <v>126.79</v>
      </c>
      <c r="N82" s="45" cm="1">
        <f t="array" ref="N82">_FV(Table1[[#This Row],[Company]],"52 week low",TRUE)</f>
        <v>85.34</v>
      </c>
      <c r="O82" s="63">
        <f t="shared" si="4"/>
        <v>27.258400000000002</v>
      </c>
      <c r="P82" s="45">
        <f t="shared" si="5"/>
        <v>106.065</v>
      </c>
      <c r="Q82" s="68">
        <f>(Table1[[#This Row],[Close]]-Table1[[#This Row],[Alert Price]])/Table1[[#This Row],[Alert Price]]</f>
        <v>2.0600575119030805E-2</v>
      </c>
      <c r="R82" s="46" cm="1">
        <f t="array" ref="R82">_FV(Table1[[#This Row],[Company]],"Beta")</f>
        <v>0.72140000000000004</v>
      </c>
      <c r="S82" s="47" t="str" cm="1">
        <f t="array" ref="S82">IF(_FV(Table1[[#This Row],[Company]],"Market cap",TRUE) &lt; 2000000000, "Small Cap", IF(_FV(Table1[[#This Row],[Company]],"Market cap",TRUE) &lt; 10000000000,"Medium Cap","Large Cap"))</f>
        <v>Large Cap</v>
      </c>
    </row>
    <row r="83" spans="1:19" x14ac:dyDescent="0.25">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132.32</v>
      </c>
      <c r="G83" s="43" cm="1">
        <f t="array" ref="G83">_FV(Table1[[#This Row],[Company]],"Open")</f>
        <v>132.55000000000001</v>
      </c>
      <c r="H83" s="43" cm="1">
        <f t="array" ref="H83">_FV(Table1[[#This Row],[Company]],"High")</f>
        <v>133.03</v>
      </c>
      <c r="I83" s="43" cm="1">
        <f t="array" ref="I83">_FV(Table1[[#This Row],[Company]],"Low")</f>
        <v>131.19</v>
      </c>
      <c r="J83" s="43" cm="1">
        <f t="array" ref="J83">_FV(Table1[[#This Row],[Company]],"Price")</f>
        <v>132.905</v>
      </c>
      <c r="K83" s="43" cm="1">
        <f t="array" ref="K83">_FV(Table1[[#This Row],[Company]],"Change")</f>
        <v>0.58499999999999996</v>
      </c>
      <c r="L83" s="44" cm="1">
        <f t="array" ref="L83">_FV(Table1[[#This Row],[Company]],"Change (%)",TRUE)</f>
        <v>4.4209999999999996E-3</v>
      </c>
      <c r="M83" s="45" cm="1">
        <f t="array" ref="M83">_FV(Table1[[#This Row],[Company]],"52 week high",TRUE)</f>
        <v>134.13</v>
      </c>
      <c r="N83" s="45" cm="1">
        <f t="array" ref="N83">_FV(Table1[[#This Row],[Company]],"52 week low",TRUE)</f>
        <v>102</v>
      </c>
      <c r="O83" s="63">
        <f t="shared" si="4"/>
        <v>25.1676</v>
      </c>
      <c r="P83" s="45">
        <f t="shared" si="5"/>
        <v>118.065</v>
      </c>
      <c r="Q83" s="68">
        <f>(Table1[[#This Row],[Close]]-Table1[[#This Row],[Alert Price]])/Table1[[#This Row],[Alert Price]]</f>
        <v>0.12569347393385003</v>
      </c>
      <c r="R83" s="46" cm="1">
        <f t="array" ref="R83">_FV(Table1[[#This Row],[Company]],"Beta")</f>
        <v>0.33189999999999997</v>
      </c>
      <c r="S83" s="47" t="str" cm="1">
        <f t="array" ref="S83">IF(_FV(Table1[[#This Row],[Company]],"Market cap",TRUE) &lt; 2000000000, "Small Cap", IF(_FV(Table1[[#This Row],[Company]],"Market cap",TRUE) &lt; 10000000000,"Medium Cap","Large Cap"))</f>
        <v>Large Cap</v>
      </c>
    </row>
    <row r="84" spans="1:19" x14ac:dyDescent="0.25">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32.6</v>
      </c>
      <c r="G84" s="43" cm="1">
        <f t="array" ref="G84">_FV(Table1[[#This Row],[Company]],"Open")</f>
        <v>32.74</v>
      </c>
      <c r="H84" s="43" cm="1">
        <f t="array" ref="H84">_FV(Table1[[#This Row],[Company]],"High")</f>
        <v>32.880000000000003</v>
      </c>
      <c r="I84" s="43" cm="1">
        <f t="array" ref="I84">_FV(Table1[[#This Row],[Company]],"Low")</f>
        <v>30.73</v>
      </c>
      <c r="J84" s="43" cm="1">
        <f t="array" ref="J84">_FV(Table1[[#This Row],[Company]],"Price")</f>
        <v>31.045000000000002</v>
      </c>
      <c r="K84" s="43" cm="1">
        <f t="array" ref="K84">_FV(Table1[[#This Row],[Company]],"Change")</f>
        <v>-1.5549999999999999</v>
      </c>
      <c r="L84" s="44" cm="1">
        <f t="array" ref="L84">_FV(Table1[[#This Row],[Company]],"Change (%)",TRUE)</f>
        <v>-4.7698999999999998E-2</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0.12543048758383182</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x14ac:dyDescent="0.25">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252.72</v>
      </c>
      <c r="G85" s="43" cm="1">
        <f t="array" ref="G85">_FV(Table1[[#This Row],[Company]],"Open")</f>
        <v>254.32</v>
      </c>
      <c r="H85" s="43" cm="1">
        <f t="array" ref="H85">_FV(Table1[[#This Row],[Company]],"High")</f>
        <v>257.92</v>
      </c>
      <c r="I85" s="43" cm="1">
        <f t="array" ref="I85">_FV(Table1[[#This Row],[Company]],"Low")</f>
        <v>252.87</v>
      </c>
      <c r="J85" s="43" cm="1">
        <f t="array" ref="J85">_FV(Table1[[#This Row],[Company]],"Price")</f>
        <v>255.53</v>
      </c>
      <c r="K85" s="43" cm="1">
        <f t="array" ref="K85">_FV(Table1[[#This Row],[Company]],"Change")</f>
        <v>2.81</v>
      </c>
      <c r="L85" s="44" cm="1">
        <f t="array" ref="L85">_FV(Table1[[#This Row],[Company]],"Change (%)",TRUE)</f>
        <v>1.1119E-2</v>
      </c>
      <c r="M85" s="45" cm="1">
        <f t="array" ref="M85">_FV(Table1[[#This Row],[Company]],"52 week high",TRUE)</f>
        <v>255.53</v>
      </c>
      <c r="N85" s="45" cm="1">
        <f t="array" ref="N85">_FV(Table1[[#This Row],[Company]],"52 week low",TRUE)</f>
        <v>120.12</v>
      </c>
      <c r="O85" s="63">
        <f t="shared" si="4"/>
        <v>73.206000000000003</v>
      </c>
      <c r="P85" s="45">
        <f t="shared" si="5"/>
        <v>187.82499999999999</v>
      </c>
      <c r="Q85" s="68">
        <f>(Table1[[#This Row],[Close]]-Table1[[#This Row],[Alert Price]])/Table1[[#This Row],[Alert Price]]</f>
        <v>0.36046852122986833</v>
      </c>
      <c r="R85" s="46" cm="1">
        <f t="array" ref="R85">_FV(Table1[[#This Row],[Company]],"Beta")</f>
        <v>1.1388</v>
      </c>
      <c r="S85" s="47" t="str" cm="1">
        <f t="array" ref="S85">IF(_FV(Table1[[#This Row],[Company]],"Market cap",TRUE) &lt; 2000000000, "Small Cap", IF(_FV(Table1[[#This Row],[Company]],"Market cap",TRUE) &lt; 10000000000,"Medium Cap","Large Cap"))</f>
        <v>Large Cap</v>
      </c>
    </row>
    <row r="86" spans="1:19" x14ac:dyDescent="0.25">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81.61</v>
      </c>
      <c r="G86" s="43">
        <f t="array" ref="G86">_FV(Table1[[#This Row],[Company]],"Open")</f>
        <v>80.63</v>
      </c>
      <c r="H86" s="43">
        <f t="array" ref="H86">_FV(Table1[[#This Row],[Company]],"High")</f>
        <v>82.06</v>
      </c>
      <c r="I86" s="43">
        <f t="array" ref="I86">_FV(Table1[[#This Row],[Company]],"Low")</f>
        <v>80.59</v>
      </c>
      <c r="J86" s="43">
        <f t="array" ref="J86">_FV(Table1[[#This Row],[Company]],"Price")</f>
        <v>81.33</v>
      </c>
      <c r="K86" s="43">
        <f t="array" ref="K86">_FV(Table1[[#This Row],[Company]],"Change")</f>
        <v>-0.28000000000000003</v>
      </c>
      <c r="L86" s="44">
        <f t="array" ref="L86">_FV(Table1[[#This Row],[Company]],"Change (%)",TRUE)</f>
        <v>-3.431E-3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0.36792532167185266</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x14ac:dyDescent="0.25">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260.44</v>
      </c>
      <c r="G87" s="43" cm="1">
        <f t="array" ref="G87">_FV(Table1[[#This Row],[Company]],"Open")</f>
        <v>261.95</v>
      </c>
      <c r="H87" s="43" cm="1">
        <f t="array" ref="H87">_FV(Table1[[#This Row],[Company]],"High")</f>
        <v>265.32</v>
      </c>
      <c r="I87" s="43" cm="1">
        <f t="array" ref="I87">_FV(Table1[[#This Row],[Company]],"Low")</f>
        <v>255.81</v>
      </c>
      <c r="J87" s="43" cm="1">
        <f t="array" ref="J87">_FV(Table1[[#This Row],[Company]],"Price")</f>
        <v>261.935</v>
      </c>
      <c r="K87" s="43" cm="1">
        <f t="array" ref="K87">_FV(Table1[[#This Row],[Company]],"Change")</f>
        <v>1.4950000000000001</v>
      </c>
      <c r="L87" s="44" cm="1">
        <f t="array" ref="L87">_FV(Table1[[#This Row],[Company]],"Change (%)",TRUE)</f>
        <v>5.7399999999999994E-3</v>
      </c>
      <c r="M87" s="45" cm="1">
        <f t="array" ref="M87">_FV(Table1[[#This Row],[Company]],"52 week high",TRUE)</f>
        <v>281</v>
      </c>
      <c r="N87" s="45" cm="1">
        <f t="array" ref="N87">_FV(Table1[[#This Row],[Company]],"52 week low",TRUE)</f>
        <v>60.967500000000001</v>
      </c>
      <c r="O87" s="63">
        <f t="shared" si="4"/>
        <v>1532</v>
      </c>
      <c r="P87" s="45">
        <f t="shared" si="5"/>
        <v>170.98374999999999</v>
      </c>
      <c r="Q87" s="68">
        <f>(Table1[[#This Row],[Close]]-Table1[[#This Row],[Alert Price]])/Table1[[#This Row],[Alert Price]]</f>
        <v>0.53192920379860675</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x14ac:dyDescent="0.2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x14ac:dyDescent="0.25">
      <c r="A1" s="76" t="s">
        <v>31</v>
      </c>
      <c r="B1" s="76" t="s">
        <v>32</v>
      </c>
      <c r="C1" s="76" t="s">
        <v>1</v>
      </c>
      <c r="D1" s="77" t="s">
        <v>18</v>
      </c>
      <c r="E1" s="76" t="s">
        <v>33</v>
      </c>
      <c r="F1" s="76" t="s">
        <v>34</v>
      </c>
      <c r="G1" s="83" t="s">
        <v>5</v>
      </c>
      <c r="H1" s="83" t="s">
        <v>9</v>
      </c>
      <c r="I1" s="83" t="s">
        <v>10</v>
      </c>
      <c r="J1" s="83" t="s">
        <v>11</v>
      </c>
      <c r="K1" s="84" t="s">
        <v>12</v>
      </c>
      <c r="L1" s="84" t="s">
        <v>13</v>
      </c>
      <c r="M1" s="84" t="s">
        <v>15</v>
      </c>
      <c r="N1" s="85" t="s">
        <v>16</v>
      </c>
      <c r="O1" s="86" t="s">
        <v>17</v>
      </c>
    </row>
    <row r="2" spans="1:16" x14ac:dyDescent="0.25">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33.54</v>
      </c>
      <c r="H2" s="87">
        <f>_FV(Table3[[#This Row],[Fund]],"Price")</f>
        <v>33.79</v>
      </c>
      <c r="I2" s="87">
        <f>_FV(Table3[[#This Row],[Fund]],"Change")</f>
        <v>0.25</v>
      </c>
      <c r="J2" s="88">
        <f>_FV(Table3[[#This Row],[Fund]],"Change (%)",TRUE)</f>
        <v>7.4539999999999997E-3</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-3.1805157593123197E-2</v>
      </c>
      <c r="O2" s="91">
        <f>IFERROR(_FV(Table3[[#This Row],[Fund]],"Beta"),"")</f>
        <v>0.84689999999999999</v>
      </c>
      <c r="P2" s="72"/>
    </row>
    <row r="3" spans="1:16" x14ac:dyDescent="0.25">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201.98</v>
      </c>
      <c r="H3" s="87">
        <f>_FV(Table3[[#This Row],[Fund]],"Price")</f>
        <v>204.76</v>
      </c>
      <c r="I3" s="87">
        <f>_FV(Table3[[#This Row],[Fund]],"Change")</f>
        <v>2.78</v>
      </c>
      <c r="J3" s="88">
        <f>_FV(Table3[[#This Row],[Fund]],"Change (%)",TRUE)</f>
        <v>1.3764E-2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1.5665030934728246E-2</v>
      </c>
      <c r="O3" s="91">
        <f>IFERROR(_FV(Table3[[#This Row],[Fund]],"Beta"),"")</f>
        <v>0.39129999999999998</v>
      </c>
      <c r="P3" s="72"/>
    </row>
    <row r="4" spans="1:16" x14ac:dyDescent="0.25">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55.49</v>
      </c>
      <c r="H4" s="87">
        <f>_FV(Table3[[#This Row],[Fund]],"Price")</f>
        <v>56.42</v>
      </c>
      <c r="I4" s="87">
        <f>_FV(Table3[[#This Row],[Fund]],"Change")</f>
        <v>0.93</v>
      </c>
      <c r="J4" s="88">
        <f>_FV(Table3[[#This Row],[Fund]],"Change (%)",TRUE)</f>
        <v>1.6760000000000001E-2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-6.6088156864954157E-3</v>
      </c>
      <c r="O4" s="91">
        <f>IFERROR(_FV(Table3[[#This Row],[Fund]],"Beta"),"")</f>
        <v>0.96730000000000005</v>
      </c>
      <c r="P4" s="72"/>
    </row>
    <row r="5" spans="1:16" x14ac:dyDescent="0.25">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82.02</v>
      </c>
      <c r="H5" s="87">
        <f>_FV(Table3[[#This Row],[Fund]],"Price")</f>
        <v>82.444999999999993</v>
      </c>
      <c r="I5" s="87">
        <f>_FV(Table3[[#This Row],[Fund]],"Change")</f>
        <v>0.42499999999999999</v>
      </c>
      <c r="J5" s="88">
        <f>_FV(Table3[[#This Row],[Fund]],"Change (%)",TRUE)</f>
        <v>5.182E-3</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6.4287097398825141E-2</v>
      </c>
      <c r="O5" s="91">
        <f>IFERROR(_FV(Table3[[#This Row],[Fund]],"Beta"),"")</f>
        <v>0.88419999999999999</v>
      </c>
      <c r="P5" s="72"/>
    </row>
    <row r="6" spans="1:16" x14ac:dyDescent="0.25">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53.67</v>
      </c>
      <c r="H6" s="87">
        <f>_FV(Table3[[#This Row],[Fund]],"Price")</f>
        <v>53.990099999999998</v>
      </c>
      <c r="I6" s="87">
        <f>_FV(Table3[[#This Row],[Fund]],"Change")</f>
        <v>0.3201</v>
      </c>
      <c r="J6" s="88">
        <f>_FV(Table3[[#This Row],[Fund]],"Change (%)",TRUE)</f>
        <v>5.9640000000000006E-3</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9.7527062052141997E-2</v>
      </c>
      <c r="O6" s="91">
        <f>IFERROR(_FV(Table3[[#This Row],[Fund]],"Beta"),"")</f>
        <v>0.91039999999999999</v>
      </c>
    </row>
    <row r="7" spans="1:16" x14ac:dyDescent="0.25">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8.0000000000000004E-4</v>
      </c>
      <c r="F7" s="73" t="str">
        <f>_FV(Table3[[#This Row],[Fund]],"Instrument type",TRUE)</f>
        <v>ETF</v>
      </c>
      <c r="G7" s="87">
        <f>_FV(Table3[[#This Row],[Fund]],"Previous close",TRUE)</f>
        <v>122.99</v>
      </c>
      <c r="H7" s="87">
        <f>_FV(Table3[[#This Row],[Fund]],"Price")</f>
        <v>124.2</v>
      </c>
      <c r="I7" s="87">
        <f>_FV(Table3[[#This Row],[Fund]],"Change")</f>
        <v>1.21</v>
      </c>
      <c r="J7" s="88">
        <f>_FV(Table3[[#This Row],[Fund]],"Change (%)",TRUE)</f>
        <v>9.8379999999999995E-3</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0.13621133896834398</v>
      </c>
      <c r="O7" s="91">
        <f>IFERROR(_FV(Table3[[#This Row],[Fund]],"Beta"),"")</f>
        <v>0.85940000000000005</v>
      </c>
    </row>
    <row r="8" spans="1:16" x14ac:dyDescent="0.25">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45.95</v>
      </c>
      <c r="H8" s="87">
        <f>_FV(Table3[[#This Row],[Fund]],"Price")</f>
        <v>45.99</v>
      </c>
      <c r="I8" s="87">
        <f>_FV(Table3[[#This Row],[Fund]],"Change")</f>
        <v>0.04</v>
      </c>
      <c r="J8" s="88">
        <f>_FV(Table3[[#This Row],[Fund]],"Change (%)",TRUE)</f>
        <v>8.7050000000000007E-4</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0.11585587771442432</v>
      </c>
      <c r="O8" s="91">
        <f>IFERROR(_FV(Table3[[#This Row],[Fund]],"Beta"),"")</f>
        <v>1.0195000000000001</v>
      </c>
    </row>
    <row r="9" spans="1:16" x14ac:dyDescent="0.25">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170.6</v>
      </c>
      <c r="H9" s="87">
        <f>_FV(Table3[[#This Row],[Fund]],"Price")</f>
        <v>171.255</v>
      </c>
      <c r="I9" s="87">
        <f>_FV(Table3[[#This Row],[Fund]],"Change")</f>
        <v>0.65500000000000003</v>
      </c>
      <c r="J9" s="88">
        <f>_FV(Table3[[#This Row],[Fund]],"Change (%)",TRUE)</f>
        <v>3.8390000000000004E-3</v>
      </c>
      <c r="K9" s="89" cm="1">
        <f t="array" ref="K9">IFERROR(_FV(Table3[[#This Row],[Fund]],"52 week high",TRUE),"")</f>
        <v>189.78</v>
      </c>
      <c r="L9" s="89" cm="1">
        <f t="array" ref="L9">IFERROR(_FV(Table3[[#This Row],[Fund]],"52 week low",TRUE),"")</f>
        <v>124.2</v>
      </c>
      <c r="M9" s="89">
        <f>IFERROR(Table3[[#This Row],[52 week low]] + ((Table3[[#This Row],[52 week high]]-Table3[[#This Row],[52 week low]])/2),"")</f>
        <v>156.99</v>
      </c>
      <c r="N9" s="90">
        <f>IFERROR((Table3[[#This Row],[Close]]-Table3[[#This Row],[Alert Price]])/Table3[[#This Row],[Alert Price]],"")</f>
        <v>9.0865660233135775E-2</v>
      </c>
      <c r="O9" s="91">
        <f>IFERROR(_FV(Table3[[#This Row],[Fund]],"Beta"),"")</f>
        <v>1.4255</v>
      </c>
    </row>
    <row r="10" spans="1:16" x14ac:dyDescent="0.25">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79.2</v>
      </c>
      <c r="H10" s="87">
        <f>_FV(Table3[[#This Row],[Fund]],"Price")</f>
        <v>79.58</v>
      </c>
      <c r="I10" s="87">
        <f>_FV(Table3[[#This Row],[Fund]],"Change")</f>
        <v>0.38</v>
      </c>
      <c r="J10" s="88">
        <f>_FV(Table3[[#This Row],[Fund]],"Change (%)",TRUE)</f>
        <v>4.7980000000000002E-3</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0.16234572409260198</v>
      </c>
      <c r="O10" s="91">
        <f>IFERROR(_FV(Table3[[#This Row],[Fund]],"Beta"),"")</f>
        <v>1.0296000000000001</v>
      </c>
    </row>
    <row r="11" spans="1:16" x14ac:dyDescent="0.25">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173.005</v>
      </c>
      <c r="H11" s="87">
        <f>_FV(Table3[[#This Row],[Fund]],"Price")</f>
        <v>175.63900000000001</v>
      </c>
      <c r="I11" s="87">
        <f>_FV(Table3[[#This Row],[Fund]],"Change")</f>
        <v>2.6339999999999999</v>
      </c>
      <c r="J11" s="88">
        <f>_FV(Table3[[#This Row],[Fund]],"Change (%)",TRUE)</f>
        <v>1.5224999999999999E-2</v>
      </c>
      <c r="K11" s="89" cm="1">
        <f t="array" ref="K11">IFERROR(_FV(Table3[[#This Row],[Fund]],"52 week high",TRUE),"")</f>
        <v>175.63900000000001</v>
      </c>
      <c r="L11" s="89" cm="1">
        <f t="array" ref="L11">IFERROR(_FV(Table3[[#This Row],[Fund]],"52 week low",TRUE),"")</f>
        <v>132.30500000000001</v>
      </c>
      <c r="M11" s="89">
        <f>IFERROR(Table3[[#This Row],[52 week low]] + ((Table3[[#This Row],[52 week high]]-Table3[[#This Row],[52 week low]])/2),"")</f>
        <v>153.97200000000001</v>
      </c>
      <c r="N11" s="90">
        <f>IFERROR((Table3[[#This Row],[Close]]-Table3[[#This Row],[Alert Price]])/Table3[[#This Row],[Alert Price]],"")</f>
        <v>0.14072039072039072</v>
      </c>
      <c r="O11" s="91">
        <f>IFERROR(_FV(Table3[[#This Row],[Fund]],"Beta"),"")</f>
        <v>0.80700000000000005</v>
      </c>
    </row>
    <row r="12" spans="1:16" x14ac:dyDescent="0.25">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18.350000000000001</v>
      </c>
      <c r="H12" s="87">
        <f>_FV(Table3[[#This Row],[Fund]],"Price")</f>
        <v>18.625</v>
      </c>
      <c r="I12" s="87">
        <f>_FV(Table3[[#This Row],[Fund]],"Change")</f>
        <v>0.27500000000000002</v>
      </c>
      <c r="J12" s="88">
        <f>_FV(Table3[[#This Row],[Fund]],"Change (%)",TRUE)</f>
        <v>1.4985999999999999E-2</v>
      </c>
      <c r="K12" s="89" cm="1">
        <f t="array" ref="K12">IFERROR(_FV(Table3[[#This Row],[Fund]],"52 week high",TRUE),"")</f>
        <v>18.625</v>
      </c>
      <c r="L12" s="89" cm="1">
        <f t="array" ref="L12">IFERROR(_FV(Table3[[#This Row],[Fund]],"52 week low",TRUE),"")</f>
        <v>14.01</v>
      </c>
      <c r="M12" s="89">
        <f>IFERROR(Table3[[#This Row],[52 week low]] + ((Table3[[#This Row],[52 week high]]-Table3[[#This Row],[52 week low]])/2),"")</f>
        <v>16.317499999999999</v>
      </c>
      <c r="N12" s="90">
        <f>IFERROR((Table3[[#This Row],[Close]]-Table3[[#This Row],[Alert Price]])/Table3[[#This Row],[Alert Price]],"")</f>
        <v>0.14141259384096835</v>
      </c>
      <c r="O12" s="91" t="str">
        <f>IFERROR(_FV(Table3[[#This Row],[Fund]],"Beta"),"")</f>
        <v/>
      </c>
    </row>
    <row r="13" spans="1:16" x14ac:dyDescent="0.25">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147733916353</v>
      </c>
      <c r="E13" s="74">
        <f>_FV(Table3[[#This Row],[Fund]],"Expense ratio",TRUE)</f>
        <v>4.0000000000000002E-4</v>
      </c>
      <c r="F13" s="80" t="str">
        <f>_FV(Table3[[#This Row],[Fund]],"Instrument type",TRUE)</f>
        <v>ETF</v>
      </c>
      <c r="G13" s="87">
        <f>_FV(Table3[[#This Row],[Fund]],"Previous close",TRUE)</f>
        <v>298.62</v>
      </c>
      <c r="H13" s="87">
        <f>_FV(Table3[[#This Row],[Fund]],"Price")</f>
        <v>300.29000000000002</v>
      </c>
      <c r="I13" s="87">
        <f>_FV(Table3[[#This Row],[Fund]],"Change")</f>
        <v>1.67</v>
      </c>
      <c r="J13" s="88">
        <f>_FV(Table3[[#This Row],[Fund]],"Change (%)",TRUE)</f>
        <v>5.5920000000000006E-3</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0.17268715585582078</v>
      </c>
      <c r="O13" s="91">
        <f>IFERROR(_FV(Table3[[#This Row],[Fund]],"Beta"),"")</f>
        <v>1.0004999999999999</v>
      </c>
    </row>
    <row r="14" spans="1:16" x14ac:dyDescent="0.25">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x14ac:dyDescent="0.25">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52.65</v>
      </c>
      <c r="H15" s="87">
        <f>_FV(Table3[[#This Row],[Fund]],"Price")</f>
        <v>53.096200000000003</v>
      </c>
      <c r="I15" s="87">
        <f>_FV(Table3[[#This Row],[Fund]],"Change")</f>
        <v>0.44619999999999999</v>
      </c>
      <c r="J15" s="88">
        <f>_FV(Table3[[#This Row],[Fund]],"Change (%)",TRUE)</f>
        <v>8.4749999999999999E-3</v>
      </c>
      <c r="K15" s="89" cm="1">
        <f t="array" ref="K15">IFERROR(_FV(Table3[[#This Row],[Fund]],"52 week high",TRUE),"")</f>
        <v>53.126300000000001</v>
      </c>
      <c r="L15" s="89" cm="1">
        <f t="array" ref="L15">IFERROR(_FV(Table3[[#This Row],[Fund]],"52 week low",TRUE),"")</f>
        <v>35.74</v>
      </c>
      <c r="M15" s="89">
        <f>IFERROR(Table3[[#This Row],[52 week low]] + ((Table3[[#This Row],[52 week high]]-Table3[[#This Row],[52 week low]])/2),"")</f>
        <v>44.433149999999998</v>
      </c>
      <c r="N15" s="90">
        <f>IFERROR((Table3[[#This Row],[Close]]-Table3[[#This Row],[Alert Price]])/Table3[[#This Row],[Alert Price]],"")</f>
        <v>0.19496817128652832</v>
      </c>
      <c r="O15" s="91">
        <f>IFERROR(_FV(Table3[[#This Row],[Fund]],"Beta"),"")</f>
        <v>1.0129999999999999</v>
      </c>
    </row>
    <row r="16" spans="1:16" x14ac:dyDescent="0.25">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204</v>
      </c>
      <c r="H16" s="87">
        <f>_FV(Table3[[#This Row],[Fund]],"Price")</f>
        <v>205.56</v>
      </c>
      <c r="I16" s="87">
        <f>_FV(Table3[[#This Row],[Fund]],"Change")</f>
        <v>1.56</v>
      </c>
      <c r="J16" s="88">
        <f>_FV(Table3[[#This Row],[Fund]],"Change (%)",TRUE)</f>
        <v>7.6470000000000002E-3</v>
      </c>
      <c r="K16" s="89" cm="1">
        <f t="array" ref="K16">IFERROR(_FV(Table3[[#This Row],[Fund]],"52 week high",TRUE),"")</f>
        <v>205.71</v>
      </c>
      <c r="L16" s="89" cm="1">
        <f t="array" ref="L16">IFERROR(_FV(Table3[[#This Row],[Fund]],"52 week low",TRUE),"")</f>
        <v>138.11000000000001</v>
      </c>
      <c r="M16" s="89">
        <f>IFERROR(Table3[[#This Row],[52 week low]] + ((Table3[[#This Row],[52 week high]]-Table3[[#This Row],[52 week low]])/2),"")</f>
        <v>171.91000000000003</v>
      </c>
      <c r="N16" s="90">
        <f>IFERROR((Table3[[#This Row],[Close]]-Table3[[#This Row],[Alert Price]])/Table3[[#This Row],[Alert Price]],"")</f>
        <v>0.19574195800127958</v>
      </c>
      <c r="O16" s="91">
        <f>IFERROR(_FV(Table3[[#This Row],[Fund]],"Beta"),"")</f>
        <v>1.0150999999999999</v>
      </c>
    </row>
    <row r="17" spans="1:15" x14ac:dyDescent="0.2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111.27</v>
      </c>
      <c r="H17" s="87">
        <f>_FV(Table3[[#This Row],[Fund]],"Price")</f>
        <v>111.83</v>
      </c>
      <c r="I17" s="87">
        <f>_FV(Table3[[#This Row],[Fund]],"Change")</f>
        <v>0.56000000000000005</v>
      </c>
      <c r="J17" s="88">
        <f>_FV(Table3[[#This Row],[Fund]],"Change (%)",TRUE)</f>
        <v>5.0329999999999993E-3</v>
      </c>
      <c r="K17" s="89" cm="1">
        <f t="array" ref="K17">IFERROR(_FV(Table3[[#This Row],[Fund]],"52 week high",TRUE),"")</f>
        <v>111.83</v>
      </c>
      <c r="L17" s="89" cm="1">
        <f t="array" ref="L17">IFERROR(_FV(Table3[[#This Row],[Fund]],"52 week low",TRUE),"")</f>
        <v>78.180000000000007</v>
      </c>
      <c r="M17" s="89">
        <f>IFERROR(Table3[[#This Row],[52 week low]] + ((Table3[[#This Row],[52 week high]]-Table3[[#This Row],[52 week low]])/2),"")</f>
        <v>95.004999999999995</v>
      </c>
      <c r="N17" s="90">
        <f>IFERROR((Table3[[#This Row],[Close]]-Table3[[#This Row],[Alert Price]])/Table3[[#This Row],[Alert Price]],"")</f>
        <v>0.17709594231882536</v>
      </c>
      <c r="O17" s="91">
        <f>IFERROR(_FV(Table3[[#This Row],[Fund]],"Beta"),"")</f>
        <v>1.6297999999999999</v>
      </c>
    </row>
    <row r="18" spans="1:15" x14ac:dyDescent="0.2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287.57</v>
      </c>
      <c r="H18" s="87">
        <f>_FV(Table3[[#This Row],[Fund]],"Price")</f>
        <v>291.60000000000002</v>
      </c>
      <c r="I18" s="87">
        <f>_FV(Table3[[#This Row],[Fund]],"Change")</f>
        <v>4.03</v>
      </c>
      <c r="J18" s="88">
        <f>_FV(Table3[[#This Row],[Fund]],"Change (%)",TRUE)</f>
        <v>1.4014E-2</v>
      </c>
      <c r="K18" s="89" cm="1">
        <f t="array" ref="K18">IFERROR(_FV(Table3[[#This Row],[Fund]],"52 week high",TRUE),"")</f>
        <v>291.60000000000002</v>
      </c>
      <c r="L18" s="89" cm="1">
        <f t="array" ref="L18">IFERROR(_FV(Table3[[#This Row],[Fund]],"52 week low",TRUE),"")</f>
        <v>183.25</v>
      </c>
      <c r="M18" s="89">
        <f>IFERROR(Table3[[#This Row],[52 week low]] + ((Table3[[#This Row],[52 week high]]-Table3[[#This Row],[52 week low]])/2),"")</f>
        <v>237.42500000000001</v>
      </c>
      <c r="N18" s="90">
        <f>IFERROR((Table3[[#This Row],[Close]]-Table3[[#This Row],[Alert Price]])/Table3[[#This Row],[Alert Price]],"")</f>
        <v>0.22817731915341691</v>
      </c>
      <c r="O18" s="91">
        <f>IFERROR(_FV(Table3[[#This Row],[Fund]],"Beta"),"")</f>
        <v>1.0038</v>
      </c>
    </row>
    <row r="19" spans="1:15" x14ac:dyDescent="0.2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142.46</v>
      </c>
      <c r="H19" s="87">
        <f>_FV(Table3[[#This Row],[Fund]],"Price")</f>
        <v>141.94</v>
      </c>
      <c r="I19" s="87">
        <f>_FV(Table3[[#This Row],[Fund]],"Change")</f>
        <v>-0.52</v>
      </c>
      <c r="J19" s="88">
        <f>_FV(Table3[[#This Row],[Fund]],"Change (%)",TRUE)</f>
        <v>-3.65E-3</v>
      </c>
      <c r="K19" s="89" cm="1">
        <f t="array" ref="K19">IFERROR(_FV(Table3[[#This Row],[Fund]],"52 week high",TRUE),"")</f>
        <v>146.529</v>
      </c>
      <c r="L19" s="89" cm="1">
        <f t="array" ref="L19">IFERROR(_FV(Table3[[#This Row],[Fund]],"52 week low",TRUE),"")</f>
        <v>92.15</v>
      </c>
      <c r="M19" s="89">
        <f>IFERROR(Table3[[#This Row],[52 week low]] + ((Table3[[#This Row],[52 week high]]-Table3[[#This Row],[52 week low]])/2),"")</f>
        <v>119.3395</v>
      </c>
      <c r="N19" s="90">
        <f>IFERROR((Table3[[#This Row],[Close]]-Table3[[#This Row],[Alert Price]])/Table3[[#This Row],[Alert Price]],"")</f>
        <v>0.18937987841410428</v>
      </c>
      <c r="O19" s="91">
        <f>IFERROR(_FV(Table3[[#This Row],[Fund]],"Beta"),"")</f>
        <v>1.2458</v>
      </c>
    </row>
    <row r="20" spans="1:15" x14ac:dyDescent="0.2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5.6000000000000008E-3</v>
      </c>
      <c r="F20" s="80" t="str">
        <f>_FV(Table3[[#This Row],[Fund]],"Instrument type",TRUE)</f>
        <v>ETF</v>
      </c>
      <c r="G20" s="87">
        <f>_FV(Table3[[#This Row],[Fund]],"Previous close",TRUE)</f>
        <v>175.36</v>
      </c>
      <c r="H20" s="87">
        <f>_FV(Table3[[#This Row],[Fund]],"Price")</f>
        <v>174.22</v>
      </c>
      <c r="I20" s="87">
        <f>_FV(Table3[[#This Row],[Fund]],"Change")</f>
        <v>-1.1399999999999999</v>
      </c>
      <c r="J20" s="88">
        <f>_FV(Table3[[#This Row],[Fund]],"Change (%)",TRUE)</f>
        <v>-6.5009999999999998E-3</v>
      </c>
      <c r="K20" s="89" cm="1">
        <f t="array" ref="K20">IFERROR(_FV(Table3[[#This Row],[Fund]],"52 week high",TRUE),"")</f>
        <v>180.637</v>
      </c>
      <c r="L20" s="89" cm="1">
        <f t="array" ref="L20">IFERROR(_FV(Table3[[#This Row],[Fund]],"52 week low",TRUE),"")</f>
        <v>108.08</v>
      </c>
      <c r="M20" s="89">
        <f>IFERROR(Table3[[#This Row],[52 week low]] + ((Table3[[#This Row],[52 week high]]-Table3[[#This Row],[52 week low]])/2),"")</f>
        <v>144.35849999999999</v>
      </c>
      <c r="N20" s="90">
        <f>IFERROR((Table3[[#This Row],[Close]]-Table3[[#This Row],[Alert Price]])/Table3[[#This Row],[Alert Price]],"")</f>
        <v>0.20685654118046398</v>
      </c>
      <c r="O20" s="91">
        <f>IFERROR(_FV(Table3[[#This Row],[Fund]],"Beta"),"")</f>
        <v>1.3794999999999999</v>
      </c>
    </row>
    <row r="21" spans="1:15" x14ac:dyDescent="0.2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289.47000000000003</v>
      </c>
      <c r="H21" s="87">
        <f>_FV(Table3[[#This Row],[Fund]],"Price")</f>
        <v>291.875</v>
      </c>
      <c r="I21" s="87">
        <f>_FV(Table3[[#This Row],[Fund]],"Change")</f>
        <v>2.4049999999999998</v>
      </c>
      <c r="J21" s="88">
        <f>_FV(Table3[[#This Row],[Fund]],"Change (%)",TRUE)</f>
        <v>8.3079999999999994E-3</v>
      </c>
      <c r="K21" s="89" cm="1">
        <f t="array" ref="K21">IFERROR(_FV(Table3[[#This Row],[Fund]],"52 week high",TRUE),"")</f>
        <v>294.94</v>
      </c>
      <c r="L21" s="89" cm="1">
        <f t="array" ref="L21">IFERROR(_FV(Table3[[#This Row],[Fund]],"52 week low",TRUE),"")</f>
        <v>179.45</v>
      </c>
      <c r="M21" s="89">
        <f>IFERROR(Table3[[#This Row],[52 week low]] + ((Table3[[#This Row],[52 week high]]-Table3[[#This Row],[52 week low]])/2),"")</f>
        <v>237.19499999999999</v>
      </c>
      <c r="N21" s="90">
        <f>IFERROR((Table3[[#This Row],[Close]]-Table3[[#This Row],[Alert Price]])/Table3[[#This Row],[Alert Price]],"")</f>
        <v>0.23052762494993576</v>
      </c>
      <c r="O21" s="91">
        <f>IFERROR(_FV(Table3[[#This Row],[Fund]],"Beta"),"")</f>
        <v>1.0276000000000001</v>
      </c>
    </row>
    <row r="22" spans="1:15" x14ac:dyDescent="0.2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85.53</v>
      </c>
      <c r="H22" s="87">
        <f>_FV(Table3[[#This Row],[Fund]],"Price")</f>
        <v>86.166899999999998</v>
      </c>
      <c r="I22" s="87">
        <f>_FV(Table3[[#This Row],[Fund]],"Change")</f>
        <v>0.63690000000000002</v>
      </c>
      <c r="J22" s="88">
        <f>_FV(Table3[[#This Row],[Fund]],"Change (%)",TRUE)</f>
        <v>7.4470000000000005E-3</v>
      </c>
      <c r="K22" s="89" cm="1">
        <f t="array" ref="K22">IFERROR(_FV(Table3[[#This Row],[Fund]],"52 week high",TRUE),"")</f>
        <v>87.1</v>
      </c>
      <c r="L22" s="89" cm="1">
        <f t="array" ref="L22">IFERROR(_FV(Table3[[#This Row],[Fund]],"52 week low",TRUE),"")</f>
        <v>53</v>
      </c>
      <c r="M22" s="89">
        <f>IFERROR(Table3[[#This Row],[52 week low]] + ((Table3[[#This Row],[52 week high]]-Table3[[#This Row],[52 week low]])/2),"")</f>
        <v>70.05</v>
      </c>
      <c r="N22" s="90">
        <f>IFERROR((Table3[[#This Row],[Close]]-Table3[[#This Row],[Alert Price]])/Table3[[#This Row],[Alert Price]],"")</f>
        <v>0.23007708779443256</v>
      </c>
      <c r="O22" s="91">
        <f>IFERROR(_FV(Table3[[#This Row],[Fund]],"Beta"),"")</f>
        <v>1.0267999999999999</v>
      </c>
    </row>
    <row r="23" spans="1:15" x14ac:dyDescent="0.2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77.25</v>
      </c>
      <c r="H23" s="87">
        <f>_FV(Table3[[#This Row],[Fund]],"Price")</f>
        <v>77.5</v>
      </c>
      <c r="I23" s="87">
        <f>_FV(Table3[[#This Row],[Fund]],"Change")</f>
        <v>0.25</v>
      </c>
      <c r="J23" s="88">
        <f>_FV(Table3[[#This Row],[Fund]],"Change (%)",TRUE)</f>
        <v>3.2360000000000002E-3</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0.25080697224015491</v>
      </c>
      <c r="O23" s="91">
        <f>IFERROR(_FV(Table3[[#This Row],[Fund]],"Beta"),"")</f>
        <v>0.90910000000000002</v>
      </c>
    </row>
    <row r="24" spans="1:15" x14ac:dyDescent="0.2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117.76</v>
      </c>
      <c r="H24" s="87">
        <f>_FV(Table3[[#This Row],[Fund]],"Price")</f>
        <v>117</v>
      </c>
      <c r="I24" s="87">
        <f>_FV(Table3[[#This Row],[Fund]],"Change")</f>
        <v>-0.76</v>
      </c>
      <c r="J24" s="88">
        <f>_FV(Table3[[#This Row],[Fund]],"Change (%)",TRUE)</f>
        <v>-6.4539999999999997E-3</v>
      </c>
      <c r="K24" s="89" cm="1">
        <f t="array" ref="K24">IFERROR(_FV(Table3[[#This Row],[Fund]],"52 week high",TRUE),"")</f>
        <v>121.06</v>
      </c>
      <c r="L24" s="89" cm="1">
        <f t="array" ref="L24">IFERROR(_FV(Table3[[#This Row],[Fund]],"52 week low",TRUE),"")</f>
        <v>62.94</v>
      </c>
      <c r="M24" s="89">
        <f>IFERROR(Table3[[#This Row],[52 week low]] + ((Table3[[#This Row],[52 week high]]-Table3[[#This Row],[52 week low]])/2),"")</f>
        <v>92</v>
      </c>
      <c r="N24" s="90">
        <f>IFERROR((Table3[[#This Row],[Close]]-Table3[[#This Row],[Alert Price]])/Table3[[#This Row],[Alert Price]],"")</f>
        <v>0.27173913043478259</v>
      </c>
      <c r="O24" s="91">
        <f>IFERROR(_FV(Table3[[#This Row],[Fund]],"Beta"),"")</f>
        <v>1.2746999999999999</v>
      </c>
    </row>
    <row r="25" spans="1:15" x14ac:dyDescent="0.2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22.52</v>
      </c>
      <c r="H25" s="87">
        <f>_FV(Table3[[#This Row],[Fund]],"Price")</f>
        <v>22.445</v>
      </c>
      <c r="I25" s="87">
        <f>_FV(Table3[[#This Row],[Fund]],"Change")</f>
        <v>-7.4999999999999997E-2</v>
      </c>
      <c r="J25" s="88">
        <f>_FV(Table3[[#This Row],[Fund]],"Change (%)",TRUE)</f>
        <v>-3.3300000000000001E-3</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0.26272855133614637</v>
      </c>
      <c r="O25" s="91" t="str">
        <f>IFERROR(_FV(Table3[[#This Row],[Fund]],"Beta"),"")</f>
        <v/>
      </c>
    </row>
    <row r="26" spans="1:15" x14ac:dyDescent="0.2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40.58</v>
      </c>
      <c r="H26" s="87">
        <f>_FV(Table3[[#This Row],[Fund]],"Price")</f>
        <v>40.450000000000003</v>
      </c>
      <c r="I26" s="87">
        <f>_FV(Table3[[#This Row],[Fund]],"Change")</f>
        <v>-0.13</v>
      </c>
      <c r="J26" s="88">
        <f>_FV(Table3[[#This Row],[Fund]],"Change (%)",TRUE)</f>
        <v>-3.2040000000000003E-3</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0.30990932642487046</v>
      </c>
      <c r="O26" s="91" t="str">
        <f>IFERROR(_FV(Table3[[#This Row],[Fund]],"Beta"),"")</f>
        <v/>
      </c>
    </row>
    <row r="27" spans="1:15" x14ac:dyDescent="0.2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97.95</v>
      </c>
      <c r="H27" s="87">
        <f>_FV(Table3[[#This Row],[Fund]],"Price")</f>
        <v>98.13</v>
      </c>
      <c r="I27" s="87">
        <f>_FV(Table3[[#This Row],[Fund]],"Change")</f>
        <v>0.18</v>
      </c>
      <c r="J27" s="88">
        <f>_FV(Table3[[#This Row],[Fund]],"Change (%)",TRUE)</f>
        <v>1.838E-3</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0.3879282910788161</v>
      </c>
      <c r="O27" s="91">
        <f>IFERROR(_FV(Table3[[#This Row],[Fund]],"Beta"),"")</f>
        <v>1.194</v>
      </c>
    </row>
    <row r="28" spans="1:15" x14ac:dyDescent="0.2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57.08</v>
      </c>
      <c r="H28" s="87">
        <f>_FV(Table3[[#This Row],[Fund]],"Price")</f>
        <v>56.85</v>
      </c>
      <c r="I28" s="87">
        <f>_FV(Table3[[#This Row],[Fund]],"Change")</f>
        <v>-0.23</v>
      </c>
      <c r="J28" s="88">
        <f>_FV(Table3[[#This Row],[Fund]],"Change (%)",TRUE)</f>
        <v>-4.0289999999999996E-3</v>
      </c>
      <c r="K28" s="89" cm="1">
        <f t="array" ref="K28">IFERROR(_FV(Table3[[#This Row],[Fund]],"52 week high",TRUE),"")</f>
        <v>59.5</v>
      </c>
      <c r="L28" s="89" cm="1">
        <f t="array" ref="L28">IFERROR(_FV(Table3[[#This Row],[Fund]],"52 week low",TRUE),"")</f>
        <v>24</v>
      </c>
      <c r="M28" s="89">
        <f>IFERROR(Table3[[#This Row],[52 week low]] + ((Table3[[#This Row],[52 week high]]-Table3[[#This Row],[52 week low]])/2),"")</f>
        <v>41.75</v>
      </c>
      <c r="N28" s="90">
        <f>IFERROR((Table3[[#This Row],[Close]]-Table3[[#This Row],[Alert Price]])/Table3[[#This Row],[Alert Price]],"")</f>
        <v>0.36167664670658684</v>
      </c>
      <c r="O28" s="91">
        <f>IFERROR(_FV(Table3[[#This Row],[Fund]],"Beta"),"")</f>
        <v>1.5559000000000001</v>
      </c>
    </row>
    <row r="29" spans="1:15" x14ac:dyDescent="0.2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91.49</v>
      </c>
      <c r="H29" s="87">
        <f>_FV(Table3[[#This Row],[Fund]],"Price")</f>
        <v>91.69</v>
      </c>
      <c r="I29" s="87">
        <f>_FV(Table3[[#This Row],[Fund]],"Change")</f>
        <v>0.2</v>
      </c>
      <c r="J29" s="88">
        <f>_FV(Table3[[#This Row],[Fund]],"Change (%)",TRUE)</f>
        <v>2.186E-3</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x14ac:dyDescent="0.2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112.81</v>
      </c>
      <c r="H30" s="87">
        <f>_FV(Table3[[#This Row],[Fund]],"Price")</f>
        <v>113</v>
      </c>
      <c r="I30" s="87">
        <f>_FV(Table3[[#This Row],[Fund]],"Change")</f>
        <v>0.19</v>
      </c>
      <c r="J30" s="88">
        <f>_FV(Table3[[#This Row],[Fund]],"Change (%)",TRUE)</f>
        <v>1.684E-3</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x14ac:dyDescent="0.2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23.8</v>
      </c>
      <c r="H31" s="87">
        <f>_FV(Table3[[#This Row],[Fund]],"Price")</f>
        <v>23.55</v>
      </c>
      <c r="I31" s="87">
        <f>_FV(Table3[[#This Row],[Fund]],"Change")</f>
        <v>-0.25</v>
      </c>
      <c r="J31" s="88">
        <f>_FV(Table3[[#This Row],[Fund]],"Change (%)",TRUE)</f>
        <v>-1.0503999999999999E-2</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x14ac:dyDescent="0.2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17.28</v>
      </c>
      <c r="H32" s="87">
        <f>_FV(Table3[[#This Row],[Fund]],"Price")</f>
        <v>17.29</v>
      </c>
      <c r="I32" s="87">
        <f>_FV(Table3[[#This Row],[Fund]],"Change")</f>
        <v>0.01</v>
      </c>
      <c r="J32" s="88">
        <f>_FV(Table3[[#This Row],[Fund]],"Change (%)",TRUE)</f>
        <v>5.7870000000000003E-4</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x14ac:dyDescent="0.2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162.59</v>
      </c>
      <c r="H33" s="87">
        <f>_FV(Table3[[#This Row],[Fund]],"Price")</f>
        <v>163.96</v>
      </c>
      <c r="I33" s="87">
        <f>_FV(Table3[[#This Row],[Fund]],"Change")</f>
        <v>1.37</v>
      </c>
      <c r="J33" s="88">
        <f>_FV(Table3[[#This Row],[Fund]],"Change (%)",TRUE)</f>
        <v>8.4259999999999995E-3</v>
      </c>
      <c r="K33" s="106">
        <f t="array" ref="K33">IFERROR(_FV(Table3[[#This Row],[Fund]],"52 week high",TRUE),"")</f>
        <v>165.17</v>
      </c>
      <c r="L33" s="106">
        <f t="array" ref="L33">IFERROR(_FV(Table3[[#This Row],[Fund]],"52 week low",TRUE),"")</f>
        <v>96</v>
      </c>
      <c r="M33" s="106">
        <f>IFERROR(Table3[[#This Row],[52 week low]] + ((Table3[[#This Row],[52 week high]]-Table3[[#This Row],[52 week low]])/2),"")</f>
        <v>130.58499999999998</v>
      </c>
      <c r="N33" s="90">
        <f>IFERROR((Table3[[#This Row],[Close]]-Table3[[#This Row],[Alert Price]])/Table3[[#This Row],[Alert Price]],"")</f>
        <v>0.25558065627752063</v>
      </c>
      <c r="O33" s="91">
        <f>IFERROR(_FV(Table3[[#This Row],[Fund]],"Beta"),"")</f>
        <v>1.1604000000000001</v>
      </c>
    </row>
    <row r="34" spans="1:15" x14ac:dyDescent="0.2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119.79</v>
      </c>
      <c r="H34" s="87">
        <f>_FV(Table3[[#This Row],[Fund]],"Price")</f>
        <v>119.84</v>
      </c>
      <c r="I34" s="87">
        <f>_FV(Table3[[#This Row],[Fund]],"Change")</f>
        <v>0.05</v>
      </c>
      <c r="J34" s="88">
        <f>_FV(Table3[[#This Row],[Fund]],"Change (%)",TRUE)</f>
        <v>4.1740000000000001E-4</v>
      </c>
      <c r="K34" s="106">
        <f t="array" ref="K34">IFERROR(_FV(Table3[[#This Row],[Fund]],"52 week high",TRUE),"")</f>
        <v>122.42</v>
      </c>
      <c r="L34" s="106">
        <f t="array" ref="L34">IFERROR(_FV(Table3[[#This Row],[Fund]],"52 week low",TRUE),"")</f>
        <v>68.948099999999997</v>
      </c>
      <c r="M34" s="106">
        <f>IFERROR(Table3[[#This Row],[52 week low]] + ((Table3[[#This Row],[52 week high]]-Table3[[#This Row],[52 week low]])/2),"")</f>
        <v>95.684049999999999</v>
      </c>
      <c r="N34" s="90">
        <f>IFERROR((Table3[[#This Row],[Close]]-Table3[[#This Row],[Alert Price]])/Table3[[#This Row],[Alert Price]],"")</f>
        <v>0.25245534652849672</v>
      </c>
      <c r="O34" s="91">
        <f>IFERROR(_FV(Table3[[#This Row],[Fund]],"Beta"),"")</f>
        <v>1.2555000000000001</v>
      </c>
    </row>
    <row r="35" spans="1:15" x14ac:dyDescent="0.2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57.08</v>
      </c>
      <c r="H35" s="87">
        <f>_FV(Table3[[#This Row],[Fund]],"Price")</f>
        <v>56.85</v>
      </c>
      <c r="I35" s="87">
        <f>_FV(Table3[[#This Row],[Fund]],"Change")</f>
        <v>-0.23</v>
      </c>
      <c r="J35" s="88">
        <f>_FV(Table3[[#This Row],[Fund]],"Change (%)",TRUE)</f>
        <v>-4.0289999999999996E-3</v>
      </c>
      <c r="K35" s="106">
        <f t="array" ref="K35">IFERROR(_FV(Table3[[#This Row],[Fund]],"52 week high",TRUE),"")</f>
        <v>59.5</v>
      </c>
      <c r="L35" s="106">
        <f t="array" ref="L35">IFERROR(_FV(Table3[[#This Row],[Fund]],"52 week low",TRUE),"")</f>
        <v>24</v>
      </c>
      <c r="M35" s="106">
        <f>IFERROR(Table3[[#This Row],[52 week low]] + ((Table3[[#This Row],[52 week high]]-Table3[[#This Row],[52 week low]])/2),"")</f>
        <v>41.75</v>
      </c>
      <c r="N35" s="90">
        <f>IFERROR((Table3[[#This Row],[Close]]-Table3[[#This Row],[Alert Price]])/Table3[[#This Row],[Alert Price]],"")</f>
        <v>0.36167664670658684</v>
      </c>
      <c r="O35" s="91">
        <f>IFERROR(_FV(Table3[[#This Row],[Fund]],"Beta"),"")</f>
        <v>1.5559000000000001</v>
      </c>
    </row>
    <row r="36" spans="1:15" x14ac:dyDescent="0.2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0.64</v>
      </c>
      <c r="H36" s="87">
        <f>_FV(Table3[[#This Row],[Fund]],"Price")</f>
        <v>0.63</v>
      </c>
      <c r="I36" s="87">
        <f>_FV(Table3[[#This Row],[Fund]],"Change")</f>
        <v>-0.01</v>
      </c>
      <c r="J36" s="88">
        <f>_FV(Table3[[#This Row],[Fund]],"Change (%)",TRUE)</f>
        <v>-1.5625E-2</v>
      </c>
      <c r="K36" s="106">
        <f t="array" ref="K36">IFERROR(_FV(Table3[[#This Row],[Fund]],"52 week high",TRUE),"")</f>
        <v>0.72</v>
      </c>
      <c r="L36" s="106">
        <f t="array" ref="L36">IFERROR(_FV(Table3[[#This Row],[Fund]],"52 week low",TRUE),"")</f>
        <v>0.22</v>
      </c>
      <c r="M36" s="106">
        <f>IFERROR(Table3[[#This Row],[52 week low]] + ((Table3[[#This Row],[52 week high]]-Table3[[#This Row],[52 week low]])/2),"")</f>
        <v>0.47</v>
      </c>
      <c r="N36" s="90">
        <f>IFERROR((Table3[[#This Row],[Close]]-Table3[[#This Row],[Alert Price]])/Table3[[#This Row],[Alert Price]],"")</f>
        <v>0.34042553191489372</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x14ac:dyDescent="0.25">
      <c r="A1" s="31" t="s">
        <v>0</v>
      </c>
      <c r="B1" s="31" t="s">
        <v>35</v>
      </c>
      <c r="C1" s="32" t="s">
        <v>36</v>
      </c>
      <c r="D1" s="31" t="s">
        <v>37</v>
      </c>
    </row>
    <row r="2" spans="1:4" ht="194.25" customHeight="1" x14ac:dyDescent="0.25">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x14ac:dyDescent="0.25">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x14ac:dyDescent="0.25">
      <c r="A4" s="28" t="e" vm="124">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x14ac:dyDescent="0.25">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x14ac:dyDescent="0.25">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x14ac:dyDescent="0.25">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x14ac:dyDescent="0.25">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x14ac:dyDescent="0.25">
      <c r="A9" s="28" t="e" vm="125">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x14ac:dyDescent="0.25">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x14ac:dyDescent="0.25">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x14ac:dyDescent="0.25">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x14ac:dyDescent="0.25">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x14ac:dyDescent="0.25">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x14ac:dyDescent="0.25">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x14ac:dyDescent="0.25">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x14ac:dyDescent="0.25">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x14ac:dyDescent="0.25">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x14ac:dyDescent="0.25">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157000</v>
      </c>
    </row>
    <row r="20" spans="1:4" ht="194.25" customHeight="1" x14ac:dyDescent="0.25">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x14ac:dyDescent="0.25">
      <c r="A21" s="28" t="e" vm="126">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x14ac:dyDescent="0.25">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x14ac:dyDescent="0.25">
      <c r="A23" s="28" t="e" vm="127">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x14ac:dyDescent="0.25">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x14ac:dyDescent="0.25">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x14ac:dyDescent="0.25">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x14ac:dyDescent="0.25">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115882</v>
      </c>
    </row>
    <row r="28" spans="1:4" ht="194.25" customHeight="1" x14ac:dyDescent="0.25">
      <c r="A28" s="28" t="e" vm="128">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x14ac:dyDescent="0.25">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x14ac:dyDescent="0.25">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x14ac:dyDescent="0.25">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x14ac:dyDescent="0.25">
      <c r="A32" s="28" t="e" vm="129">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x14ac:dyDescent="0.25">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x14ac:dyDescent="0.25">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x14ac:dyDescent="0.25">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x14ac:dyDescent="0.25">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x14ac:dyDescent="0.25">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x14ac:dyDescent="0.25">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x14ac:dyDescent="0.25">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x14ac:dyDescent="0.25">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x14ac:dyDescent="0.25">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x14ac:dyDescent="0.25">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2400</v>
      </c>
    </row>
    <row r="43" spans="1:4" ht="194.25" customHeight="1" x14ac:dyDescent="0.25">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x14ac:dyDescent="0.25">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x14ac:dyDescent="0.25">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x14ac:dyDescent="0.25">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x14ac:dyDescent="0.25">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x14ac:dyDescent="0.25">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x14ac:dyDescent="0.25">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x14ac:dyDescent="0.25">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x14ac:dyDescent="0.25">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x14ac:dyDescent="0.25"/>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x14ac:dyDescent="0.25">
      <c r="A1" s="20" t="s">
        <v>38</v>
      </c>
      <c r="B1" s="20" t="s">
        <v>39</v>
      </c>
      <c r="C1" s="20" t="s">
        <v>40</v>
      </c>
      <c r="D1" s="20" t="s">
        <v>41</v>
      </c>
      <c r="E1" s="20" t="s">
        <v>42</v>
      </c>
      <c r="F1" s="20" t="s">
        <v>0</v>
      </c>
      <c r="G1" s="20" t="s">
        <v>4</v>
      </c>
      <c r="H1" s="21" t="s">
        <v>5</v>
      </c>
      <c r="I1" s="21" t="s">
        <v>6</v>
      </c>
      <c r="J1" s="21" t="s">
        <v>7</v>
      </c>
      <c r="K1" s="21" t="s">
        <v>8</v>
      </c>
      <c r="L1" s="21" t="s">
        <v>9</v>
      </c>
      <c r="M1" s="21" t="s">
        <v>10</v>
      </c>
      <c r="N1" s="22" t="s">
        <v>11</v>
      </c>
      <c r="O1" s="23" t="s">
        <v>12</v>
      </c>
      <c r="P1" s="23" t="s">
        <v>13</v>
      </c>
      <c r="Q1" s="23" t="s">
        <v>14</v>
      </c>
      <c r="R1" s="23" t="s">
        <v>17</v>
      </c>
      <c r="S1" s="24" t="s">
        <v>43</v>
      </c>
      <c r="T1" s="25" t="s">
        <v>44</v>
      </c>
      <c r="U1" s="25" t="s">
        <v>45</v>
      </c>
      <c r="V1" s="25" t="s">
        <v>46</v>
      </c>
      <c r="W1" s="25" t="s">
        <v>47</v>
      </c>
      <c r="X1" s="25" t="s">
        <v>48</v>
      </c>
      <c r="Y1" s="25" t="s">
        <v>49</v>
      </c>
      <c r="Z1" s="25" t="s">
        <v>50</v>
      </c>
      <c r="AA1" s="25" t="s">
        <v>51</v>
      </c>
      <c r="AB1" s="25" t="s">
        <v>52</v>
      </c>
      <c r="AC1" s="25" t="s">
        <v>53</v>
      </c>
    </row>
    <row r="2" spans="1:30" hidden="1" x14ac:dyDescent="0.25">
      <c r="A2" s="2" t="s">
        <v>54</v>
      </c>
      <c r="B2" s="2" t="s">
        <v>55</v>
      </c>
      <c r="C2" s="2" t="e" vm="130">
        <v>#VALUE!</v>
      </c>
      <c r="D2" s="7">
        <v>1</v>
      </c>
      <c r="E2" s="2" t="s">
        <v>56</v>
      </c>
      <c r="F2" s="2" t="e" vm="131">
        <v>#VALUE!</v>
      </c>
      <c r="G2" s="2" t="str" cm="1">
        <f t="array" ref="G2">IFERROR(_FV(F2,"Industry"),"Not Applicable")</f>
        <v>Healthcare Equipment &amp; Supplies</v>
      </c>
      <c r="H2" s="9" cm="1">
        <f t="array" ref="H2">_FV(F2,"Previous close",TRUE)</f>
        <v>202.35</v>
      </c>
      <c r="I2" s="9" cm="1">
        <f t="array" ref="I2">_FV(F2,"Open")</f>
        <v>203.84</v>
      </c>
      <c r="J2" s="9" cm="1">
        <f t="array" ref="J2">_FV(F2,"High")</f>
        <v>207.15</v>
      </c>
      <c r="K2" s="9" cm="1">
        <f t="array" ref="K2">_FV(F2,"Low")</f>
        <v>201.73</v>
      </c>
      <c r="L2" s="9" cm="1">
        <f t="array" ref="L2">_FV(F2,"Price")</f>
        <v>203.01</v>
      </c>
      <c r="M2" s="8" cm="1">
        <f t="array" ref="M2">_FV(F2,"Change")</f>
        <v>0.66</v>
      </c>
      <c r="N2" s="3" cm="1">
        <f t="array" ref="N2">_FV(F2,"Change (%)",TRUE)</f>
        <v>3.2619999999999997E-3</v>
      </c>
      <c r="O2" s="10" cm="1">
        <f t="array" ref="O2">_FV(F2,"52 week high",TRUE)</f>
        <v>228.79</v>
      </c>
      <c r="P2" s="10" cm="1">
        <f t="array" ref="P2">_FV(F2,"52 week low",TRUE)</f>
        <v>115.56</v>
      </c>
      <c r="Q2" s="10">
        <f>IFERROR(_FV(F2,"P/E",TRUE),"")</f>
        <v>2508.6779999999999</v>
      </c>
      <c r="R2" s="4" cm="1">
        <f t="array" ref="R2">IFERROR(_FV(F2,"Beta"),"")</f>
        <v>0.88390000000000002</v>
      </c>
      <c r="S2" s="15" cm="1">
        <f t="array" ref="S2">_FV(C2,"Previous close",TRUE)</f>
        <v>28</v>
      </c>
      <c r="T2" s="16" cm="1">
        <f t="array" ref="T2">_FV(C2,"Price")</f>
        <v>27.9</v>
      </c>
      <c r="U2" s="16" cm="1">
        <f t="array" ref="U2">_FV(C2,"Change")</f>
        <v>-0.1</v>
      </c>
      <c r="V2" s="17" cm="1">
        <f t="array" ref="V2">_FV(C2,"Change (%)",TRUE)</f>
        <v>-3.5709999999999995E-3</v>
      </c>
      <c r="W2" s="17" cm="1">
        <f t="array" ref="W2">_FV(C2,"Expense ratio",TRUE)</f>
        <v>1.0800000000000001E-2</v>
      </c>
      <c r="X2" s="17" cm="1">
        <f t="array" ref="X2">_FV(C2,"Return (YTD)",TRUE)</f>
        <v>1.3158000000000001E-2</v>
      </c>
      <c r="Y2" s="17" cm="1">
        <f t="array" ref="Y2">_FV(C2,"Return (1y)",TRUE)</f>
        <v>7.7397999999999995E-2</v>
      </c>
      <c r="Z2" s="17" cm="1">
        <f t="array" ref="Z2">_FV(C2,"Return (3y)",TRUE)</f>
        <v>0.13885700000000001</v>
      </c>
      <c r="AA2" s="17" cm="1">
        <f t="array" ref="AA2">_FV(C2,"Return (5y)",TRUE)</f>
        <v>0.11497500000000001</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x14ac:dyDescent="0.25">
      <c r="A3" s="2" t="s">
        <v>54</v>
      </c>
      <c r="B3" s="2" t="s">
        <v>55</v>
      </c>
      <c r="C3" s="2" t="e" vm="130">
        <v>#VALUE!</v>
      </c>
      <c r="D3" s="7">
        <v>2</v>
      </c>
      <c r="E3" s="2" t="s">
        <v>57</v>
      </c>
      <c r="F3" s="2" t="e" vm="132">
        <v>#VALUE!</v>
      </c>
      <c r="G3" s="2" t="str" cm="1">
        <f t="array" ref="G3">IFERROR(_FV(F3,"Industry"),"Not Applicable")</f>
        <v>Machinery, Equipment &amp; Components</v>
      </c>
      <c r="H3" s="9" cm="1">
        <f t="array" ref="H3">_FV(F3,"Previous close",TRUE)</f>
        <v>136.1</v>
      </c>
      <c r="I3" s="9" cm="1">
        <f t="array" ref="I3">_FV(F3,"Open")</f>
        <v>136</v>
      </c>
      <c r="J3" s="9" cm="1">
        <f t="array" ref="J3">_FV(F3,"High")</f>
        <v>136.8948</v>
      </c>
      <c r="K3" s="9" cm="1">
        <f t="array" ref="K3">_FV(F3,"Low")</f>
        <v>134.41749999999999</v>
      </c>
      <c r="L3" s="9" cm="1">
        <f t="array" ref="L3">_FV(F3,"Price")</f>
        <v>135.69999999999999</v>
      </c>
      <c r="M3" s="8" cm="1">
        <f t="array" ref="M3">_FV(F3,"Change")</f>
        <v>-0.4</v>
      </c>
      <c r="N3" s="3" cm="1">
        <f t="array" ref="N3">_FV(F3,"Change (%)",TRUE)</f>
        <v>-2.9389999999999998E-3</v>
      </c>
      <c r="O3" s="10" cm="1">
        <f t="array" ref="O3">_FV(F3,"52 week high",TRUE)</f>
        <v>139.91</v>
      </c>
      <c r="P3" s="10" cm="1">
        <f t="array" ref="P3">_FV(F3,"52 week low",TRUE)</f>
        <v>69</v>
      </c>
      <c r="Q3" s="10" cm="1">
        <f t="array" ref="Q3">IFERROR(_FV(F3,"P/E",TRUE),"")</f>
        <v>34.121499999999997</v>
      </c>
      <c r="R3" s="4" cm="1">
        <f t="array" ref="R3">IFERROR(_FV(F3,"Beta"),"")</f>
        <v>0.95130000000000003</v>
      </c>
      <c r="S3" s="15" cm="1">
        <f t="array" ref="S3">_FV(C3,"Previous close",TRUE)</f>
        <v>28</v>
      </c>
      <c r="T3" s="16" cm="1">
        <f t="array" ref="T3">_FV(C3,"Price")</f>
        <v>27.9</v>
      </c>
      <c r="U3" s="16" cm="1">
        <f t="array" ref="U3">_FV(C3,"Change")</f>
        <v>-0.1</v>
      </c>
      <c r="V3" s="17" cm="1">
        <f t="array" ref="V3">_FV(C3,"Change (%)",TRUE)</f>
        <v>-3.5709999999999995E-3</v>
      </c>
      <c r="W3" s="17" cm="1">
        <f t="array" ref="W3">_FV(C3,"Expense ratio",TRUE)</f>
        <v>1.0800000000000001E-2</v>
      </c>
      <c r="X3" s="17" cm="1">
        <f t="array" ref="X3">_FV(C3,"Return (YTD)",TRUE)</f>
        <v>1.3158000000000001E-2</v>
      </c>
      <c r="Y3" s="17" cm="1">
        <f t="array" ref="Y3">_FV(C3,"Return (1y)",TRUE)</f>
        <v>7.7397999999999995E-2</v>
      </c>
      <c r="Z3" s="17" cm="1">
        <f t="array" ref="Z3">_FV(C3,"Return (3y)",TRUE)</f>
        <v>0.13885700000000001</v>
      </c>
      <c r="AA3" s="17" cm="1">
        <f t="array" ref="AA3">_FV(C3,"Return (5y)",TRUE)</f>
        <v>0.11497500000000001</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2" t="s">
        <v>54</v>
      </c>
      <c r="B4" s="2" t="s">
        <v>55</v>
      </c>
      <c r="C4" s="2" t="e" vm="130">
        <v>#VALUE!</v>
      </c>
      <c r="D4" s="7">
        <v>3</v>
      </c>
      <c r="E4" s="2" t="s">
        <v>58</v>
      </c>
      <c r="F4" s="2" t="e" vm="133">
        <v>#VALUE!</v>
      </c>
      <c r="G4" s="2" t="str" cm="1">
        <f t="array" ref="G4">IFERROR(_FV(F4,"Industry"),"Not Applicable")</f>
        <v>Professional &amp; Commercial Services</v>
      </c>
      <c r="H4" s="9" cm="1">
        <f t="array" ref="H4">_FV(F4,"Previous close",TRUE)</f>
        <v>114.88</v>
      </c>
      <c r="I4" s="9" cm="1">
        <f t="array" ref="I4">_FV(F4,"Open")</f>
        <v>115</v>
      </c>
      <c r="J4" s="9" cm="1">
        <f t="array" ref="J4">_FV(F4,"High")</f>
        <v>115.65</v>
      </c>
      <c r="K4" s="9" cm="1">
        <f t="array" ref="K4">_FV(F4,"Low")</f>
        <v>113.28</v>
      </c>
      <c r="L4" s="9" cm="1">
        <f t="array" ref="L4">_FV(F4,"Price")</f>
        <v>114.06</v>
      </c>
      <c r="M4" s="8" cm="1">
        <f t="array" ref="M4">_FV(F4,"Change")</f>
        <v>-0.82</v>
      </c>
      <c r="N4" s="3" cm="1">
        <f t="array" ref="N4">_FV(F4,"Change (%)",TRUE)</f>
        <v>-7.1380000000000002E-3</v>
      </c>
      <c r="O4" s="10" cm="1">
        <f t="array" ref="O4">_FV(F4,"52 week high",TRUE)</f>
        <v>144.1</v>
      </c>
      <c r="P4" s="10" cm="1">
        <f t="array" ref="P4">_FV(F4,"52 week low",TRUE)</f>
        <v>92.46</v>
      </c>
      <c r="Q4" s="10" cm="1">
        <f t="array" ref="Q4">IFERROR(_FV(F4,"P/E",TRUE),"")</f>
        <v>20.8718</v>
      </c>
      <c r="R4" s="4" cm="1">
        <f t="array" ref="R4">IFERROR(_FV(F4,"Beta"),"")</f>
        <v>0.22969999999999999</v>
      </c>
      <c r="S4" s="15" cm="1">
        <f t="array" ref="S4">_FV(C4,"Previous close",TRUE)</f>
        <v>28</v>
      </c>
      <c r="T4" s="16" cm="1">
        <f t="array" ref="T4">_FV(C4,"Price")</f>
        <v>27.9</v>
      </c>
      <c r="U4" s="16" cm="1">
        <f t="array" ref="U4">_FV(C4,"Change")</f>
        <v>-0.1</v>
      </c>
      <c r="V4" s="17" cm="1">
        <f t="array" ref="V4">_FV(C4,"Change (%)",TRUE)</f>
        <v>-3.5709999999999995E-3</v>
      </c>
      <c r="W4" s="17" cm="1">
        <f t="array" ref="W4">_FV(C4,"Expense ratio",TRUE)</f>
        <v>1.0800000000000001E-2</v>
      </c>
      <c r="X4" s="17" cm="1">
        <f t="array" ref="X4">_FV(C4,"Return (YTD)",TRUE)</f>
        <v>1.3158000000000001E-2</v>
      </c>
      <c r="Y4" s="17" cm="1">
        <f t="array" ref="Y4">_FV(C4,"Return (1y)",TRUE)</f>
        <v>7.7397999999999995E-2</v>
      </c>
      <c r="Z4" s="17" cm="1">
        <f t="array" ref="Z4">_FV(C4,"Return (3y)",TRUE)</f>
        <v>0.13885700000000001</v>
      </c>
      <c r="AA4" s="17" cm="1">
        <f t="array" ref="AA4">_FV(C4,"Return (5y)",TRUE)</f>
        <v>0.11497500000000001</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2" t="s">
        <v>54</v>
      </c>
      <c r="B5" s="2" t="s">
        <v>55</v>
      </c>
      <c r="C5" s="2" t="e" vm="130">
        <v>#VALUE!</v>
      </c>
      <c r="D5" s="7">
        <v>4</v>
      </c>
      <c r="E5" s="2" t="s">
        <v>59</v>
      </c>
      <c r="F5" s="2" t="e" vm="134">
        <v>#VALUE!</v>
      </c>
      <c r="G5" s="2" t="str" cm="1">
        <f t="array" ref="G5">IFERROR(_FV(F5,"Industry"),"Not Applicable")</f>
        <v>Not Applicable</v>
      </c>
      <c r="H5" s="9" cm="1">
        <f t="array" ref="H5">_FV(F5,"Previous close",TRUE)</f>
        <v>215.53</v>
      </c>
      <c r="I5" s="9" cm="1">
        <f t="array" ref="I5">_FV(F5,"Open")</f>
        <v>214.83</v>
      </c>
      <c r="J5" s="9" cm="1">
        <f t="array" ref="J5">_FV(F5,"High")</f>
        <v>216.81</v>
      </c>
      <c r="K5" s="9" cm="1">
        <f t="array" ref="K5">_FV(F5,"Low")</f>
        <v>214.83</v>
      </c>
      <c r="L5" s="9" cm="1">
        <f t="array" ref="L5">_FV(F5,"Price")</f>
        <v>215.47</v>
      </c>
      <c r="M5" s="8" cm="1">
        <f t="array" ref="M5">_FV(F5,"Change")</f>
        <v>-0.06</v>
      </c>
      <c r="N5" s="3" cm="1">
        <f t="array" ref="N5">_FV(F5,"Change (%)",TRUE)</f>
        <v>-2.7839999999999999E-4</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28</v>
      </c>
      <c r="T5" s="16" cm="1">
        <f t="array" ref="T5">_FV(C5,"Price")</f>
        <v>27.9</v>
      </c>
      <c r="U5" s="16" cm="1">
        <f t="array" ref="U5">_FV(C5,"Change")</f>
        <v>-0.1</v>
      </c>
      <c r="V5" s="17" cm="1">
        <f t="array" ref="V5">_FV(C5,"Change (%)",TRUE)</f>
        <v>-3.5709999999999995E-3</v>
      </c>
      <c r="W5" s="17" cm="1">
        <f t="array" ref="W5">_FV(C5,"Expense ratio",TRUE)</f>
        <v>1.0800000000000001E-2</v>
      </c>
      <c r="X5" s="17" cm="1">
        <f t="array" ref="X5">_FV(C5,"Return (YTD)",TRUE)</f>
        <v>1.3158000000000001E-2</v>
      </c>
      <c r="Y5" s="17" cm="1">
        <f t="array" ref="Y5">_FV(C5,"Return (1y)",TRUE)</f>
        <v>7.7397999999999995E-2</v>
      </c>
      <c r="Z5" s="17" cm="1">
        <f t="array" ref="Z5">_FV(C5,"Return (3y)",TRUE)</f>
        <v>0.13885700000000001</v>
      </c>
      <c r="AA5" s="17" cm="1">
        <f t="array" ref="AA5">_FV(C5,"Return (5y)",TRUE)</f>
        <v>0.11497500000000001</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2" t="s">
        <v>54</v>
      </c>
      <c r="B6" s="2" t="s">
        <v>55</v>
      </c>
      <c r="C6" s="2" t="e" vm="130">
        <v>#VALUE!</v>
      </c>
      <c r="D6" s="7">
        <v>5</v>
      </c>
      <c r="E6" s="2" t="s">
        <v>60</v>
      </c>
      <c r="F6" s="2" t="e" vm="135">
        <v>#VALUE!</v>
      </c>
      <c r="G6" s="2" t="str" cm="1">
        <f t="array" ref="G6">IFERROR(_FV(F6,"Industry"),"Not Applicable")</f>
        <v>Healthcare Providers &amp; Services</v>
      </c>
      <c r="H6" s="9" cm="1">
        <f t="array" ref="H6">_FV(F6,"Previous close",TRUE)</f>
        <v>188.48</v>
      </c>
      <c r="I6" s="9" cm="1">
        <f t="array" ref="I6">_FV(F6,"Open")</f>
        <v>189.61</v>
      </c>
      <c r="J6" s="9" cm="1">
        <f t="array" ref="J6">_FV(F6,"High")</f>
        <v>191.29</v>
      </c>
      <c r="K6" s="9" cm="1">
        <f t="array" ref="K6">_FV(F6,"Low")</f>
        <v>187.6</v>
      </c>
      <c r="L6" s="9" cm="1">
        <f t="array" ref="L6">_FV(F6,"Price")</f>
        <v>188.2</v>
      </c>
      <c r="M6" s="8" cm="1">
        <f t="array" ref="M6">_FV(F6,"Change")</f>
        <v>-0.28000000000000003</v>
      </c>
      <c r="N6" s="3" cm="1">
        <f t="array" ref="N6">_FV(F6,"Change (%)",TRUE)</f>
        <v>-1.4860000000000001E-3</v>
      </c>
      <c r="O6" s="10" cm="1">
        <f t="array" ref="O6">_FV(F6,"52 week high",TRUE)</f>
        <v>192.16</v>
      </c>
      <c r="P6" s="10" cm="1">
        <f t="array" ref="P6">_FV(F6,"52 week low",TRUE)</f>
        <v>100</v>
      </c>
      <c r="Q6" s="10" cm="1">
        <f t="array" ref="Q6">IFERROR(_FV(F6,"P/E",TRUE),"")</f>
        <v>59.547400000000003</v>
      </c>
      <c r="R6" s="4" cm="1">
        <f t="array" ref="R6">IFERROR(_FV(F6,"Beta"),"")</f>
        <v>0.49459999999999998</v>
      </c>
      <c r="S6" s="15" cm="1">
        <f t="array" ref="S6">_FV(C6,"Previous close",TRUE)</f>
        <v>28</v>
      </c>
      <c r="T6" s="16" cm="1">
        <f t="array" ref="T6">_FV(C6,"Price")</f>
        <v>27.9</v>
      </c>
      <c r="U6" s="16" cm="1">
        <f t="array" ref="U6">_FV(C6,"Change")</f>
        <v>-0.1</v>
      </c>
      <c r="V6" s="17" cm="1">
        <f t="array" ref="V6">_FV(C6,"Change (%)",TRUE)</f>
        <v>-3.5709999999999995E-3</v>
      </c>
      <c r="W6" s="17" cm="1">
        <f t="array" ref="W6">_FV(C6,"Expense ratio",TRUE)</f>
        <v>1.0800000000000001E-2</v>
      </c>
      <c r="X6" s="17" cm="1">
        <f t="array" ref="X6">_FV(C6,"Return (YTD)",TRUE)</f>
        <v>1.3158000000000001E-2</v>
      </c>
      <c r="Y6" s="17" cm="1">
        <f t="array" ref="Y6">_FV(C6,"Return (1y)",TRUE)</f>
        <v>7.7397999999999995E-2</v>
      </c>
      <c r="Z6" s="17" cm="1">
        <f t="array" ref="Z6">_FV(C6,"Return (3y)",TRUE)</f>
        <v>0.13885700000000001</v>
      </c>
      <c r="AA6" s="17" cm="1">
        <f t="array" ref="AA6">_FV(C6,"Return (5y)",TRUE)</f>
        <v>0.11497500000000001</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2" t="s">
        <v>54</v>
      </c>
      <c r="B7" s="2" t="s">
        <v>55</v>
      </c>
      <c r="C7" s="2" t="e" vm="130">
        <v>#VALUE!</v>
      </c>
      <c r="D7" s="7">
        <v>6</v>
      </c>
      <c r="E7" s="2" t="s">
        <v>61</v>
      </c>
      <c r="F7" s="2" t="e" vm="136">
        <v>#VALUE!</v>
      </c>
      <c r="G7" s="2" t="str" cm="1">
        <f t="array" ref="G7">IFERROR(_FV(F7,"Industry"),"Not Applicable")</f>
        <v>Software &amp; IT Services</v>
      </c>
      <c r="H7" s="9" cm="1">
        <f t="array" ref="H7">_FV(F7,"Previous close",TRUE)</f>
        <v>203.47</v>
      </c>
      <c r="I7" s="9" cm="1">
        <f t="array" ref="I7">_FV(F7,"Open")</f>
        <v>205.1</v>
      </c>
      <c r="J7" s="9" cm="1">
        <f t="array" ref="J7">_FV(F7,"High")</f>
        <v>208.67</v>
      </c>
      <c r="K7" s="9" cm="1">
        <f t="array" ref="K7">_FV(F7,"Low")</f>
        <v>204.37</v>
      </c>
      <c r="L7" s="9" cm="1">
        <f t="array" ref="L7">_FV(F7,"Price")</f>
        <v>208.26499999999999</v>
      </c>
      <c r="M7" s="8" cm="1">
        <f t="array" ref="M7">_FV(F7,"Change")</f>
        <v>4.7949999999999999</v>
      </c>
      <c r="N7" s="3" cm="1">
        <f t="array" ref="N7">_FV(F7,"Change (%)",TRUE)</f>
        <v>2.3565999999999997E-2</v>
      </c>
      <c r="O7" s="10" cm="1">
        <f t="array" ref="O7">_FV(F7,"52 week high",TRUE)</f>
        <v>288.58999999999997</v>
      </c>
      <c r="P7" s="10" cm="1">
        <f t="array" ref="P7">_FV(F7,"52 week low",TRUE)</f>
        <v>156.15</v>
      </c>
      <c r="Q7" s="10" cm="1">
        <f t="array" ref="Q7">IFERROR(_FV(F7,"P/E",TRUE),"")</f>
        <v>18.646799999999999</v>
      </c>
      <c r="R7" s="4" cm="1">
        <f t="array" ref="R7">IFERROR(_FV(F7,"Beta"),"")</f>
        <v>1.1882999999999999</v>
      </c>
      <c r="S7" s="15" cm="1">
        <f t="array" ref="S7">_FV(C7,"Previous close",TRUE)</f>
        <v>28</v>
      </c>
      <c r="T7" s="16" cm="1">
        <f t="array" ref="T7">_FV(C7,"Price")</f>
        <v>27.9</v>
      </c>
      <c r="U7" s="16" cm="1">
        <f t="array" ref="U7">_FV(C7,"Change")</f>
        <v>-0.1</v>
      </c>
      <c r="V7" s="17" cm="1">
        <f t="array" ref="V7">_FV(C7,"Change (%)",TRUE)</f>
        <v>-3.5709999999999995E-3</v>
      </c>
      <c r="W7" s="17" cm="1">
        <f t="array" ref="W7">_FV(C7,"Expense ratio",TRUE)</f>
        <v>1.0800000000000001E-2</v>
      </c>
      <c r="X7" s="17" cm="1">
        <f t="array" ref="X7">_FV(C7,"Return (YTD)",TRUE)</f>
        <v>1.3158000000000001E-2</v>
      </c>
      <c r="Y7" s="17" cm="1">
        <f t="array" ref="Y7">_FV(C7,"Return (1y)",TRUE)</f>
        <v>7.7397999999999995E-2</v>
      </c>
      <c r="Z7" s="17" cm="1">
        <f t="array" ref="Z7">_FV(C7,"Return (3y)",TRUE)</f>
        <v>0.13885700000000001</v>
      </c>
      <c r="AA7" s="17" cm="1">
        <f t="array" ref="AA7">_FV(C7,"Return (5y)",TRUE)</f>
        <v>0.11497500000000001</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2" t="s">
        <v>54</v>
      </c>
      <c r="B8" s="2" t="s">
        <v>55</v>
      </c>
      <c r="C8" s="2" t="e" vm="130">
        <v>#VALUE!</v>
      </c>
      <c r="D8" s="7">
        <v>7</v>
      </c>
      <c r="E8" s="2" t="s">
        <v>62</v>
      </c>
      <c r="F8" s="2" t="e" vm="29">
        <v>#VALUE!</v>
      </c>
      <c r="G8" s="2" t="str" cm="1">
        <f t="array" ref="G8">IFERROR(_FV(F8,"Industry"),"Not Applicable")</f>
        <v>Software &amp; IT Services</v>
      </c>
      <c r="H8" s="9" cm="1">
        <f t="array" ref="H8">_FV(F8,"Previous close",TRUE)</f>
        <v>116.06</v>
      </c>
      <c r="I8" s="9" cm="1">
        <f t="array" ref="I8">_FV(F8,"Open")</f>
        <v>117.85</v>
      </c>
      <c r="J8" s="9" cm="1">
        <f t="array" ref="J8">_FV(F8,"High")</f>
        <v>118.13</v>
      </c>
      <c r="K8" s="9" cm="1">
        <f t="array" ref="K8">_FV(F8,"Low")</f>
        <v>113.79</v>
      </c>
      <c r="L8" s="9" cm="1">
        <f t="array" ref="L8">_FV(F8,"Price")</f>
        <v>115.45</v>
      </c>
      <c r="M8" s="8" cm="1">
        <f t="array" ref="M8">_FV(F8,"Change")</f>
        <v>-0.61</v>
      </c>
      <c r="N8" s="3" cm="1">
        <f t="array" ref="N8">_FV(F8,"Change (%)",TRUE)</f>
        <v>-5.2559999999999994E-3</v>
      </c>
      <c r="O8" s="10" cm="1">
        <f t="array" ref="O8">_FV(F8,"52 week high",TRUE)</f>
        <v>122.19</v>
      </c>
      <c r="P8" s="10" cm="1">
        <f t="array" ref="P8">_FV(F8,"52 week low",TRUE)</f>
        <v>46.215000000000003</v>
      </c>
      <c r="Q8" s="10" cm="1">
        <f t="array" ref="Q8">IFERROR(_FV(F8,"P/E",TRUE),"")</f>
        <v>141.64619999999999</v>
      </c>
      <c r="R8" s="4" cm="1">
        <f t="array" ref="R8">IFERROR(_FV(F8,"Beta"),"")</f>
        <v>0.7298</v>
      </c>
      <c r="S8" s="15" cm="1">
        <f t="array" ref="S8">_FV(C8,"Previous close",TRUE)</f>
        <v>28</v>
      </c>
      <c r="T8" s="16" cm="1">
        <f t="array" ref="T8">_FV(C8,"Price")</f>
        <v>27.9</v>
      </c>
      <c r="U8" s="16" cm="1">
        <f t="array" ref="U8">_FV(C8,"Change")</f>
        <v>-0.1</v>
      </c>
      <c r="V8" s="17" cm="1">
        <f t="array" ref="V8">_FV(C8,"Change (%)",TRUE)</f>
        <v>-3.5709999999999995E-3</v>
      </c>
      <c r="W8" s="17" cm="1">
        <f t="array" ref="W8">_FV(C8,"Expense ratio",TRUE)</f>
        <v>1.0800000000000001E-2</v>
      </c>
      <c r="X8" s="17" cm="1">
        <f t="array" ref="X8">_FV(C8,"Return (YTD)",TRUE)</f>
        <v>1.3158000000000001E-2</v>
      </c>
      <c r="Y8" s="17" cm="1">
        <f t="array" ref="Y8">_FV(C8,"Return (1y)",TRUE)</f>
        <v>7.7397999999999995E-2</v>
      </c>
      <c r="Z8" s="17" cm="1">
        <f t="array" ref="Z8">_FV(C8,"Return (3y)",TRUE)</f>
        <v>0.13885700000000001</v>
      </c>
      <c r="AA8" s="17" cm="1">
        <f t="array" ref="AA8">_FV(C8,"Return (5y)",TRUE)</f>
        <v>0.11497500000000001</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2" t="s">
        <v>54</v>
      </c>
      <c r="B9" s="2" t="s">
        <v>55</v>
      </c>
      <c r="C9" s="2" t="e" vm="130">
        <v>#VALUE!</v>
      </c>
      <c r="D9" s="7">
        <v>8</v>
      </c>
      <c r="E9" s="2" t="s">
        <v>63</v>
      </c>
      <c r="F9" s="2" t="e" vm="137">
        <v>#VALUE!</v>
      </c>
      <c r="G9" s="2" t="str" cm="1">
        <f t="array" ref="G9">IFERROR(_FV(F9,"Industry"),"Not Applicable")</f>
        <v>Software &amp; IT Services</v>
      </c>
      <c r="H9" s="9" cm="1">
        <f t="array" ref="H9">_FV(F9,"Previous close",TRUE)</f>
        <v>140.61000000000001</v>
      </c>
      <c r="I9" s="9" cm="1">
        <f t="array" ref="I9">_FV(F9,"Open")</f>
        <v>142.84</v>
      </c>
      <c r="J9" s="9" cm="1">
        <f t="array" ref="J9">_FV(F9,"High")</f>
        <v>144.38</v>
      </c>
      <c r="K9" s="9" cm="1">
        <f t="array" ref="K9">_FV(F9,"Low")</f>
        <v>139.01</v>
      </c>
      <c r="L9" s="9" cm="1">
        <f t="array" ref="L9">_FV(F9,"Price")</f>
        <v>140.88</v>
      </c>
      <c r="M9" s="8" cm="1">
        <f t="array" ref="M9">_FV(F9,"Change")</f>
        <v>0.27</v>
      </c>
      <c r="N9" s="3" cm="1">
        <f t="array" ref="N9">_FV(F9,"Change (%)",TRUE)</f>
        <v>1.92E-3</v>
      </c>
      <c r="O9" s="10" cm="1">
        <f t="array" ref="O9">_FV(F9,"52 week high",TRUE)</f>
        <v>165.79</v>
      </c>
      <c r="P9" s="10" cm="1">
        <f t="array" ref="P9">_FV(F9,"52 week low",TRUE)</f>
        <v>59.85</v>
      </c>
      <c r="Q9" s="10" t="str" cm="1">
        <f t="array" ref="Q9">IFERROR(_FV(F9,"P/E",TRUE),"")</f>
        <v/>
      </c>
      <c r="R9" s="4" cm="1">
        <f t="array" ref="R9">IFERROR(_FV(F9,"Beta"),"")</f>
        <v>0.47239999999999999</v>
      </c>
      <c r="S9" s="15" cm="1">
        <f t="array" ref="S9">_FV(C9,"Previous close",TRUE)</f>
        <v>28</v>
      </c>
      <c r="T9" s="16" cm="1">
        <f t="array" ref="T9">_FV(C9,"Price")</f>
        <v>27.9</v>
      </c>
      <c r="U9" s="16" cm="1">
        <f t="array" ref="U9">_FV(C9,"Change")</f>
        <v>-0.1</v>
      </c>
      <c r="V9" s="17" cm="1">
        <f t="array" ref="V9">_FV(C9,"Change (%)",TRUE)</f>
        <v>-3.5709999999999995E-3</v>
      </c>
      <c r="W9" s="17" cm="1">
        <f t="array" ref="W9">_FV(C9,"Expense ratio",TRUE)</f>
        <v>1.0800000000000001E-2</v>
      </c>
      <c r="X9" s="17" cm="1">
        <f t="array" ref="X9">_FV(C9,"Return (YTD)",TRUE)</f>
        <v>1.3158000000000001E-2</v>
      </c>
      <c r="Y9" s="17" cm="1">
        <f t="array" ref="Y9">_FV(C9,"Return (1y)",TRUE)</f>
        <v>7.7397999999999995E-2</v>
      </c>
      <c r="Z9" s="17" cm="1">
        <f t="array" ref="Z9">_FV(C9,"Return (3y)",TRUE)</f>
        <v>0.13885700000000001</v>
      </c>
      <c r="AA9" s="17" cm="1">
        <f t="array" ref="AA9">_FV(C9,"Return (5y)",TRUE)</f>
        <v>0.11497500000000001</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2" t="s">
        <v>54</v>
      </c>
      <c r="B10" s="2" t="s">
        <v>55</v>
      </c>
      <c r="C10" s="2" t="e" vm="130">
        <v>#VALUE!</v>
      </c>
      <c r="D10" s="7">
        <v>9</v>
      </c>
      <c r="E10" s="2" t="s">
        <v>64</v>
      </c>
      <c r="F10" s="2" t="e" vm="138">
        <v>#VALUE!</v>
      </c>
      <c r="G10" s="2" t="str" cm="1">
        <f t="array" ref="G10">IFERROR(_FV(F10,"Industry"),"Not Applicable")</f>
        <v>Healthcare Equipment &amp; Supplies</v>
      </c>
      <c r="H10" s="9" cm="1">
        <f t="array" ref="H10">_FV(F10,"Previous close",TRUE)</f>
        <v>245.25</v>
      </c>
      <c r="I10" s="9" cm="1">
        <f t="array" ref="I10">_FV(F10,"Open")</f>
        <v>245.25</v>
      </c>
      <c r="J10" s="9" cm="1">
        <f t="array" ref="J10">_FV(F10,"High")</f>
        <v>247.24</v>
      </c>
      <c r="K10" s="9" cm="1">
        <f t="array" ref="K10">_FV(F10,"Low")</f>
        <v>237.03540000000001</v>
      </c>
      <c r="L10" s="9" cm="1">
        <f t="array" ref="L10">_FV(F10,"Price")</f>
        <v>240.31</v>
      </c>
      <c r="M10" s="8" cm="1">
        <f t="array" ref="M10">_FV(F10,"Change")</f>
        <v>-4.9400000000000004</v>
      </c>
      <c r="N10" s="3" cm="1">
        <f t="array" ref="N10">_FV(F10,"Change (%)",TRUE)</f>
        <v>-2.0143000000000001E-2</v>
      </c>
      <c r="O10" s="10" cm="1">
        <f t="array" ref="O10">_FV(F10,"52 week high",TRUE)</f>
        <v>258</v>
      </c>
      <c r="P10" s="10" cm="1">
        <f t="array" ref="P10">_FV(F10,"52 week low",TRUE)</f>
        <v>139.36000000000001</v>
      </c>
      <c r="Q10" s="10" cm="1">
        <f t="array" ref="Q10">IFERROR(_FV(F10,"P/E",TRUE),"")</f>
        <v>66.507800000000003</v>
      </c>
      <c r="R10" s="4" cm="1">
        <f t="array" ref="R10">IFERROR(_FV(F10,"Beta"),"")</f>
        <v>0.91649999999999998</v>
      </c>
      <c r="S10" s="15" cm="1">
        <f t="array" ref="S10">_FV(C10,"Previous close",TRUE)</f>
        <v>28</v>
      </c>
      <c r="T10" s="16" cm="1">
        <f t="array" ref="T10">_FV(C10,"Price")</f>
        <v>27.9</v>
      </c>
      <c r="U10" s="16" cm="1">
        <f t="array" ref="U10">_FV(C10,"Change")</f>
        <v>-0.1</v>
      </c>
      <c r="V10" s="17" cm="1">
        <f t="array" ref="V10">_FV(C10,"Change (%)",TRUE)</f>
        <v>-3.5709999999999995E-3</v>
      </c>
      <c r="W10" s="17" cm="1">
        <f t="array" ref="W10">_FV(C10,"Expense ratio",TRUE)</f>
        <v>1.0800000000000001E-2</v>
      </c>
      <c r="X10" s="17" cm="1">
        <f t="array" ref="X10">_FV(C10,"Return (YTD)",TRUE)</f>
        <v>1.3158000000000001E-2</v>
      </c>
      <c r="Y10" s="17" cm="1">
        <f t="array" ref="Y10">_FV(C10,"Return (1y)",TRUE)</f>
        <v>7.7397999999999995E-2</v>
      </c>
      <c r="Z10" s="17" cm="1">
        <f t="array" ref="Z10">_FV(C10,"Return (3y)",TRUE)</f>
        <v>0.13885700000000001</v>
      </c>
      <c r="AA10" s="17" cm="1">
        <f t="array" ref="AA10">_FV(C10,"Return (5y)",TRUE)</f>
        <v>0.11497500000000001</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2" t="s">
        <v>54</v>
      </c>
      <c r="B11" s="2" t="s">
        <v>65</v>
      </c>
      <c r="C11" s="2" t="e" vm="139">
        <v>#VALUE!</v>
      </c>
      <c r="D11" s="7">
        <v>1</v>
      </c>
      <c r="E11" s="2" t="s">
        <v>66</v>
      </c>
      <c r="F11" s="2" t="e" vm="140">
        <v>#VALUE!</v>
      </c>
      <c r="G11" s="2" t="str" cm="1">
        <f t="array" ref="G11">IFERROR(_FV(F11,"Industry"),"Not Applicable")</f>
        <v>Software &amp; IT Services</v>
      </c>
      <c r="H11" s="9" cm="1">
        <f t="array" ref="H11">_FV(F11,"Previous close",TRUE)</f>
        <v>201.03</v>
      </c>
      <c r="I11" s="9" cm="1">
        <f t="array" ref="I11">_FV(F11,"Open")</f>
        <v>201.37</v>
      </c>
      <c r="J11" s="9" cm="1">
        <f t="array" ref="J11">_FV(F11,"High")</f>
        <v>204.5</v>
      </c>
      <c r="K11" s="9" cm="1">
        <f t="array" ref="K11">_FV(F11,"Low")</f>
        <v>199.33</v>
      </c>
      <c r="L11" s="9" cm="1">
        <f t="array" ref="L11">_FV(F11,"Price")</f>
        <v>204.06</v>
      </c>
      <c r="M11" s="8" cm="1">
        <f t="array" ref="M11">_FV(F11,"Change")</f>
        <v>3.03</v>
      </c>
      <c r="N11" s="3" cm="1">
        <f t="array" ref="N11">_FV(F11,"Change (%)",TRUE)</f>
        <v>1.5072E-2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73.47</v>
      </c>
      <c r="T11" s="16" cm="1">
        <f t="array" ref="T11">_FV(C11,"Price")</f>
        <v>73.38</v>
      </c>
      <c r="U11" s="16" cm="1">
        <f t="array" ref="U11">_FV(C11,"Change")</f>
        <v>-0.09</v>
      </c>
      <c r="V11" s="17" cm="1">
        <f t="array" ref="V11">_FV(C11,"Change (%)",TRUE)</f>
        <v>-1.225E-3</v>
      </c>
      <c r="W11" s="17" cm="1">
        <f t="array" ref="W11">_FV(C11,"Expense ratio",TRUE)</f>
        <v>7.000000000000001E-4</v>
      </c>
      <c r="X11" s="17" cm="1">
        <f t="array" ref="X11">_FV(C11,"Return (YTD)",TRUE)</f>
        <v>4.2325000000000002E-2</v>
      </c>
      <c r="Y11" s="17" cm="1">
        <f t="array" ref="Y11">_FV(C11,"Return (1y)",TRUE)</f>
        <v>0.102689</v>
      </c>
      <c r="Z11" s="17" cm="1">
        <f t="array" ref="Z11">_FV(C11,"Return (3y)",TRUE)</f>
        <v>0.12593199999999999</v>
      </c>
      <c r="AA11" s="17" cm="1">
        <f t="array" ref="AA11">_FV(C11,"Return (5y)",TRUE)</f>
        <v>9.7445000000000004E-2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x14ac:dyDescent="0.25">
      <c r="A12" s="2" t="s">
        <v>54</v>
      </c>
      <c r="B12" s="2" t="s">
        <v>65</v>
      </c>
      <c r="C12" s="2" t="e" vm="139">
        <v>#VALUE!</v>
      </c>
      <c r="D12" s="7">
        <v>2</v>
      </c>
      <c r="E12" s="2" t="s">
        <v>67</v>
      </c>
      <c r="F12" s="2" t="e" vm="141">
        <v>#VALUE!</v>
      </c>
      <c r="G12" s="2" t="str" cm="1">
        <f t="array" ref="G12">IFERROR(_FV(F12,"Industry"),"Not Applicable")</f>
        <v>Biotechnology &amp; Medical Research</v>
      </c>
      <c r="H12" s="9" cm="1">
        <f t="array" ref="H12">_FV(F12,"Previous close",TRUE)</f>
        <v>80.86</v>
      </c>
      <c r="I12" s="9" cm="1">
        <f t="array" ref="I12">_FV(F12,"Open")</f>
        <v>79.61</v>
      </c>
      <c r="J12" s="9" cm="1">
        <f t="array" ref="J12">_FV(F12,"High")</f>
        <v>84.12</v>
      </c>
      <c r="K12" s="9" cm="1">
        <f t="array" ref="K12">_FV(F12,"Low")</f>
        <v>79.11</v>
      </c>
      <c r="L12" s="9" cm="1">
        <f t="array" ref="L12">_FV(F12,"Price")</f>
        <v>83.360100000000003</v>
      </c>
      <c r="M12" s="8" cm="1">
        <f t="array" ref="M12">_FV(F12,"Change")</f>
        <v>2.5001000000000002</v>
      </c>
      <c r="N12" s="3" cm="1">
        <f t="array" ref="N12">_FV(F12,"Change (%)",TRUE)</f>
        <v>3.0918999999999999E-2</v>
      </c>
      <c r="O12" s="10" cm="1">
        <f t="array" ref="O12">_FV(F12,"52 week high",TRUE)</f>
        <v>95.21</v>
      </c>
      <c r="P12" s="10" cm="1">
        <f t="array" ref="P12">_FV(F12,"52 week low",TRUE)</f>
        <v>11.54</v>
      </c>
      <c r="Q12" s="10" t="str" cm="1">
        <f t="array" ref="Q12">IFERROR(_FV(F12,"P/E",TRUE),"")</f>
        <v/>
      </c>
      <c r="R12" s="4" t="str" cm="1">
        <f t="array" ref="R12">IFERROR(_FV(F12,"Beta"),"")</f>
        <v/>
      </c>
      <c r="S12" s="15" cm="1">
        <f t="array" ref="S12">_FV(C12,"Previous close",TRUE)</f>
        <v>73.47</v>
      </c>
      <c r="T12" s="16" cm="1">
        <f t="array" ref="T12">_FV(C12,"Price")</f>
        <v>73.38</v>
      </c>
      <c r="U12" s="16" cm="1">
        <f t="array" ref="U12">_FV(C12,"Change")</f>
        <v>-0.09</v>
      </c>
      <c r="V12" s="17" cm="1">
        <f t="array" ref="V12">_FV(C12,"Change (%)",TRUE)</f>
        <v>-1.225E-3</v>
      </c>
      <c r="W12" s="17" cm="1">
        <f t="array" ref="W12">_FV(C12,"Expense ratio",TRUE)</f>
        <v>7.000000000000001E-4</v>
      </c>
      <c r="X12" s="17" cm="1">
        <f t="array" ref="X12">_FV(C12,"Return (YTD)",TRUE)</f>
        <v>4.2325000000000002E-2</v>
      </c>
      <c r="Y12" s="17" cm="1">
        <f t="array" ref="Y12">_FV(C12,"Return (1y)",TRUE)</f>
        <v>0.102689</v>
      </c>
      <c r="Z12" s="17" cm="1">
        <f t="array" ref="Z12">_FV(C12,"Return (3y)",TRUE)</f>
        <v>0.12593199999999999</v>
      </c>
      <c r="AA12" s="17" cm="1">
        <f t="array" ref="AA12">_FV(C12,"Return (5y)",TRUE)</f>
        <v>9.7445000000000004E-2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x14ac:dyDescent="0.25">
      <c r="A13" s="2" t="s">
        <v>54</v>
      </c>
      <c r="B13" s="2" t="s">
        <v>65</v>
      </c>
      <c r="C13" s="2" t="e" vm="139">
        <v>#VALUE!</v>
      </c>
      <c r="D13" s="7">
        <v>3</v>
      </c>
      <c r="E13" s="2" t="s">
        <v>68</v>
      </c>
      <c r="F13" s="2" t="e" vm="85">
        <v>#VALUE!</v>
      </c>
      <c r="G13" s="2" t="str" cm="1">
        <f t="array" ref="G13">IFERROR(_FV(F13,"Industry"),"Not Applicable")</f>
        <v>Healthcare Equipment &amp; Supplies</v>
      </c>
      <c r="H13" s="9" cm="1">
        <f t="array" ref="H13">_FV(F13,"Previous close",TRUE)</f>
        <v>252.72</v>
      </c>
      <c r="I13" s="9" cm="1">
        <f t="array" ref="I13">_FV(F13,"Open")</f>
        <v>254.32</v>
      </c>
      <c r="J13" s="9" cm="1">
        <f t="array" ref="J13">_FV(F13,"High")</f>
        <v>257.92</v>
      </c>
      <c r="K13" s="9" cm="1">
        <f t="array" ref="K13">_FV(F13,"Low")</f>
        <v>252.87</v>
      </c>
      <c r="L13" s="9" cm="1">
        <f t="array" ref="L13">_FV(F13,"Price")</f>
        <v>255.53</v>
      </c>
      <c r="M13" s="8" cm="1">
        <f t="array" ref="M13">_FV(F13,"Change")</f>
        <v>2.81</v>
      </c>
      <c r="N13" s="3" cm="1">
        <f t="array" ref="N13">_FV(F13,"Change (%)",TRUE)</f>
        <v>1.1119E-2</v>
      </c>
      <c r="O13" s="10" cm="1">
        <f t="array" ref="O13">_FV(F13,"52 week high",TRUE)</f>
        <v>255.53</v>
      </c>
      <c r="P13" s="10" cm="1">
        <f t="array" ref="P13">_FV(F13,"52 week low",TRUE)</f>
        <v>120.12</v>
      </c>
      <c r="Q13" s="10" cm="1">
        <f t="array" ref="Q13">IFERROR(_FV(F13,"P/E",TRUE),"")</f>
        <v>73.206000000000003</v>
      </c>
      <c r="R13" s="4" cm="1">
        <f t="array" ref="R13">IFERROR(_FV(F13,"Beta"),"")</f>
        <v>1.1388</v>
      </c>
      <c r="S13" s="15" cm="1">
        <f t="array" ref="S13">_FV(C13,"Previous close",TRUE)</f>
        <v>73.47</v>
      </c>
      <c r="T13" s="16" cm="1">
        <f t="array" ref="T13">_FV(C13,"Price")</f>
        <v>73.38</v>
      </c>
      <c r="U13" s="16" cm="1">
        <f t="array" ref="U13">_FV(C13,"Change")</f>
        <v>-0.09</v>
      </c>
      <c r="V13" s="17" cm="1">
        <f t="array" ref="V13">_FV(C13,"Change (%)",TRUE)</f>
        <v>-1.225E-3</v>
      </c>
      <c r="W13" s="17" cm="1">
        <f t="array" ref="W13">_FV(C13,"Expense ratio",TRUE)</f>
        <v>7.000000000000001E-4</v>
      </c>
      <c r="X13" s="17" cm="1">
        <f t="array" ref="X13">_FV(C13,"Return (YTD)",TRUE)</f>
        <v>4.2325000000000002E-2</v>
      </c>
      <c r="Y13" s="17" cm="1">
        <f t="array" ref="Y13">_FV(C13,"Return (1y)",TRUE)</f>
        <v>0.102689</v>
      </c>
      <c r="Z13" s="17" cm="1">
        <f t="array" ref="Z13">_FV(C13,"Return (3y)",TRUE)</f>
        <v>0.12593199999999999</v>
      </c>
      <c r="AA13" s="17" cm="1">
        <f t="array" ref="AA13">_FV(C13,"Return (5y)",TRUE)</f>
        <v>9.7445000000000004E-2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x14ac:dyDescent="0.25">
      <c r="A14" s="2" t="s">
        <v>54</v>
      </c>
      <c r="B14" s="2" t="s">
        <v>65</v>
      </c>
      <c r="C14" s="2" t="e" vm="139">
        <v>#VALUE!</v>
      </c>
      <c r="D14" s="7">
        <v>4</v>
      </c>
      <c r="E14" s="2" t="s">
        <v>69</v>
      </c>
      <c r="F14" s="2" t="e" vm="142">
        <v>#VALUE!</v>
      </c>
      <c r="G14" s="2" t="str" cm="1">
        <f t="array" ref="G14">IFERROR(_FV(F14,"Industry"),"Not Applicable")</f>
        <v>Software &amp; IT Services</v>
      </c>
      <c r="H14" s="9" cm="1">
        <f t="array" ref="H14">_FV(F14,"Previous close",TRUE)</f>
        <v>368.95</v>
      </c>
      <c r="I14" s="9" cm="1">
        <f t="array" ref="I14">_FV(F14,"Open")</f>
        <v>369.4</v>
      </c>
      <c r="J14" s="9" cm="1">
        <f t="array" ref="J14">_FV(F14,"High")</f>
        <v>370.45</v>
      </c>
      <c r="K14" s="9" cm="1">
        <f t="array" ref="K14">_FV(F14,"Low")</f>
        <v>363.3</v>
      </c>
      <c r="L14" s="9" cm="1">
        <f t="array" ref="L14">_FV(F14,"Price")</f>
        <v>367.5</v>
      </c>
      <c r="M14" s="8" cm="1">
        <f t="array" ref="M14">_FV(F14,"Change")</f>
        <v>-1.45</v>
      </c>
      <c r="N14" s="3" cm="1">
        <f t="array" ref="N14">_FV(F14,"Change (%)",TRUE)</f>
        <v>-3.9300000000000003E-3</v>
      </c>
      <c r="O14" s="10" cm="1">
        <f t="array" ref="O14">_FV(F14,"52 week high",TRUE)</f>
        <v>382.92</v>
      </c>
      <c r="P14" s="10" cm="1">
        <f t="array" ref="P14">_FV(F14,"52 week low",TRUE)</f>
        <v>218</v>
      </c>
      <c r="Q14" s="10" cm="1">
        <f t="array" ref="Q14">IFERROR(_FV(F14,"P/E",TRUE),"")</f>
        <v>89.540300000000002</v>
      </c>
      <c r="R14" s="4" cm="1">
        <f t="array" ref="R14">IFERROR(_FV(F14,"Beta"),"")</f>
        <v>0.7742</v>
      </c>
      <c r="S14" s="15" cm="1">
        <f t="array" ref="S14">_FV(C14,"Previous close",TRUE)</f>
        <v>73.47</v>
      </c>
      <c r="T14" s="16" cm="1">
        <f t="array" ref="T14">_FV(C14,"Price")</f>
        <v>73.38</v>
      </c>
      <c r="U14" s="16" cm="1">
        <f t="array" ref="U14">_FV(C14,"Change")</f>
        <v>-0.09</v>
      </c>
      <c r="V14" s="17" cm="1">
        <f t="array" ref="V14">_FV(C14,"Change (%)",TRUE)</f>
        <v>-1.225E-3</v>
      </c>
      <c r="W14" s="17" cm="1">
        <f t="array" ref="W14">_FV(C14,"Expense ratio",TRUE)</f>
        <v>7.000000000000001E-4</v>
      </c>
      <c r="X14" s="17" cm="1">
        <f t="array" ref="X14">_FV(C14,"Return (YTD)",TRUE)</f>
        <v>4.2325000000000002E-2</v>
      </c>
      <c r="Y14" s="17" cm="1">
        <f t="array" ref="Y14">_FV(C14,"Return (1y)",TRUE)</f>
        <v>0.102689</v>
      </c>
      <c r="Z14" s="17" cm="1">
        <f t="array" ref="Z14">_FV(C14,"Return (3y)",TRUE)</f>
        <v>0.12593199999999999</v>
      </c>
      <c r="AA14" s="17" cm="1">
        <f t="array" ref="AA14">_FV(C14,"Return (5y)",TRUE)</f>
        <v>9.7445000000000004E-2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x14ac:dyDescent="0.25">
      <c r="A15" s="2" t="s">
        <v>54</v>
      </c>
      <c r="B15" s="2" t="s">
        <v>65</v>
      </c>
      <c r="C15" s="2" t="e" vm="139">
        <v>#VALUE!</v>
      </c>
      <c r="D15" s="7">
        <v>5</v>
      </c>
      <c r="E15" s="2" t="s">
        <v>70</v>
      </c>
      <c r="F15" s="2" t="e" vm="15">
        <v>#VALUE!</v>
      </c>
      <c r="G15" s="2" t="str" cm="1">
        <f t="array" ref="G15">IFERROR(_FV(F15,"Industry"),"Not Applicable")</f>
        <v>Software &amp; IT Services</v>
      </c>
      <c r="H15" s="9" cm="1">
        <f t="array" ref="H15">_FV(F15,"Previous close",TRUE)</f>
        <v>309.49</v>
      </c>
      <c r="I15" s="9" cm="1">
        <f t="array" ref="I15">_FV(F15,"Open")</f>
        <v>311.10000000000002</v>
      </c>
      <c r="J15" s="9" cm="1">
        <f t="array" ref="J15">_FV(F15,"High")</f>
        <v>315.08</v>
      </c>
      <c r="K15" s="9" cm="1">
        <f t="array" ref="K15">_FV(F15,"Low")</f>
        <v>306.23270000000002</v>
      </c>
      <c r="L15" s="9" cm="1">
        <f t="array" ref="L15">_FV(F15,"Price")</f>
        <v>313.46499999999997</v>
      </c>
      <c r="M15" s="8" cm="1">
        <f t="array" ref="M15">_FV(F15,"Change")</f>
        <v>3.9750000000000001</v>
      </c>
      <c r="N15" s="3" cm="1">
        <f t="array" ref="N15">_FV(F15,"Change (%)",TRUE)</f>
        <v>1.2844E-2</v>
      </c>
      <c r="O15" s="10" cm="1">
        <f t="array" ref="O15">_FV(F15,"52 week high",TRUE)</f>
        <v>317.93</v>
      </c>
      <c r="P15" s="10" cm="1">
        <f t="array" ref="P15">_FV(F15,"52 week low",TRUE)</f>
        <v>99.01</v>
      </c>
      <c r="Q15" s="10" t="str" cm="1">
        <f t="array" ref="Q15">IFERROR(_FV(F15,"P/E",TRUE),"")</f>
        <v/>
      </c>
      <c r="R15" s="4" cm="1">
        <f t="array" ref="R15">IFERROR(_FV(F15,"Beta"),"")</f>
        <v>1.4871000000000001</v>
      </c>
      <c r="S15" s="15" cm="1">
        <f t="array" ref="S15">_FV(C15,"Previous close",TRUE)</f>
        <v>73.47</v>
      </c>
      <c r="T15" s="16" cm="1">
        <f t="array" ref="T15">_FV(C15,"Price")</f>
        <v>73.38</v>
      </c>
      <c r="U15" s="16" cm="1">
        <f t="array" ref="U15">_FV(C15,"Change")</f>
        <v>-0.09</v>
      </c>
      <c r="V15" s="17" cm="1">
        <f t="array" ref="V15">_FV(C15,"Change (%)",TRUE)</f>
        <v>-1.225E-3</v>
      </c>
      <c r="W15" s="17" cm="1">
        <f t="array" ref="W15">_FV(C15,"Expense ratio",TRUE)</f>
        <v>7.000000000000001E-4</v>
      </c>
      <c r="X15" s="17" cm="1">
        <f t="array" ref="X15">_FV(C15,"Return (YTD)",TRUE)</f>
        <v>4.2325000000000002E-2</v>
      </c>
      <c r="Y15" s="17" cm="1">
        <f t="array" ref="Y15">_FV(C15,"Return (1y)",TRUE)</f>
        <v>0.102689</v>
      </c>
      <c r="Z15" s="17" cm="1">
        <f t="array" ref="Z15">_FV(C15,"Return (3y)",TRUE)</f>
        <v>0.12593199999999999</v>
      </c>
      <c r="AA15" s="17" cm="1">
        <f t="array" ref="AA15">_FV(C15,"Return (5y)",TRUE)</f>
        <v>9.7445000000000004E-2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x14ac:dyDescent="0.25">
      <c r="A16" s="2" t="s">
        <v>54</v>
      </c>
      <c r="B16" s="2" t="s">
        <v>65</v>
      </c>
      <c r="C16" s="2" t="e" vm="139">
        <v>#VALUE!</v>
      </c>
      <c r="D16" s="7">
        <v>6</v>
      </c>
      <c r="E16" s="2" t="s">
        <v>71</v>
      </c>
      <c r="F16" s="2" t="e" vm="143">
        <v>#VALUE!</v>
      </c>
      <c r="G16" s="2" t="str" cm="1">
        <f t="array" ref="G16">IFERROR(_FV(F16,"Industry"),"Not Applicable")</f>
        <v>Electronic Equipment &amp; Parts</v>
      </c>
      <c r="H16" s="9" cm="1">
        <f t="array" ref="H16">_FV(F16,"Previous close",TRUE)</f>
        <v>273.27999999999997</v>
      </c>
      <c r="I16" s="9" cm="1">
        <f t="array" ref="I16">_FV(F16,"Open")</f>
        <v>272.75</v>
      </c>
      <c r="J16" s="9" cm="1">
        <f t="array" ref="J16">_FV(F16,"High")</f>
        <v>278.7</v>
      </c>
      <c r="K16" s="9" cm="1">
        <f t="array" ref="K16">_FV(F16,"Low")</f>
        <v>272.75</v>
      </c>
      <c r="L16" s="9" cm="1">
        <f t="array" ref="L16">_FV(F16,"Price")</f>
        <v>277</v>
      </c>
      <c r="M16" s="8" cm="1">
        <f t="array" ref="M16">_FV(F16,"Change")</f>
        <v>3.72</v>
      </c>
      <c r="N16" s="3" cm="1">
        <f t="array" ref="N16">_FV(F16,"Change (%)",TRUE)</f>
        <v>1.3611999999999999E-2</v>
      </c>
      <c r="O16" s="10" cm="1">
        <f t="array" ref="O16">_FV(F16,"52 week high",TRUE)</f>
        <v>279.99</v>
      </c>
      <c r="P16" s="10" cm="1">
        <f t="array" ref="P16">_FV(F16,"52 week low",TRUE)</f>
        <v>150.06</v>
      </c>
      <c r="Q16" s="10" cm="1">
        <f t="array" ref="Q16">IFERROR(_FV(F16,"P/E",TRUE),"")</f>
        <v>28.607500000000002</v>
      </c>
      <c r="R16" s="4" cm="1">
        <f t="array" ref="R16">IFERROR(_FV(F16,"Beta"),"")</f>
        <v>1.6598999999999999</v>
      </c>
      <c r="S16" s="15" cm="1">
        <f t="array" ref="S16">_FV(C16,"Previous close",TRUE)</f>
        <v>73.47</v>
      </c>
      <c r="T16" s="16" cm="1">
        <f t="array" ref="T16">_FV(C16,"Price")</f>
        <v>73.38</v>
      </c>
      <c r="U16" s="16" cm="1">
        <f t="array" ref="U16">_FV(C16,"Change")</f>
        <v>-0.09</v>
      </c>
      <c r="V16" s="17" cm="1">
        <f t="array" ref="V16">_FV(C16,"Change (%)",TRUE)</f>
        <v>-1.225E-3</v>
      </c>
      <c r="W16" s="17" cm="1">
        <f t="array" ref="W16">_FV(C16,"Expense ratio",TRUE)</f>
        <v>7.000000000000001E-4</v>
      </c>
      <c r="X16" s="17" cm="1">
        <f t="array" ref="X16">_FV(C16,"Return (YTD)",TRUE)</f>
        <v>4.2325000000000002E-2</v>
      </c>
      <c r="Y16" s="17" cm="1">
        <f t="array" ref="Y16">_FV(C16,"Return (1y)",TRUE)</f>
        <v>0.102689</v>
      </c>
      <c r="Z16" s="17" cm="1">
        <f t="array" ref="Z16">_FV(C16,"Return (3y)",TRUE)</f>
        <v>0.12593199999999999</v>
      </c>
      <c r="AA16" s="17" cm="1">
        <f t="array" ref="AA16">_FV(C16,"Return (5y)",TRUE)</f>
        <v>9.7445000000000004E-2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x14ac:dyDescent="0.25">
      <c r="A17" s="2" t="s">
        <v>54</v>
      </c>
      <c r="B17" s="2" t="s">
        <v>65</v>
      </c>
      <c r="C17" s="2" t="e" vm="139">
        <v>#VALUE!</v>
      </c>
      <c r="D17" s="7">
        <v>7</v>
      </c>
      <c r="E17" s="2" t="s">
        <v>72</v>
      </c>
      <c r="F17" s="2" t="e" vm="71">
        <v>#VALUE!</v>
      </c>
      <c r="G17" s="2" t="str" cm="1">
        <f t="array" ref="G17">IFERROR(_FV(F17,"Industry"),"Not Applicable")</f>
        <v>Healthcare Providers &amp; Services</v>
      </c>
      <c r="H17" s="9" cm="1">
        <f t="array" ref="H17">_FV(F17,"Previous close",TRUE)</f>
        <v>226.66</v>
      </c>
      <c r="I17" s="9" cm="1">
        <f t="array" ref="I17">_FV(F17,"Open")</f>
        <v>228.48</v>
      </c>
      <c r="J17" s="9" cm="1">
        <f t="array" ref="J17">_FV(F17,"High")</f>
        <v>230.86</v>
      </c>
      <c r="K17" s="9" cm="1">
        <f t="array" ref="K17">_FV(F17,"Low")</f>
        <v>220.3501</v>
      </c>
      <c r="L17" s="9" cm="1">
        <f t="array" ref="L17">_FV(F17,"Price")</f>
        <v>224.27010000000001</v>
      </c>
      <c r="M17" s="8" cm="1">
        <f t="array" ref="M17">_FV(F17,"Change")</f>
        <v>-2.3898999999999999</v>
      </c>
      <c r="N17" s="3" cm="1">
        <f t="array" ref="N17">_FV(F17,"Change (%)",TRUE)</f>
        <v>-1.0544E-2</v>
      </c>
      <c r="O17" s="10" cm="1">
        <f t="array" ref="O17">_FV(F17,"52 week high",TRUE)</f>
        <v>237.76</v>
      </c>
      <c r="P17" s="10" cm="1">
        <f t="array" ref="P17">_FV(F17,"52 week low",TRUE)</f>
        <v>54.581000000000003</v>
      </c>
      <c r="Q17" s="10" cm="1">
        <f t="array" ref="Q17">IFERROR(_FV(F17,"P/E",TRUE),"")</f>
        <v>0</v>
      </c>
      <c r="R17" s="4" cm="1">
        <f t="array" ref="R17">IFERROR(_FV(F17,"Beta"),"")</f>
        <v>0.49399999999999999</v>
      </c>
      <c r="S17" s="15" cm="1">
        <f t="array" ref="S17">_FV(C17,"Previous close",TRUE)</f>
        <v>73.47</v>
      </c>
      <c r="T17" s="16" cm="1">
        <f t="array" ref="T17">_FV(C17,"Price")</f>
        <v>73.38</v>
      </c>
      <c r="U17" s="16" cm="1">
        <f t="array" ref="U17">_FV(C17,"Change")</f>
        <v>-0.09</v>
      </c>
      <c r="V17" s="17" cm="1">
        <f t="array" ref="V17">_FV(C17,"Change (%)",TRUE)</f>
        <v>-1.225E-3</v>
      </c>
      <c r="W17" s="17" cm="1">
        <f t="array" ref="W17">_FV(C17,"Expense ratio",TRUE)</f>
        <v>7.000000000000001E-4</v>
      </c>
      <c r="X17" s="17" cm="1">
        <f t="array" ref="X17">_FV(C17,"Return (YTD)",TRUE)</f>
        <v>4.2325000000000002E-2</v>
      </c>
      <c r="Y17" s="17" cm="1">
        <f t="array" ref="Y17">_FV(C17,"Return (1y)",TRUE)</f>
        <v>0.102689</v>
      </c>
      <c r="Z17" s="17" cm="1">
        <f t="array" ref="Z17">_FV(C17,"Return (3y)",TRUE)</f>
        <v>0.12593199999999999</v>
      </c>
      <c r="AA17" s="17" cm="1">
        <f t="array" ref="AA17">_FV(C17,"Return (5y)",TRUE)</f>
        <v>9.7445000000000004E-2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x14ac:dyDescent="0.25">
      <c r="A18" s="2" t="s">
        <v>54</v>
      </c>
      <c r="B18" s="2" t="s">
        <v>65</v>
      </c>
      <c r="C18" s="2" t="e" vm="139">
        <v>#VALUE!</v>
      </c>
      <c r="D18" s="7">
        <v>8</v>
      </c>
      <c r="E18" s="2" t="s">
        <v>73</v>
      </c>
      <c r="F18" s="2" t="e" vm="144">
        <v>#VALUE!</v>
      </c>
      <c r="G18" s="2" t="str" cm="1">
        <f t="array" ref="G18">IFERROR(_FV(F18,"Industry"),"Not Applicable")</f>
        <v>Software &amp; IT Services</v>
      </c>
      <c r="H18" s="9" cm="1">
        <f t="array" ref="H18">_FV(F18,"Previous close",TRUE)</f>
        <v>444.08</v>
      </c>
      <c r="I18" s="9" cm="1">
        <f t="array" ref="I18">_FV(F18,"Open")</f>
        <v>445.31</v>
      </c>
      <c r="J18" s="9" cm="1">
        <f t="array" ref="J18">_FV(F18,"High")</f>
        <v>453.99</v>
      </c>
      <c r="K18" s="9" cm="1">
        <f t="array" ref="K18">_FV(F18,"Low")</f>
        <v>439.19200000000001</v>
      </c>
      <c r="L18" s="9" cm="1">
        <f t="array" ref="L18">_FV(F18,"Price")</f>
        <v>443.95</v>
      </c>
      <c r="M18" s="8" cm="1">
        <f t="array" ref="M18">_FV(F18,"Change")</f>
        <v>-0.13</v>
      </c>
      <c r="N18" s="3" cm="1">
        <f t="array" ref="N18">_FV(F18,"Change (%)",TRUE)</f>
        <v>-2.9270000000000001E-4</v>
      </c>
      <c r="O18" s="10" cm="1">
        <f t="array" ref="O18">_FV(F18,"52 week high",TRUE)</f>
        <v>475.67</v>
      </c>
      <c r="P18" s="10" cm="1">
        <f t="array" ref="P18">_FV(F18,"52 week low",TRUE)</f>
        <v>136</v>
      </c>
      <c r="Q18" s="10" cm="1">
        <f t="array" ref="Q18">IFERROR(_FV(F18,"P/E",TRUE),"")</f>
        <v>174.42060000000001</v>
      </c>
      <c r="R18" s="4" cm="1">
        <f t="array" ref="R18">IFERROR(_FV(F18,"Beta"),"")</f>
        <v>2.5998000000000001</v>
      </c>
      <c r="S18" s="15" cm="1">
        <f t="array" ref="S18">_FV(C18,"Previous close",TRUE)</f>
        <v>73.47</v>
      </c>
      <c r="T18" s="16" cm="1">
        <f t="array" ref="T18">_FV(C18,"Price")</f>
        <v>73.38</v>
      </c>
      <c r="U18" s="16" cm="1">
        <f t="array" ref="U18">_FV(C18,"Change")</f>
        <v>-0.09</v>
      </c>
      <c r="V18" s="17" cm="1">
        <f t="array" ref="V18">_FV(C18,"Change (%)",TRUE)</f>
        <v>-1.225E-3</v>
      </c>
      <c r="W18" s="17" cm="1">
        <f t="array" ref="W18">_FV(C18,"Expense ratio",TRUE)</f>
        <v>7.000000000000001E-4</v>
      </c>
      <c r="X18" s="17" cm="1">
        <f t="array" ref="X18">_FV(C18,"Return (YTD)",TRUE)</f>
        <v>4.2325000000000002E-2</v>
      </c>
      <c r="Y18" s="17" cm="1">
        <f t="array" ref="Y18">_FV(C18,"Return (1y)",TRUE)</f>
        <v>0.102689</v>
      </c>
      <c r="Z18" s="17" cm="1">
        <f t="array" ref="Z18">_FV(C18,"Return (3y)",TRUE)</f>
        <v>0.12593199999999999</v>
      </c>
      <c r="AA18" s="17" cm="1">
        <f t="array" ref="AA18">_FV(C18,"Return (5y)",TRUE)</f>
        <v>9.7445000000000004E-2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x14ac:dyDescent="0.25">
      <c r="A19" s="2" t="s">
        <v>54</v>
      </c>
      <c r="B19" s="2" t="s">
        <v>65</v>
      </c>
      <c r="C19" s="2" t="e" vm="139">
        <v>#VALUE!</v>
      </c>
      <c r="D19" s="7">
        <v>9</v>
      </c>
      <c r="E19" s="2" t="s">
        <v>74</v>
      </c>
      <c r="F19" s="2" t="e" vm="145">
        <v>#VALUE!</v>
      </c>
      <c r="G19" s="2" t="str" cm="1">
        <f t="array" ref="G19">IFERROR(_FV(F19,"Industry"),"Not Applicable")</f>
        <v>Software &amp; IT Services</v>
      </c>
      <c r="H19" s="9" cm="1">
        <f t="array" ref="H19">_FV(F19,"Previous close",TRUE)</f>
        <v>278.02999999999997</v>
      </c>
      <c r="I19" s="9" cm="1">
        <f t="array" ref="I19">_FV(F19,"Open")</f>
        <v>279.95</v>
      </c>
      <c r="J19" s="9" cm="1">
        <f t="array" ref="J19">_FV(F19,"High")</f>
        <v>280.08999999999997</v>
      </c>
      <c r="K19" s="9" cm="1">
        <f t="array" ref="K19">_FV(F19,"Low")</f>
        <v>275.72000000000003</v>
      </c>
      <c r="L19" s="9" cm="1">
        <f t="array" ref="L19">_FV(F19,"Price")</f>
        <v>279.01</v>
      </c>
      <c r="M19" s="8" cm="1">
        <f t="array" ref="M19">_FV(F19,"Change")</f>
        <v>0.98</v>
      </c>
      <c r="N19" s="3" cm="1">
        <f t="array" ref="N19">_FV(F19,"Change (%)",TRUE)</f>
        <v>3.5249999999999999E-3</v>
      </c>
      <c r="O19" s="10" cm="1">
        <f t="array" ref="O19">_FV(F19,"52 week high",TRUE)</f>
        <v>282.5575</v>
      </c>
      <c r="P19" s="10" cm="1">
        <f t="array" ref="P19">_FV(F19,"52 week low",TRUE)</f>
        <v>151.97</v>
      </c>
      <c r="Q19" s="10" cm="1">
        <f t="array" ref="Q19">IFERROR(_FV(F19,"P/E",TRUE),"")</f>
        <v>56.429499999999997</v>
      </c>
      <c r="R19" s="4" cm="1">
        <f t="array" ref="R19">IFERROR(_FV(F19,"Beta"),"")</f>
        <v>1.3196000000000001</v>
      </c>
      <c r="S19" s="15" cm="1">
        <f t="array" ref="S19">_FV(C19,"Previous close",TRUE)</f>
        <v>73.47</v>
      </c>
      <c r="T19" s="16" cm="1">
        <f t="array" ref="T19">_FV(C19,"Price")</f>
        <v>73.38</v>
      </c>
      <c r="U19" s="16" cm="1">
        <f t="array" ref="U19">_FV(C19,"Change")</f>
        <v>-0.09</v>
      </c>
      <c r="V19" s="17" cm="1">
        <f t="array" ref="V19">_FV(C19,"Change (%)",TRUE)</f>
        <v>-1.225E-3</v>
      </c>
      <c r="W19" s="17" cm="1">
        <f t="array" ref="W19">_FV(C19,"Expense ratio",TRUE)</f>
        <v>7.000000000000001E-4</v>
      </c>
      <c r="X19" s="17" cm="1">
        <f t="array" ref="X19">_FV(C19,"Return (YTD)",TRUE)</f>
        <v>4.2325000000000002E-2</v>
      </c>
      <c r="Y19" s="17" cm="1">
        <f t="array" ref="Y19">_FV(C19,"Return (1y)",TRUE)</f>
        <v>0.102689</v>
      </c>
      <c r="Z19" s="17" cm="1">
        <f t="array" ref="Z19">_FV(C19,"Return (3y)",TRUE)</f>
        <v>0.12593199999999999</v>
      </c>
      <c r="AA19" s="17" cm="1">
        <f t="array" ref="AA19">_FV(C19,"Return (5y)",TRUE)</f>
        <v>9.7445000000000004E-2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x14ac:dyDescent="0.25">
      <c r="A20" s="2" t="s">
        <v>54</v>
      </c>
      <c r="B20" s="2" t="s">
        <v>65</v>
      </c>
      <c r="C20" s="2" t="e" vm="139">
        <v>#VALUE!</v>
      </c>
      <c r="D20" s="7">
        <v>10</v>
      </c>
      <c r="E20" s="2" t="s">
        <v>75</v>
      </c>
      <c r="F20" s="2" t="e" vm="44">
        <v>#VALUE!</v>
      </c>
      <c r="G20" s="2" t="str" cm="1">
        <f t="array" ref="G20">IFERROR(_FV(F20,"Industry"),"Not Applicable")</f>
        <v>Software &amp; IT Services</v>
      </c>
      <c r="H20" s="9" cm="1">
        <f t="array" ref="H20">_FV(F20,"Previous close",TRUE)</f>
        <v>208.75</v>
      </c>
      <c r="I20" s="9" cm="1">
        <f t="array" ref="I20">_FV(F20,"Open")</f>
        <v>209.2</v>
      </c>
      <c r="J20" s="9" cm="1">
        <f t="array" ref="J20">_FV(F20,"High")</f>
        <v>212.3</v>
      </c>
      <c r="K20" s="9" cm="1">
        <f t="array" ref="K20">_FV(F20,"Low")</f>
        <v>208.39</v>
      </c>
      <c r="L20" s="9" cm="1">
        <f t="array" ref="L20">_FV(F20,"Price")</f>
        <v>212.09</v>
      </c>
      <c r="M20" s="8" cm="1">
        <f t="array" ref="M20">_FV(F20,"Change")</f>
        <v>3.34</v>
      </c>
      <c r="N20" s="3" cm="1">
        <f t="array" ref="N20">_FV(F20,"Change (%)",TRUE)</f>
        <v>1.6E-2</v>
      </c>
      <c r="O20" s="10" cm="1">
        <f t="array" ref="O20">_FV(F20,"52 week high",TRUE)</f>
        <v>216.38</v>
      </c>
      <c r="P20" s="10" cm="1">
        <f t="array" ref="P20">_FV(F20,"52 week low",TRUE)</f>
        <v>130.78</v>
      </c>
      <c r="Q20" s="10" cm="1">
        <f t="array" ref="Q20">IFERROR(_FV(F20,"P/E",TRUE),"")</f>
        <v>36.821800000000003</v>
      </c>
      <c r="R20" s="4" cm="1">
        <f t="array" ref="R20">IFERROR(_FV(F20,"Beta"),"")</f>
        <v>0.91479999999999995</v>
      </c>
      <c r="S20" s="15" cm="1">
        <f t="array" ref="S20">_FV(C20,"Previous close",TRUE)</f>
        <v>73.47</v>
      </c>
      <c r="T20" s="16" cm="1">
        <f t="array" ref="T20">_FV(C20,"Price")</f>
        <v>73.38</v>
      </c>
      <c r="U20" s="16" cm="1">
        <f t="array" ref="U20">_FV(C20,"Change")</f>
        <v>-0.09</v>
      </c>
      <c r="V20" s="17" cm="1">
        <f t="array" ref="V20">_FV(C20,"Change (%)",TRUE)</f>
        <v>-1.225E-3</v>
      </c>
      <c r="W20" s="17" cm="1">
        <f t="array" ref="W20">_FV(C20,"Expense ratio",TRUE)</f>
        <v>7.000000000000001E-4</v>
      </c>
      <c r="X20" s="17" cm="1">
        <f t="array" ref="X20">_FV(C20,"Return (YTD)",TRUE)</f>
        <v>4.2325000000000002E-2</v>
      </c>
      <c r="Y20" s="17" cm="1">
        <f t="array" ref="Y20">_FV(C20,"Return (1y)",TRUE)</f>
        <v>0.102689</v>
      </c>
      <c r="Z20" s="17" cm="1">
        <f t="array" ref="Z20">_FV(C20,"Return (3y)",TRUE)</f>
        <v>0.12593199999999999</v>
      </c>
      <c r="AA20" s="17" cm="1">
        <f t="array" ref="AA20">_FV(C20,"Return (5y)",TRUE)</f>
        <v>9.7445000000000004E-2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x14ac:dyDescent="0.25">
      <c r="A21" s="2" t="s">
        <v>76</v>
      </c>
      <c r="B21" s="2" t="s">
        <v>77</v>
      </c>
      <c r="C21" s="2" t="e" vm="146">
        <v>#VALUE!</v>
      </c>
      <c r="D21" s="7">
        <v>1</v>
      </c>
      <c r="E21" s="2" t="s">
        <v>78</v>
      </c>
      <c r="F21" s="2" t="e" vm="1">
        <v>#VALUE!</v>
      </c>
      <c r="G21" s="2" t="str" cm="1">
        <f t="array" ref="G21">IFERROR(_FV(F21,"Industry"),"Not Applicable")</f>
        <v>Computers, Phones &amp; Household Electronics</v>
      </c>
      <c r="H21" s="9" cm="1">
        <f t="array" ref="H21">_FV(F21,"Previous close",TRUE)</f>
        <v>388</v>
      </c>
      <c r="I21" s="9" cm="1">
        <f t="array" ref="I21">_FV(F21,"Open")</f>
        <v>386.77</v>
      </c>
      <c r="J21" s="9" cm="1">
        <f t="array" ref="J21">_FV(F21,"High")</f>
        <v>391.9</v>
      </c>
      <c r="K21" s="9" cm="1">
        <f t="array" ref="K21">_FV(F21,"Low")</f>
        <v>386.42</v>
      </c>
      <c r="L21" s="9" cm="1">
        <f t="array" ref="L21">_FV(F21,"Price")</f>
        <v>389.27</v>
      </c>
      <c r="M21" s="8" cm="1">
        <f t="array" ref="M21">_FV(F21,"Change")</f>
        <v>1.27</v>
      </c>
      <c r="N21" s="3" cm="1">
        <f t="array" ref="N21">_FV(F21,"Change (%)",TRUE)</f>
        <v>3.2729999999999999E-3</v>
      </c>
      <c r="O21" s="10" cm="1">
        <f t="array" ref="O21">_FV(F21,"52 week high",TRUE)</f>
        <v>399.82</v>
      </c>
      <c r="P21" s="10" cm="1">
        <f t="array" ref="P21">_FV(F21,"52 week low",TRUE)</f>
        <v>192.58</v>
      </c>
      <c r="Q21" s="10" cm="1">
        <f t="array" ref="Q21">IFERROR(_FV(F21,"P/E",TRUE),"")</f>
        <v>30.417100000000001</v>
      </c>
      <c r="R21" s="4" cm="1">
        <f t="array" ref="R21">IFERROR(_FV(F21,"Beta"),"")</f>
        <v>1.1859999999999999</v>
      </c>
      <c r="S21" s="15" cm="1">
        <f t="array" ref="S21">_FV(C21,"Previous close",TRUE)</f>
        <v>111.29</v>
      </c>
      <c r="T21" s="16" cm="1">
        <f t="array" ref="T21">_FV(C21,"Price")</f>
        <v>110.51</v>
      </c>
      <c r="U21" s="16" cm="1">
        <f t="array" ref="U21">_FV(C21,"Change")</f>
        <v>-0.78</v>
      </c>
      <c r="V21" s="17" cm="1">
        <f t="array" ref="V21">_FV(C21,"Change (%)",TRUE)</f>
        <v>-7.0089999999999996E-3</v>
      </c>
      <c r="W21" s="17" cm="1">
        <f t="array" ref="W21">_FV(C21,"Expense ratio",TRUE)</f>
        <v>5.0000000000000001E-4</v>
      </c>
      <c r="X21" s="17" cm="1">
        <f t="array" ref="X21">_FV(C21,"Return (YTD)",TRUE)</f>
        <v>0.163905</v>
      </c>
      <c r="Y21" s="17" cm="1">
        <f t="array" ref="Y21">_FV(C21,"Return (1y)",TRUE)</f>
        <v>0.27128399999999997</v>
      </c>
      <c r="Z21" s="17" cm="1">
        <f t="array" ref="Z21">_FV(C21,"Return (3y)",TRUE)</f>
        <v>0.18970900000000002</v>
      </c>
      <c r="AA21" s="17" cm="1">
        <f t="array" ref="AA21">_FV(C21,"Return (5y)",TRUE)</f>
        <v>0.150336</v>
      </c>
      <c r="AB21" s="18" cm="1">
        <f t="array" ref="AB21">_FV(C21,"Rating")</f>
        <v>2.9116</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x14ac:dyDescent="0.25">
      <c r="A22" s="2" t="s">
        <v>76</v>
      </c>
      <c r="B22" s="2" t="s">
        <v>77</v>
      </c>
      <c r="C22" s="2" t="e" vm="146">
        <v>#VALUE!</v>
      </c>
      <c r="D22" s="7">
        <v>2</v>
      </c>
      <c r="E22" s="2" t="s">
        <v>79</v>
      </c>
      <c r="F22" s="2" t="e" vm="7">
        <v>#VALUE!</v>
      </c>
      <c r="G22" s="2" t="str" cm="1">
        <f t="array" ref="G22">IFERROR(_FV(F22,"Industry"),"Not Applicable")</f>
        <v>Diversified Retail</v>
      </c>
      <c r="H22" s="9" cm="1">
        <f t="array" ref="H22">_FV(F22,"Previous close",TRUE)</f>
        <v>3138.29</v>
      </c>
      <c r="I22" s="9" cm="1">
        <f t="array" ref="I22">_FV(F22,"Open")</f>
        <v>3118.7</v>
      </c>
      <c r="J22" s="9" cm="1">
        <f t="array" ref="J22">_FV(F22,"High")</f>
        <v>3148.4850000000001</v>
      </c>
      <c r="K22" s="9" cm="1">
        <f t="array" ref="K22">_FV(F22,"Low")</f>
        <v>3065.26</v>
      </c>
      <c r="L22" s="9" cm="1">
        <f t="array" ref="L22">_FV(F22,"Price")</f>
        <v>3100.1</v>
      </c>
      <c r="M22" s="8" cm="1">
        <f t="array" ref="M22">_FV(F22,"Change")</f>
        <v>-38.19</v>
      </c>
      <c r="N22" s="3" cm="1">
        <f t="array" ref="N22">_FV(F22,"Change (%)",TRUE)</f>
        <v>-1.2169000000000001E-2</v>
      </c>
      <c r="O22" s="10" cm="1">
        <f t="array" ref="O22">_FV(F22,"52 week high",TRUE)</f>
        <v>3344.29</v>
      </c>
      <c r="P22" s="10" cm="1">
        <f t="array" ref="P22">_FV(F22,"52 week low",TRUE)</f>
        <v>1626.0318</v>
      </c>
      <c r="Q22" s="10" cm="1">
        <f t="array" ref="Q22">IFERROR(_FV(F22,"P/E",TRUE),"")</f>
        <v>149.9136</v>
      </c>
      <c r="R22" s="4" cm="1">
        <f t="array" ref="R22">IFERROR(_FV(F22,"Beta"),"")</f>
        <v>1.3217000000000001</v>
      </c>
      <c r="S22" s="15" cm="1">
        <f t="array" ref="S22">_FV(C22,"Previous close",TRUE)</f>
        <v>111.29</v>
      </c>
      <c r="T22" s="16" cm="1">
        <f t="array" ref="T22">_FV(C22,"Price")</f>
        <v>110.51</v>
      </c>
      <c r="U22" s="16" cm="1">
        <f t="array" ref="U22">_FV(C22,"Change")</f>
        <v>-0.78</v>
      </c>
      <c r="V22" s="17" cm="1">
        <f t="array" ref="V22">_FV(C22,"Change (%)",TRUE)</f>
        <v>-7.0089999999999996E-3</v>
      </c>
      <c r="W22" s="17" cm="1">
        <f t="array" ref="W22">_FV(C22,"Expense ratio",TRUE)</f>
        <v>5.0000000000000001E-4</v>
      </c>
      <c r="X22" s="17" cm="1">
        <f t="array" ref="X22">_FV(C22,"Return (YTD)",TRUE)</f>
        <v>0.163905</v>
      </c>
      <c r="Y22" s="17" cm="1">
        <f t="array" ref="Y22">_FV(C22,"Return (1y)",TRUE)</f>
        <v>0.27128399999999997</v>
      </c>
      <c r="Z22" s="17" cm="1">
        <f t="array" ref="Z22">_FV(C22,"Return (3y)",TRUE)</f>
        <v>0.18970900000000002</v>
      </c>
      <c r="AA22" s="17" cm="1">
        <f t="array" ref="AA22">_FV(C22,"Return (5y)",TRUE)</f>
        <v>0.150336</v>
      </c>
      <c r="AB22" s="18" cm="1">
        <f t="array" ref="AB22">_FV(C22,"Rating")</f>
        <v>2.9116</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x14ac:dyDescent="0.25">
      <c r="A23" s="2" t="s">
        <v>76</v>
      </c>
      <c r="B23" s="2" t="s">
        <v>77</v>
      </c>
      <c r="C23" s="2" t="e" vm="146">
        <v>#VALUE!</v>
      </c>
      <c r="D23" s="7">
        <v>3</v>
      </c>
      <c r="E23" s="2" t="s">
        <v>80</v>
      </c>
      <c r="F23" s="2" t="e" vm="32">
        <v>#VALUE!</v>
      </c>
      <c r="G23" s="2" t="str" cm="1">
        <f t="array" ref="G23">IFERROR(_FV(F23,"Industry"),"Not Applicable")</f>
        <v>Software &amp; IT Services</v>
      </c>
      <c r="H23" s="9" cm="1">
        <f t="array" ref="H23">_FV(F23,"Previous close",TRUE)</f>
        <v>1558.42</v>
      </c>
      <c r="I23" s="9" cm="1">
        <f t="array" ref="I23">_FV(F23,"Open")</f>
        <v>1560.5</v>
      </c>
      <c r="J23" s="9" cm="1">
        <f t="array" ref="J23">_FV(F23,"High")</f>
        <v>1570</v>
      </c>
      <c r="K23" s="9" cm="1">
        <f t="array" ref="K23">_FV(F23,"Low")</f>
        <v>1546.24</v>
      </c>
      <c r="L23" s="9" cm="1">
        <f t="array" ref="L23">_FV(F23,"Price")</f>
        <v>1568.2338</v>
      </c>
      <c r="M23" s="8" cm="1">
        <f t="array" ref="M23">_FV(F23,"Change")</f>
        <v>9.8138000000000005</v>
      </c>
      <c r="N23" s="3" cm="1">
        <f t="array" ref="N23">_FV(F23,"Change (%)",TRUE)</f>
        <v>6.2970000000000005E-3</v>
      </c>
      <c r="O23" s="10" cm="1">
        <f t="array" ref="O23">_FV(F23,"52 week high",TRUE)</f>
        <v>1586.99</v>
      </c>
      <c r="P23" s="10" cm="1">
        <f t="array" ref="P23">_FV(F23,"52 week low",TRUE)</f>
        <v>1013.5361</v>
      </c>
      <c r="Q23" s="10" cm="1">
        <f t="array" ref="Q23">IFERROR(_FV(F23,"P/E",TRUE),"")</f>
        <v>31.441800000000001</v>
      </c>
      <c r="R23" s="4" cm="1">
        <f t="array" ref="R23">IFERROR(_FV(F23,"Beta"),"")</f>
        <v>1.0578000000000001</v>
      </c>
      <c r="S23" s="15" cm="1">
        <f t="array" ref="S23">_FV(C23,"Previous close",TRUE)</f>
        <v>111.29</v>
      </c>
      <c r="T23" s="16" cm="1">
        <f t="array" ref="T23">_FV(C23,"Price")</f>
        <v>110.51</v>
      </c>
      <c r="U23" s="16" cm="1">
        <f t="array" ref="U23">_FV(C23,"Change")</f>
        <v>-0.78</v>
      </c>
      <c r="V23" s="17" cm="1">
        <f t="array" ref="V23">_FV(C23,"Change (%)",TRUE)</f>
        <v>-7.0089999999999996E-3</v>
      </c>
      <c r="W23" s="17" cm="1">
        <f t="array" ref="W23">_FV(C23,"Expense ratio",TRUE)</f>
        <v>5.0000000000000001E-4</v>
      </c>
      <c r="X23" s="17" cm="1">
        <f t="array" ref="X23">_FV(C23,"Return (YTD)",TRUE)</f>
        <v>0.163905</v>
      </c>
      <c r="Y23" s="17" cm="1">
        <f t="array" ref="Y23">_FV(C23,"Return (1y)",TRUE)</f>
        <v>0.27128399999999997</v>
      </c>
      <c r="Z23" s="17" cm="1">
        <f t="array" ref="Z23">_FV(C23,"Return (3y)",TRUE)</f>
        <v>0.18970900000000002</v>
      </c>
      <c r="AA23" s="17" cm="1">
        <f t="array" ref="AA23">_FV(C23,"Return (5y)",TRUE)</f>
        <v>0.150336</v>
      </c>
      <c r="AB23" s="18" cm="1">
        <f t="array" ref="AB23">_FV(C23,"Rating")</f>
        <v>2.9116</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x14ac:dyDescent="0.25">
      <c r="A24" s="2" t="s">
        <v>76</v>
      </c>
      <c r="B24" s="2" t="s">
        <v>77</v>
      </c>
      <c r="C24" s="2" t="e" vm="146">
        <v>#VALUE!</v>
      </c>
      <c r="D24" s="7">
        <v>4</v>
      </c>
      <c r="E24" s="2" t="s">
        <v>81</v>
      </c>
      <c r="F24" s="2" t="e" vm="127">
        <v>#VALUE!</v>
      </c>
      <c r="G24" s="2" t="str" cm="1">
        <f t="array" ref="G24">IFERROR(_FV(F24,"Industry"),"Not Applicable")</f>
        <v>Software &amp; IT Services</v>
      </c>
      <c r="H24" s="9" cm="1">
        <f t="array" ref="H24">_FV(F24,"Previous close",TRUE)</f>
        <v>241.75</v>
      </c>
      <c r="I24" s="9" cm="1">
        <f t="array" ref="I24">_FV(F24,"Open")</f>
        <v>240.26</v>
      </c>
      <c r="J24" s="9" cm="1">
        <f t="array" ref="J24">_FV(F24,"High")</f>
        <v>241.9</v>
      </c>
      <c r="K24" s="9" cm="1">
        <f t="array" ref="K24">_FV(F24,"Low")</f>
        <v>238.12</v>
      </c>
      <c r="L24" s="9" cm="1">
        <f t="array" ref="L24">_FV(F24,"Price")</f>
        <v>239.7784</v>
      </c>
      <c r="M24" s="8" cm="1">
        <f t="array" ref="M24">_FV(F24,"Change")</f>
        <v>-1.9716</v>
      </c>
      <c r="N24" s="3" cm="1">
        <f t="array" ref="N24">_FV(F24,"Change (%)",TRUE)</f>
        <v>-8.1560000000000001E-3</v>
      </c>
      <c r="O24" s="10" cm="1">
        <f t="array" ref="O24">_FV(F24,"52 week high",TRUE)</f>
        <v>250.15</v>
      </c>
      <c r="P24" s="10" cm="1">
        <f t="array" ref="P24">_FV(F24,"52 week low",TRUE)</f>
        <v>137.10059999999999</v>
      </c>
      <c r="Q24" s="10" cm="1">
        <f t="array" ref="Q24">IFERROR(_FV(F24,"P/E",TRUE),"")</f>
        <v>34.779699999999998</v>
      </c>
      <c r="R24" s="4" cm="1">
        <f t="array" ref="R24">IFERROR(_FV(F24,"Beta"),"")</f>
        <v>1.1893</v>
      </c>
      <c r="S24" s="15" cm="1">
        <f t="array" ref="S24">_FV(C24,"Previous close",TRUE)</f>
        <v>111.29</v>
      </c>
      <c r="T24" s="16" cm="1">
        <f t="array" ref="T24">_FV(C24,"Price")</f>
        <v>110.51</v>
      </c>
      <c r="U24" s="16" cm="1">
        <f t="array" ref="U24">_FV(C24,"Change")</f>
        <v>-0.78</v>
      </c>
      <c r="V24" s="17" cm="1">
        <f t="array" ref="V24">_FV(C24,"Change (%)",TRUE)</f>
        <v>-7.0089999999999996E-3</v>
      </c>
      <c r="W24" s="17" cm="1">
        <f t="array" ref="W24">_FV(C24,"Expense ratio",TRUE)</f>
        <v>5.0000000000000001E-4</v>
      </c>
      <c r="X24" s="17" cm="1">
        <f t="array" ref="X24">_FV(C24,"Return (YTD)",TRUE)</f>
        <v>0.163905</v>
      </c>
      <c r="Y24" s="17" cm="1">
        <f t="array" ref="Y24">_FV(C24,"Return (1y)",TRUE)</f>
        <v>0.27128399999999997</v>
      </c>
      <c r="Z24" s="17" cm="1">
        <f t="array" ref="Z24">_FV(C24,"Return (3y)",TRUE)</f>
        <v>0.18970900000000002</v>
      </c>
      <c r="AA24" s="17" cm="1">
        <f t="array" ref="AA24">_FV(C24,"Return (5y)",TRUE)</f>
        <v>0.150336</v>
      </c>
      <c r="AB24" s="18" cm="1">
        <f t="array" ref="AB24">_FV(C24,"Rating")</f>
        <v>2.9116</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x14ac:dyDescent="0.25">
      <c r="A25" s="2" t="s">
        <v>76</v>
      </c>
      <c r="B25" s="2" t="s">
        <v>77</v>
      </c>
      <c r="C25" s="2" t="e" vm="146">
        <v>#VALUE!</v>
      </c>
      <c r="D25" s="7">
        <v>5</v>
      </c>
      <c r="E25" s="2" t="s">
        <v>82</v>
      </c>
      <c r="F25" s="2" t="e" vm="77">
        <v>#VALUE!</v>
      </c>
      <c r="G25" s="2" t="str" cm="1">
        <f t="array" ref="G25">IFERROR(_FV(F25,"Industry"),"Not Applicable")</f>
        <v>Software &amp; IT Services</v>
      </c>
      <c r="H25" s="9" cm="1">
        <f t="array" ref="H25">_FV(F25,"Previous close",TRUE)</f>
        <v>196.6</v>
      </c>
      <c r="I25" s="9" cm="1">
        <f t="array" ref="I25">_FV(F25,"Open")</f>
        <v>196.38</v>
      </c>
      <c r="J25" s="9" cm="1">
        <f t="array" ref="J25">_FV(F25,"High")</f>
        <v>198.98</v>
      </c>
      <c r="K25" s="9" cm="1">
        <f t="array" ref="K25">_FV(F25,"Low")</f>
        <v>196.38</v>
      </c>
      <c r="L25" s="9" cm="1">
        <f t="array" ref="L25">_FV(F25,"Price")</f>
        <v>198.89</v>
      </c>
      <c r="M25" s="8" cm="1">
        <f t="array" ref="M25">_FV(F25,"Change")</f>
        <v>2.29</v>
      </c>
      <c r="N25" s="3" cm="1">
        <f t="array" ref="N25">_FV(F25,"Change (%)",TRUE)</f>
        <v>1.1648E-2</v>
      </c>
      <c r="O25" s="10" cm="1">
        <f t="array" ref="O25">_FV(F25,"52 week high",TRUE)</f>
        <v>214.17</v>
      </c>
      <c r="P25" s="10" cm="1">
        <f t="array" ref="P25">_FV(F25,"52 week low",TRUE)</f>
        <v>133.93</v>
      </c>
      <c r="Q25" s="10" cm="1">
        <f t="array" ref="Q25">IFERROR(_FV(F25,"P/E",TRUE),"")</f>
        <v>35.3887</v>
      </c>
      <c r="R25" s="4" cm="1">
        <f t="array" ref="R25">IFERROR(_FV(F25,"Beta"),"")</f>
        <v>0.89710000000000001</v>
      </c>
      <c r="S25" s="15" cm="1">
        <f t="array" ref="S25">_FV(C25,"Previous close",TRUE)</f>
        <v>111.29</v>
      </c>
      <c r="T25" s="16" cm="1">
        <f t="array" ref="T25">_FV(C25,"Price")</f>
        <v>110.51</v>
      </c>
      <c r="U25" s="16" cm="1">
        <f t="array" ref="U25">_FV(C25,"Change")</f>
        <v>-0.78</v>
      </c>
      <c r="V25" s="17" cm="1">
        <f t="array" ref="V25">_FV(C25,"Change (%)",TRUE)</f>
        <v>-7.0089999999999996E-3</v>
      </c>
      <c r="W25" s="17" cm="1">
        <f t="array" ref="W25">_FV(C25,"Expense ratio",TRUE)</f>
        <v>5.0000000000000001E-4</v>
      </c>
      <c r="X25" s="17" cm="1">
        <f t="array" ref="X25">_FV(C25,"Return (YTD)",TRUE)</f>
        <v>0.163905</v>
      </c>
      <c r="Y25" s="17" cm="1">
        <f t="array" ref="Y25">_FV(C25,"Return (1y)",TRUE)</f>
        <v>0.27128399999999997</v>
      </c>
      <c r="Z25" s="17" cm="1">
        <f t="array" ref="Z25">_FV(C25,"Return (3y)",TRUE)</f>
        <v>0.18970900000000002</v>
      </c>
      <c r="AA25" s="17" cm="1">
        <f t="array" ref="AA25">_FV(C25,"Return (5y)",TRUE)</f>
        <v>0.150336</v>
      </c>
      <c r="AB25" s="18" cm="1">
        <f t="array" ref="AB25">_FV(C25,"Rating")</f>
        <v>2.9116</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x14ac:dyDescent="0.25">
      <c r="A26" s="2" t="s">
        <v>76</v>
      </c>
      <c r="B26" s="2" t="s">
        <v>77</v>
      </c>
      <c r="C26" s="2" t="e" vm="146">
        <v>#VALUE!</v>
      </c>
      <c r="D26" s="7">
        <v>6</v>
      </c>
      <c r="E26" s="2" t="s">
        <v>83</v>
      </c>
      <c r="F26" s="2" t="e" vm="128">
        <v>#VALUE!</v>
      </c>
      <c r="G26" s="2" t="str" cm="1">
        <f t="array" ref="G26">IFERROR(_FV(F26,"Industry"),"Not Applicable")</f>
        <v>Specialty Retailers</v>
      </c>
      <c r="H26" s="9" cm="1">
        <f t="array" ref="H26">_FV(F26,"Previous close",TRUE)</f>
        <v>262.37</v>
      </c>
      <c r="I26" s="9" cm="1">
        <f t="array" ref="I26">_FV(F26,"Open")</f>
        <v>262.42</v>
      </c>
      <c r="J26" s="9" cm="1">
        <f t="array" ref="J26">_FV(F26,"High")</f>
        <v>265.58999999999997</v>
      </c>
      <c r="K26" s="9" cm="1">
        <f t="array" ref="K26">_FV(F26,"Low")</f>
        <v>262.39</v>
      </c>
      <c r="L26" s="9" cm="1">
        <f t="array" ref="L26">_FV(F26,"Price")</f>
        <v>265.29000000000002</v>
      </c>
      <c r="M26" s="8" cm="1">
        <f t="array" ref="M26">_FV(F26,"Change")</f>
        <v>2.92</v>
      </c>
      <c r="N26" s="3" cm="1">
        <f t="array" ref="N26">_FV(F26,"Change (%)",TRUE)</f>
        <v>1.1129E-2</v>
      </c>
      <c r="O26" s="10" cm="1">
        <f t="array" ref="O26">_FV(F26,"52 week high",TRUE)</f>
        <v>265.29000000000002</v>
      </c>
      <c r="P26" s="10" cm="1">
        <f t="array" ref="P26">_FV(F26,"52 week low",TRUE)</f>
        <v>140.63</v>
      </c>
      <c r="Q26" s="10" cm="1">
        <f t="array" ref="Q26">IFERROR(_FV(F26,"P/E",TRUE),"")</f>
        <v>26.081600000000002</v>
      </c>
      <c r="R26" s="4" cm="1">
        <f t="array" ref="R26">IFERROR(_FV(F26,"Beta"),"")</f>
        <v>1.0528</v>
      </c>
      <c r="S26" s="15" cm="1">
        <f t="array" ref="S26">_FV(C26,"Previous close",TRUE)</f>
        <v>111.29</v>
      </c>
      <c r="T26" s="16" cm="1">
        <f t="array" ref="T26">_FV(C26,"Price")</f>
        <v>110.51</v>
      </c>
      <c r="U26" s="16" cm="1">
        <f t="array" ref="U26">_FV(C26,"Change")</f>
        <v>-0.78</v>
      </c>
      <c r="V26" s="17" cm="1">
        <f t="array" ref="V26">_FV(C26,"Change (%)",TRUE)</f>
        <v>-7.0089999999999996E-3</v>
      </c>
      <c r="W26" s="17" cm="1">
        <f t="array" ref="W26">_FV(C26,"Expense ratio",TRUE)</f>
        <v>5.0000000000000001E-4</v>
      </c>
      <c r="X26" s="17" cm="1">
        <f t="array" ref="X26">_FV(C26,"Return (YTD)",TRUE)</f>
        <v>0.163905</v>
      </c>
      <c r="Y26" s="17" cm="1">
        <f t="array" ref="Y26">_FV(C26,"Return (1y)",TRUE)</f>
        <v>0.27128399999999997</v>
      </c>
      <c r="Z26" s="17" cm="1">
        <f t="array" ref="Z26">_FV(C26,"Return (3y)",TRUE)</f>
        <v>0.18970900000000002</v>
      </c>
      <c r="AA26" s="17" cm="1">
        <f t="array" ref="AA26">_FV(C26,"Return (5y)",TRUE)</f>
        <v>0.150336</v>
      </c>
      <c r="AB26" s="18" cm="1">
        <f t="array" ref="AB26">_FV(C26,"Rating")</f>
        <v>2.9116</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x14ac:dyDescent="0.25">
      <c r="A27" s="2" t="s">
        <v>76</v>
      </c>
      <c r="B27" s="2" t="s">
        <v>77</v>
      </c>
      <c r="C27" s="2" t="e" vm="146">
        <v>#VALUE!</v>
      </c>
      <c r="D27" s="7">
        <v>7</v>
      </c>
      <c r="E27" s="2" t="s">
        <v>84</v>
      </c>
      <c r="F27" s="2" t="e" vm="40">
        <v>#VALUE!</v>
      </c>
      <c r="G27" s="2" t="str" cm="1">
        <f t="array" ref="G27">IFERROR(_FV(F27,"Industry"),"Not Applicable")</f>
        <v>Software &amp; IT Services</v>
      </c>
      <c r="H27" s="9" cm="1">
        <f t="array" ref="H27">_FV(F27,"Previous close",TRUE)</f>
        <v>307.58999999999997</v>
      </c>
      <c r="I27" s="9" cm="1">
        <f t="array" ref="I27">_FV(F27,"Open")</f>
        <v>307.99</v>
      </c>
      <c r="J27" s="9" cm="1">
        <f t="array" ref="J27">_FV(F27,"High")</f>
        <v>313.45</v>
      </c>
      <c r="K27" s="9" cm="1">
        <f t="array" ref="K27">_FV(F27,"Low")</f>
        <v>307.99</v>
      </c>
      <c r="L27" s="9" cm="1">
        <f t="array" ref="L27">_FV(F27,"Price")</f>
        <v>313.39</v>
      </c>
      <c r="M27" s="8" cm="1">
        <f t="array" ref="M27">_FV(F27,"Change")</f>
        <v>5.8</v>
      </c>
      <c r="N27" s="3" cm="1">
        <f t="array" ref="N27">_FV(F27,"Change (%)",TRUE)</f>
        <v>1.8855999999999998E-2</v>
      </c>
      <c r="O27" s="10" cm="1">
        <f t="array" ref="O27">_FV(F27,"52 week high",TRUE)</f>
        <v>347.25</v>
      </c>
      <c r="P27" s="10" cm="1">
        <f t="array" ref="P27">_FV(F27,"52 week low",TRUE)</f>
        <v>199.99</v>
      </c>
      <c r="Q27" s="10" cm="1">
        <f t="array" ref="Q27">IFERROR(_FV(F27,"P/E",TRUE),"")</f>
        <v>39.470599999999997</v>
      </c>
      <c r="R27" s="4" cm="1">
        <f t="array" ref="R27">IFERROR(_FV(F27,"Beta"),"")</f>
        <v>1.0604</v>
      </c>
      <c r="S27" s="15" cm="1">
        <f t="array" ref="S27">_FV(C27,"Previous close",TRUE)</f>
        <v>111.29</v>
      </c>
      <c r="T27" s="16" cm="1">
        <f t="array" ref="T27">_FV(C27,"Price")</f>
        <v>110.51</v>
      </c>
      <c r="U27" s="16" cm="1">
        <f t="array" ref="U27">_FV(C27,"Change")</f>
        <v>-0.78</v>
      </c>
      <c r="V27" s="17" cm="1">
        <f t="array" ref="V27">_FV(C27,"Change (%)",TRUE)</f>
        <v>-7.0089999999999996E-3</v>
      </c>
      <c r="W27" s="17" cm="1">
        <f t="array" ref="W27">_FV(C27,"Expense ratio",TRUE)</f>
        <v>5.0000000000000001E-4</v>
      </c>
      <c r="X27" s="17" cm="1">
        <f t="array" ref="X27">_FV(C27,"Return (YTD)",TRUE)</f>
        <v>0.163905</v>
      </c>
      <c r="Y27" s="17" cm="1">
        <f t="array" ref="Y27">_FV(C27,"Return (1y)",TRUE)</f>
        <v>0.27128399999999997</v>
      </c>
      <c r="Z27" s="17" cm="1">
        <f t="array" ref="Z27">_FV(C27,"Return (3y)",TRUE)</f>
        <v>0.18970900000000002</v>
      </c>
      <c r="AA27" s="17" cm="1">
        <f t="array" ref="AA27">_FV(C27,"Return (5y)",TRUE)</f>
        <v>0.150336</v>
      </c>
      <c r="AB27" s="18" cm="1">
        <f t="array" ref="AB27">_FV(C27,"Rating")</f>
        <v>2.9116</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x14ac:dyDescent="0.25">
      <c r="A28" s="2" t="s">
        <v>76</v>
      </c>
      <c r="B28" s="2" t="s">
        <v>85</v>
      </c>
      <c r="C28" s="2" t="e" vm="147">
        <v>#VALUE!</v>
      </c>
      <c r="D28" s="7">
        <v>1</v>
      </c>
      <c r="E28" s="2" t="s">
        <v>75</v>
      </c>
      <c r="F28" s="2" t="e" vm="44">
        <v>#VALUE!</v>
      </c>
      <c r="G28" s="2" t="str" cm="1">
        <f t="array" ref="G28">IFERROR(_FV(F28,"Industry"),"Not Applicable")</f>
        <v>Software &amp; IT Services</v>
      </c>
      <c r="H28" s="9" cm="1">
        <f t="array" ref="H28">_FV(F28,"Previous close",TRUE)</f>
        <v>208.75</v>
      </c>
      <c r="I28" s="9" cm="1">
        <f t="array" ref="I28">_FV(F28,"Open")</f>
        <v>209.2</v>
      </c>
      <c r="J28" s="9" cm="1">
        <f t="array" ref="J28">_FV(F28,"High")</f>
        <v>212.3</v>
      </c>
      <c r="K28" s="9" cm="1">
        <f t="array" ref="K28">_FV(F28,"Low")</f>
        <v>208.39</v>
      </c>
      <c r="L28" s="9" cm="1">
        <f t="array" ref="L28">_FV(F28,"Price")</f>
        <v>212.09</v>
      </c>
      <c r="M28" s="8" cm="1">
        <f t="array" ref="M28">_FV(F28,"Change")</f>
        <v>3.34</v>
      </c>
      <c r="N28" s="3" cm="1">
        <f t="array" ref="N28">_FV(F28,"Change (%)",TRUE)</f>
        <v>1.6E-2</v>
      </c>
      <c r="O28" s="10" cm="1">
        <f t="array" ref="O28">_FV(F28,"52 week high",TRUE)</f>
        <v>216.38</v>
      </c>
      <c r="P28" s="10" cm="1">
        <f t="array" ref="P28">_FV(F28,"52 week low",TRUE)</f>
        <v>130.78</v>
      </c>
      <c r="Q28" s="10" cm="1">
        <f t="array" ref="Q28">IFERROR(_FV(F28,"P/E",TRUE),"")</f>
        <v>36.821800000000003</v>
      </c>
      <c r="R28" s="4" cm="1">
        <f t="array" ref="R28">IFERROR(_FV(F28,"Beta"),"")</f>
        <v>0.91479999999999995</v>
      </c>
      <c r="S28" s="15" cm="1">
        <f t="array" ref="S28">_FV(C28,"Previous close",TRUE)</f>
        <v>20.39</v>
      </c>
      <c r="T28" s="16" cm="1">
        <f t="array" ref="T28">_FV(C28,"Price")</f>
        <v>20.21</v>
      </c>
      <c r="U28" s="16" cm="1">
        <f t="array" ref="U28">_FV(C28,"Change")</f>
        <v>-0.18</v>
      </c>
      <c r="V28" s="17" cm="1">
        <f t="array" ref="V28">_FV(C28,"Change (%)",TRUE)</f>
        <v>-8.8280000000000008E-3</v>
      </c>
      <c r="W28" s="17" cm="1">
        <f t="array" ref="W28">_FV(C28,"Expense ratio",TRUE)</f>
        <v>5.0000000000000001E-4</v>
      </c>
      <c r="X28" s="17" cm="1">
        <f t="array" ref="X28">_FV(C28,"Return (YTD)",TRUE)</f>
        <v>0.14710499999999999</v>
      </c>
      <c r="Y28" s="17" cm="1">
        <f t="array" ref="Y28">_FV(C28,"Return (1y)",TRUE)</f>
        <v>0.25374999999999998</v>
      </c>
      <c r="Z28" s="17" cm="1">
        <f t="array" ref="Z28">_FV(C28,"Return (3y)",TRUE)</f>
        <v>0.19738600000000001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2" t="s">
        <v>76</v>
      </c>
      <c r="B29" s="2" t="s">
        <v>85</v>
      </c>
      <c r="C29" s="2" t="e" vm="147">
        <v>#VALUE!</v>
      </c>
      <c r="D29" s="7">
        <v>2</v>
      </c>
      <c r="E29" s="2" t="s">
        <v>78</v>
      </c>
      <c r="F29" s="2" t="e" vm="1">
        <v>#VALUE!</v>
      </c>
      <c r="G29" s="2" t="str" cm="1">
        <f t="array" ref="G29">IFERROR(_FV(F29,"Industry"),"Not Applicable")</f>
        <v>Computers, Phones &amp; Household Electronics</v>
      </c>
      <c r="H29" s="9" cm="1">
        <f t="array" ref="H29">_FV(F29,"Previous close",TRUE)</f>
        <v>388</v>
      </c>
      <c r="I29" s="9" cm="1">
        <f t="array" ref="I29">_FV(F29,"Open")</f>
        <v>386.77</v>
      </c>
      <c r="J29" s="9" cm="1">
        <f t="array" ref="J29">_FV(F29,"High")</f>
        <v>391.9</v>
      </c>
      <c r="K29" s="9" cm="1">
        <f t="array" ref="K29">_FV(F29,"Low")</f>
        <v>386.42</v>
      </c>
      <c r="L29" s="9" cm="1">
        <f t="array" ref="L29">_FV(F29,"Price")</f>
        <v>389.27</v>
      </c>
      <c r="M29" s="8" cm="1">
        <f t="array" ref="M29">_FV(F29,"Change")</f>
        <v>1.27</v>
      </c>
      <c r="N29" s="3" cm="1">
        <f t="array" ref="N29">_FV(F29,"Change (%)",TRUE)</f>
        <v>3.2729999999999999E-3</v>
      </c>
      <c r="O29" s="10" cm="1">
        <f t="array" ref="O29">_FV(F29,"52 week high",TRUE)</f>
        <v>399.82</v>
      </c>
      <c r="P29" s="10" cm="1">
        <f t="array" ref="P29">_FV(F29,"52 week low",TRUE)</f>
        <v>192.58</v>
      </c>
      <c r="Q29" s="10" cm="1">
        <f t="array" ref="Q29">IFERROR(_FV(F29,"P/E",TRUE),"")</f>
        <v>30.417100000000001</v>
      </c>
      <c r="R29" s="4" cm="1">
        <f t="array" ref="R29">IFERROR(_FV(F29,"Beta"),"")</f>
        <v>1.1859999999999999</v>
      </c>
      <c r="S29" s="15" cm="1">
        <f t="array" ref="S29">_FV(C29,"Previous close",TRUE)</f>
        <v>20.39</v>
      </c>
      <c r="T29" s="16" cm="1">
        <f t="array" ref="T29">_FV(C29,"Price")</f>
        <v>20.21</v>
      </c>
      <c r="U29" s="16" cm="1">
        <f t="array" ref="U29">_FV(C29,"Change")</f>
        <v>-0.18</v>
      </c>
      <c r="V29" s="17" cm="1">
        <f t="array" ref="V29">_FV(C29,"Change (%)",TRUE)</f>
        <v>-8.8280000000000008E-3</v>
      </c>
      <c r="W29" s="17" cm="1">
        <f t="array" ref="W29">_FV(C29,"Expense ratio",TRUE)</f>
        <v>5.0000000000000001E-4</v>
      </c>
      <c r="X29" s="17" cm="1">
        <f t="array" ref="X29">_FV(C29,"Return (YTD)",TRUE)</f>
        <v>0.14710499999999999</v>
      </c>
      <c r="Y29" s="17" cm="1">
        <f t="array" ref="Y29">_FV(C29,"Return (1y)",TRUE)</f>
        <v>0.25374999999999998</v>
      </c>
      <c r="Z29" s="17" cm="1">
        <f t="array" ref="Z29">_FV(C29,"Return (3y)",TRUE)</f>
        <v>0.19738600000000001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2" t="s">
        <v>76</v>
      </c>
      <c r="B30" s="2" t="s">
        <v>85</v>
      </c>
      <c r="C30" s="2" t="e" vm="147">
        <v>#VALUE!</v>
      </c>
      <c r="D30" s="7">
        <v>3</v>
      </c>
      <c r="E30" s="2" t="s">
        <v>79</v>
      </c>
      <c r="F30" s="2" t="e" vm="7">
        <v>#VALUE!</v>
      </c>
      <c r="G30" s="2" t="str" cm="1">
        <f t="array" ref="G30">IFERROR(_FV(F30,"Industry"),"Not Applicable")</f>
        <v>Diversified Retail</v>
      </c>
      <c r="H30" s="9" cm="1">
        <f t="array" ref="H30">_FV(F30,"Previous close",TRUE)</f>
        <v>3138.29</v>
      </c>
      <c r="I30" s="9" cm="1">
        <f t="array" ref="I30">_FV(F30,"Open")</f>
        <v>3118.7</v>
      </c>
      <c r="J30" s="9" cm="1">
        <f t="array" ref="J30">_FV(F30,"High")</f>
        <v>3148.4850000000001</v>
      </c>
      <c r="K30" s="9" cm="1">
        <f t="array" ref="K30">_FV(F30,"Low")</f>
        <v>3065.26</v>
      </c>
      <c r="L30" s="9" cm="1">
        <f t="array" ref="L30">_FV(F30,"Price")</f>
        <v>3100.1</v>
      </c>
      <c r="M30" s="8" cm="1">
        <f t="array" ref="M30">_FV(F30,"Change")</f>
        <v>-38.19</v>
      </c>
      <c r="N30" s="3" cm="1">
        <f t="array" ref="N30">_FV(F30,"Change (%)",TRUE)</f>
        <v>-1.2169000000000001E-2</v>
      </c>
      <c r="O30" s="10" cm="1">
        <f t="array" ref="O30">_FV(F30,"52 week high",TRUE)</f>
        <v>3344.29</v>
      </c>
      <c r="P30" s="10" cm="1">
        <f t="array" ref="P30">_FV(F30,"52 week low",TRUE)</f>
        <v>1626.0318</v>
      </c>
      <c r="Q30" s="10" cm="1">
        <f t="array" ref="Q30">IFERROR(_FV(F30,"P/E",TRUE),"")</f>
        <v>149.9136</v>
      </c>
      <c r="R30" s="4" cm="1">
        <f t="array" ref="R30">IFERROR(_FV(F30,"Beta"),"")</f>
        <v>1.3217000000000001</v>
      </c>
      <c r="S30" s="15" cm="1">
        <f t="array" ref="S30">_FV(C30,"Previous close",TRUE)</f>
        <v>20.39</v>
      </c>
      <c r="T30" s="16" cm="1">
        <f t="array" ref="T30">_FV(C30,"Price")</f>
        <v>20.21</v>
      </c>
      <c r="U30" s="16" cm="1">
        <f t="array" ref="U30">_FV(C30,"Change")</f>
        <v>-0.18</v>
      </c>
      <c r="V30" s="17" cm="1">
        <f t="array" ref="V30">_FV(C30,"Change (%)",TRUE)</f>
        <v>-8.8280000000000008E-3</v>
      </c>
      <c r="W30" s="17" cm="1">
        <f t="array" ref="W30">_FV(C30,"Expense ratio",TRUE)</f>
        <v>5.0000000000000001E-4</v>
      </c>
      <c r="X30" s="17" cm="1">
        <f t="array" ref="X30">_FV(C30,"Return (YTD)",TRUE)</f>
        <v>0.14710499999999999</v>
      </c>
      <c r="Y30" s="17" cm="1">
        <f t="array" ref="Y30">_FV(C30,"Return (1y)",TRUE)</f>
        <v>0.25374999999999998</v>
      </c>
      <c r="Z30" s="17" cm="1">
        <f t="array" ref="Z30">_FV(C30,"Return (3y)",TRUE)</f>
        <v>0.19738600000000001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2" t="s">
        <v>76</v>
      </c>
      <c r="B31" s="2" t="s">
        <v>85</v>
      </c>
      <c r="C31" s="2" t="e" vm="147">
        <v>#VALUE!</v>
      </c>
      <c r="D31" s="7">
        <v>4</v>
      </c>
      <c r="E31" s="2" t="s">
        <v>81</v>
      </c>
      <c r="F31" s="2" t="e" vm="127">
        <v>#VALUE!</v>
      </c>
      <c r="G31" s="2" t="str" cm="1">
        <f t="array" ref="G31">IFERROR(_FV(F31,"Industry"),"Not Applicable")</f>
        <v>Software &amp; IT Services</v>
      </c>
      <c r="H31" s="9" cm="1">
        <f t="array" ref="H31">_FV(F31,"Previous close",TRUE)</f>
        <v>241.75</v>
      </c>
      <c r="I31" s="9" cm="1">
        <f t="array" ref="I31">_FV(F31,"Open")</f>
        <v>240.26</v>
      </c>
      <c r="J31" s="9" cm="1">
        <f t="array" ref="J31">_FV(F31,"High")</f>
        <v>241.9</v>
      </c>
      <c r="K31" s="9" cm="1">
        <f t="array" ref="K31">_FV(F31,"Low")</f>
        <v>238.12</v>
      </c>
      <c r="L31" s="9" cm="1">
        <f t="array" ref="L31">_FV(F31,"Price")</f>
        <v>239.7784</v>
      </c>
      <c r="M31" s="8" cm="1">
        <f t="array" ref="M31">_FV(F31,"Change")</f>
        <v>-1.9716</v>
      </c>
      <c r="N31" s="3" cm="1">
        <f t="array" ref="N31">_FV(F31,"Change (%)",TRUE)</f>
        <v>-8.1560000000000001E-3</v>
      </c>
      <c r="O31" s="10" cm="1">
        <f t="array" ref="O31">_FV(F31,"52 week high",TRUE)</f>
        <v>250.15</v>
      </c>
      <c r="P31" s="10" cm="1">
        <f t="array" ref="P31">_FV(F31,"52 week low",TRUE)</f>
        <v>137.10059999999999</v>
      </c>
      <c r="Q31" s="10" cm="1">
        <f t="array" ref="Q31">IFERROR(_FV(F31,"P/E",TRUE),"")</f>
        <v>34.779699999999998</v>
      </c>
      <c r="R31" s="4" cm="1">
        <f t="array" ref="R31">IFERROR(_FV(F31,"Beta"),"")</f>
        <v>1.1893</v>
      </c>
      <c r="S31" s="15" cm="1">
        <f t="array" ref="S31">_FV(C31,"Previous close",TRUE)</f>
        <v>20.39</v>
      </c>
      <c r="T31" s="16" cm="1">
        <f t="array" ref="T31">_FV(C31,"Price")</f>
        <v>20.21</v>
      </c>
      <c r="U31" s="16" cm="1">
        <f t="array" ref="U31">_FV(C31,"Change")</f>
        <v>-0.18</v>
      </c>
      <c r="V31" s="17" cm="1">
        <f t="array" ref="V31">_FV(C31,"Change (%)",TRUE)</f>
        <v>-8.8280000000000008E-3</v>
      </c>
      <c r="W31" s="17" cm="1">
        <f t="array" ref="W31">_FV(C31,"Expense ratio",TRUE)</f>
        <v>5.0000000000000001E-4</v>
      </c>
      <c r="X31" s="17" cm="1">
        <f t="array" ref="X31">_FV(C31,"Return (YTD)",TRUE)</f>
        <v>0.14710499999999999</v>
      </c>
      <c r="Y31" s="17" cm="1">
        <f t="array" ref="Y31">_FV(C31,"Return (1y)",TRUE)</f>
        <v>0.25374999999999998</v>
      </c>
      <c r="Z31" s="17" cm="1">
        <f t="array" ref="Z31">_FV(C31,"Return (3y)",TRUE)</f>
        <v>0.19738600000000001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2" t="s">
        <v>76</v>
      </c>
      <c r="B32" s="2" t="s">
        <v>85</v>
      </c>
      <c r="C32" s="2" t="e" vm="147">
        <v>#VALUE!</v>
      </c>
      <c r="D32" s="7">
        <v>5</v>
      </c>
      <c r="E32" s="2" t="s">
        <v>80</v>
      </c>
      <c r="F32" s="2" t="e" vm="32">
        <v>#VALUE!</v>
      </c>
      <c r="G32" s="2" t="str" cm="1">
        <f t="array" ref="G32">IFERROR(_FV(F32,"Industry"),"Not Applicable")</f>
        <v>Software &amp; IT Services</v>
      </c>
      <c r="H32" s="9" cm="1">
        <f t="array" ref="H32">_FV(F32,"Previous close",TRUE)</f>
        <v>1558.42</v>
      </c>
      <c r="I32" s="9" cm="1">
        <f t="array" ref="I32">_FV(F32,"Open")</f>
        <v>1560.5</v>
      </c>
      <c r="J32" s="9" cm="1">
        <f t="array" ref="J32">_FV(F32,"High")</f>
        <v>1570</v>
      </c>
      <c r="K32" s="9" cm="1">
        <f t="array" ref="K32">_FV(F32,"Low")</f>
        <v>1546.24</v>
      </c>
      <c r="L32" s="9" cm="1">
        <f t="array" ref="L32">_FV(F32,"Price")</f>
        <v>1568.2338</v>
      </c>
      <c r="M32" s="8" cm="1">
        <f t="array" ref="M32">_FV(F32,"Change")</f>
        <v>9.8138000000000005</v>
      </c>
      <c r="N32" s="3" cm="1">
        <f t="array" ref="N32">_FV(F32,"Change (%)",TRUE)</f>
        <v>6.2970000000000005E-3</v>
      </c>
      <c r="O32" s="10" cm="1">
        <f t="array" ref="O32">_FV(F32,"52 week high",TRUE)</f>
        <v>1586.99</v>
      </c>
      <c r="P32" s="10" cm="1">
        <f t="array" ref="P32">_FV(F32,"52 week low",TRUE)</f>
        <v>1013.5361</v>
      </c>
      <c r="Q32" s="10" cm="1">
        <f t="array" ref="Q32">IFERROR(_FV(F32,"P/E",TRUE),"")</f>
        <v>31.441800000000001</v>
      </c>
      <c r="R32" s="4" cm="1">
        <f t="array" ref="R32">IFERROR(_FV(F32,"Beta"),"")</f>
        <v>1.0578000000000001</v>
      </c>
      <c r="S32" s="15" cm="1">
        <f t="array" ref="S32">_FV(C32,"Previous close",TRUE)</f>
        <v>20.39</v>
      </c>
      <c r="T32" s="16" cm="1">
        <f t="array" ref="T32">_FV(C32,"Price")</f>
        <v>20.21</v>
      </c>
      <c r="U32" s="16" cm="1">
        <f t="array" ref="U32">_FV(C32,"Change")</f>
        <v>-0.18</v>
      </c>
      <c r="V32" s="17" cm="1">
        <f t="array" ref="V32">_FV(C32,"Change (%)",TRUE)</f>
        <v>-8.8280000000000008E-3</v>
      </c>
      <c r="W32" s="17" cm="1">
        <f t="array" ref="W32">_FV(C32,"Expense ratio",TRUE)</f>
        <v>5.0000000000000001E-4</v>
      </c>
      <c r="X32" s="17" cm="1">
        <f t="array" ref="X32">_FV(C32,"Return (YTD)",TRUE)</f>
        <v>0.14710499999999999</v>
      </c>
      <c r="Y32" s="17" cm="1">
        <f t="array" ref="Y32">_FV(C32,"Return (1y)",TRUE)</f>
        <v>0.25374999999999998</v>
      </c>
      <c r="Z32" s="17" cm="1">
        <f t="array" ref="Z32">_FV(C32,"Return (3y)",TRUE)</f>
        <v>0.19738600000000001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2" t="s">
        <v>76</v>
      </c>
      <c r="B33" s="2" t="s">
        <v>85</v>
      </c>
      <c r="C33" s="2" t="e" vm="147">
        <v>#VALUE!</v>
      </c>
      <c r="D33" s="7">
        <v>6</v>
      </c>
      <c r="E33" s="2" t="s">
        <v>86</v>
      </c>
      <c r="F33" s="2" t="e" vm="124">
        <v>#VALUE!</v>
      </c>
      <c r="G33" s="2" t="str" cm="1">
        <f t="array" ref="G33">IFERROR(_FV(F33,"Industry"),"Not Applicable")</f>
        <v>Software &amp; IT Services</v>
      </c>
      <c r="H33" s="9" cm="1">
        <f t="array" ref="H33">_FV(F33,"Previous close",TRUE)</f>
        <v>1555.92</v>
      </c>
      <c r="I33" s="9" cm="1">
        <f t="array" ref="I33">_FV(F33,"Open")</f>
        <v>1555.71</v>
      </c>
      <c r="J33" s="9" cm="1">
        <f t="array" ref="J33">_FV(F33,"High")</f>
        <v>1566.184</v>
      </c>
      <c r="K33" s="9" cm="1">
        <f t="array" ref="K33">_FV(F33,"Low")</f>
        <v>1543.25</v>
      </c>
      <c r="L33" s="9" cm="1">
        <f t="array" ref="L33">_FV(F33,"Price")</f>
        <v>1565.9649999999999</v>
      </c>
      <c r="M33" s="8" cm="1">
        <f t="array" ref="M33">_FV(F33,"Change")</f>
        <v>10.045</v>
      </c>
      <c r="N33" s="3" cm="1">
        <f t="array" ref="N33">_FV(F33,"Change (%)",TRUE)</f>
        <v>6.4559999999999999E-3</v>
      </c>
      <c r="O33" s="10" cm="1">
        <f t="array" ref="O33">_FV(F33,"52 week high",TRUE)</f>
        <v>1587.05</v>
      </c>
      <c r="P33" s="10" cm="1">
        <f t="array" ref="P33">_FV(F33,"52 week low",TRUE)</f>
        <v>1008.87</v>
      </c>
      <c r="Q33" s="10" cm="1">
        <f t="array" ref="Q33">IFERROR(_FV(F33,"P/E",TRUE),"")</f>
        <v>31.411200000000001</v>
      </c>
      <c r="R33" s="4" cm="1">
        <f t="array" ref="R33">IFERROR(_FV(F33,"Beta"),"")</f>
        <v>1.0578000000000001</v>
      </c>
      <c r="S33" s="15" cm="1">
        <f t="array" ref="S33">_FV(C33,"Previous close",TRUE)</f>
        <v>20.39</v>
      </c>
      <c r="T33" s="16" cm="1">
        <f t="array" ref="T33">_FV(C33,"Price")</f>
        <v>20.21</v>
      </c>
      <c r="U33" s="16" cm="1">
        <f t="array" ref="U33">_FV(C33,"Change")</f>
        <v>-0.18</v>
      </c>
      <c r="V33" s="17" cm="1">
        <f t="array" ref="V33">_FV(C33,"Change (%)",TRUE)</f>
        <v>-8.8280000000000008E-3</v>
      </c>
      <c r="W33" s="17" cm="1">
        <f t="array" ref="W33">_FV(C33,"Expense ratio",TRUE)</f>
        <v>5.0000000000000001E-4</v>
      </c>
      <c r="X33" s="17" cm="1">
        <f t="array" ref="X33">_FV(C33,"Return (YTD)",TRUE)</f>
        <v>0.14710499999999999</v>
      </c>
      <c r="Y33" s="17" cm="1">
        <f t="array" ref="Y33">_FV(C33,"Return (1y)",TRUE)</f>
        <v>0.25374999999999998</v>
      </c>
      <c r="Z33" s="17" cm="1">
        <f t="array" ref="Z33">_FV(C33,"Return (3y)",TRUE)</f>
        <v>0.19738600000000001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2" t="s">
        <v>76</v>
      </c>
      <c r="B34" s="2" t="s">
        <v>85</v>
      </c>
      <c r="C34" s="2" t="e" vm="147">
        <v>#VALUE!</v>
      </c>
      <c r="D34" s="7">
        <v>7</v>
      </c>
      <c r="E34" s="2" t="s">
        <v>82</v>
      </c>
      <c r="F34" s="2" t="e" vm="77">
        <v>#VALUE!</v>
      </c>
      <c r="G34" s="2" t="str" cm="1">
        <f t="array" ref="G34">IFERROR(_FV(F34,"Industry"),"Not Applicable")</f>
        <v>Software &amp; IT Services</v>
      </c>
      <c r="H34" s="9" cm="1">
        <f t="array" ref="H34">_FV(F34,"Previous close",TRUE)</f>
        <v>196.6</v>
      </c>
      <c r="I34" s="9" cm="1">
        <f t="array" ref="I34">_FV(F34,"Open")</f>
        <v>196.38</v>
      </c>
      <c r="J34" s="9" cm="1">
        <f t="array" ref="J34">_FV(F34,"High")</f>
        <v>198.98</v>
      </c>
      <c r="K34" s="9" cm="1">
        <f t="array" ref="K34">_FV(F34,"Low")</f>
        <v>196.38</v>
      </c>
      <c r="L34" s="9" cm="1">
        <f t="array" ref="L34">_FV(F34,"Price")</f>
        <v>198.89</v>
      </c>
      <c r="M34" s="8" cm="1">
        <f t="array" ref="M34">_FV(F34,"Change")</f>
        <v>2.29</v>
      </c>
      <c r="N34" s="3" cm="1">
        <f t="array" ref="N34">_FV(F34,"Change (%)",TRUE)</f>
        <v>1.1648E-2</v>
      </c>
      <c r="O34" s="10" cm="1">
        <f t="array" ref="O34">_FV(F34,"52 week high",TRUE)</f>
        <v>214.17</v>
      </c>
      <c r="P34" s="10" cm="1">
        <f t="array" ref="P34">_FV(F34,"52 week low",TRUE)</f>
        <v>133.93</v>
      </c>
      <c r="Q34" s="10" cm="1">
        <f t="array" ref="Q34">IFERROR(_FV(F34,"P/E",TRUE),"")</f>
        <v>35.3887</v>
      </c>
      <c r="R34" s="4" cm="1">
        <f t="array" ref="R34">IFERROR(_FV(F34,"Beta"),"")</f>
        <v>0.89710000000000001</v>
      </c>
      <c r="S34" s="15" cm="1">
        <f t="array" ref="S34">_FV(C34,"Previous close",TRUE)</f>
        <v>20.39</v>
      </c>
      <c r="T34" s="16" cm="1">
        <f t="array" ref="T34">_FV(C34,"Price")</f>
        <v>20.21</v>
      </c>
      <c r="U34" s="16" cm="1">
        <f t="array" ref="U34">_FV(C34,"Change")</f>
        <v>-0.18</v>
      </c>
      <c r="V34" s="17" cm="1">
        <f t="array" ref="V34">_FV(C34,"Change (%)",TRUE)</f>
        <v>-8.8280000000000008E-3</v>
      </c>
      <c r="W34" s="17" cm="1">
        <f t="array" ref="W34">_FV(C34,"Expense ratio",TRUE)</f>
        <v>5.0000000000000001E-4</v>
      </c>
      <c r="X34" s="17" cm="1">
        <f t="array" ref="X34">_FV(C34,"Return (YTD)",TRUE)</f>
        <v>0.14710499999999999</v>
      </c>
      <c r="Y34" s="17" cm="1">
        <f t="array" ref="Y34">_FV(C34,"Return (1y)",TRUE)</f>
        <v>0.25374999999999998</v>
      </c>
      <c r="Z34" s="17" cm="1">
        <f t="array" ref="Z34">_FV(C34,"Return (3y)",TRUE)</f>
        <v>0.19738600000000001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2" t="s">
        <v>76</v>
      </c>
      <c r="B35" s="2" t="s">
        <v>85</v>
      </c>
      <c r="C35" s="2" t="e" vm="147">
        <v>#VALUE!</v>
      </c>
      <c r="D35" s="7">
        <v>8</v>
      </c>
      <c r="E35" s="2" t="s">
        <v>87</v>
      </c>
      <c r="F35" s="2" t="e" vm="74">
        <v>#VALUE!</v>
      </c>
      <c r="G35" s="2" t="str" cm="1">
        <f t="array" ref="G35">IFERROR(_FV(F35,"Industry"),"Not Applicable")</f>
        <v>Healthcare Providers &amp; Services</v>
      </c>
      <c r="H35" s="9" cm="1">
        <f t="array" ref="H35">_FV(F35,"Previous close",TRUE)</f>
        <v>305.19</v>
      </c>
      <c r="I35" s="9" cm="1">
        <f t="array" ref="I35">_FV(F35,"Open")</f>
        <v>304.98</v>
      </c>
      <c r="J35" s="9" cm="1">
        <f t="array" ref="J35">_FV(F35,"High")</f>
        <v>306.86</v>
      </c>
      <c r="K35" s="9" cm="1">
        <f t="array" ref="K35">_FV(F35,"Low")</f>
        <v>301.82</v>
      </c>
      <c r="L35" s="9" cm="1">
        <f t="array" ref="L35">_FV(F35,"Price")</f>
        <v>306.54500000000002</v>
      </c>
      <c r="M35" s="8" cm="1">
        <f t="array" ref="M35">_FV(F35,"Change")</f>
        <v>1.355</v>
      </c>
      <c r="N35" s="3" cm="1">
        <f t="array" ref="N35">_FV(F35,"Change (%)",TRUE)</f>
        <v>4.4400000000000004E-3</v>
      </c>
      <c r="O35" s="10" cm="1">
        <f t="array" ref="O35">_FV(F35,"52 week high",TRUE)</f>
        <v>315.83999999999997</v>
      </c>
      <c r="P35" s="10" cm="1">
        <f t="array" ref="P35">_FV(F35,"52 week low",TRUE)</f>
        <v>187.72</v>
      </c>
      <c r="Q35" s="10" cm="1">
        <f t="array" ref="Q35">IFERROR(_FV(F35,"P/E",TRUE),"")</f>
        <v>17.1602</v>
      </c>
      <c r="R35" s="4" cm="1">
        <f t="array" ref="R35">IFERROR(_FV(F35,"Beta"),"")</f>
        <v>0.71760000000000002</v>
      </c>
      <c r="S35" s="15" cm="1">
        <f t="array" ref="S35">_FV(C35,"Previous close",TRUE)</f>
        <v>20.39</v>
      </c>
      <c r="T35" s="16" cm="1">
        <f t="array" ref="T35">_FV(C35,"Price")</f>
        <v>20.21</v>
      </c>
      <c r="U35" s="16" cm="1">
        <f t="array" ref="U35">_FV(C35,"Change")</f>
        <v>-0.18</v>
      </c>
      <c r="V35" s="17" cm="1">
        <f t="array" ref="V35">_FV(C35,"Change (%)",TRUE)</f>
        <v>-8.8280000000000008E-3</v>
      </c>
      <c r="W35" s="17" cm="1">
        <f t="array" ref="W35">_FV(C35,"Expense ratio",TRUE)</f>
        <v>5.0000000000000001E-4</v>
      </c>
      <c r="X35" s="17" cm="1">
        <f t="array" ref="X35">_FV(C35,"Return (YTD)",TRUE)</f>
        <v>0.14710499999999999</v>
      </c>
      <c r="Y35" s="17" cm="1">
        <f t="array" ref="Y35">_FV(C35,"Return (1y)",TRUE)</f>
        <v>0.25374999999999998</v>
      </c>
      <c r="Z35" s="17" cm="1">
        <f t="array" ref="Z35">_FV(C35,"Return (3y)",TRUE)</f>
        <v>0.19738600000000001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2" t="s">
        <v>76</v>
      </c>
      <c r="B36" s="2" t="s">
        <v>85</v>
      </c>
      <c r="C36" s="2" t="e" vm="147">
        <v>#VALUE!</v>
      </c>
      <c r="D36" s="7">
        <v>9</v>
      </c>
      <c r="E36" s="2" t="s">
        <v>84</v>
      </c>
      <c r="F36" s="2" t="e" vm="40">
        <v>#VALUE!</v>
      </c>
      <c r="G36" s="2" t="str" cm="1">
        <f t="array" ref="G36">IFERROR(_FV(F36,"Industry"),"Not Applicable")</f>
        <v>Software &amp; IT Services</v>
      </c>
      <c r="H36" s="9" cm="1">
        <f t="array" ref="H36">_FV(F36,"Previous close",TRUE)</f>
        <v>307.58999999999997</v>
      </c>
      <c r="I36" s="9" cm="1">
        <f t="array" ref="I36">_FV(F36,"Open")</f>
        <v>307.99</v>
      </c>
      <c r="J36" s="9" cm="1">
        <f t="array" ref="J36">_FV(F36,"High")</f>
        <v>313.45</v>
      </c>
      <c r="K36" s="9" cm="1">
        <f t="array" ref="K36">_FV(F36,"Low")</f>
        <v>307.99</v>
      </c>
      <c r="L36" s="9" cm="1">
        <f t="array" ref="L36">_FV(F36,"Price")</f>
        <v>313.39</v>
      </c>
      <c r="M36" s="8" cm="1">
        <f t="array" ref="M36">_FV(F36,"Change")</f>
        <v>5.8</v>
      </c>
      <c r="N36" s="3" cm="1">
        <f t="array" ref="N36">_FV(F36,"Change (%)",TRUE)</f>
        <v>1.8855999999999998E-2</v>
      </c>
      <c r="O36" s="10" cm="1">
        <f t="array" ref="O36">_FV(F36,"52 week high",TRUE)</f>
        <v>347.25</v>
      </c>
      <c r="P36" s="10" cm="1">
        <f t="array" ref="P36">_FV(F36,"52 week low",TRUE)</f>
        <v>199.99</v>
      </c>
      <c r="Q36" s="10" cm="1">
        <f t="array" ref="Q36">IFERROR(_FV(F36,"P/E",TRUE),"")</f>
        <v>39.470599999999997</v>
      </c>
      <c r="R36" s="4" cm="1">
        <f t="array" ref="R36">IFERROR(_FV(F36,"Beta"),"")</f>
        <v>1.0604</v>
      </c>
      <c r="S36" s="15" cm="1">
        <f t="array" ref="S36">_FV(C36,"Previous close",TRUE)</f>
        <v>20.39</v>
      </c>
      <c r="T36" s="16" cm="1">
        <f t="array" ref="T36">_FV(C36,"Price")</f>
        <v>20.21</v>
      </c>
      <c r="U36" s="16" cm="1">
        <f t="array" ref="U36">_FV(C36,"Change")</f>
        <v>-0.18</v>
      </c>
      <c r="V36" s="17" cm="1">
        <f t="array" ref="V36">_FV(C36,"Change (%)",TRUE)</f>
        <v>-8.8280000000000008E-3</v>
      </c>
      <c r="W36" s="17" cm="1">
        <f t="array" ref="W36">_FV(C36,"Expense ratio",TRUE)</f>
        <v>5.0000000000000001E-4</v>
      </c>
      <c r="X36" s="17" cm="1">
        <f t="array" ref="X36">_FV(C36,"Return (YTD)",TRUE)</f>
        <v>0.14710499999999999</v>
      </c>
      <c r="Y36" s="17" cm="1">
        <f t="array" ref="Y36">_FV(C36,"Return (1y)",TRUE)</f>
        <v>0.25374999999999998</v>
      </c>
      <c r="Z36" s="17" cm="1">
        <f t="array" ref="Z36">_FV(C36,"Return (3y)",TRUE)</f>
        <v>0.19738600000000001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2" t="s">
        <v>76</v>
      </c>
      <c r="B37" s="2" t="s">
        <v>85</v>
      </c>
      <c r="C37" s="2" t="e" vm="147">
        <v>#VALUE!</v>
      </c>
      <c r="D37" s="7">
        <v>10</v>
      </c>
      <c r="E37" s="2" t="s">
        <v>88</v>
      </c>
      <c r="F37" s="2" t="e" vm="129">
        <v>#VALUE!</v>
      </c>
      <c r="G37" s="2" t="str" cm="1">
        <f t="array" ref="G37">IFERROR(_FV(F37,"Industry"),"Not Applicable")</f>
        <v>Pharmaceuticals</v>
      </c>
      <c r="H37" s="9" cm="1">
        <f t="array" ref="H37">_FV(F37,"Previous close",TRUE)</f>
        <v>78.87</v>
      </c>
      <c r="I37" s="9" cm="1">
        <f t="array" ref="I37">_FV(F37,"Open")</f>
        <v>79.02</v>
      </c>
      <c r="J37" s="9" cm="1">
        <f t="array" ref="J37">_FV(F37,"High")</f>
        <v>79.75</v>
      </c>
      <c r="K37" s="9" cm="1">
        <f t="array" ref="K37">_FV(F37,"Low")</f>
        <v>78.02</v>
      </c>
      <c r="L37" s="9" cm="1">
        <f t="array" ref="L37">_FV(F37,"Price")</f>
        <v>78.814999999999998</v>
      </c>
      <c r="M37" s="8" cm="1">
        <f t="array" ref="M37">_FV(F37,"Change")</f>
        <v>-5.5E-2</v>
      </c>
      <c r="N37" s="3" cm="1">
        <f t="array" ref="N37">_FV(F37,"Change (%)",TRUE)</f>
        <v>-6.9739999999999993E-4</v>
      </c>
      <c r="O37" s="10" cm="1">
        <f t="array" ref="O37">_FV(F37,"52 week high",TRUE)</f>
        <v>92.64</v>
      </c>
      <c r="P37" s="10" cm="1">
        <f t="array" ref="P37">_FV(F37,"52 week low",TRUE)</f>
        <v>65.25</v>
      </c>
      <c r="Q37" s="10" cm="1">
        <f t="array" ref="Q37">IFERROR(_FV(F37,"P/E",TRUE),"")</f>
        <v>19.847300000000001</v>
      </c>
      <c r="R37" s="4" cm="1">
        <f t="array" ref="R37">IFERROR(_FV(F37,"Beta"),"")</f>
        <v>0.48449999999999999</v>
      </c>
      <c r="S37" s="15" cm="1">
        <f t="array" ref="S37">_FV(C37,"Previous close",TRUE)</f>
        <v>20.39</v>
      </c>
      <c r="T37" s="16" cm="1">
        <f t="array" ref="T37">_FV(C37,"Price")</f>
        <v>20.21</v>
      </c>
      <c r="U37" s="16" cm="1">
        <f t="array" ref="U37">_FV(C37,"Change")</f>
        <v>-0.18</v>
      </c>
      <c r="V37" s="17" cm="1">
        <f t="array" ref="V37">_FV(C37,"Change (%)",TRUE)</f>
        <v>-8.8280000000000008E-3</v>
      </c>
      <c r="W37" s="17" cm="1">
        <f t="array" ref="W37">_FV(C37,"Expense ratio",TRUE)</f>
        <v>5.0000000000000001E-4</v>
      </c>
      <c r="X37" s="17" cm="1">
        <f t="array" ref="X37">_FV(C37,"Return (YTD)",TRUE)</f>
        <v>0.14710499999999999</v>
      </c>
      <c r="Y37" s="17" cm="1">
        <f t="array" ref="Y37">_FV(C37,"Return (1y)",TRUE)</f>
        <v>0.25374999999999998</v>
      </c>
      <c r="Z37" s="17" cm="1">
        <f t="array" ref="Z37">_FV(C37,"Return (3y)",TRUE)</f>
        <v>0.19738600000000001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2" t="s">
        <v>89</v>
      </c>
      <c r="B38" s="2" t="s">
        <v>90</v>
      </c>
      <c r="C38" s="2" t="e" vm="148">
        <v>#VALUE!</v>
      </c>
      <c r="D38" s="7">
        <v>1</v>
      </c>
      <c r="E38" s="2" t="s">
        <v>91</v>
      </c>
      <c r="F38" s="2" t="e" vm="36">
        <v>#VALUE!</v>
      </c>
      <c r="G38" s="2" t="str" cm="1">
        <f t="array" ref="G38">IFERROR(_FV(F38,"Industry"),"Not Applicable")</f>
        <v>Pharmaceuticals</v>
      </c>
      <c r="H38" s="9" cm="1">
        <f t="array" ref="H38">_FV(F38,"Previous close",TRUE)</f>
        <v>149.72</v>
      </c>
      <c r="I38" s="9" cm="1">
        <f t="array" ref="I38">_FV(F38,"Open")</f>
        <v>150.04</v>
      </c>
      <c r="J38" s="9" cm="1">
        <f t="array" ref="J38">_FV(F38,"High")</f>
        <v>150.405</v>
      </c>
      <c r="K38" s="9" cm="1">
        <f t="array" ref="K38">_FV(F38,"Low")</f>
        <v>147.85</v>
      </c>
      <c r="L38" s="9" cm="1">
        <f t="array" ref="L38">_FV(F38,"Price")</f>
        <v>150.27000000000001</v>
      </c>
      <c r="M38" s="8" cm="1">
        <f t="array" ref="M38">_FV(F38,"Change")</f>
        <v>0.55000000000000004</v>
      </c>
      <c r="N38" s="3" cm="1">
        <f t="array" ref="N38">_FV(F38,"Change (%)",TRUE)</f>
        <v>3.6740000000000002E-3</v>
      </c>
      <c r="O38" s="10" cm="1">
        <f t="array" ref="O38">_FV(F38,"52 week high",TRUE)</f>
        <v>157</v>
      </c>
      <c r="P38" s="10" cm="1">
        <f t="array" ref="P38">_FV(F38,"52 week low",TRUE)</f>
        <v>109.16</v>
      </c>
      <c r="Q38" s="10" cm="1">
        <f t="array" ref="Q38">IFERROR(_FV(F38,"P/E",TRUE),"")</f>
        <v>26.329599999999999</v>
      </c>
      <c r="R38" s="4" cm="1">
        <f t="array" ref="R38">IFERROR(_FV(F38,"Beta"),"")</f>
        <v>0.70630000000000004</v>
      </c>
      <c r="S38" s="15" cm="1">
        <f t="array" ref="S38">_FV(C38,"Previous close",TRUE)</f>
        <v>40.14</v>
      </c>
      <c r="T38" s="16" cm="1">
        <f t="array" ref="T38">_FV(C38,"Price")</f>
        <v>40.590000000000003</v>
      </c>
      <c r="U38" s="16" cm="1">
        <f t="array" ref="U38">_FV(C38,"Change")</f>
        <v>0.45</v>
      </c>
      <c r="V38" s="17" cm="1">
        <f t="array" ref="V38">_FV(C38,"Change (%)",TRUE)</f>
        <v>1.1211E-2</v>
      </c>
      <c r="W38" s="17" cm="1">
        <f t="array" ref="W38">_FV(C38,"Expense ratio",TRUE)</f>
        <v>5.0000000000000001E-4</v>
      </c>
      <c r="X38" s="17" cm="1">
        <f t="array" ref="X38">_FV(C38,"Return (YTD)",TRUE)</f>
        <v>-0.12012</v>
      </c>
      <c r="Y38" s="17" cm="1">
        <f t="array" ref="Y38">_FV(C38,"Return (1y)",TRUE)</f>
        <v>-4.3362999999999999E-2</v>
      </c>
      <c r="Z38" s="17" cm="1">
        <f t="array" ref="Z38">_FV(C38,"Return (3y)",TRUE)</f>
        <v>4.8981000000000004E-2</v>
      </c>
      <c r="AA38" s="17" cm="1">
        <f t="array" ref="AA38">_FV(C38,"Return (5y)",TRUE)</f>
        <v>6.8064E-2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x14ac:dyDescent="0.25">
      <c r="A39" s="2" t="s">
        <v>89</v>
      </c>
      <c r="B39" s="2" t="s">
        <v>90</v>
      </c>
      <c r="C39" s="2" t="e" vm="148">
        <v>#VALUE!</v>
      </c>
      <c r="D39" s="7">
        <v>2</v>
      </c>
      <c r="E39" s="2" t="s">
        <v>92</v>
      </c>
      <c r="F39" s="2" t="e" vm="149">
        <v>#VALUE!</v>
      </c>
      <c r="G39" s="2" t="str" cm="1">
        <f t="array" ref="G39">IFERROR(_FV(F39,"Industry"),"Not Applicable")</f>
        <v>Insurance</v>
      </c>
      <c r="H39" s="9" cm="1">
        <f t="array" ref="H39">_FV(F39,"Previous close",TRUE)</f>
        <v>192.21</v>
      </c>
      <c r="I39" s="9" cm="1">
        <f t="array" ref="I39">_FV(F39,"Open")</f>
        <v>191.88</v>
      </c>
      <c r="J39" s="9" cm="1">
        <f t="array" ref="J39">_FV(F39,"High")</f>
        <v>192.24</v>
      </c>
      <c r="K39" s="9" cm="1">
        <f t="array" ref="K39">_FV(F39,"Low")</f>
        <v>190.64</v>
      </c>
      <c r="L39" s="9" cm="1">
        <f t="array" ref="L39">_FV(F39,"Price")</f>
        <v>192.1</v>
      </c>
      <c r="M39" s="8" cm="1">
        <f t="array" ref="M39">_FV(F39,"Change")</f>
        <v>-0.11</v>
      </c>
      <c r="N39" s="3" cm="1">
        <f t="array" ref="N39">_FV(F39,"Change (%)",TRUE)</f>
        <v>-5.7229999999999998E-4</v>
      </c>
      <c r="O39" s="10" cm="1">
        <f t="array" ref="O39">_FV(F39,"52 week high",TRUE)</f>
        <v>231.61</v>
      </c>
      <c r="P39" s="10" cm="1">
        <f t="array" ref="P39">_FV(F39,"52 week low",TRUE)</f>
        <v>159.5</v>
      </c>
      <c r="Q39" s="10" cm="1">
        <f t="array" ref="Q39">IFERROR(_FV(F39,"P/E",TRUE),"")</f>
        <v>4.2869999999999999</v>
      </c>
      <c r="R39" s="4" cm="1">
        <f t="array" ref="R39">IFERROR(_FV(F39,"Beta"),"")</f>
        <v>0.77449999999999997</v>
      </c>
      <c r="S39" s="15" cm="1">
        <f t="array" ref="S39">_FV(C39,"Previous close",TRUE)</f>
        <v>40.14</v>
      </c>
      <c r="T39" s="16" cm="1">
        <f t="array" ref="T39">_FV(C39,"Price")</f>
        <v>40.590000000000003</v>
      </c>
      <c r="U39" s="16" cm="1">
        <f t="array" ref="U39">_FV(C39,"Change")</f>
        <v>0.45</v>
      </c>
      <c r="V39" s="17" cm="1">
        <f t="array" ref="V39">_FV(C39,"Change (%)",TRUE)</f>
        <v>1.1211E-2</v>
      </c>
      <c r="W39" s="17" cm="1">
        <f t="array" ref="W39">_FV(C39,"Expense ratio",TRUE)</f>
        <v>5.0000000000000001E-4</v>
      </c>
      <c r="X39" s="17" cm="1">
        <f t="array" ref="X39">_FV(C39,"Return (YTD)",TRUE)</f>
        <v>-0.12012</v>
      </c>
      <c r="Y39" s="17" cm="1">
        <f t="array" ref="Y39">_FV(C39,"Return (1y)",TRUE)</f>
        <v>-4.3362999999999999E-2</v>
      </c>
      <c r="Z39" s="17" cm="1">
        <f t="array" ref="Z39">_FV(C39,"Return (3y)",TRUE)</f>
        <v>4.8981000000000004E-2</v>
      </c>
      <c r="AA39" s="17" cm="1">
        <f t="array" ref="AA39">_FV(C39,"Return (5y)",TRUE)</f>
        <v>6.8064E-2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x14ac:dyDescent="0.25">
      <c r="A40" s="2" t="s">
        <v>89</v>
      </c>
      <c r="B40" s="2" t="s">
        <v>90</v>
      </c>
      <c r="C40" s="2" t="e" vm="148">
        <v>#VALUE!</v>
      </c>
      <c r="D40" s="7">
        <v>3</v>
      </c>
      <c r="E40" s="2" t="s">
        <v>93</v>
      </c>
      <c r="F40" s="2" t="e" vm="37">
        <v>#VALUE!</v>
      </c>
      <c r="G40" s="2" t="str" cm="1">
        <f t="array" ref="G40">IFERROR(_FV(F40,"Industry"),"Not Applicable")</f>
        <v>Banking Services</v>
      </c>
      <c r="H40" s="9" cm="1">
        <f t="array" ref="H40">_FV(F40,"Previous close",TRUE)</f>
        <v>99.41</v>
      </c>
      <c r="I40" s="9" cm="1">
        <f t="array" ref="I40">_FV(F40,"Open")</f>
        <v>99.55</v>
      </c>
      <c r="J40" s="9" cm="1">
        <f t="array" ref="J40">_FV(F40,"High")</f>
        <v>100.13</v>
      </c>
      <c r="K40" s="9" cm="1">
        <f t="array" ref="K40">_FV(F40,"Low")</f>
        <v>97.53</v>
      </c>
      <c r="L40" s="9" cm="1">
        <f t="array" ref="L40">_FV(F40,"Price")</f>
        <v>98.56</v>
      </c>
      <c r="M40" s="8" cm="1">
        <f t="array" ref="M40">_FV(F40,"Change")</f>
        <v>-0.85</v>
      </c>
      <c r="N40" s="3" cm="1">
        <f t="array" ref="N40">_FV(F40,"Change (%)",TRUE)</f>
        <v>-8.5500000000000003E-3</v>
      </c>
      <c r="O40" s="10" cm="1">
        <f t="array" ref="O40">_FV(F40,"52 week high",TRUE)</f>
        <v>141.1</v>
      </c>
      <c r="P40" s="10" cm="1">
        <f t="array" ref="P40">_FV(F40,"52 week low",TRUE)</f>
        <v>76.91</v>
      </c>
      <c r="Q40" s="10" cm="1">
        <f t="array" ref="Q40">IFERROR(_FV(F40,"P/E",TRUE),"")</f>
        <v>13.4009</v>
      </c>
      <c r="R40" s="4" cm="1">
        <f t="array" ref="R40">IFERROR(_FV(F40,"Beta"),"")</f>
        <v>1.1708000000000001</v>
      </c>
      <c r="S40" s="15" cm="1">
        <f t="array" ref="S40">_FV(C40,"Previous close",TRUE)</f>
        <v>40.14</v>
      </c>
      <c r="T40" s="16" cm="1">
        <f t="array" ref="T40">_FV(C40,"Price")</f>
        <v>40.590000000000003</v>
      </c>
      <c r="U40" s="16" cm="1">
        <f t="array" ref="U40">_FV(C40,"Change")</f>
        <v>0.45</v>
      </c>
      <c r="V40" s="17" cm="1">
        <f t="array" ref="V40">_FV(C40,"Change (%)",TRUE)</f>
        <v>1.1211E-2</v>
      </c>
      <c r="W40" s="17" cm="1">
        <f t="array" ref="W40">_FV(C40,"Expense ratio",TRUE)</f>
        <v>5.0000000000000001E-4</v>
      </c>
      <c r="X40" s="17" cm="1">
        <f t="array" ref="X40">_FV(C40,"Return (YTD)",TRUE)</f>
        <v>-0.12012</v>
      </c>
      <c r="Y40" s="17" cm="1">
        <f t="array" ref="Y40">_FV(C40,"Return (1y)",TRUE)</f>
        <v>-4.3362999999999999E-2</v>
      </c>
      <c r="Z40" s="17" cm="1">
        <f t="array" ref="Z40">_FV(C40,"Return (3y)",TRUE)</f>
        <v>4.8981000000000004E-2</v>
      </c>
      <c r="AA40" s="17" cm="1">
        <f t="array" ref="AA40">_FV(C40,"Return (5y)",TRUE)</f>
        <v>6.8064E-2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x14ac:dyDescent="0.25">
      <c r="A41" s="2" t="s">
        <v>89</v>
      </c>
      <c r="B41" s="2" t="s">
        <v>90</v>
      </c>
      <c r="C41" s="2" t="e" vm="148">
        <v>#VALUE!</v>
      </c>
      <c r="D41" s="7">
        <v>4</v>
      </c>
      <c r="E41" s="2" t="s">
        <v>94</v>
      </c>
      <c r="F41" s="2" t="e" vm="150">
        <v>#VALUE!</v>
      </c>
      <c r="G41" s="2" t="str" cm="1">
        <f t="array" ref="G41">IFERROR(_FV(F41,"Industry"),"Not Applicable")</f>
        <v>Personal &amp; Household Products &amp; Services</v>
      </c>
      <c r="H41" s="9" cm="1">
        <f t="array" ref="H41">_FV(F41,"Previous close",TRUE)</f>
        <v>125.06</v>
      </c>
      <c r="I41" s="9" cm="1">
        <f t="array" ref="I41">_FV(F41,"Open")</f>
        <v>125.31</v>
      </c>
      <c r="J41" s="9" cm="1">
        <f t="array" ref="J41">_FV(F41,"High")</f>
        <v>126.4</v>
      </c>
      <c r="K41" s="9" cm="1">
        <f t="array" ref="K41">_FV(F41,"Low")</f>
        <v>124.21</v>
      </c>
      <c r="L41" s="9" cm="1">
        <f t="array" ref="L41">_FV(F41,"Price")</f>
        <v>126.34</v>
      </c>
      <c r="M41" s="8" cm="1">
        <f t="array" ref="M41">_FV(F41,"Change")</f>
        <v>1.28</v>
      </c>
      <c r="N41" s="3" cm="1">
        <f t="array" ref="N41">_FV(F41,"Change (%)",TRUE)</f>
        <v>1.0235000000000001E-2</v>
      </c>
      <c r="O41" s="10" cm="1">
        <f t="array" ref="O41">_FV(F41,"52 week high",TRUE)</f>
        <v>128.09</v>
      </c>
      <c r="P41" s="10" cm="1">
        <f t="array" ref="P41">_FV(F41,"52 week low",TRUE)</f>
        <v>94.34</v>
      </c>
      <c r="Q41" s="10" cm="1">
        <f t="array" ref="Q41">IFERROR(_FV(F41,"P/E",TRUE),"")</f>
        <v>66.320599999999999</v>
      </c>
      <c r="R41" s="4" cm="1">
        <f t="array" ref="R41">IFERROR(_FV(F41,"Beta"),"")</f>
        <v>0.41610000000000003</v>
      </c>
      <c r="S41" s="15" cm="1">
        <f t="array" ref="S41">_FV(C41,"Previous close",TRUE)</f>
        <v>40.14</v>
      </c>
      <c r="T41" s="16" cm="1">
        <f t="array" ref="T41">_FV(C41,"Price")</f>
        <v>40.590000000000003</v>
      </c>
      <c r="U41" s="16" cm="1">
        <f t="array" ref="U41">_FV(C41,"Change")</f>
        <v>0.45</v>
      </c>
      <c r="V41" s="17" cm="1">
        <f t="array" ref="V41">_FV(C41,"Change (%)",TRUE)</f>
        <v>1.1211E-2</v>
      </c>
      <c r="W41" s="17" cm="1">
        <f t="array" ref="W41">_FV(C41,"Expense ratio",TRUE)</f>
        <v>5.0000000000000001E-4</v>
      </c>
      <c r="X41" s="17" cm="1">
        <f t="array" ref="X41">_FV(C41,"Return (YTD)",TRUE)</f>
        <v>-0.12012</v>
      </c>
      <c r="Y41" s="17" cm="1">
        <f t="array" ref="Y41">_FV(C41,"Return (1y)",TRUE)</f>
        <v>-4.3362999999999999E-2</v>
      </c>
      <c r="Z41" s="17" cm="1">
        <f t="array" ref="Z41">_FV(C41,"Return (3y)",TRUE)</f>
        <v>4.8981000000000004E-2</v>
      </c>
      <c r="AA41" s="17" cm="1">
        <f t="array" ref="AA41">_FV(C41,"Return (5y)",TRUE)</f>
        <v>6.8064E-2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x14ac:dyDescent="0.25">
      <c r="A42" s="2" t="s">
        <v>89</v>
      </c>
      <c r="B42" s="2" t="s">
        <v>90</v>
      </c>
      <c r="C42" s="2" t="e" vm="148">
        <v>#VALUE!</v>
      </c>
      <c r="D42" s="7">
        <v>5</v>
      </c>
      <c r="E42" s="2" t="s">
        <v>87</v>
      </c>
      <c r="F42" s="2" t="e" vm="74">
        <v>#VALUE!</v>
      </c>
      <c r="G42" s="2" t="str" cm="1">
        <f t="array" ref="G42">IFERROR(_FV(F42,"Industry"),"Not Applicable")</f>
        <v>Healthcare Providers &amp; Services</v>
      </c>
      <c r="H42" s="9" cm="1">
        <f t="array" ref="H42">_FV(F42,"Previous close",TRUE)</f>
        <v>305.19</v>
      </c>
      <c r="I42" s="9" cm="1">
        <f t="array" ref="I42">_FV(F42,"Open")</f>
        <v>304.98</v>
      </c>
      <c r="J42" s="9" cm="1">
        <f t="array" ref="J42">_FV(F42,"High")</f>
        <v>306.86</v>
      </c>
      <c r="K42" s="9" cm="1">
        <f t="array" ref="K42">_FV(F42,"Low")</f>
        <v>301.82</v>
      </c>
      <c r="L42" s="9" cm="1">
        <f t="array" ref="L42">_FV(F42,"Price")</f>
        <v>306.54500000000002</v>
      </c>
      <c r="M42" s="8" cm="1">
        <f t="array" ref="M42">_FV(F42,"Change")</f>
        <v>1.355</v>
      </c>
      <c r="N42" s="3" cm="1">
        <f t="array" ref="N42">_FV(F42,"Change (%)",TRUE)</f>
        <v>4.4400000000000004E-3</v>
      </c>
      <c r="O42" s="10" cm="1">
        <f t="array" ref="O42">_FV(F42,"52 week high",TRUE)</f>
        <v>315.83999999999997</v>
      </c>
      <c r="P42" s="10" cm="1">
        <f t="array" ref="P42">_FV(F42,"52 week low",TRUE)</f>
        <v>187.72</v>
      </c>
      <c r="Q42" s="10" cm="1">
        <f t="array" ref="Q42">IFERROR(_FV(F42,"P/E",TRUE),"")</f>
        <v>17.1602</v>
      </c>
      <c r="R42" s="4" cm="1">
        <f t="array" ref="R42">IFERROR(_FV(F42,"Beta"),"")</f>
        <v>0.71760000000000002</v>
      </c>
      <c r="S42" s="15" cm="1">
        <f t="array" ref="S42">_FV(C42,"Previous close",TRUE)</f>
        <v>40.14</v>
      </c>
      <c r="T42" s="16" cm="1">
        <f t="array" ref="T42">_FV(C42,"Price")</f>
        <v>40.590000000000003</v>
      </c>
      <c r="U42" s="16" cm="1">
        <f t="array" ref="U42">_FV(C42,"Change")</f>
        <v>0.45</v>
      </c>
      <c r="V42" s="17" cm="1">
        <f t="array" ref="V42">_FV(C42,"Change (%)",TRUE)</f>
        <v>1.1211E-2</v>
      </c>
      <c r="W42" s="17" cm="1">
        <f t="array" ref="W42">_FV(C42,"Expense ratio",TRUE)</f>
        <v>5.0000000000000001E-4</v>
      </c>
      <c r="X42" s="17" cm="1">
        <f t="array" ref="X42">_FV(C42,"Return (YTD)",TRUE)</f>
        <v>-0.12012</v>
      </c>
      <c r="Y42" s="17" cm="1">
        <f t="array" ref="Y42">_FV(C42,"Return (1y)",TRUE)</f>
        <v>-4.3362999999999999E-2</v>
      </c>
      <c r="Z42" s="17" cm="1">
        <f t="array" ref="Z42">_FV(C42,"Return (3y)",TRUE)</f>
        <v>4.8981000000000004E-2</v>
      </c>
      <c r="AA42" s="17" cm="1">
        <f t="array" ref="AA42">_FV(C42,"Return (5y)",TRUE)</f>
        <v>6.8064E-2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x14ac:dyDescent="0.25">
      <c r="A43" s="2" t="s">
        <v>89</v>
      </c>
      <c r="B43" s="2" t="s">
        <v>90</v>
      </c>
      <c r="C43" s="2" t="e" vm="148">
        <v>#VALUE!</v>
      </c>
      <c r="D43" s="7">
        <v>6</v>
      </c>
      <c r="E43" s="2" t="s">
        <v>95</v>
      </c>
      <c r="F43" s="2" t="e" vm="151">
        <v>#VALUE!</v>
      </c>
      <c r="G43" s="2" t="str" cm="1">
        <f t="array" ref="G43">IFERROR(_FV(F43,"Industry"),"Not Applicable")</f>
        <v>Semiconductors &amp; Semiconductor Equipment</v>
      </c>
      <c r="H43" s="9" cm="1">
        <f t="array" ref="H43">_FV(F43,"Previous close",TRUE)</f>
        <v>60.7</v>
      </c>
      <c r="I43" s="9" cm="1">
        <f t="array" ref="I43">_FV(F43,"Open")</f>
        <v>61.31</v>
      </c>
      <c r="J43" s="9" cm="1">
        <f t="array" ref="J43">_FV(F43,"High")</f>
        <v>61.765000000000001</v>
      </c>
      <c r="K43" s="9" cm="1">
        <f t="array" ref="K43">_FV(F43,"Low")</f>
        <v>60.62</v>
      </c>
      <c r="L43" s="9" cm="1">
        <f t="array" ref="L43">_FV(F43,"Price")</f>
        <v>61.115000000000002</v>
      </c>
      <c r="M43" s="8" cm="1">
        <f t="array" ref="M43">_FV(F43,"Change")</f>
        <v>0.41499999999999998</v>
      </c>
      <c r="N43" s="3" cm="1">
        <f t="array" ref="N43">_FV(F43,"Change (%)",TRUE)</f>
        <v>6.8369999999999993E-3</v>
      </c>
      <c r="O43" s="10" cm="1">
        <f t="array" ref="O43">_FV(F43,"52 week high",TRUE)</f>
        <v>69.290000000000006</v>
      </c>
      <c r="P43" s="10" cm="1">
        <f t="array" ref="P43">_FV(F43,"52 week low",TRUE)</f>
        <v>43.63</v>
      </c>
      <c r="Q43" s="10" cm="1">
        <f t="array" ref="Q43">IFERROR(_FV(F43,"P/E",TRUE),"")</f>
        <v>11.745900000000001</v>
      </c>
      <c r="R43" s="4" cm="1">
        <f t="array" ref="R43">IFERROR(_FV(F43,"Beta"),"")</f>
        <v>0.78380000000000005</v>
      </c>
      <c r="S43" s="15" cm="1">
        <f t="array" ref="S43">_FV(C43,"Previous close",TRUE)</f>
        <v>40.14</v>
      </c>
      <c r="T43" s="16" cm="1">
        <f t="array" ref="T43">_FV(C43,"Price")</f>
        <v>40.590000000000003</v>
      </c>
      <c r="U43" s="16" cm="1">
        <f t="array" ref="U43">_FV(C43,"Change")</f>
        <v>0.45</v>
      </c>
      <c r="V43" s="17" cm="1">
        <f t="array" ref="V43">_FV(C43,"Change (%)",TRUE)</f>
        <v>1.1211E-2</v>
      </c>
      <c r="W43" s="17" cm="1">
        <f t="array" ref="W43">_FV(C43,"Expense ratio",TRUE)</f>
        <v>5.0000000000000001E-4</v>
      </c>
      <c r="X43" s="17" cm="1">
        <f t="array" ref="X43">_FV(C43,"Return (YTD)",TRUE)</f>
        <v>-0.12012</v>
      </c>
      <c r="Y43" s="17" cm="1">
        <f t="array" ref="Y43">_FV(C43,"Return (1y)",TRUE)</f>
        <v>-4.3362999999999999E-2</v>
      </c>
      <c r="Z43" s="17" cm="1">
        <f t="array" ref="Z43">_FV(C43,"Return (3y)",TRUE)</f>
        <v>4.8981000000000004E-2</v>
      </c>
      <c r="AA43" s="17" cm="1">
        <f t="array" ref="AA43">_FV(C43,"Return (5y)",TRUE)</f>
        <v>6.8064E-2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x14ac:dyDescent="0.25">
      <c r="A44" s="2" t="s">
        <v>89</v>
      </c>
      <c r="B44" s="2" t="s">
        <v>90</v>
      </c>
      <c r="C44" s="2" t="e" vm="148">
        <v>#VALUE!</v>
      </c>
      <c r="D44" s="7">
        <v>7</v>
      </c>
      <c r="E44" s="2" t="s">
        <v>96</v>
      </c>
      <c r="F44" s="2" t="e" vm="152">
        <v>#VALUE!</v>
      </c>
      <c r="G44" s="2" t="str" cm="1">
        <f t="array" ref="G44">IFERROR(_FV(F44,"Industry"),"Not Applicable")</f>
        <v>Telecommunications Services</v>
      </c>
      <c r="H44" s="9" cm="1">
        <f t="array" ref="H44">_FV(F44,"Previous close",TRUE)</f>
        <v>55.87</v>
      </c>
      <c r="I44" s="9" cm="1">
        <f t="array" ref="I44">_FV(F44,"Open")</f>
        <v>55.77</v>
      </c>
      <c r="J44" s="9" cm="1">
        <f t="array" ref="J44">_FV(F44,"High")</f>
        <v>55.945</v>
      </c>
      <c r="K44" s="9" cm="1">
        <f t="array" ref="K44">_FV(F44,"Low")</f>
        <v>55.37</v>
      </c>
      <c r="L44" s="9" cm="1">
        <f t="array" ref="L44">_FV(F44,"Price")</f>
        <v>55.78</v>
      </c>
      <c r="M44" s="8" cm="1">
        <f t="array" ref="M44">_FV(F44,"Change")</f>
        <v>-0.09</v>
      </c>
      <c r="N44" s="3" cm="1">
        <f t="array" ref="N44">_FV(F44,"Change (%)",TRUE)</f>
        <v>-1.611E-3</v>
      </c>
      <c r="O44" s="10" cm="1">
        <f t="array" ref="O44">_FV(F44,"52 week high",TRUE)</f>
        <v>62.22</v>
      </c>
      <c r="P44" s="10" cm="1">
        <f t="array" ref="P44">_FV(F44,"52 week low",TRUE)</f>
        <v>48.84</v>
      </c>
      <c r="Q44" s="10" cm="1">
        <f t="array" ref="Q44">IFERROR(_FV(F44,"P/E",TRUE),"")</f>
        <v>12.5715</v>
      </c>
      <c r="R44" s="4" cm="1">
        <f t="array" ref="R44">IFERROR(_FV(F44,"Beta"),"")</f>
        <v>0.41620000000000001</v>
      </c>
      <c r="S44" s="15" cm="1">
        <f t="array" ref="S44">_FV(C44,"Previous close",TRUE)</f>
        <v>40.14</v>
      </c>
      <c r="T44" s="16" cm="1">
        <f t="array" ref="T44">_FV(C44,"Price")</f>
        <v>40.590000000000003</v>
      </c>
      <c r="U44" s="16" cm="1">
        <f t="array" ref="U44">_FV(C44,"Change")</f>
        <v>0.45</v>
      </c>
      <c r="V44" s="17" cm="1">
        <f t="array" ref="V44">_FV(C44,"Change (%)",TRUE)</f>
        <v>1.1211E-2</v>
      </c>
      <c r="W44" s="17" cm="1">
        <f t="array" ref="W44">_FV(C44,"Expense ratio",TRUE)</f>
        <v>5.0000000000000001E-4</v>
      </c>
      <c r="X44" s="17" cm="1">
        <f t="array" ref="X44">_FV(C44,"Return (YTD)",TRUE)</f>
        <v>-0.12012</v>
      </c>
      <c r="Y44" s="17" cm="1">
        <f t="array" ref="Y44">_FV(C44,"Return (1y)",TRUE)</f>
        <v>-4.3362999999999999E-2</v>
      </c>
      <c r="Z44" s="17" cm="1">
        <f t="array" ref="Z44">_FV(C44,"Return (3y)",TRUE)</f>
        <v>4.8981000000000004E-2</v>
      </c>
      <c r="AA44" s="17" cm="1">
        <f t="array" ref="AA44">_FV(C44,"Return (5y)",TRUE)</f>
        <v>6.8064E-2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x14ac:dyDescent="0.25">
      <c r="A45" s="2" t="s">
        <v>89</v>
      </c>
      <c r="B45" s="2" t="s">
        <v>90</v>
      </c>
      <c r="C45" s="2" t="e" vm="148">
        <v>#VALUE!</v>
      </c>
      <c r="D45" s="7">
        <v>8</v>
      </c>
      <c r="E45" s="2" t="s">
        <v>97</v>
      </c>
      <c r="F45" s="2" t="e" vm="70">
        <v>#VALUE!</v>
      </c>
      <c r="G45" s="2" t="str" cm="1">
        <f t="array" ref="G45">IFERROR(_FV(F45,"Industry"),"Not Applicable")</f>
        <v>Telecommunications Services</v>
      </c>
      <c r="H45" s="9" cm="1">
        <f t="array" ref="H45">_FV(F45,"Previous close",TRUE)</f>
        <v>30.254999999999999</v>
      </c>
      <c r="I45" s="9" cm="1">
        <f t="array" ref="I45">_FV(F45,"Open")</f>
        <v>30.16</v>
      </c>
      <c r="J45" s="9" cm="1">
        <f t="array" ref="J45">_FV(F45,"High")</f>
        <v>30.27</v>
      </c>
      <c r="K45" s="9" cm="1">
        <f t="array" ref="K45">_FV(F45,"Low")</f>
        <v>29.95</v>
      </c>
      <c r="L45" s="9" cm="1">
        <f t="array" ref="L45">_FV(F45,"Price")</f>
        <v>30.215</v>
      </c>
      <c r="M45" s="8" cm="1">
        <f t="array" ref="M45">_FV(F45,"Change")</f>
        <v>-0.04</v>
      </c>
      <c r="N45" s="3" cm="1">
        <f t="array" ref="N45">_FV(F45,"Change (%)",TRUE)</f>
        <v>-1.322E-3</v>
      </c>
      <c r="O45" s="10" cm="1">
        <f t="array" ref="O45">_FV(F45,"52 week high",TRUE)</f>
        <v>39.700000000000003</v>
      </c>
      <c r="P45" s="10" cm="1">
        <f t="array" ref="P45">_FV(F45,"52 week low",TRUE)</f>
        <v>26.08</v>
      </c>
      <c r="Q45" s="10" cm="1">
        <f t="array" ref="Q45">IFERROR(_FV(F45,"P/E",TRUE),"")</f>
        <v>15.389200000000001</v>
      </c>
      <c r="R45" s="4" cm="1">
        <f t="array" ref="R45">IFERROR(_FV(F45,"Beta"),"")</f>
        <v>0.67049999999999998</v>
      </c>
      <c r="S45" s="15" cm="1">
        <f t="array" ref="S45">_FV(C45,"Previous close",TRUE)</f>
        <v>40.14</v>
      </c>
      <c r="T45" s="16" cm="1">
        <f t="array" ref="T45">_FV(C45,"Price")</f>
        <v>40.590000000000003</v>
      </c>
      <c r="U45" s="16" cm="1">
        <f t="array" ref="U45">_FV(C45,"Change")</f>
        <v>0.45</v>
      </c>
      <c r="V45" s="17" cm="1">
        <f t="array" ref="V45">_FV(C45,"Change (%)",TRUE)</f>
        <v>1.1211E-2</v>
      </c>
      <c r="W45" s="17" cm="1">
        <f t="array" ref="W45">_FV(C45,"Expense ratio",TRUE)</f>
        <v>5.0000000000000001E-4</v>
      </c>
      <c r="X45" s="17" cm="1">
        <f t="array" ref="X45">_FV(C45,"Return (YTD)",TRUE)</f>
        <v>-0.12012</v>
      </c>
      <c r="Y45" s="17" cm="1">
        <f t="array" ref="Y45">_FV(C45,"Return (1y)",TRUE)</f>
        <v>-4.3362999999999999E-2</v>
      </c>
      <c r="Z45" s="17" cm="1">
        <f t="array" ref="Z45">_FV(C45,"Return (3y)",TRUE)</f>
        <v>4.8981000000000004E-2</v>
      </c>
      <c r="AA45" s="17" cm="1">
        <f t="array" ref="AA45">_FV(C45,"Return (5y)",TRUE)</f>
        <v>6.8064E-2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x14ac:dyDescent="0.25">
      <c r="A46" s="2" t="s">
        <v>89</v>
      </c>
      <c r="B46" s="2" t="s">
        <v>90</v>
      </c>
      <c r="C46" s="2" t="e" vm="148">
        <v>#VALUE!</v>
      </c>
      <c r="D46" s="7">
        <v>9</v>
      </c>
      <c r="E46" s="2" t="s">
        <v>98</v>
      </c>
      <c r="F46" s="2" t="e" vm="153">
        <v>#VALUE!</v>
      </c>
      <c r="G46" s="2" t="str" cm="1">
        <f t="array" ref="G46">IFERROR(_FV(F46,"Industry"),"Not Applicable")</f>
        <v>Pharmaceuticals</v>
      </c>
      <c r="H46" s="9" cm="1">
        <f t="array" ref="H46">_FV(F46,"Previous close",TRUE)</f>
        <v>36.700000000000003</v>
      </c>
      <c r="I46" s="9" cm="1">
        <f t="array" ref="I46">_FV(F46,"Open")</f>
        <v>38.21</v>
      </c>
      <c r="J46" s="9" cm="1">
        <f t="array" ref="J46">_FV(F46,"High")</f>
        <v>38.729999999999997</v>
      </c>
      <c r="K46" s="9" cm="1">
        <f t="array" ref="K46">_FV(F46,"Low")</f>
        <v>37.520000000000003</v>
      </c>
      <c r="L46" s="9" cm="1">
        <f t="array" ref="L46">_FV(F46,"Price")</f>
        <v>38.610100000000003</v>
      </c>
      <c r="M46" s="8" cm="1">
        <f t="array" ref="M46">_FV(F46,"Change")</f>
        <v>1.9100999999999999</v>
      </c>
      <c r="N46" s="3" cm="1">
        <f t="array" ref="N46">_FV(F46,"Change (%)",TRUE)</f>
        <v>5.2046000000000002E-2</v>
      </c>
      <c r="O46" s="10" cm="1">
        <f t="array" ref="O46">_FV(F46,"52 week high",TRUE)</f>
        <v>43.23</v>
      </c>
      <c r="P46" s="10" cm="1">
        <f t="array" ref="P46">_FV(F46,"52 week low",TRUE)</f>
        <v>27.88</v>
      </c>
      <c r="Q46" s="10" cm="1">
        <f t="array" ref="Q46">IFERROR(_FV(F46,"P/E",TRUE),"")</f>
        <v>13.404999999999999</v>
      </c>
      <c r="R46" s="4" cm="1">
        <f t="array" ref="R46">IFERROR(_FV(F46,"Beta"),"")</f>
        <v>0.70830000000000004</v>
      </c>
      <c r="S46" s="15" cm="1">
        <f t="array" ref="S46">_FV(C46,"Previous close",TRUE)</f>
        <v>40.14</v>
      </c>
      <c r="T46" s="16" cm="1">
        <f t="array" ref="T46">_FV(C46,"Price")</f>
        <v>40.590000000000003</v>
      </c>
      <c r="U46" s="16" cm="1">
        <f t="array" ref="U46">_FV(C46,"Change")</f>
        <v>0.45</v>
      </c>
      <c r="V46" s="17" cm="1">
        <f t="array" ref="V46">_FV(C46,"Change (%)",TRUE)</f>
        <v>1.1211E-2</v>
      </c>
      <c r="W46" s="17" cm="1">
        <f t="array" ref="W46">_FV(C46,"Expense ratio",TRUE)</f>
        <v>5.0000000000000001E-4</v>
      </c>
      <c r="X46" s="17" cm="1">
        <f t="array" ref="X46">_FV(C46,"Return (YTD)",TRUE)</f>
        <v>-0.12012</v>
      </c>
      <c r="Y46" s="17" cm="1">
        <f t="array" ref="Y46">_FV(C46,"Return (1y)",TRUE)</f>
        <v>-4.3362999999999999E-2</v>
      </c>
      <c r="Z46" s="17" cm="1">
        <f t="array" ref="Z46">_FV(C46,"Return (3y)",TRUE)</f>
        <v>4.8981000000000004E-2</v>
      </c>
      <c r="AA46" s="17" cm="1">
        <f t="array" ref="AA46">_FV(C46,"Return (5y)",TRUE)</f>
        <v>6.8064E-2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x14ac:dyDescent="0.25">
      <c r="A47" s="2" t="s">
        <v>89</v>
      </c>
      <c r="B47" s="2" t="s">
        <v>90</v>
      </c>
      <c r="C47" s="2" t="e" vm="148">
        <v>#VALUE!</v>
      </c>
      <c r="D47" s="7">
        <v>10</v>
      </c>
      <c r="E47" s="2" t="s">
        <v>99</v>
      </c>
      <c r="F47" s="2" t="e" vm="154">
        <v>#VALUE!</v>
      </c>
      <c r="G47" s="2" t="str" cm="1">
        <f t="array" ref="G47">IFERROR(_FV(F47,"Industry"),"Not Applicable")</f>
        <v>Media &amp; Publishing</v>
      </c>
      <c r="H47" s="9" cm="1">
        <f t="array" ref="H47">_FV(F47,"Previous close",TRUE)</f>
        <v>118.59</v>
      </c>
      <c r="I47" s="9" cm="1">
        <f t="array" ref="I47">_FV(F47,"Open")</f>
        <v>118.06</v>
      </c>
      <c r="J47" s="9" cm="1">
        <f t="array" ref="J47">_FV(F47,"High")</f>
        <v>119.3</v>
      </c>
      <c r="K47" s="9" cm="1">
        <f t="array" ref="K47">_FV(F47,"Low")</f>
        <v>117.925</v>
      </c>
      <c r="L47" s="9" cm="1">
        <f t="array" ref="L47">_FV(F47,"Price")</f>
        <v>119.125</v>
      </c>
      <c r="M47" s="8" cm="1">
        <f t="array" ref="M47">_FV(F47,"Change")</f>
        <v>0.53500000000000003</v>
      </c>
      <c r="N47" s="3" cm="1">
        <f t="array" ref="N47">_FV(F47,"Change (%)",TRUE)</f>
        <v>4.5110000000000003E-3</v>
      </c>
      <c r="O47" s="10" cm="1">
        <f t="array" ref="O47">_FV(F47,"52 week high",TRUE)</f>
        <v>153.41</v>
      </c>
      <c r="P47" s="10" cm="1">
        <f t="array" ref="P47">_FV(F47,"52 week low",TRUE)</f>
        <v>79.069999999999993</v>
      </c>
      <c r="Q47" s="10" cm="1">
        <f t="array" ref="Q47">IFERROR(_FV(F47,"P/E",TRUE),"")</f>
        <v>44.595500000000001</v>
      </c>
      <c r="R47" s="4" cm="1">
        <f t="array" ref="R47">IFERROR(_FV(F47,"Beta"),"")</f>
        <v>1.1084000000000001</v>
      </c>
      <c r="S47" s="15" cm="1">
        <f t="array" ref="S47">_FV(C47,"Previous close",TRUE)</f>
        <v>40.14</v>
      </c>
      <c r="T47" s="16" cm="1">
        <f t="array" ref="T47">_FV(C47,"Price")</f>
        <v>40.590000000000003</v>
      </c>
      <c r="U47" s="16" cm="1">
        <f t="array" ref="U47">_FV(C47,"Change")</f>
        <v>0.45</v>
      </c>
      <c r="V47" s="17" cm="1">
        <f t="array" ref="V47">_FV(C47,"Change (%)",TRUE)</f>
        <v>1.1211E-2</v>
      </c>
      <c r="W47" s="17" cm="1">
        <f t="array" ref="W47">_FV(C47,"Expense ratio",TRUE)</f>
        <v>5.0000000000000001E-4</v>
      </c>
      <c r="X47" s="17" cm="1">
        <f t="array" ref="X47">_FV(C47,"Return (YTD)",TRUE)</f>
        <v>-0.12012</v>
      </c>
      <c r="Y47" s="17" cm="1">
        <f t="array" ref="Y47">_FV(C47,"Return (1y)",TRUE)</f>
        <v>-4.3362999999999999E-2</v>
      </c>
      <c r="Z47" s="17" cm="1">
        <f t="array" ref="Z47">_FV(C47,"Return (3y)",TRUE)</f>
        <v>4.8981000000000004E-2</v>
      </c>
      <c r="AA47" s="17" cm="1">
        <f t="array" ref="AA47">_FV(C47,"Return (5y)",TRUE)</f>
        <v>6.8064E-2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x14ac:dyDescent="0.25">
      <c r="A48" s="2" t="s">
        <v>100</v>
      </c>
      <c r="B48" s="2" t="s">
        <v>101</v>
      </c>
      <c r="C48" s="2" t="e" vm="155">
        <v>#VALUE!</v>
      </c>
      <c r="D48" s="7">
        <v>1</v>
      </c>
      <c r="E48" s="2" t="s">
        <v>102</v>
      </c>
      <c r="F48" s="2" t="e" vm="156">
        <v>#VALUE!</v>
      </c>
      <c r="G48" s="2" t="str" cm="1">
        <f t="array" ref="G48">IFERROR(_FV(F48,"Industry"),"Not Applicable")</f>
        <v>Professional &amp; Commercial Services</v>
      </c>
      <c r="H48" s="9" cm="1">
        <f t="array" ref="H48">_FV(F48,"Previous close",TRUE)</f>
        <v>101.61</v>
      </c>
      <c r="I48" s="9" cm="1">
        <f t="array" ref="I48">_FV(F48,"Open")</f>
        <v>101.61</v>
      </c>
      <c r="J48" s="9" cm="1">
        <f t="array" ref="J48">_FV(F48,"High")</f>
        <v>102.66</v>
      </c>
      <c r="K48" s="9" cm="1">
        <f t="array" ref="K48">_FV(F48,"Low")</f>
        <v>101.46</v>
      </c>
      <c r="L48" s="9" cm="1">
        <f t="array" ref="L48">_FV(F48,"Price")</f>
        <v>102.2901</v>
      </c>
      <c r="M48" s="8" cm="1">
        <f t="array" ref="M48">_FV(F48,"Change")</f>
        <v>0.68010000000000004</v>
      </c>
      <c r="N48" s="3" cm="1">
        <f t="array" ref="N48">_FV(F48,"Change (%)",TRUE)</f>
        <v>6.6930000000000002E-3</v>
      </c>
      <c r="O48" s="10" cm="1">
        <f t="array" ref="O48">_FV(F48,"52 week high",TRUE)</f>
        <v>125.05</v>
      </c>
      <c r="P48" s="10" cm="1">
        <f t="array" ref="P48">_FV(F48,"52 week low",TRUE)</f>
        <v>73.5</v>
      </c>
      <c r="Q48" s="10" cm="1">
        <f t="array" ref="Q48">IFERROR(_FV(F48,"P/E",TRUE),"")</f>
        <v>56.063800000000001</v>
      </c>
      <c r="R48" s="4" cm="1">
        <f t="array" ref="R48">IFERROR(_FV(F48,"Beta"),"")</f>
        <v>0.82499999999999996</v>
      </c>
      <c r="S48" s="15" cm="1">
        <f t="array" ref="S48">_FV(C48,"Previous close",TRUE)</f>
        <v>23.06</v>
      </c>
      <c r="T48" s="16" cm="1">
        <f t="array" ref="T48">_FV(C48,"Price")</f>
        <v>22.98</v>
      </c>
      <c r="U48" s="16" cm="1">
        <f t="array" ref="U48">_FV(C48,"Change")</f>
        <v>-0.08</v>
      </c>
      <c r="V48" s="17" cm="1">
        <f t="array" ref="V48">_FV(C48,"Change (%)",TRUE)</f>
        <v>-3.4689999999999999E-3</v>
      </c>
      <c r="W48" s="17" t="e" cm="1" vm="113">
        <f t="array" ref="W48">_FV(C48,"Expense ratio",TRUE)</f>
        <v>#VALUE!</v>
      </c>
      <c r="X48" s="17" cm="1">
        <f t="array" ref="X48">_FV(C48,"Return (YTD)",TRUE)</f>
        <v>8.2139000000000004E-2</v>
      </c>
      <c r="Y48" s="17" cm="1">
        <f t="array" ref="Y48">_FV(C48,"Return (1y)",TRUE)</f>
        <v>0.13189299999999998</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$ 209. Mn</v>
      </c>
    </row>
    <row r="49" spans="1:29" hidden="1" x14ac:dyDescent="0.25">
      <c r="A49" s="2" t="s">
        <v>100</v>
      </c>
      <c r="B49" s="2" t="s">
        <v>101</v>
      </c>
      <c r="C49" s="2" t="e" vm="155">
        <v>#VALUE!</v>
      </c>
      <c r="D49" s="7">
        <v>2</v>
      </c>
      <c r="E49" s="2" t="s">
        <v>103</v>
      </c>
      <c r="F49" s="2" t="e" vm="157">
        <v>#VALUE!</v>
      </c>
      <c r="G49" s="2" t="str" cm="1">
        <f t="array" ref="G49">IFERROR(_FV(F49,"Industry"),"Not Applicable")</f>
        <v>Semiconductors &amp; Semiconductor Equipment</v>
      </c>
      <c r="H49" s="9" cm="1">
        <f t="array" ref="H49">_FV(F49,"Previous close",TRUE)</f>
        <v>57</v>
      </c>
      <c r="I49" s="9" cm="1">
        <f t="array" ref="I49">_FV(F49,"Open")</f>
        <v>57.08</v>
      </c>
      <c r="J49" s="9" cm="1">
        <f t="array" ref="J49">_FV(F49,"High")</f>
        <v>62</v>
      </c>
      <c r="K49" s="9" cm="1">
        <f t="array" ref="K49">_FV(F49,"Low")</f>
        <v>56.97</v>
      </c>
      <c r="L49" s="9" cm="1">
        <f t="array" ref="L49">_FV(F49,"Price")</f>
        <v>61.844999999999999</v>
      </c>
      <c r="M49" s="8" cm="1">
        <f t="array" ref="M49">_FV(F49,"Change")</f>
        <v>4.8449999999999998</v>
      </c>
      <c r="N49" s="3" cm="1">
        <f t="array" ref="N49">_FV(F49,"Change (%)",TRUE)</f>
        <v>8.5000000000000006E-2</v>
      </c>
      <c r="O49" s="10" cm="1">
        <f t="array" ref="O49">_FV(F49,"52 week high",TRUE)</f>
        <v>61.844999999999999</v>
      </c>
      <c r="P49" s="10" cm="1">
        <f t="array" ref="P49">_FV(F49,"52 week low",TRUE)</f>
        <v>27.43</v>
      </c>
      <c r="Q49" s="10" cm="1">
        <f t="array" ref="Q49">IFERROR(_FV(F49,"P/E",TRUE),"")</f>
        <v>140.11799999999999</v>
      </c>
      <c r="R49" s="4" cm="1">
        <f t="array" ref="R49">IFERROR(_FV(F49,"Beta"),"")</f>
        <v>2.1269</v>
      </c>
      <c r="S49" s="15" cm="1">
        <f t="array" ref="S49">_FV(C49,"Previous close",TRUE)</f>
        <v>23.06</v>
      </c>
      <c r="T49" s="16" cm="1">
        <f t="array" ref="T49">_FV(C49,"Price")</f>
        <v>22.98</v>
      </c>
      <c r="U49" s="16" cm="1">
        <f t="array" ref="U49">_FV(C49,"Change")</f>
        <v>-0.08</v>
      </c>
      <c r="V49" s="17" cm="1">
        <f t="array" ref="V49">_FV(C49,"Change (%)",TRUE)</f>
        <v>-3.4689999999999999E-3</v>
      </c>
      <c r="W49" s="17" t="e" cm="1" vm="113">
        <f t="array" ref="W49">_FV(C49,"Expense ratio",TRUE)</f>
        <v>#VALUE!</v>
      </c>
      <c r="X49" s="17" cm="1">
        <f t="array" ref="X49">_FV(C49,"Return (YTD)",TRUE)</f>
        <v>8.2139000000000004E-2</v>
      </c>
      <c r="Y49" s="17" cm="1">
        <f t="array" ref="Y49">_FV(C49,"Return (1y)",TRUE)</f>
        <v>0.13189299999999998</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$ 209. Mn</v>
      </c>
    </row>
    <row r="50" spans="1:29" hidden="1" x14ac:dyDescent="0.25">
      <c r="A50" s="2" t="s">
        <v>100</v>
      </c>
      <c r="B50" s="2" t="s">
        <v>101</v>
      </c>
      <c r="C50" s="2" t="e" vm="155">
        <v>#VALUE!</v>
      </c>
      <c r="D50" s="7">
        <v>3</v>
      </c>
      <c r="E50" s="2" t="s">
        <v>104</v>
      </c>
      <c r="F50" s="2" t="e" vm="158">
        <v>#VALUE!</v>
      </c>
      <c r="G50" s="2" t="str" cm="1">
        <f t="array" ref="G50">IFERROR(_FV(F50,"Industry"),"Not Applicable")</f>
        <v>Professional &amp; Commercial Services</v>
      </c>
      <c r="H50" s="9" cm="1">
        <f t="array" ref="H50">_FV(F50,"Previous close",TRUE)</f>
        <v>174.05</v>
      </c>
      <c r="I50" s="9" cm="1">
        <f t="array" ref="I50">_FV(F50,"Open")</f>
        <v>173.8</v>
      </c>
      <c r="J50" s="9" cm="1">
        <f t="array" ref="J50">_FV(F50,"High")</f>
        <v>178.0257</v>
      </c>
      <c r="K50" s="9" cm="1">
        <f t="array" ref="K50">_FV(F50,"Low")</f>
        <v>173.31</v>
      </c>
      <c r="L50" s="9" cm="1">
        <f t="array" ref="L50">_FV(F50,"Price")</f>
        <v>177.76</v>
      </c>
      <c r="M50" s="8" cm="1">
        <f t="array" ref="M50">_FV(F50,"Change")</f>
        <v>3.71</v>
      </c>
      <c r="N50" s="3" cm="1">
        <f t="array" ref="N50">_FV(F50,"Change (%)",TRUE)</f>
        <v>2.1316000000000002E-2</v>
      </c>
      <c r="O50" s="10" cm="1">
        <f t="array" ref="O50">_FV(F50,"52 week high",TRUE)</f>
        <v>209.62</v>
      </c>
      <c r="P50" s="10" cm="1">
        <f t="array" ref="P50">_FV(F50,"52 week low",TRUE)</f>
        <v>105.54</v>
      </c>
      <c r="Q50" s="10" cm="1">
        <f t="array" ref="Q50">IFERROR(_FV(F50,"P/E",TRUE),"")</f>
        <v>82.210700000000003</v>
      </c>
      <c r="R50" s="4" cm="1">
        <f t="array" ref="R50">IFERROR(_FV(F50,"Beta"),"")</f>
        <v>1.1151</v>
      </c>
      <c r="S50" s="15" cm="1">
        <f t="array" ref="S50">_FV(C50,"Previous close",TRUE)</f>
        <v>23.06</v>
      </c>
      <c r="T50" s="16" cm="1">
        <f t="array" ref="T50">_FV(C50,"Price")</f>
        <v>22.98</v>
      </c>
      <c r="U50" s="16" cm="1">
        <f t="array" ref="U50">_FV(C50,"Change")</f>
        <v>-0.08</v>
      </c>
      <c r="V50" s="17" cm="1">
        <f t="array" ref="V50">_FV(C50,"Change (%)",TRUE)</f>
        <v>-3.4689999999999999E-3</v>
      </c>
      <c r="W50" s="17" t="e" cm="1" vm="113">
        <f t="array" ref="W50">_FV(C50,"Expense ratio",TRUE)</f>
        <v>#VALUE!</v>
      </c>
      <c r="X50" s="17" cm="1">
        <f t="array" ref="X50">_FV(C50,"Return (YTD)",TRUE)</f>
        <v>8.2139000000000004E-2</v>
      </c>
      <c r="Y50" s="17" cm="1">
        <f t="array" ref="Y50">_FV(C50,"Return (1y)",TRUE)</f>
        <v>0.13189299999999998</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$ 209. Mn</v>
      </c>
    </row>
    <row r="51" spans="1:29" hidden="1" x14ac:dyDescent="0.25">
      <c r="A51" s="2" t="s">
        <v>100</v>
      </c>
      <c r="B51" s="2" t="s">
        <v>101</v>
      </c>
      <c r="C51" s="2" t="e" vm="155">
        <v>#VALUE!</v>
      </c>
      <c r="D51" s="7">
        <v>4</v>
      </c>
      <c r="E51" s="2" t="s">
        <v>105</v>
      </c>
      <c r="F51" s="2" t="e" vm="159">
        <v>#VALUE!</v>
      </c>
      <c r="G51" s="2" t="str" cm="1">
        <f t="array" ref="G51">IFERROR(_FV(F51,"Industry"),"Not Applicable")</f>
        <v>Diversified Retail</v>
      </c>
      <c r="H51" s="9" cm="1">
        <f t="array" ref="H51">_FV(F51,"Previous close",TRUE)</f>
        <v>191.89</v>
      </c>
      <c r="I51" s="9" cm="1">
        <f t="array" ref="I51">_FV(F51,"Open")</f>
        <v>192.08</v>
      </c>
      <c r="J51" s="9" cm="1">
        <f t="array" ref="J51">_FV(F51,"High")</f>
        <v>195.42</v>
      </c>
      <c r="K51" s="9" cm="1">
        <f t="array" ref="K51">_FV(F51,"Low")</f>
        <v>190.76499999999999</v>
      </c>
      <c r="L51" s="9" cm="1">
        <f t="array" ref="L51">_FV(F51,"Price")</f>
        <v>195.1319</v>
      </c>
      <c r="M51" s="8" cm="1">
        <f t="array" ref="M51">_FV(F51,"Change")</f>
        <v>3.2418999999999998</v>
      </c>
      <c r="N51" s="3" cm="1">
        <f t="array" ref="N51">_FV(F51,"Change (%)",TRUE)</f>
        <v>1.6895E-2</v>
      </c>
      <c r="O51" s="10" cm="1">
        <f t="array" ref="O51">_FV(F51,"52 week high",TRUE)</f>
        <v>195.1319</v>
      </c>
      <c r="P51" s="10" cm="1">
        <f t="array" ref="P51">_FV(F51,"52 week low",TRUE)</f>
        <v>125</v>
      </c>
      <c r="Q51" s="10" cm="1">
        <f t="array" ref="Q51">IFERROR(_FV(F51,"P/E",TRUE),"")</f>
        <v>24.826799999999999</v>
      </c>
      <c r="R51" s="4" cm="1">
        <f t="array" ref="R51">IFERROR(_FV(F51,"Beta"),"")</f>
        <v>0.51639999999999997</v>
      </c>
      <c r="S51" s="15" cm="1">
        <f t="array" ref="S51">_FV(C51,"Previous close",TRUE)</f>
        <v>23.06</v>
      </c>
      <c r="T51" s="16" cm="1">
        <f t="array" ref="T51">_FV(C51,"Price")</f>
        <v>22.98</v>
      </c>
      <c r="U51" s="16" cm="1">
        <f t="array" ref="U51">_FV(C51,"Change")</f>
        <v>-0.08</v>
      </c>
      <c r="V51" s="17" cm="1">
        <f t="array" ref="V51">_FV(C51,"Change (%)",TRUE)</f>
        <v>-3.4689999999999999E-3</v>
      </c>
      <c r="W51" s="17" t="e" cm="1" vm="113">
        <f t="array" ref="W51">_FV(C51,"Expense ratio",TRUE)</f>
        <v>#VALUE!</v>
      </c>
      <c r="X51" s="17" cm="1">
        <f t="array" ref="X51">_FV(C51,"Return (YTD)",TRUE)</f>
        <v>8.2139000000000004E-2</v>
      </c>
      <c r="Y51" s="17" cm="1">
        <f t="array" ref="Y51">_FV(C51,"Return (1y)",TRUE)</f>
        <v>0.13189299999999998</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$ 209. Mn</v>
      </c>
    </row>
    <row r="52" spans="1:29" hidden="1" x14ac:dyDescent="0.25">
      <c r="A52" s="2" t="s">
        <v>100</v>
      </c>
      <c r="B52" s="2" t="s">
        <v>101</v>
      </c>
      <c r="C52" s="2" t="e" vm="155">
        <v>#VALUE!</v>
      </c>
      <c r="D52" s="7">
        <v>5</v>
      </c>
      <c r="E52" s="2" t="s">
        <v>106</v>
      </c>
      <c r="F52" s="2" t="e" vm="160">
        <v>#VALUE!</v>
      </c>
      <c r="G52" s="2" t="str" cm="1">
        <f t="array" ref="G52">IFERROR(_FV(F52,"Industry"),"Not Applicable")</f>
        <v>Semiconductors &amp; Semiconductor Equipment</v>
      </c>
      <c r="H52" s="9" cm="1">
        <f t="array" ref="H52">_FV(F52,"Previous close",TRUE)</f>
        <v>357.02</v>
      </c>
      <c r="I52" s="9" cm="1">
        <f t="array" ref="I52">_FV(F52,"Open")</f>
        <v>359.97</v>
      </c>
      <c r="J52" s="9" cm="1">
        <f t="array" ref="J52">_FV(F52,"High")</f>
        <v>363</v>
      </c>
      <c r="K52" s="9" cm="1">
        <f t="array" ref="K52">_FV(F52,"Low")</f>
        <v>356.5</v>
      </c>
      <c r="L52" s="9" cm="1">
        <f t="array" ref="L52">_FV(F52,"Price")</f>
        <v>362.3</v>
      </c>
      <c r="M52" s="8" cm="1">
        <f t="array" ref="M52">_FV(F52,"Change")</f>
        <v>5.28</v>
      </c>
      <c r="N52" s="3" cm="1">
        <f t="array" ref="N52">_FV(F52,"Change (%)",TRUE)</f>
        <v>1.4789000000000002E-2</v>
      </c>
      <c r="O52" s="10" cm="1">
        <f t="array" ref="O52">_FV(F52,"52 week high",TRUE)</f>
        <v>362.3</v>
      </c>
      <c r="P52" s="10" cm="1">
        <f t="array" ref="P52">_FV(F52,"52 week low",TRUE)</f>
        <v>181.38</v>
      </c>
      <c r="Q52" s="10" cm="1">
        <f t="array" ref="Q52">IFERROR(_FV(F52,"P/E",TRUE),"")</f>
        <v>25.6797</v>
      </c>
      <c r="R52" s="4" cm="1">
        <f t="array" ref="R52">IFERROR(_FV(F52,"Beta"),"")</f>
        <v>1.373</v>
      </c>
      <c r="S52" s="15" cm="1">
        <f t="array" ref="S52">_FV(C52,"Previous close",TRUE)</f>
        <v>23.06</v>
      </c>
      <c r="T52" s="16" cm="1">
        <f t="array" ref="T52">_FV(C52,"Price")</f>
        <v>22.98</v>
      </c>
      <c r="U52" s="16" cm="1">
        <f t="array" ref="U52">_FV(C52,"Change")</f>
        <v>-0.08</v>
      </c>
      <c r="V52" s="17" cm="1">
        <f t="array" ref="V52">_FV(C52,"Change (%)",TRUE)</f>
        <v>-3.4689999999999999E-3</v>
      </c>
      <c r="W52" s="17" t="e" cm="1" vm="113">
        <f t="array" ref="W52">_FV(C52,"Expense ratio",TRUE)</f>
        <v>#VALUE!</v>
      </c>
      <c r="X52" s="17" cm="1">
        <f t="array" ref="X52">_FV(C52,"Return (YTD)",TRUE)</f>
        <v>8.2139000000000004E-2</v>
      </c>
      <c r="Y52" s="17" cm="1">
        <f t="array" ref="Y52">_FV(C52,"Return (1y)",TRUE)</f>
        <v>0.13189299999999998</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$ 209. Mn</v>
      </c>
    </row>
    <row r="53" spans="1:29" hidden="1" x14ac:dyDescent="0.25">
      <c r="A53" s="2" t="s">
        <v>100</v>
      </c>
      <c r="B53" s="2" t="s">
        <v>101</v>
      </c>
      <c r="C53" s="2" t="e" vm="155">
        <v>#VALUE!</v>
      </c>
      <c r="D53" s="7">
        <v>6</v>
      </c>
      <c r="E53" s="2" t="s">
        <v>107</v>
      </c>
      <c r="F53" s="2" t="e" vm="161">
        <v>#VALUE!</v>
      </c>
      <c r="G53" s="2" t="str" cm="1">
        <f t="array" ref="G53">IFERROR(_FV(F53,"Industry"),"Not Applicable")</f>
        <v>Residential &amp; Commercial REIT</v>
      </c>
      <c r="H53" s="9" cm="1">
        <f t="array" ref="H53">_FV(F53,"Previous close",TRUE)</f>
        <v>296.85000000000002</v>
      </c>
      <c r="I53" s="9" cm="1">
        <f t="array" ref="I53">_FV(F53,"Open")</f>
        <v>297.17</v>
      </c>
      <c r="J53" s="9" cm="1">
        <f t="array" ref="J53">_FV(F53,"High")</f>
        <v>299.58</v>
      </c>
      <c r="K53" s="9" cm="1">
        <f t="array" ref="K53">_FV(F53,"Low")</f>
        <v>295.20999999999998</v>
      </c>
      <c r="L53" s="9" cm="1">
        <f t="array" ref="L53">_FV(F53,"Price")</f>
        <v>297.67</v>
      </c>
      <c r="M53" s="8" cm="1">
        <f t="array" ref="M53">_FV(F53,"Change")</f>
        <v>0.82</v>
      </c>
      <c r="N53" s="3" cm="1">
        <f t="array" ref="N53">_FV(F53,"Change (%)",TRUE)</f>
        <v>2.7620000000000001E-3</v>
      </c>
      <c r="O53" s="10" cm="1">
        <f t="array" ref="O53">_FV(F53,"52 week high",TRUE)</f>
        <v>323.02499999999998</v>
      </c>
      <c r="P53" s="10" cm="1">
        <f t="array" ref="P53">_FV(F53,"52 week low",TRUE)</f>
        <v>205.2</v>
      </c>
      <c r="Q53" s="10" cm="1">
        <f t="array" ref="Q53">IFERROR(_FV(F53,"P/E",TRUE),"")</f>
        <v>229.56219999999999</v>
      </c>
      <c r="R53" s="4" cm="1">
        <f t="array" ref="R53">IFERROR(_FV(F53,"Beta"),"")</f>
        <v>0.39340000000000003</v>
      </c>
      <c r="S53" s="15" cm="1">
        <f t="array" ref="S53">_FV(C53,"Previous close",TRUE)</f>
        <v>23.06</v>
      </c>
      <c r="T53" s="16" cm="1">
        <f t="array" ref="T53">_FV(C53,"Price")</f>
        <v>22.98</v>
      </c>
      <c r="U53" s="16" cm="1">
        <f t="array" ref="U53">_FV(C53,"Change")</f>
        <v>-0.08</v>
      </c>
      <c r="V53" s="17" cm="1">
        <f t="array" ref="V53">_FV(C53,"Change (%)",TRUE)</f>
        <v>-3.4689999999999999E-3</v>
      </c>
      <c r="W53" s="17" t="e" cm="1" vm="113">
        <f t="array" ref="W53">_FV(C53,"Expense ratio",TRUE)</f>
        <v>#VALUE!</v>
      </c>
      <c r="X53" s="17" cm="1">
        <f t="array" ref="X53">_FV(C53,"Return (YTD)",TRUE)</f>
        <v>8.2139000000000004E-2</v>
      </c>
      <c r="Y53" s="17" cm="1">
        <f t="array" ref="Y53">_FV(C53,"Return (1y)",TRUE)</f>
        <v>0.13189299999999998</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$ 209. Mn</v>
      </c>
    </row>
    <row r="54" spans="1:29" hidden="1" x14ac:dyDescent="0.25">
      <c r="A54" s="2" t="s">
        <v>100</v>
      </c>
      <c r="B54" s="2" t="s">
        <v>101</v>
      </c>
      <c r="C54" s="2" t="e" vm="155">
        <v>#VALUE!</v>
      </c>
      <c r="D54" s="7">
        <v>7</v>
      </c>
      <c r="E54" s="2" t="s">
        <v>108</v>
      </c>
      <c r="F54" s="2" t="e" vm="162">
        <v>#VALUE!</v>
      </c>
      <c r="G54" s="2" t="str" cm="1">
        <f t="array" ref="G54">IFERROR(_FV(F54,"Industry"),"Not Applicable")</f>
        <v>Healthcare Providers &amp; Services</v>
      </c>
      <c r="H54" s="9" cm="1">
        <f t="array" ref="H54">_FV(F54,"Previous close",TRUE)</f>
        <v>65.89</v>
      </c>
      <c r="I54" s="9" cm="1">
        <f t="array" ref="I54">_FV(F54,"Open")</f>
        <v>65.72</v>
      </c>
      <c r="J54" s="9" cm="1">
        <f t="array" ref="J54">_FV(F54,"High")</f>
        <v>67.09</v>
      </c>
      <c r="K54" s="9" cm="1">
        <f t="array" ref="K54">_FV(F54,"Low")</f>
        <v>65.459999999999994</v>
      </c>
      <c r="L54" s="9" cm="1">
        <f t="array" ref="L54">_FV(F54,"Price")</f>
        <v>66.97</v>
      </c>
      <c r="M54" s="8" cm="1">
        <f t="array" ref="M54">_FV(F54,"Change")</f>
        <v>1.08</v>
      </c>
      <c r="N54" s="3" cm="1">
        <f t="array" ref="N54">_FV(F54,"Change (%)",TRUE)</f>
        <v>1.6390999999999999E-2</v>
      </c>
      <c r="O54" s="10" cm="1">
        <f t="array" ref="O54">_FV(F54,"52 week high",TRUE)</f>
        <v>74.7</v>
      </c>
      <c r="P54" s="10" cm="1">
        <f t="array" ref="P54">_FV(F54,"52 week low",TRUE)</f>
        <v>41.624600000000001</v>
      </c>
      <c r="Q54" s="10" cm="1">
        <f t="array" ref="Q54">IFERROR(_FV(F54,"P/E",TRUE),"")</f>
        <v>33.206299999999999</v>
      </c>
      <c r="R54" s="4" cm="1">
        <f t="array" ref="R54">IFERROR(_FV(F54,"Beta"),"")</f>
        <v>0.73780000000000001</v>
      </c>
      <c r="S54" s="15" cm="1">
        <f t="array" ref="S54">_FV(C54,"Previous close",TRUE)</f>
        <v>23.06</v>
      </c>
      <c r="T54" s="16" cm="1">
        <f t="array" ref="T54">_FV(C54,"Price")</f>
        <v>22.98</v>
      </c>
      <c r="U54" s="16" cm="1">
        <f t="array" ref="U54">_FV(C54,"Change")</f>
        <v>-0.08</v>
      </c>
      <c r="V54" s="17" cm="1">
        <f t="array" ref="V54">_FV(C54,"Change (%)",TRUE)</f>
        <v>-3.4689999999999999E-3</v>
      </c>
      <c r="W54" s="17" t="e" cm="1" vm="113">
        <f t="array" ref="W54">_FV(C54,"Expense ratio",TRUE)</f>
        <v>#VALUE!</v>
      </c>
      <c r="X54" s="17" cm="1">
        <f t="array" ref="X54">_FV(C54,"Return (YTD)",TRUE)</f>
        <v>8.2139000000000004E-2</v>
      </c>
      <c r="Y54" s="17" cm="1">
        <f t="array" ref="Y54">_FV(C54,"Return (1y)",TRUE)</f>
        <v>0.13189299999999998</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$ 209. Mn</v>
      </c>
    </row>
    <row r="55" spans="1:29" hidden="1" x14ac:dyDescent="0.25">
      <c r="A55" s="2" t="s">
        <v>100</v>
      </c>
      <c r="B55" s="2" t="s">
        <v>101</v>
      </c>
      <c r="C55" s="2" t="e" vm="155">
        <v>#VALUE!</v>
      </c>
      <c r="D55" s="7">
        <v>8</v>
      </c>
      <c r="E55" s="2" t="s">
        <v>109</v>
      </c>
      <c r="F55" s="2" t="e" vm="25">
        <v>#VALUE!</v>
      </c>
      <c r="G55" s="2" t="str" cm="1">
        <f t="array" ref="G55">IFERROR(_FV(F55,"Industry"),"Not Applicable")</f>
        <v>Healthcare Equipment &amp; Supplies</v>
      </c>
      <c r="H55" s="9" cm="1">
        <f t="array" ref="H55">_FV(F55,"Previous close",TRUE)</f>
        <v>429.02</v>
      </c>
      <c r="I55" s="9" cm="1">
        <f t="array" ref="I55">_FV(F55,"Open")</f>
        <v>430.82</v>
      </c>
      <c r="J55" s="9" cm="1">
        <f t="array" ref="J55">_FV(F55,"High")</f>
        <v>434.74</v>
      </c>
      <c r="K55" s="9" cm="1">
        <f t="array" ref="K55">_FV(F55,"Low")</f>
        <v>417.68</v>
      </c>
      <c r="L55" s="9" cm="1">
        <f t="array" ref="L55">_FV(F55,"Price")</f>
        <v>426.15</v>
      </c>
      <c r="M55" s="8" cm="1">
        <f t="array" ref="M55">_FV(F55,"Change")</f>
        <v>-2.87</v>
      </c>
      <c r="N55" s="3" cm="1">
        <f t="array" ref="N55">_FV(F55,"Change (%)",TRUE)</f>
        <v>-6.6900000000000006E-3</v>
      </c>
      <c r="O55" s="10" cm="1">
        <f t="array" ref="O55">_FV(F55,"52 week high",TRUE)</f>
        <v>446.5</v>
      </c>
      <c r="P55" s="10" cm="1">
        <f t="array" ref="P55">_FV(F55,"52 week low",TRUE)</f>
        <v>138.28</v>
      </c>
      <c r="Q55" s="10" cm="1">
        <f t="array" ref="Q55">IFERROR(_FV(F55,"P/E",TRUE),"")</f>
        <v>269.41050000000001</v>
      </c>
      <c r="R55" s="4" cm="1">
        <f t="array" ref="R55">IFERROR(_FV(F55,"Beta"),"")</f>
        <v>0.77380000000000004</v>
      </c>
      <c r="S55" s="15" cm="1">
        <f t="array" ref="S55">_FV(C55,"Previous close",TRUE)</f>
        <v>23.06</v>
      </c>
      <c r="T55" s="16" cm="1">
        <f t="array" ref="T55">_FV(C55,"Price")</f>
        <v>22.98</v>
      </c>
      <c r="U55" s="16" cm="1">
        <f t="array" ref="U55">_FV(C55,"Change")</f>
        <v>-0.08</v>
      </c>
      <c r="V55" s="17" cm="1">
        <f t="array" ref="V55">_FV(C55,"Change (%)",TRUE)</f>
        <v>-3.4689999999999999E-3</v>
      </c>
      <c r="W55" s="17" t="e" cm="1" vm="113">
        <f t="array" ref="W55">_FV(C55,"Expense ratio",TRUE)</f>
        <v>#VALUE!</v>
      </c>
      <c r="X55" s="17" cm="1">
        <f t="array" ref="X55">_FV(C55,"Return (YTD)",TRUE)</f>
        <v>8.2139000000000004E-2</v>
      </c>
      <c r="Y55" s="17" cm="1">
        <f t="array" ref="Y55">_FV(C55,"Return (1y)",TRUE)</f>
        <v>0.13189299999999998</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$ 209. Mn</v>
      </c>
    </row>
    <row r="56" spans="1:29" hidden="1" x14ac:dyDescent="0.25">
      <c r="A56" s="2" t="s">
        <v>100</v>
      </c>
      <c r="B56" s="2" t="s">
        <v>101</v>
      </c>
      <c r="C56" s="2" t="e" vm="155">
        <v>#VALUE!</v>
      </c>
      <c r="D56" s="7">
        <v>9</v>
      </c>
      <c r="E56" s="2" t="s">
        <v>110</v>
      </c>
      <c r="F56" s="2" t="e" vm="163">
        <v>#VALUE!</v>
      </c>
      <c r="G56" s="2" t="str" cm="1">
        <f t="array" ref="G56">IFERROR(_FV(F56,"Industry"),"Not Applicable")</f>
        <v>Professional &amp; Commercial Services</v>
      </c>
      <c r="H56" s="9" cm="1">
        <f t="array" ref="H56">_FV(F56,"Previous close",TRUE)</f>
        <v>389.08</v>
      </c>
      <c r="I56" s="9" cm="1">
        <f t="array" ref="I56">_FV(F56,"Open")</f>
        <v>387.29500000000002</v>
      </c>
      <c r="J56" s="9" cm="1">
        <f t="array" ref="J56">_FV(F56,"High")</f>
        <v>394.1</v>
      </c>
      <c r="K56" s="9" cm="1">
        <f t="array" ref="K56">_FV(F56,"Low")</f>
        <v>386.83</v>
      </c>
      <c r="L56" s="9" cm="1">
        <f t="array" ref="L56">_FV(F56,"Price")</f>
        <v>390.38</v>
      </c>
      <c r="M56" s="8" cm="1">
        <f t="array" ref="M56">_FV(F56,"Change")</f>
        <v>1.3</v>
      </c>
      <c r="N56" s="3" cm="1">
        <f t="array" ref="N56">_FV(F56,"Change (%)",TRUE)</f>
        <v>3.3410000000000002E-3</v>
      </c>
      <c r="O56" s="10" cm="1">
        <f t="array" ref="O56">_FV(F56,"52 week high",TRUE)</f>
        <v>391.69</v>
      </c>
      <c r="P56" s="10" cm="1">
        <f t="array" ref="P56">_FV(F56,"52 week low",TRUE)</f>
        <v>206.8228</v>
      </c>
      <c r="Q56" s="10" cm="1">
        <f t="array" ref="Q56">IFERROR(_FV(F56,"P/E",TRUE),"")</f>
        <v>62.349299999999999</v>
      </c>
      <c r="R56" s="4" cm="1">
        <f t="array" ref="R56">IFERROR(_FV(F56,"Beta"),"")</f>
        <v>0.96889999999999998</v>
      </c>
      <c r="S56" s="15" cm="1">
        <f t="array" ref="S56">_FV(C56,"Previous close",TRUE)</f>
        <v>23.06</v>
      </c>
      <c r="T56" s="16" cm="1">
        <f t="array" ref="T56">_FV(C56,"Price")</f>
        <v>22.98</v>
      </c>
      <c r="U56" s="16" cm="1">
        <f t="array" ref="U56">_FV(C56,"Change")</f>
        <v>-0.08</v>
      </c>
      <c r="V56" s="17" cm="1">
        <f t="array" ref="V56">_FV(C56,"Change (%)",TRUE)</f>
        <v>-3.4689999999999999E-3</v>
      </c>
      <c r="W56" s="17" t="e" cm="1" vm="113">
        <f t="array" ref="W56">_FV(C56,"Expense ratio",TRUE)</f>
        <v>#VALUE!</v>
      </c>
      <c r="X56" s="17" cm="1">
        <f t="array" ref="X56">_FV(C56,"Return (YTD)",TRUE)</f>
        <v>8.2139000000000004E-2</v>
      </c>
      <c r="Y56" s="17" cm="1">
        <f t="array" ref="Y56">_FV(C56,"Return (1y)",TRUE)</f>
        <v>0.13189299999999998</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$ 209. Mn</v>
      </c>
    </row>
    <row r="57" spans="1:29" hidden="1" x14ac:dyDescent="0.25">
      <c r="A57" s="2" t="s">
        <v>100</v>
      </c>
      <c r="B57" s="2" t="s">
        <v>101</v>
      </c>
      <c r="C57" s="2" t="e" vm="155">
        <v>#VALUE!</v>
      </c>
      <c r="D57" s="7">
        <v>10</v>
      </c>
      <c r="E57" s="2" t="s">
        <v>111</v>
      </c>
      <c r="F57" s="2" t="e" vm="164">
        <v>#VALUE!</v>
      </c>
      <c r="G57" s="2" t="str" cm="1">
        <f t="array" ref="G57">IFERROR(_FV(F57,"Industry"),"Not Applicable")</f>
        <v>Semiconductors &amp; Semiconductor Equipment</v>
      </c>
      <c r="H57" s="9" cm="1">
        <f t="array" ref="H57">_FV(F57,"Previous close",TRUE)</f>
        <v>203.51</v>
      </c>
      <c r="I57" s="9" cm="1">
        <f t="array" ref="I57">_FV(F57,"Open")</f>
        <v>204.99</v>
      </c>
      <c r="J57" s="9" cm="1">
        <f t="array" ref="J57">_FV(F57,"High")</f>
        <v>206.75360000000001</v>
      </c>
      <c r="K57" s="9" cm="1">
        <f t="array" ref="K57">_FV(F57,"Low")</f>
        <v>203.21</v>
      </c>
      <c r="L57" s="9" cm="1">
        <f t="array" ref="L57">_FV(F57,"Price")</f>
        <v>206</v>
      </c>
      <c r="M57" s="8" cm="1">
        <f t="array" ref="M57">_FV(F57,"Change")</f>
        <v>2.4900000000000002</v>
      </c>
      <c r="N57" s="3" cm="1">
        <f t="array" ref="N57">_FV(F57,"Change (%)",TRUE)</f>
        <v>1.2235000000000001E-2</v>
      </c>
      <c r="O57" s="10" cm="1">
        <f t="array" ref="O57">_FV(F57,"52 week high",TRUE)</f>
        <v>207.78</v>
      </c>
      <c r="P57" s="10" cm="1">
        <f t="array" ref="P57">_FV(F57,"52 week low",TRUE)</f>
        <v>110.19</v>
      </c>
      <c r="Q57" s="10" cm="1">
        <f t="array" ref="Q57">IFERROR(_FV(F57,"P/E",TRUE),"")</f>
        <v>31.733499999999999</v>
      </c>
      <c r="R57" s="4" cm="1">
        <f t="array" ref="R57">IFERROR(_FV(F57,"Beta"),"")</f>
        <v>1.3421000000000001</v>
      </c>
      <c r="S57" s="15" cm="1">
        <f t="array" ref="S57">_FV(C57,"Previous close",TRUE)</f>
        <v>23.06</v>
      </c>
      <c r="T57" s="16" cm="1">
        <f t="array" ref="T57">_FV(C57,"Price")</f>
        <v>22.98</v>
      </c>
      <c r="U57" s="16" cm="1">
        <f t="array" ref="U57">_FV(C57,"Change")</f>
        <v>-0.08</v>
      </c>
      <c r="V57" s="17" cm="1">
        <f t="array" ref="V57">_FV(C57,"Change (%)",TRUE)</f>
        <v>-3.4689999999999999E-3</v>
      </c>
      <c r="W57" s="17" t="e" cm="1" vm="113">
        <f t="array" ref="W57">_FV(C57,"Expense ratio",TRUE)</f>
        <v>#VALUE!</v>
      </c>
      <c r="X57" s="17" cm="1">
        <f t="array" ref="X57">_FV(C57,"Return (YTD)",TRUE)</f>
        <v>8.2139000000000004E-2</v>
      </c>
      <c r="Y57" s="17" cm="1">
        <f t="array" ref="Y57">_FV(C57,"Return (1y)",TRUE)</f>
        <v>0.13189299999999998</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$ 209. Mn</v>
      </c>
    </row>
    <row r="58" spans="1:29" hidden="1" x14ac:dyDescent="0.25">
      <c r="A58" s="2" t="s">
        <v>100</v>
      </c>
      <c r="B58" s="2" t="s">
        <v>112</v>
      </c>
      <c r="C58" s="2" t="e" vm="165">
        <v>#VALUE!</v>
      </c>
      <c r="D58" s="7">
        <v>1</v>
      </c>
      <c r="E58" s="2" t="s">
        <v>113</v>
      </c>
      <c r="F58" s="2" t="e" vm="166">
        <v>#VALUE!</v>
      </c>
      <c r="G58" s="2" t="str" cm="1">
        <f t="array" ref="G58">IFERROR(_FV(F58,"Industry"),"Not Applicable")</f>
        <v>Software &amp; IT Services</v>
      </c>
      <c r="H58" s="9" cm="1">
        <f t="array" ref="H58">_FV(F58,"Previous close",TRUE)</f>
        <v>285.54000000000002</v>
      </c>
      <c r="I58" s="9" cm="1">
        <f t="array" ref="I58">_FV(F58,"Open")</f>
        <v>286.11</v>
      </c>
      <c r="J58" s="9" cm="1">
        <f t="array" ref="J58">_FV(F58,"High")</f>
        <v>290.89</v>
      </c>
      <c r="K58" s="9" cm="1">
        <f t="array" ref="K58">_FV(F58,"Low")</f>
        <v>280.41000000000003</v>
      </c>
      <c r="L58" s="9" cm="1">
        <f t="array" ref="L58">_FV(F58,"Price")</f>
        <v>282.29000000000002</v>
      </c>
      <c r="M58" s="8" cm="1">
        <f t="array" ref="M58">_FV(F58,"Change")</f>
        <v>-3.25</v>
      </c>
      <c r="N58" s="3" cm="1">
        <f t="array" ref="N58">_FV(F58,"Change (%)",TRUE)</f>
        <v>-1.1382000000000001E-2</v>
      </c>
      <c r="O58" s="10" cm="1">
        <f t="array" ref="O58">_FV(F58,"52 week high",TRUE)</f>
        <v>299.74</v>
      </c>
      <c r="P58" s="10" cm="1">
        <f t="array" ref="P58">_FV(F58,"52 week low",TRUE)</f>
        <v>119.01</v>
      </c>
      <c r="Q58" s="10" cm="1">
        <f t="array" ref="Q58">IFERROR(_FV(F58,"P/E",TRUE),"")</f>
        <v>0</v>
      </c>
      <c r="R58" s="4" cm="1">
        <f t="array" ref="R58">IFERROR(_FV(F58,"Beta"),"")</f>
        <v>0.61409999999999998</v>
      </c>
      <c r="S58" s="15" cm="1">
        <f t="array" ref="S58">_FV(C58,"Previous close",TRUE)</f>
        <v>29.11</v>
      </c>
      <c r="T58" s="16" cm="1">
        <f t="array" ref="T58">_FV(C58,"Price")</f>
        <v>29.05</v>
      </c>
      <c r="U58" s="16" cm="1">
        <f t="array" ref="U58">_FV(C58,"Change")</f>
        <v>-0.06</v>
      </c>
      <c r="V58" s="17" cm="1">
        <f t="array" ref="V58">_FV(C58,"Change (%)",TRUE)</f>
        <v>-2.0609999999999999E-3</v>
      </c>
      <c r="W58" s="17" cm="1">
        <f t="array" ref="W58">_FV(C58,"Expense ratio",TRUE)</f>
        <v>3.5999999999999999E-3</v>
      </c>
      <c r="X58" s="17" cm="1">
        <f t="array" ref="X58">_FV(C58,"Return (YTD)",TRUE)</f>
        <v>6.9985000000000006E-2</v>
      </c>
      <c r="Y58" s="17" cm="1">
        <f t="array" ref="Y58">_FV(C58,"Return (1y)",TRUE)</f>
        <v>8.2704E-2</v>
      </c>
      <c r="Z58" s="17" cm="1">
        <f t="array" ref="Z58">_FV(C58,"Return (3y)",TRUE)</f>
        <v>0.14333899999999999</v>
      </c>
      <c r="AA58" s="17" cm="1">
        <f t="array" ref="AA58">_FV(C58,"Return (5y)",TRUE)</f>
        <v>9.1773000000000007E-2</v>
      </c>
      <c r="AB58" s="18" cm="1">
        <f t="array" ref="AB58">_FV(C58,"Rating")</f>
        <v>1.3509</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2" t="s">
        <v>100</v>
      </c>
      <c r="B59" s="2" t="s">
        <v>112</v>
      </c>
      <c r="C59" s="2" t="e" vm="165">
        <v>#VALUE!</v>
      </c>
      <c r="D59" s="7">
        <v>2</v>
      </c>
      <c r="E59" s="2" t="s">
        <v>104</v>
      </c>
      <c r="F59" s="2" t="e" vm="158">
        <v>#VALUE!</v>
      </c>
      <c r="G59" s="2" t="str" cm="1">
        <f t="array" ref="G59">IFERROR(_FV(F59,"Industry"),"Not Applicable")</f>
        <v>Professional &amp; Commercial Services</v>
      </c>
      <c r="H59" s="9" cm="1">
        <f t="array" ref="H59">_FV(F59,"Previous close",TRUE)</f>
        <v>174.05</v>
      </c>
      <c r="I59" s="9" cm="1">
        <f t="array" ref="I59">_FV(F59,"Open")</f>
        <v>173.8</v>
      </c>
      <c r="J59" s="9" cm="1">
        <f t="array" ref="J59">_FV(F59,"High")</f>
        <v>178.0257</v>
      </c>
      <c r="K59" s="9" cm="1">
        <f t="array" ref="K59">_FV(F59,"Low")</f>
        <v>173.31</v>
      </c>
      <c r="L59" s="9" cm="1">
        <f t="array" ref="L59">_FV(F59,"Price")</f>
        <v>177.76</v>
      </c>
      <c r="M59" s="8" cm="1">
        <f t="array" ref="M59">_FV(F59,"Change")</f>
        <v>3.71</v>
      </c>
      <c r="N59" s="3" cm="1">
        <f t="array" ref="N59">_FV(F59,"Change (%)",TRUE)</f>
        <v>2.1316000000000002E-2</v>
      </c>
      <c r="O59" s="10" cm="1">
        <f t="array" ref="O59">_FV(F59,"52 week high",TRUE)</f>
        <v>209.62</v>
      </c>
      <c r="P59" s="10" cm="1">
        <f t="array" ref="P59">_FV(F59,"52 week low",TRUE)</f>
        <v>105.54</v>
      </c>
      <c r="Q59" s="10" cm="1">
        <f t="array" ref="Q59">IFERROR(_FV(F59,"P/E",TRUE),"")</f>
        <v>82.210700000000003</v>
      </c>
      <c r="R59" s="4" cm="1">
        <f t="array" ref="R59">IFERROR(_FV(F59,"Beta"),"")</f>
        <v>1.1151</v>
      </c>
      <c r="S59" s="15" cm="1">
        <f t="array" ref="S59">_FV(C59,"Previous close",TRUE)</f>
        <v>29.11</v>
      </c>
      <c r="T59" s="16" cm="1">
        <f t="array" ref="T59">_FV(C59,"Price")</f>
        <v>29.05</v>
      </c>
      <c r="U59" s="16" cm="1">
        <f t="array" ref="U59">_FV(C59,"Change")</f>
        <v>-0.06</v>
      </c>
      <c r="V59" s="17" cm="1">
        <f t="array" ref="V59">_FV(C59,"Change (%)",TRUE)</f>
        <v>-2.0609999999999999E-3</v>
      </c>
      <c r="W59" s="17" cm="1">
        <f t="array" ref="W59">_FV(C59,"Expense ratio",TRUE)</f>
        <v>3.5999999999999999E-3</v>
      </c>
      <c r="X59" s="17" cm="1">
        <f t="array" ref="X59">_FV(C59,"Return (YTD)",TRUE)</f>
        <v>6.9985000000000006E-2</v>
      </c>
      <c r="Y59" s="17" cm="1">
        <f t="array" ref="Y59">_FV(C59,"Return (1y)",TRUE)</f>
        <v>8.2704E-2</v>
      </c>
      <c r="Z59" s="17" cm="1">
        <f t="array" ref="Z59">_FV(C59,"Return (3y)",TRUE)</f>
        <v>0.14333899999999999</v>
      </c>
      <c r="AA59" s="17" cm="1">
        <f t="array" ref="AA59">_FV(C59,"Return (5y)",TRUE)</f>
        <v>9.1773000000000007E-2</v>
      </c>
      <c r="AB59" s="18" cm="1">
        <f t="array" ref="AB59">_FV(C59,"Rating")</f>
        <v>1.3509</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2" t="s">
        <v>100</v>
      </c>
      <c r="B60" s="2" t="s">
        <v>112</v>
      </c>
      <c r="C60" s="2" t="e" vm="165">
        <v>#VALUE!</v>
      </c>
      <c r="D60" s="7">
        <v>3</v>
      </c>
      <c r="E60" s="2" t="s">
        <v>105</v>
      </c>
      <c r="F60" s="2" t="e" vm="159">
        <v>#VALUE!</v>
      </c>
      <c r="G60" s="2" t="str" cm="1">
        <f t="array" ref="G60">IFERROR(_FV(F60,"Industry"),"Not Applicable")</f>
        <v>Diversified Retail</v>
      </c>
      <c r="H60" s="9" cm="1">
        <f t="array" ref="H60">_FV(F60,"Previous close",TRUE)</f>
        <v>191.89</v>
      </c>
      <c r="I60" s="9" cm="1">
        <f t="array" ref="I60">_FV(F60,"Open")</f>
        <v>192.08</v>
      </c>
      <c r="J60" s="9" cm="1">
        <f t="array" ref="J60">_FV(F60,"High")</f>
        <v>195.42</v>
      </c>
      <c r="K60" s="9" cm="1">
        <f t="array" ref="K60">_FV(F60,"Low")</f>
        <v>190.76499999999999</v>
      </c>
      <c r="L60" s="9" cm="1">
        <f t="array" ref="L60">_FV(F60,"Price")</f>
        <v>195.1319</v>
      </c>
      <c r="M60" s="8" cm="1">
        <f t="array" ref="M60">_FV(F60,"Change")</f>
        <v>3.2418999999999998</v>
      </c>
      <c r="N60" s="3" cm="1">
        <f t="array" ref="N60">_FV(F60,"Change (%)",TRUE)</f>
        <v>1.6895E-2</v>
      </c>
      <c r="O60" s="10" cm="1">
        <f t="array" ref="O60">_FV(F60,"52 week high",TRUE)</f>
        <v>195.1319</v>
      </c>
      <c r="P60" s="10" cm="1">
        <f t="array" ref="P60">_FV(F60,"52 week low",TRUE)</f>
        <v>125</v>
      </c>
      <c r="Q60" s="10" cm="1">
        <f t="array" ref="Q60">IFERROR(_FV(F60,"P/E",TRUE),"")</f>
        <v>24.826799999999999</v>
      </c>
      <c r="R60" s="4" cm="1">
        <f t="array" ref="R60">IFERROR(_FV(F60,"Beta"),"")</f>
        <v>0.51639999999999997</v>
      </c>
      <c r="S60" s="15" cm="1">
        <f t="array" ref="S60">_FV(C60,"Previous close",TRUE)</f>
        <v>29.11</v>
      </c>
      <c r="T60" s="16" cm="1">
        <f t="array" ref="T60">_FV(C60,"Price")</f>
        <v>29.05</v>
      </c>
      <c r="U60" s="16" cm="1">
        <f t="array" ref="U60">_FV(C60,"Change")</f>
        <v>-0.06</v>
      </c>
      <c r="V60" s="17" cm="1">
        <f t="array" ref="V60">_FV(C60,"Change (%)",TRUE)</f>
        <v>-2.0609999999999999E-3</v>
      </c>
      <c r="W60" s="17" cm="1">
        <f t="array" ref="W60">_FV(C60,"Expense ratio",TRUE)</f>
        <v>3.5999999999999999E-3</v>
      </c>
      <c r="X60" s="17" cm="1">
        <f t="array" ref="X60">_FV(C60,"Return (YTD)",TRUE)</f>
        <v>6.9985000000000006E-2</v>
      </c>
      <c r="Y60" s="17" cm="1">
        <f t="array" ref="Y60">_FV(C60,"Return (1y)",TRUE)</f>
        <v>8.2704E-2</v>
      </c>
      <c r="Z60" s="17" cm="1">
        <f t="array" ref="Z60">_FV(C60,"Return (3y)",TRUE)</f>
        <v>0.14333899999999999</v>
      </c>
      <c r="AA60" s="17" cm="1">
        <f t="array" ref="AA60">_FV(C60,"Return (5y)",TRUE)</f>
        <v>9.1773000000000007E-2</v>
      </c>
      <c r="AB60" s="18" cm="1">
        <f t="array" ref="AB60">_FV(C60,"Rating")</f>
        <v>1.3509</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2" t="s">
        <v>100</v>
      </c>
      <c r="B61" s="2" t="s">
        <v>112</v>
      </c>
      <c r="C61" s="2" t="e" vm="165">
        <v>#VALUE!</v>
      </c>
      <c r="D61" s="7">
        <v>4</v>
      </c>
      <c r="E61" s="2" t="s">
        <v>114</v>
      </c>
      <c r="F61" s="2" t="e" vm="167">
        <v>#VALUE!</v>
      </c>
      <c r="G61" s="2" t="str" cm="1">
        <f t="array" ref="G61">IFERROR(_FV(F61,"Industry"),"Not Applicable")</f>
        <v>Aerospace &amp; Defense</v>
      </c>
      <c r="H61" s="9" cm="1">
        <f t="array" ref="H61">_FV(F61,"Previous close",TRUE)</f>
        <v>168.89</v>
      </c>
      <c r="I61" s="9" cm="1">
        <f t="array" ref="I61">_FV(F61,"Open")</f>
        <v>168.81</v>
      </c>
      <c r="J61" s="9" cm="1">
        <f t="array" ref="J61">_FV(F61,"High")</f>
        <v>174.08</v>
      </c>
      <c r="K61" s="9" cm="1">
        <f t="array" ref="K61">_FV(F61,"Low")</f>
        <v>167.88</v>
      </c>
      <c r="L61" s="9" cm="1">
        <f t="array" ref="L61">_FV(F61,"Price")</f>
        <v>173.61</v>
      </c>
      <c r="M61" s="8" cm="1">
        <f t="array" ref="M61">_FV(F61,"Change")</f>
        <v>4.72</v>
      </c>
      <c r="N61" s="3" cm="1">
        <f t="array" ref="N61">_FV(F61,"Change (%)",TRUE)</f>
        <v>2.7947000000000003E-2</v>
      </c>
      <c r="O61" s="10" cm="1">
        <f t="array" ref="O61">_FV(F61,"52 week high",TRUE)</f>
        <v>230.99</v>
      </c>
      <c r="P61" s="10" cm="1">
        <f t="array" ref="P61">_FV(F61,"52 week low",TRUE)</f>
        <v>142.01</v>
      </c>
      <c r="Q61" s="10" cm="1">
        <f t="array" ref="Q61">IFERROR(_FV(F61,"P/E",TRUE),"")</f>
        <v>21.357800000000001</v>
      </c>
      <c r="R61" s="4" cm="1">
        <f t="array" ref="R61">IFERROR(_FV(F61,"Beta"),"")</f>
        <v>0.71819999999999995</v>
      </c>
      <c r="S61" s="15" cm="1">
        <f t="array" ref="S61">_FV(C61,"Previous close",TRUE)</f>
        <v>29.11</v>
      </c>
      <c r="T61" s="16" cm="1">
        <f t="array" ref="T61">_FV(C61,"Price")</f>
        <v>29.05</v>
      </c>
      <c r="U61" s="16" cm="1">
        <f t="array" ref="U61">_FV(C61,"Change")</f>
        <v>-0.06</v>
      </c>
      <c r="V61" s="17" cm="1">
        <f t="array" ref="V61">_FV(C61,"Change (%)",TRUE)</f>
        <v>-2.0609999999999999E-3</v>
      </c>
      <c r="W61" s="17" cm="1">
        <f t="array" ref="W61">_FV(C61,"Expense ratio",TRUE)</f>
        <v>3.5999999999999999E-3</v>
      </c>
      <c r="X61" s="17" cm="1">
        <f t="array" ref="X61">_FV(C61,"Return (YTD)",TRUE)</f>
        <v>6.9985000000000006E-2</v>
      </c>
      <c r="Y61" s="17" cm="1">
        <f t="array" ref="Y61">_FV(C61,"Return (1y)",TRUE)</f>
        <v>8.2704E-2</v>
      </c>
      <c r="Z61" s="17" cm="1">
        <f t="array" ref="Z61">_FV(C61,"Return (3y)",TRUE)</f>
        <v>0.14333899999999999</v>
      </c>
      <c r="AA61" s="17" cm="1">
        <f t="array" ref="AA61">_FV(C61,"Return (5y)",TRUE)</f>
        <v>9.1773000000000007E-2</v>
      </c>
      <c r="AB61" s="18" cm="1">
        <f t="array" ref="AB61">_FV(C61,"Rating")</f>
        <v>1.3509</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2" t="s">
        <v>100</v>
      </c>
      <c r="B62" s="2" t="s">
        <v>112</v>
      </c>
      <c r="C62" s="2" t="e" vm="165">
        <v>#VALUE!</v>
      </c>
      <c r="D62" s="7">
        <v>5</v>
      </c>
      <c r="E62" s="2" t="s">
        <v>115</v>
      </c>
      <c r="F62" s="2" t="e" vm="68">
        <v>#VALUE!</v>
      </c>
      <c r="G62" s="2" t="str" cm="1">
        <f t="array" ref="G62">IFERROR(_FV(F62,"Industry"),"Not Applicable")</f>
        <v>Software &amp; IT Services</v>
      </c>
      <c r="H62" s="9" cm="1">
        <f t="array" ref="H62">_FV(F62,"Previous close",TRUE)</f>
        <v>126.92</v>
      </c>
      <c r="I62" s="9" cm="1">
        <f t="array" ref="I62">_FV(F62,"Open")</f>
        <v>127.58</v>
      </c>
      <c r="J62" s="9" cm="1">
        <f t="array" ref="J62">_FV(F62,"High")</f>
        <v>131.69999999999999</v>
      </c>
      <c r="K62" s="9" cm="1">
        <f t="array" ref="K62">_FV(F62,"Low")</f>
        <v>127.06</v>
      </c>
      <c r="L62" s="9" cm="1">
        <f t="array" ref="L62">_FV(F62,"Price")</f>
        <v>129.2441</v>
      </c>
      <c r="M62" s="8" cm="1">
        <f t="array" ref="M62">_FV(F62,"Change")</f>
        <v>2.3241000000000001</v>
      </c>
      <c r="N62" s="3" cm="1">
        <f t="array" ref="N62">_FV(F62,"Change (%)",TRUE)</f>
        <v>1.8311999999999998E-2</v>
      </c>
      <c r="O62" s="10" cm="1">
        <f t="array" ref="O62">_FV(F62,"52 week high",TRUE)</f>
        <v>133.81</v>
      </c>
      <c r="P62" s="10" cm="1">
        <f t="array" ref="P62">_FV(F62,"52 week low",TRUE)</f>
        <v>32.33</v>
      </c>
      <c r="Q62" s="10" cm="1">
        <f t="array" ref="Q62">IFERROR(_FV(F62,"P/E",TRUE),"")</f>
        <v>273.30250000000001</v>
      </c>
      <c r="R62" s="4" cm="1">
        <f t="array" ref="R62">IFERROR(_FV(F62,"Beta"),"")</f>
        <v>2.7063000000000001</v>
      </c>
      <c r="S62" s="15" cm="1">
        <f t="array" ref="S62">_FV(C62,"Previous close",TRUE)</f>
        <v>29.11</v>
      </c>
      <c r="T62" s="16" cm="1">
        <f t="array" ref="T62">_FV(C62,"Price")</f>
        <v>29.05</v>
      </c>
      <c r="U62" s="16" cm="1">
        <f t="array" ref="U62">_FV(C62,"Change")</f>
        <v>-0.06</v>
      </c>
      <c r="V62" s="17" cm="1">
        <f t="array" ref="V62">_FV(C62,"Change (%)",TRUE)</f>
        <v>-2.0609999999999999E-3</v>
      </c>
      <c r="W62" s="17" cm="1">
        <f t="array" ref="W62">_FV(C62,"Expense ratio",TRUE)</f>
        <v>3.5999999999999999E-3</v>
      </c>
      <c r="X62" s="17" cm="1">
        <f t="array" ref="X62">_FV(C62,"Return (YTD)",TRUE)</f>
        <v>6.9985000000000006E-2</v>
      </c>
      <c r="Y62" s="17" cm="1">
        <f t="array" ref="Y62">_FV(C62,"Return (1y)",TRUE)</f>
        <v>8.2704E-2</v>
      </c>
      <c r="Z62" s="17" cm="1">
        <f t="array" ref="Z62">_FV(C62,"Return (3y)",TRUE)</f>
        <v>0.14333899999999999</v>
      </c>
      <c r="AA62" s="17" cm="1">
        <f t="array" ref="AA62">_FV(C62,"Return (5y)",TRUE)</f>
        <v>9.1773000000000007E-2</v>
      </c>
      <c r="AB62" s="18" cm="1">
        <f t="array" ref="AB62">_FV(C62,"Rating")</f>
        <v>1.3509</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2" t="s">
        <v>100</v>
      </c>
      <c r="B63" s="2" t="s">
        <v>112</v>
      </c>
      <c r="C63" s="2" t="e" vm="165">
        <v>#VALUE!</v>
      </c>
      <c r="D63" s="7">
        <v>6</v>
      </c>
      <c r="E63" s="2" t="s">
        <v>116</v>
      </c>
      <c r="F63" s="2" t="e" vm="168">
        <v>#VALUE!</v>
      </c>
      <c r="G63" s="2" t="str" cm="1">
        <f t="array" ref="G63">IFERROR(_FV(F63,"Industry"),"Not Applicable")</f>
        <v>Diversified Retail</v>
      </c>
      <c r="H63" s="9" cm="1">
        <f t="array" ref="H63">_FV(F63,"Previous close",TRUE)</f>
        <v>189.65</v>
      </c>
      <c r="I63" s="9" cm="1">
        <f t="array" ref="I63">_FV(F63,"Open")</f>
        <v>188.3</v>
      </c>
      <c r="J63" s="9" cm="1">
        <f t="array" ref="J63">_FV(F63,"High")</f>
        <v>190.38</v>
      </c>
      <c r="K63" s="9" cm="1">
        <f t="array" ref="K63">_FV(F63,"Low")</f>
        <v>185.65</v>
      </c>
      <c r="L63" s="9" cm="1">
        <f t="array" ref="L63">_FV(F63,"Price")</f>
        <v>188.52</v>
      </c>
      <c r="M63" s="8" cm="1">
        <f t="array" ref="M63">_FV(F63,"Change")</f>
        <v>-1.1299999999999999</v>
      </c>
      <c r="N63" s="3" cm="1">
        <f t="array" ref="N63">_FV(F63,"Change (%)",TRUE)</f>
        <v>-5.9579999999999998E-3</v>
      </c>
      <c r="O63" s="10" cm="1">
        <f t="array" ref="O63">_FV(F63,"52 week high",TRUE)</f>
        <v>250.89</v>
      </c>
      <c r="P63" s="10" cm="1">
        <f t="array" ref="P63">_FV(F63,"52 week low",TRUE)</f>
        <v>105.67</v>
      </c>
      <c r="Q63" s="10" cm="1">
        <f t="array" ref="Q63">IFERROR(_FV(F63,"P/E",TRUE),"")</f>
        <v>277.5736</v>
      </c>
      <c r="R63" s="4" cm="1">
        <f t="array" ref="R63">IFERROR(_FV(F63,"Beta"),"")</f>
        <v>0.67020000000000002</v>
      </c>
      <c r="S63" s="15" cm="1">
        <f t="array" ref="S63">_FV(C63,"Previous close",TRUE)</f>
        <v>29.11</v>
      </c>
      <c r="T63" s="16" cm="1">
        <f t="array" ref="T63">_FV(C63,"Price")</f>
        <v>29.05</v>
      </c>
      <c r="U63" s="16" cm="1">
        <f t="array" ref="U63">_FV(C63,"Change")</f>
        <v>-0.06</v>
      </c>
      <c r="V63" s="17" cm="1">
        <f t="array" ref="V63">_FV(C63,"Change (%)",TRUE)</f>
        <v>-2.0609999999999999E-3</v>
      </c>
      <c r="W63" s="17" cm="1">
        <f t="array" ref="W63">_FV(C63,"Expense ratio",TRUE)</f>
        <v>3.5999999999999999E-3</v>
      </c>
      <c r="X63" s="17" cm="1">
        <f t="array" ref="X63">_FV(C63,"Return (YTD)",TRUE)</f>
        <v>6.9985000000000006E-2</v>
      </c>
      <c r="Y63" s="17" cm="1">
        <f t="array" ref="Y63">_FV(C63,"Return (1y)",TRUE)</f>
        <v>8.2704E-2</v>
      </c>
      <c r="Z63" s="17" cm="1">
        <f t="array" ref="Z63">_FV(C63,"Return (3y)",TRUE)</f>
        <v>0.14333899999999999</v>
      </c>
      <c r="AA63" s="17" cm="1">
        <f t="array" ref="AA63">_FV(C63,"Return (5y)",TRUE)</f>
        <v>9.1773000000000007E-2</v>
      </c>
      <c r="AB63" s="18" cm="1">
        <f t="array" ref="AB63">_FV(C63,"Rating")</f>
        <v>1.3509</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2" t="s">
        <v>100</v>
      </c>
      <c r="B64" s="2" t="s">
        <v>112</v>
      </c>
      <c r="C64" s="2" t="e" vm="165">
        <v>#VALUE!</v>
      </c>
      <c r="D64" s="7">
        <v>7</v>
      </c>
      <c r="E64" s="2" t="s">
        <v>106</v>
      </c>
      <c r="F64" s="2" t="e" vm="160">
        <v>#VALUE!</v>
      </c>
      <c r="G64" s="2" t="str" cm="1">
        <f t="array" ref="G64">IFERROR(_FV(F64,"Industry"),"Not Applicable")</f>
        <v>Semiconductors &amp; Semiconductor Equipment</v>
      </c>
      <c r="H64" s="9" cm="1">
        <f t="array" ref="H64">_FV(F64,"Previous close",TRUE)</f>
        <v>357.02</v>
      </c>
      <c r="I64" s="9" cm="1">
        <f t="array" ref="I64">_FV(F64,"Open")</f>
        <v>359.97</v>
      </c>
      <c r="J64" s="9" cm="1">
        <f t="array" ref="J64">_FV(F64,"High")</f>
        <v>363</v>
      </c>
      <c r="K64" s="9" cm="1">
        <f t="array" ref="K64">_FV(F64,"Low")</f>
        <v>356.5</v>
      </c>
      <c r="L64" s="9" cm="1">
        <f t="array" ref="L64">_FV(F64,"Price")</f>
        <v>362.3</v>
      </c>
      <c r="M64" s="8" cm="1">
        <f t="array" ref="M64">_FV(F64,"Change")</f>
        <v>5.28</v>
      </c>
      <c r="N64" s="3" cm="1">
        <f t="array" ref="N64">_FV(F64,"Change (%)",TRUE)</f>
        <v>1.4789000000000002E-2</v>
      </c>
      <c r="O64" s="10" cm="1">
        <f t="array" ref="O64">_FV(F64,"52 week high",TRUE)</f>
        <v>362.3</v>
      </c>
      <c r="P64" s="10" cm="1">
        <f t="array" ref="P64">_FV(F64,"52 week low",TRUE)</f>
        <v>181.38</v>
      </c>
      <c r="Q64" s="10" cm="1">
        <f t="array" ref="Q64">IFERROR(_FV(F64,"P/E",TRUE),"")</f>
        <v>25.6797</v>
      </c>
      <c r="R64" s="4" cm="1">
        <f t="array" ref="R64">IFERROR(_FV(F64,"Beta"),"")</f>
        <v>1.373</v>
      </c>
      <c r="S64" s="15" cm="1">
        <f t="array" ref="S64">_FV(C64,"Previous close",TRUE)</f>
        <v>29.11</v>
      </c>
      <c r="T64" s="16" cm="1">
        <f t="array" ref="T64">_FV(C64,"Price")</f>
        <v>29.05</v>
      </c>
      <c r="U64" s="16" cm="1">
        <f t="array" ref="U64">_FV(C64,"Change")</f>
        <v>-0.06</v>
      </c>
      <c r="V64" s="17" cm="1">
        <f t="array" ref="V64">_FV(C64,"Change (%)",TRUE)</f>
        <v>-2.0609999999999999E-3</v>
      </c>
      <c r="W64" s="17" cm="1">
        <f t="array" ref="W64">_FV(C64,"Expense ratio",TRUE)</f>
        <v>3.5999999999999999E-3</v>
      </c>
      <c r="X64" s="17" cm="1">
        <f t="array" ref="X64">_FV(C64,"Return (YTD)",TRUE)</f>
        <v>6.9985000000000006E-2</v>
      </c>
      <c r="Y64" s="17" cm="1">
        <f t="array" ref="Y64">_FV(C64,"Return (1y)",TRUE)</f>
        <v>8.2704E-2</v>
      </c>
      <c r="Z64" s="17" cm="1">
        <f t="array" ref="Z64">_FV(C64,"Return (3y)",TRUE)</f>
        <v>0.14333899999999999</v>
      </c>
      <c r="AA64" s="17" cm="1">
        <f t="array" ref="AA64">_FV(C64,"Return (5y)",TRUE)</f>
        <v>9.1773000000000007E-2</v>
      </c>
      <c r="AB64" s="18" cm="1">
        <f t="array" ref="AB64">_FV(C64,"Rating")</f>
        <v>1.3509</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2" t="s">
        <v>100</v>
      </c>
      <c r="B65" s="2" t="s">
        <v>112</v>
      </c>
      <c r="C65" s="2" t="e" vm="165">
        <v>#VALUE!</v>
      </c>
      <c r="D65" s="7">
        <v>8</v>
      </c>
      <c r="E65" s="2" t="s">
        <v>117</v>
      </c>
      <c r="F65" s="2" t="e" vm="169">
        <v>#VALUE!</v>
      </c>
      <c r="G65" s="2" t="str" cm="1">
        <f t="array" ref="G65">IFERROR(_FV(F65,"Industry"),"Not Applicable")</f>
        <v>Specialty Retailers</v>
      </c>
      <c r="H65" s="9" cm="1">
        <f t="array" ref="H65">_FV(F65,"Previous close",TRUE)</f>
        <v>446.47</v>
      </c>
      <c r="I65" s="9" cm="1">
        <f t="array" ref="I65">_FV(F65,"Open")</f>
        <v>447.82</v>
      </c>
      <c r="J65" s="9" cm="1">
        <f t="array" ref="J65">_FV(F65,"High")</f>
        <v>454.46499999999997</v>
      </c>
      <c r="K65" s="9" cm="1">
        <f t="array" ref="K65">_FV(F65,"Low")</f>
        <v>447.82</v>
      </c>
      <c r="L65" s="9" cm="1">
        <f t="array" ref="L65">_FV(F65,"Price")</f>
        <v>451.3</v>
      </c>
      <c r="M65" s="8" cm="1">
        <f t="array" ref="M65">_FV(F65,"Change")</f>
        <v>4.83</v>
      </c>
      <c r="N65" s="3" cm="1">
        <f t="array" ref="N65">_FV(F65,"Change (%)",TRUE)</f>
        <v>1.0818000000000001E-2</v>
      </c>
      <c r="O65" s="10" cm="1">
        <f t="array" ref="O65">_FV(F65,"52 week high",TRUE)</f>
        <v>454.31</v>
      </c>
      <c r="P65" s="10" cm="1">
        <f t="array" ref="P65">_FV(F65,"52 week low",TRUE)</f>
        <v>251.51499999999999</v>
      </c>
      <c r="Q65" s="10" cm="1">
        <f t="array" ref="Q65">IFERROR(_FV(F65,"P/E",TRUE),"")</f>
        <v>25.064599999999999</v>
      </c>
      <c r="R65" s="4" cm="1">
        <f t="array" ref="R65">IFERROR(_FV(F65,"Beta"),"")</f>
        <v>1.0644</v>
      </c>
      <c r="S65" s="15" cm="1">
        <f t="array" ref="S65">_FV(C65,"Previous close",TRUE)</f>
        <v>29.11</v>
      </c>
      <c r="T65" s="16" cm="1">
        <f t="array" ref="T65">_FV(C65,"Price")</f>
        <v>29.05</v>
      </c>
      <c r="U65" s="16" cm="1">
        <f t="array" ref="U65">_FV(C65,"Change")</f>
        <v>-0.06</v>
      </c>
      <c r="V65" s="17" cm="1">
        <f t="array" ref="V65">_FV(C65,"Change (%)",TRUE)</f>
        <v>-2.0609999999999999E-3</v>
      </c>
      <c r="W65" s="17" cm="1">
        <f t="array" ref="W65">_FV(C65,"Expense ratio",TRUE)</f>
        <v>3.5999999999999999E-3</v>
      </c>
      <c r="X65" s="17" cm="1">
        <f t="array" ref="X65">_FV(C65,"Return (YTD)",TRUE)</f>
        <v>6.9985000000000006E-2</v>
      </c>
      <c r="Y65" s="17" cm="1">
        <f t="array" ref="Y65">_FV(C65,"Return (1y)",TRUE)</f>
        <v>8.2704E-2</v>
      </c>
      <c r="Z65" s="17" cm="1">
        <f t="array" ref="Z65">_FV(C65,"Return (3y)",TRUE)</f>
        <v>0.14333899999999999</v>
      </c>
      <c r="AA65" s="17" cm="1">
        <f t="array" ref="AA65">_FV(C65,"Return (5y)",TRUE)</f>
        <v>9.1773000000000007E-2</v>
      </c>
      <c r="AB65" s="18" cm="1">
        <f t="array" ref="AB65">_FV(C65,"Rating")</f>
        <v>1.3509</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2" t="s">
        <v>100</v>
      </c>
      <c r="B66" s="2" t="s">
        <v>112</v>
      </c>
      <c r="C66" s="2" t="e" vm="165">
        <v>#VALUE!</v>
      </c>
      <c r="D66" s="7">
        <v>9</v>
      </c>
      <c r="E66" s="2" t="s">
        <v>107</v>
      </c>
      <c r="F66" s="2" t="e" vm="161">
        <v>#VALUE!</v>
      </c>
      <c r="G66" s="2" t="str" cm="1">
        <f t="array" ref="G66">IFERROR(_FV(F66,"Industry"),"Not Applicable")</f>
        <v>Residential &amp; Commercial REIT</v>
      </c>
      <c r="H66" s="9" cm="1">
        <f t="array" ref="H66">_FV(F66,"Previous close",TRUE)</f>
        <v>296.85000000000002</v>
      </c>
      <c r="I66" s="9" cm="1">
        <f t="array" ref="I66">_FV(F66,"Open")</f>
        <v>297.17</v>
      </c>
      <c r="J66" s="9" cm="1">
        <f t="array" ref="J66">_FV(F66,"High")</f>
        <v>299.58</v>
      </c>
      <c r="K66" s="9" cm="1">
        <f t="array" ref="K66">_FV(F66,"Low")</f>
        <v>295.20999999999998</v>
      </c>
      <c r="L66" s="9" cm="1">
        <f t="array" ref="L66">_FV(F66,"Price")</f>
        <v>297.67</v>
      </c>
      <c r="M66" s="8" cm="1">
        <f t="array" ref="M66">_FV(F66,"Change")</f>
        <v>0.82</v>
      </c>
      <c r="N66" s="3" cm="1">
        <f t="array" ref="N66">_FV(F66,"Change (%)",TRUE)</f>
        <v>2.7620000000000001E-3</v>
      </c>
      <c r="O66" s="10" cm="1">
        <f t="array" ref="O66">_FV(F66,"52 week high",TRUE)</f>
        <v>323.02499999999998</v>
      </c>
      <c r="P66" s="10" cm="1">
        <f t="array" ref="P66">_FV(F66,"52 week low",TRUE)</f>
        <v>205.2</v>
      </c>
      <c r="Q66" s="10" cm="1">
        <f t="array" ref="Q66">IFERROR(_FV(F66,"P/E",TRUE),"")</f>
        <v>229.56219999999999</v>
      </c>
      <c r="R66" s="4" cm="1">
        <f t="array" ref="R66">IFERROR(_FV(F66,"Beta"),"")</f>
        <v>0.39340000000000003</v>
      </c>
      <c r="S66" s="15" cm="1">
        <f t="array" ref="S66">_FV(C66,"Previous close",TRUE)</f>
        <v>29.11</v>
      </c>
      <c r="T66" s="16" cm="1">
        <f t="array" ref="T66">_FV(C66,"Price")</f>
        <v>29.05</v>
      </c>
      <c r="U66" s="16" cm="1">
        <f t="array" ref="U66">_FV(C66,"Change")</f>
        <v>-0.06</v>
      </c>
      <c r="V66" s="17" cm="1">
        <f t="array" ref="V66">_FV(C66,"Change (%)",TRUE)</f>
        <v>-2.0609999999999999E-3</v>
      </c>
      <c r="W66" s="17" cm="1">
        <f t="array" ref="W66">_FV(C66,"Expense ratio",TRUE)</f>
        <v>3.5999999999999999E-3</v>
      </c>
      <c r="X66" s="17" cm="1">
        <f t="array" ref="X66">_FV(C66,"Return (YTD)",TRUE)</f>
        <v>6.9985000000000006E-2</v>
      </c>
      <c r="Y66" s="17" cm="1">
        <f t="array" ref="Y66">_FV(C66,"Return (1y)",TRUE)</f>
        <v>8.2704E-2</v>
      </c>
      <c r="Z66" s="17" cm="1">
        <f t="array" ref="Z66">_FV(C66,"Return (3y)",TRUE)</f>
        <v>0.14333899999999999</v>
      </c>
      <c r="AA66" s="17" cm="1">
        <f t="array" ref="AA66">_FV(C66,"Return (5y)",TRUE)</f>
        <v>9.1773000000000007E-2</v>
      </c>
      <c r="AB66" s="18" cm="1">
        <f t="array" ref="AB66">_FV(C66,"Rating")</f>
        <v>1.3509</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2" t="s">
        <v>100</v>
      </c>
      <c r="B67" s="2" t="s">
        <v>112</v>
      </c>
      <c r="C67" s="2" t="e" vm="165">
        <v>#VALUE!</v>
      </c>
      <c r="D67" s="7">
        <v>10</v>
      </c>
      <c r="E67" s="2" t="s">
        <v>118</v>
      </c>
      <c r="F67" s="2" t="e" vm="170">
        <v>#VALUE!</v>
      </c>
      <c r="G67" s="2" t="str" cm="1">
        <f t="array" ref="G67">IFERROR(_FV(F67,"Industry"),"Not Applicable")</f>
        <v>Professional &amp; Commercial Services</v>
      </c>
      <c r="H67" s="9" cm="1">
        <f t="array" ref="H67">_FV(F67,"Previous close",TRUE)</f>
        <v>79.69</v>
      </c>
      <c r="I67" s="9" cm="1">
        <f t="array" ref="I67">_FV(F67,"Open")</f>
        <v>79.784999999999997</v>
      </c>
      <c r="J67" s="9" cm="1">
        <f t="array" ref="J67">_FV(F67,"High")</f>
        <v>80.344999999999999</v>
      </c>
      <c r="K67" s="9" cm="1">
        <f t="array" ref="K67">_FV(F67,"Low")</f>
        <v>79.569999999999993</v>
      </c>
      <c r="L67" s="9" cm="1">
        <f t="array" ref="L67">_FV(F67,"Price")</f>
        <v>80.28</v>
      </c>
      <c r="M67" s="8" cm="1">
        <f t="array" ref="M67">_FV(F67,"Change")</f>
        <v>0.59</v>
      </c>
      <c r="N67" s="3" cm="1">
        <f t="array" ref="N67">_FV(F67,"Change (%)",TRUE)</f>
        <v>7.4039999999999991E-3</v>
      </c>
      <c r="O67" s="10" cm="1">
        <f t="array" ref="O67">_FV(F67,"52 week high",TRUE)</f>
        <v>81.650000000000006</v>
      </c>
      <c r="P67" s="10" cm="1">
        <f t="array" ref="P67">_FV(F67,"52 week low",TRUE)</f>
        <v>44.81</v>
      </c>
      <c r="Q67" s="10" cm="1">
        <f t="array" ref="Q67">IFERROR(_FV(F67,"P/E",TRUE),"")</f>
        <v>40.399000000000001</v>
      </c>
      <c r="R67" s="4" cm="1">
        <f t="array" ref="R67">IFERROR(_FV(F67,"Beta"),"")</f>
        <v>0.93340000000000001</v>
      </c>
      <c r="S67" s="15" cm="1">
        <f t="array" ref="S67">_FV(C67,"Previous close",TRUE)</f>
        <v>29.11</v>
      </c>
      <c r="T67" s="16" cm="1">
        <f t="array" ref="T67">_FV(C67,"Price")</f>
        <v>29.05</v>
      </c>
      <c r="U67" s="16" cm="1">
        <f t="array" ref="U67">_FV(C67,"Change")</f>
        <v>-0.06</v>
      </c>
      <c r="V67" s="17" cm="1">
        <f t="array" ref="V67">_FV(C67,"Change (%)",TRUE)</f>
        <v>-2.0609999999999999E-3</v>
      </c>
      <c r="W67" s="17" cm="1">
        <f t="array" ref="W67">_FV(C67,"Expense ratio",TRUE)</f>
        <v>3.5999999999999999E-3</v>
      </c>
      <c r="X67" s="17" cm="1">
        <f t="array" ref="X67">_FV(C67,"Return (YTD)",TRUE)</f>
        <v>6.9985000000000006E-2</v>
      </c>
      <c r="Y67" s="17" cm="1">
        <f t="array" ref="Y67">_FV(C67,"Return (1y)",TRUE)</f>
        <v>8.2704E-2</v>
      </c>
      <c r="Z67" s="17" cm="1">
        <f t="array" ref="Z67">_FV(C67,"Return (3y)",TRUE)</f>
        <v>0.14333899999999999</v>
      </c>
      <c r="AA67" s="17" cm="1">
        <f t="array" ref="AA67">_FV(C67,"Return (5y)",TRUE)</f>
        <v>9.1773000000000007E-2</v>
      </c>
      <c r="AB67" s="18" cm="1">
        <f t="array" ref="AB67">_FV(C67,"Rating")</f>
        <v>1.3509</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2" t="s">
        <v>76</v>
      </c>
      <c r="B68" s="2" t="s">
        <v>119</v>
      </c>
      <c r="C68" s="2" t="e" vm="171">
        <v>#VALUE!</v>
      </c>
      <c r="D68" s="7">
        <v>1</v>
      </c>
      <c r="E68" s="2" t="s">
        <v>75</v>
      </c>
      <c r="F68" s="2" t="e" vm="44">
        <v>#VALUE!</v>
      </c>
      <c r="G68" s="2" t="str" cm="1">
        <f t="array" ref="G68">IFERROR(_FV(F68,"Industry"),"Not Applicable")</f>
        <v>Software &amp; IT Services</v>
      </c>
      <c r="H68" s="9" cm="1">
        <f t="array" ref="H68">_FV(F68,"Previous close",TRUE)</f>
        <v>208.75</v>
      </c>
      <c r="I68" s="9" cm="1">
        <f t="array" ref="I68">_FV(F68,"Open")</f>
        <v>209.2</v>
      </c>
      <c r="J68" s="9" cm="1">
        <f t="array" ref="J68">_FV(F68,"High")</f>
        <v>212.3</v>
      </c>
      <c r="K68" s="9" cm="1">
        <f t="array" ref="K68">_FV(F68,"Low")</f>
        <v>208.39</v>
      </c>
      <c r="L68" s="9" cm="1">
        <f t="array" ref="L68">_FV(F68,"Price")</f>
        <v>212.09</v>
      </c>
      <c r="M68" s="8" cm="1">
        <f t="array" ref="M68">_FV(F68,"Change")</f>
        <v>3.34</v>
      </c>
      <c r="N68" s="3" cm="1">
        <f t="array" ref="N68">_FV(F68,"Change (%)",TRUE)</f>
        <v>1.6E-2</v>
      </c>
      <c r="O68" s="10" cm="1">
        <f t="array" ref="O68">_FV(F68,"52 week high",TRUE)</f>
        <v>216.38</v>
      </c>
      <c r="P68" s="10" cm="1">
        <f t="array" ref="P68">_FV(F68,"52 week low",TRUE)</f>
        <v>130.78</v>
      </c>
      <c r="Q68" s="10" cm="1">
        <f t="array" ref="Q68">IFERROR(_FV(F68,"P/E",TRUE),"")</f>
        <v>36.821800000000003</v>
      </c>
      <c r="R68" s="4" cm="1">
        <f t="array" ref="R68">IFERROR(_FV(F68,"Beta"),"")</f>
        <v>0.91479999999999995</v>
      </c>
      <c r="S68" s="15" cm="1">
        <f t="array" ref="S68">_FV(C68,"Previous close",TRUE)</f>
        <v>61.43</v>
      </c>
      <c r="T68" s="16" cm="1">
        <f t="array" ref="T68">_FV(C68,"Price")</f>
        <v>60.89</v>
      </c>
      <c r="U68" s="16" cm="1">
        <f t="array" ref="U68">_FV(C68,"Change")</f>
        <v>-0.54</v>
      </c>
      <c r="V68" s="17" cm="1">
        <f t="array" ref="V68">_FV(C68,"Change (%)",TRUE)</f>
        <v>-8.7899999999999992E-3</v>
      </c>
      <c r="W68" s="17" cm="1">
        <f t="array" ref="W68">_FV(C68,"Expense ratio",TRUE)</f>
        <v>3.5000000000000005E-4</v>
      </c>
      <c r="X68" s="17" cm="1">
        <f t="array" ref="X68">_FV(C68,"Return (YTD)",TRUE)</f>
        <v>0.147121</v>
      </c>
      <c r="Y68" s="17" cm="1">
        <f t="array" ref="Y68">_FV(C68,"Return (1y)",TRUE)</f>
        <v>0.25413000000000002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2" t="s">
        <v>76</v>
      </c>
      <c r="B69" s="2" t="s">
        <v>119</v>
      </c>
      <c r="C69" s="2" t="e" vm="171">
        <v>#VALUE!</v>
      </c>
      <c r="D69" s="7">
        <v>2</v>
      </c>
      <c r="E69" s="2" t="s">
        <v>78</v>
      </c>
      <c r="F69" s="2" t="e" vm="1">
        <v>#VALUE!</v>
      </c>
      <c r="G69" s="2" t="str" cm="1">
        <f t="array" ref="G69">IFERROR(_FV(F69,"Industry"),"Not Applicable")</f>
        <v>Computers, Phones &amp; Household Electronics</v>
      </c>
      <c r="H69" s="9" cm="1">
        <f t="array" ref="H69">_FV(F69,"Previous close",TRUE)</f>
        <v>388</v>
      </c>
      <c r="I69" s="9" cm="1">
        <f t="array" ref="I69">_FV(F69,"Open")</f>
        <v>386.77</v>
      </c>
      <c r="J69" s="9" cm="1">
        <f t="array" ref="J69">_FV(F69,"High")</f>
        <v>391.9</v>
      </c>
      <c r="K69" s="9" cm="1">
        <f t="array" ref="K69">_FV(F69,"Low")</f>
        <v>386.42</v>
      </c>
      <c r="L69" s="9" cm="1">
        <f t="array" ref="L69">_FV(F69,"Price")</f>
        <v>389.27</v>
      </c>
      <c r="M69" s="8" cm="1">
        <f t="array" ref="M69">_FV(F69,"Change")</f>
        <v>1.27</v>
      </c>
      <c r="N69" s="3" cm="1">
        <f t="array" ref="N69">_FV(F69,"Change (%)",TRUE)</f>
        <v>3.2729999999999999E-3</v>
      </c>
      <c r="O69" s="10" cm="1">
        <f t="array" ref="O69">_FV(F69,"52 week high",TRUE)</f>
        <v>399.82</v>
      </c>
      <c r="P69" s="10" cm="1">
        <f t="array" ref="P69">_FV(F69,"52 week low",TRUE)</f>
        <v>192.58</v>
      </c>
      <c r="Q69" s="10" cm="1">
        <f t="array" ref="Q69">IFERROR(_FV(F69,"P/E",TRUE),"")</f>
        <v>30.417100000000001</v>
      </c>
      <c r="R69" s="4" cm="1">
        <f t="array" ref="R69">IFERROR(_FV(F69,"Beta"),"")</f>
        <v>1.1859999999999999</v>
      </c>
      <c r="S69" s="15" cm="1">
        <f t="array" ref="S69">_FV(C69,"Previous close",TRUE)</f>
        <v>61.43</v>
      </c>
      <c r="T69" s="16" cm="1">
        <f t="array" ref="T69">_FV(C69,"Price")</f>
        <v>60.89</v>
      </c>
      <c r="U69" s="16" cm="1">
        <f t="array" ref="U69">_FV(C69,"Change")</f>
        <v>-0.54</v>
      </c>
      <c r="V69" s="17" cm="1">
        <f t="array" ref="V69">_FV(C69,"Change (%)",TRUE)</f>
        <v>-8.7899999999999992E-3</v>
      </c>
      <c r="W69" s="17" cm="1">
        <f t="array" ref="W69">_FV(C69,"Expense ratio",TRUE)</f>
        <v>3.5000000000000005E-4</v>
      </c>
      <c r="X69" s="17" cm="1">
        <f t="array" ref="X69">_FV(C69,"Return (YTD)",TRUE)</f>
        <v>0.147121</v>
      </c>
      <c r="Y69" s="17" cm="1">
        <f t="array" ref="Y69">_FV(C69,"Return (1y)",TRUE)</f>
        <v>0.25413000000000002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2" t="s">
        <v>76</v>
      </c>
      <c r="B70" s="2" t="s">
        <v>119</v>
      </c>
      <c r="C70" s="2" t="e" vm="171">
        <v>#VALUE!</v>
      </c>
      <c r="D70" s="7">
        <v>3</v>
      </c>
      <c r="E70" s="2" t="s">
        <v>79</v>
      </c>
      <c r="F70" s="2" t="e" vm="7">
        <v>#VALUE!</v>
      </c>
      <c r="G70" s="2" t="str" cm="1">
        <f t="array" ref="G70">IFERROR(_FV(F70,"Industry"),"Not Applicable")</f>
        <v>Diversified Retail</v>
      </c>
      <c r="H70" s="9" cm="1">
        <f t="array" ref="H70">_FV(F70,"Previous close",TRUE)</f>
        <v>3138.29</v>
      </c>
      <c r="I70" s="9" cm="1">
        <f t="array" ref="I70">_FV(F70,"Open")</f>
        <v>3118.7</v>
      </c>
      <c r="J70" s="9" cm="1">
        <f t="array" ref="J70">_FV(F70,"High")</f>
        <v>3148.4850000000001</v>
      </c>
      <c r="K70" s="9" cm="1">
        <f t="array" ref="K70">_FV(F70,"Low")</f>
        <v>3065.26</v>
      </c>
      <c r="L70" s="9" cm="1">
        <f t="array" ref="L70">_FV(F70,"Price")</f>
        <v>3100.1</v>
      </c>
      <c r="M70" s="8" cm="1">
        <f t="array" ref="M70">_FV(F70,"Change")</f>
        <v>-38.19</v>
      </c>
      <c r="N70" s="3" cm="1">
        <f t="array" ref="N70">_FV(F70,"Change (%)",TRUE)</f>
        <v>-1.2169000000000001E-2</v>
      </c>
      <c r="O70" s="10" cm="1">
        <f t="array" ref="O70">_FV(F70,"52 week high",TRUE)</f>
        <v>3344.29</v>
      </c>
      <c r="P70" s="10" cm="1">
        <f t="array" ref="P70">_FV(F70,"52 week low",TRUE)</f>
        <v>1626.0318</v>
      </c>
      <c r="Q70" s="10" cm="1">
        <f t="array" ref="Q70">IFERROR(_FV(F70,"P/E",TRUE),"")</f>
        <v>149.9136</v>
      </c>
      <c r="R70" s="4" cm="1">
        <f t="array" ref="R70">IFERROR(_FV(F70,"Beta"),"")</f>
        <v>1.3217000000000001</v>
      </c>
      <c r="S70" s="15" cm="1">
        <f t="array" ref="S70">_FV(C70,"Previous close",TRUE)</f>
        <v>61.43</v>
      </c>
      <c r="T70" s="16" cm="1">
        <f t="array" ref="T70">_FV(C70,"Price")</f>
        <v>60.89</v>
      </c>
      <c r="U70" s="16" cm="1">
        <f t="array" ref="U70">_FV(C70,"Change")</f>
        <v>-0.54</v>
      </c>
      <c r="V70" s="17" cm="1">
        <f t="array" ref="V70">_FV(C70,"Change (%)",TRUE)</f>
        <v>-8.7899999999999992E-3</v>
      </c>
      <c r="W70" s="17" cm="1">
        <f t="array" ref="W70">_FV(C70,"Expense ratio",TRUE)</f>
        <v>3.5000000000000005E-4</v>
      </c>
      <c r="X70" s="17" cm="1">
        <f t="array" ref="X70">_FV(C70,"Return (YTD)",TRUE)</f>
        <v>0.147121</v>
      </c>
      <c r="Y70" s="17" cm="1">
        <f t="array" ref="Y70">_FV(C70,"Return (1y)",TRUE)</f>
        <v>0.25413000000000002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2" t="s">
        <v>76</v>
      </c>
      <c r="B71" s="2" t="s">
        <v>119</v>
      </c>
      <c r="C71" s="2" t="e" vm="171">
        <v>#VALUE!</v>
      </c>
      <c r="D71" s="7">
        <v>4</v>
      </c>
      <c r="E71" s="2" t="s">
        <v>81</v>
      </c>
      <c r="F71" s="2" t="e" vm="127">
        <v>#VALUE!</v>
      </c>
      <c r="G71" s="2" t="str" cm="1">
        <f t="array" ref="G71">IFERROR(_FV(F71,"Industry"),"Not Applicable")</f>
        <v>Software &amp; IT Services</v>
      </c>
      <c r="H71" s="9" cm="1">
        <f t="array" ref="H71">_FV(F71,"Previous close",TRUE)</f>
        <v>241.75</v>
      </c>
      <c r="I71" s="9" cm="1">
        <f t="array" ref="I71">_FV(F71,"Open")</f>
        <v>240.26</v>
      </c>
      <c r="J71" s="9" cm="1">
        <f t="array" ref="J71">_FV(F71,"High")</f>
        <v>241.9</v>
      </c>
      <c r="K71" s="9" cm="1">
        <f t="array" ref="K71">_FV(F71,"Low")</f>
        <v>238.12</v>
      </c>
      <c r="L71" s="9" cm="1">
        <f t="array" ref="L71">_FV(F71,"Price")</f>
        <v>239.7784</v>
      </c>
      <c r="M71" s="8" cm="1">
        <f t="array" ref="M71">_FV(F71,"Change")</f>
        <v>-1.9716</v>
      </c>
      <c r="N71" s="3" cm="1">
        <f t="array" ref="N71">_FV(F71,"Change (%)",TRUE)</f>
        <v>-8.1560000000000001E-3</v>
      </c>
      <c r="O71" s="10" cm="1">
        <f t="array" ref="O71">_FV(F71,"52 week high",TRUE)</f>
        <v>250.15</v>
      </c>
      <c r="P71" s="10" cm="1">
        <f t="array" ref="P71">_FV(F71,"52 week low",TRUE)</f>
        <v>137.10059999999999</v>
      </c>
      <c r="Q71" s="10" cm="1">
        <f t="array" ref="Q71">IFERROR(_FV(F71,"P/E",TRUE),"")</f>
        <v>34.779699999999998</v>
      </c>
      <c r="R71" s="4" cm="1">
        <f t="array" ref="R71">IFERROR(_FV(F71,"Beta"),"")</f>
        <v>1.1893</v>
      </c>
      <c r="S71" s="15" cm="1">
        <f t="array" ref="S71">_FV(C71,"Previous close",TRUE)</f>
        <v>61.43</v>
      </c>
      <c r="T71" s="16" cm="1">
        <f t="array" ref="T71">_FV(C71,"Price")</f>
        <v>60.89</v>
      </c>
      <c r="U71" s="16" cm="1">
        <f t="array" ref="U71">_FV(C71,"Change")</f>
        <v>-0.54</v>
      </c>
      <c r="V71" s="17" cm="1">
        <f t="array" ref="V71">_FV(C71,"Change (%)",TRUE)</f>
        <v>-8.7899999999999992E-3</v>
      </c>
      <c r="W71" s="17" cm="1">
        <f t="array" ref="W71">_FV(C71,"Expense ratio",TRUE)</f>
        <v>3.5000000000000005E-4</v>
      </c>
      <c r="X71" s="17" cm="1">
        <f t="array" ref="X71">_FV(C71,"Return (YTD)",TRUE)</f>
        <v>0.147121</v>
      </c>
      <c r="Y71" s="17" cm="1">
        <f t="array" ref="Y71">_FV(C71,"Return (1y)",TRUE)</f>
        <v>0.25413000000000002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2" t="s">
        <v>76</v>
      </c>
      <c r="B72" s="2" t="s">
        <v>119</v>
      </c>
      <c r="C72" s="2" t="e" vm="171">
        <v>#VALUE!</v>
      </c>
      <c r="D72" s="7">
        <v>5</v>
      </c>
      <c r="E72" s="2" t="s">
        <v>80</v>
      </c>
      <c r="F72" s="2" t="e" vm="32">
        <v>#VALUE!</v>
      </c>
      <c r="G72" s="2" t="str" cm="1">
        <f t="array" ref="G72">IFERROR(_FV(F72,"Industry"),"Not Applicable")</f>
        <v>Software &amp; IT Services</v>
      </c>
      <c r="H72" s="9" cm="1">
        <f t="array" ref="H72">_FV(F72,"Previous close",TRUE)</f>
        <v>1558.42</v>
      </c>
      <c r="I72" s="9" cm="1">
        <f t="array" ref="I72">_FV(F72,"Open")</f>
        <v>1560.5</v>
      </c>
      <c r="J72" s="9" cm="1">
        <f t="array" ref="J72">_FV(F72,"High")</f>
        <v>1570</v>
      </c>
      <c r="K72" s="9" cm="1">
        <f t="array" ref="K72">_FV(F72,"Low")</f>
        <v>1546.24</v>
      </c>
      <c r="L72" s="9" cm="1">
        <f t="array" ref="L72">_FV(F72,"Price")</f>
        <v>1568.2338</v>
      </c>
      <c r="M72" s="8" cm="1">
        <f t="array" ref="M72">_FV(F72,"Change")</f>
        <v>9.8138000000000005</v>
      </c>
      <c r="N72" s="3" cm="1">
        <f t="array" ref="N72">_FV(F72,"Change (%)",TRUE)</f>
        <v>6.2970000000000005E-3</v>
      </c>
      <c r="O72" s="10" cm="1">
        <f t="array" ref="O72">_FV(F72,"52 week high",TRUE)</f>
        <v>1586.99</v>
      </c>
      <c r="P72" s="10" cm="1">
        <f t="array" ref="P72">_FV(F72,"52 week low",TRUE)</f>
        <v>1013.5361</v>
      </c>
      <c r="Q72" s="10" cm="1">
        <f t="array" ref="Q72">IFERROR(_FV(F72,"P/E",TRUE),"")</f>
        <v>31.441800000000001</v>
      </c>
      <c r="R72" s="4" cm="1">
        <f t="array" ref="R72">IFERROR(_FV(F72,"Beta"),"")</f>
        <v>1.0578000000000001</v>
      </c>
      <c r="S72" s="15" cm="1">
        <f t="array" ref="S72">_FV(C72,"Previous close",TRUE)</f>
        <v>61.43</v>
      </c>
      <c r="T72" s="16" cm="1">
        <f t="array" ref="T72">_FV(C72,"Price")</f>
        <v>60.89</v>
      </c>
      <c r="U72" s="16" cm="1">
        <f t="array" ref="U72">_FV(C72,"Change")</f>
        <v>-0.54</v>
      </c>
      <c r="V72" s="17" cm="1">
        <f t="array" ref="V72">_FV(C72,"Change (%)",TRUE)</f>
        <v>-8.7899999999999992E-3</v>
      </c>
      <c r="W72" s="17" cm="1">
        <f t="array" ref="W72">_FV(C72,"Expense ratio",TRUE)</f>
        <v>3.5000000000000005E-4</v>
      </c>
      <c r="X72" s="17" cm="1">
        <f t="array" ref="X72">_FV(C72,"Return (YTD)",TRUE)</f>
        <v>0.147121</v>
      </c>
      <c r="Y72" s="17" cm="1">
        <f t="array" ref="Y72">_FV(C72,"Return (1y)",TRUE)</f>
        <v>0.25413000000000002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2" t="s">
        <v>76</v>
      </c>
      <c r="B73" s="2" t="s">
        <v>119</v>
      </c>
      <c r="C73" s="2" t="e" vm="171">
        <v>#VALUE!</v>
      </c>
      <c r="D73" s="7">
        <v>6</v>
      </c>
      <c r="E73" s="2" t="s">
        <v>86</v>
      </c>
      <c r="F73" s="2" t="e" vm="124">
        <v>#VALUE!</v>
      </c>
      <c r="G73" s="2" t="str" cm="1">
        <f t="array" ref="G73">IFERROR(_FV(F73,"Industry"),"Not Applicable")</f>
        <v>Software &amp; IT Services</v>
      </c>
      <c r="H73" s="9" cm="1">
        <f t="array" ref="H73">_FV(F73,"Previous close",TRUE)</f>
        <v>1555.92</v>
      </c>
      <c r="I73" s="9" cm="1">
        <f t="array" ref="I73">_FV(F73,"Open")</f>
        <v>1555.71</v>
      </c>
      <c r="J73" s="9" cm="1">
        <f t="array" ref="J73">_FV(F73,"High")</f>
        <v>1566.184</v>
      </c>
      <c r="K73" s="9" cm="1">
        <f t="array" ref="K73">_FV(F73,"Low")</f>
        <v>1543.25</v>
      </c>
      <c r="L73" s="9" cm="1">
        <f t="array" ref="L73">_FV(F73,"Price")</f>
        <v>1565.9649999999999</v>
      </c>
      <c r="M73" s="8" cm="1">
        <f t="array" ref="M73">_FV(F73,"Change")</f>
        <v>10.045</v>
      </c>
      <c r="N73" s="3" cm="1">
        <f t="array" ref="N73">_FV(F73,"Change (%)",TRUE)</f>
        <v>6.4559999999999999E-3</v>
      </c>
      <c r="O73" s="10" cm="1">
        <f t="array" ref="O73">_FV(F73,"52 week high",TRUE)</f>
        <v>1587.05</v>
      </c>
      <c r="P73" s="10" cm="1">
        <f t="array" ref="P73">_FV(F73,"52 week low",TRUE)</f>
        <v>1008.87</v>
      </c>
      <c r="Q73" s="10" cm="1">
        <f t="array" ref="Q73">IFERROR(_FV(F73,"P/E",TRUE),"")</f>
        <v>31.411200000000001</v>
      </c>
      <c r="R73" s="4" cm="1">
        <f t="array" ref="R73">IFERROR(_FV(F73,"Beta"),"")</f>
        <v>1.0578000000000001</v>
      </c>
      <c r="S73" s="15" cm="1">
        <f t="array" ref="S73">_FV(C73,"Previous close",TRUE)</f>
        <v>61.43</v>
      </c>
      <c r="T73" s="16" cm="1">
        <f t="array" ref="T73">_FV(C73,"Price")</f>
        <v>60.89</v>
      </c>
      <c r="U73" s="16" cm="1">
        <f t="array" ref="U73">_FV(C73,"Change")</f>
        <v>-0.54</v>
      </c>
      <c r="V73" s="17" cm="1">
        <f t="array" ref="V73">_FV(C73,"Change (%)",TRUE)</f>
        <v>-8.7899999999999992E-3</v>
      </c>
      <c r="W73" s="17" cm="1">
        <f t="array" ref="W73">_FV(C73,"Expense ratio",TRUE)</f>
        <v>3.5000000000000005E-4</v>
      </c>
      <c r="X73" s="17" cm="1">
        <f t="array" ref="X73">_FV(C73,"Return (YTD)",TRUE)</f>
        <v>0.147121</v>
      </c>
      <c r="Y73" s="17" cm="1">
        <f t="array" ref="Y73">_FV(C73,"Return (1y)",TRUE)</f>
        <v>0.25413000000000002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2" t="s">
        <v>76</v>
      </c>
      <c r="B74" s="2" t="s">
        <v>119</v>
      </c>
      <c r="C74" s="2" t="e" vm="171">
        <v>#VALUE!</v>
      </c>
      <c r="D74" s="7">
        <v>7</v>
      </c>
      <c r="E74" s="2" t="s">
        <v>82</v>
      </c>
      <c r="F74" s="2" t="e" vm="77">
        <v>#VALUE!</v>
      </c>
      <c r="G74" s="2" t="str" cm="1">
        <f t="array" ref="G74">IFERROR(_FV(F74,"Industry"),"Not Applicable")</f>
        <v>Software &amp; IT Services</v>
      </c>
      <c r="H74" s="9" cm="1">
        <f t="array" ref="H74">_FV(F74,"Previous close",TRUE)</f>
        <v>196.6</v>
      </c>
      <c r="I74" s="9" cm="1">
        <f t="array" ref="I74">_FV(F74,"Open")</f>
        <v>196.38</v>
      </c>
      <c r="J74" s="9" cm="1">
        <f t="array" ref="J74">_FV(F74,"High")</f>
        <v>198.98</v>
      </c>
      <c r="K74" s="9" cm="1">
        <f t="array" ref="K74">_FV(F74,"Low")</f>
        <v>196.38</v>
      </c>
      <c r="L74" s="9" cm="1">
        <f t="array" ref="L74">_FV(F74,"Price")</f>
        <v>198.89</v>
      </c>
      <c r="M74" s="8" cm="1">
        <f t="array" ref="M74">_FV(F74,"Change")</f>
        <v>2.29</v>
      </c>
      <c r="N74" s="3" cm="1">
        <f t="array" ref="N74">_FV(F74,"Change (%)",TRUE)</f>
        <v>1.1648E-2</v>
      </c>
      <c r="O74" s="10" cm="1">
        <f t="array" ref="O74">_FV(F74,"52 week high",TRUE)</f>
        <v>214.17</v>
      </c>
      <c r="P74" s="10" cm="1">
        <f t="array" ref="P74">_FV(F74,"52 week low",TRUE)</f>
        <v>133.93</v>
      </c>
      <c r="Q74" s="10" cm="1">
        <f t="array" ref="Q74">IFERROR(_FV(F74,"P/E",TRUE),"")</f>
        <v>35.3887</v>
      </c>
      <c r="R74" s="4" cm="1">
        <f t="array" ref="R74">IFERROR(_FV(F74,"Beta"),"")</f>
        <v>0.89710000000000001</v>
      </c>
      <c r="S74" s="15" cm="1">
        <f t="array" ref="S74">_FV(C74,"Previous close",TRUE)</f>
        <v>61.43</v>
      </c>
      <c r="T74" s="16" cm="1">
        <f t="array" ref="T74">_FV(C74,"Price")</f>
        <v>60.89</v>
      </c>
      <c r="U74" s="16" cm="1">
        <f t="array" ref="U74">_FV(C74,"Change")</f>
        <v>-0.54</v>
      </c>
      <c r="V74" s="17" cm="1">
        <f t="array" ref="V74">_FV(C74,"Change (%)",TRUE)</f>
        <v>-8.7899999999999992E-3</v>
      </c>
      <c r="W74" s="17" cm="1">
        <f t="array" ref="W74">_FV(C74,"Expense ratio",TRUE)</f>
        <v>3.5000000000000005E-4</v>
      </c>
      <c r="X74" s="17" cm="1">
        <f t="array" ref="X74">_FV(C74,"Return (YTD)",TRUE)</f>
        <v>0.147121</v>
      </c>
      <c r="Y74" s="17" cm="1">
        <f t="array" ref="Y74">_FV(C74,"Return (1y)",TRUE)</f>
        <v>0.25413000000000002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2" t="s">
        <v>76</v>
      </c>
      <c r="B75" s="2" t="s">
        <v>119</v>
      </c>
      <c r="C75" s="2" t="e" vm="171">
        <v>#VALUE!</v>
      </c>
      <c r="D75" s="7">
        <v>8</v>
      </c>
      <c r="E75" s="2" t="s">
        <v>87</v>
      </c>
      <c r="F75" s="2" t="e" vm="74">
        <v>#VALUE!</v>
      </c>
      <c r="G75" s="2" t="str" cm="1">
        <f t="array" ref="G75">IFERROR(_FV(F75,"Industry"),"Not Applicable")</f>
        <v>Healthcare Providers &amp; Services</v>
      </c>
      <c r="H75" s="9" cm="1">
        <f t="array" ref="H75">_FV(F75,"Previous close",TRUE)</f>
        <v>305.19</v>
      </c>
      <c r="I75" s="9" cm="1">
        <f t="array" ref="I75">_FV(F75,"Open")</f>
        <v>304.98</v>
      </c>
      <c r="J75" s="9" cm="1">
        <f t="array" ref="J75">_FV(F75,"High")</f>
        <v>306.86</v>
      </c>
      <c r="K75" s="9" cm="1">
        <f t="array" ref="K75">_FV(F75,"Low")</f>
        <v>301.82</v>
      </c>
      <c r="L75" s="9" cm="1">
        <f t="array" ref="L75">_FV(F75,"Price")</f>
        <v>306.54500000000002</v>
      </c>
      <c r="M75" s="8" cm="1">
        <f t="array" ref="M75">_FV(F75,"Change")</f>
        <v>1.355</v>
      </c>
      <c r="N75" s="3" cm="1">
        <f t="array" ref="N75">_FV(F75,"Change (%)",TRUE)</f>
        <v>4.4400000000000004E-3</v>
      </c>
      <c r="O75" s="10" cm="1">
        <f t="array" ref="O75">_FV(F75,"52 week high",TRUE)</f>
        <v>315.83999999999997</v>
      </c>
      <c r="P75" s="10" cm="1">
        <f t="array" ref="P75">_FV(F75,"52 week low",TRUE)</f>
        <v>187.72</v>
      </c>
      <c r="Q75" s="10" cm="1">
        <f t="array" ref="Q75">IFERROR(_FV(F75,"P/E",TRUE),"")</f>
        <v>17.1602</v>
      </c>
      <c r="R75" s="4" cm="1">
        <f t="array" ref="R75">IFERROR(_FV(F75,"Beta"),"")</f>
        <v>0.71760000000000002</v>
      </c>
      <c r="S75" s="15" cm="1">
        <f t="array" ref="S75">_FV(C75,"Previous close",TRUE)</f>
        <v>61.43</v>
      </c>
      <c r="T75" s="16" cm="1">
        <f t="array" ref="T75">_FV(C75,"Price")</f>
        <v>60.89</v>
      </c>
      <c r="U75" s="16" cm="1">
        <f t="array" ref="U75">_FV(C75,"Change")</f>
        <v>-0.54</v>
      </c>
      <c r="V75" s="17" cm="1">
        <f t="array" ref="V75">_FV(C75,"Change (%)",TRUE)</f>
        <v>-8.7899999999999992E-3</v>
      </c>
      <c r="W75" s="17" cm="1">
        <f t="array" ref="W75">_FV(C75,"Expense ratio",TRUE)</f>
        <v>3.5000000000000005E-4</v>
      </c>
      <c r="X75" s="17" cm="1">
        <f t="array" ref="X75">_FV(C75,"Return (YTD)",TRUE)</f>
        <v>0.147121</v>
      </c>
      <c r="Y75" s="17" cm="1">
        <f t="array" ref="Y75">_FV(C75,"Return (1y)",TRUE)</f>
        <v>0.25413000000000002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2" t="s">
        <v>76</v>
      </c>
      <c r="B76" s="2" t="s">
        <v>119</v>
      </c>
      <c r="C76" s="2" t="e" vm="171">
        <v>#VALUE!</v>
      </c>
      <c r="D76" s="7">
        <v>9</v>
      </c>
      <c r="E76" s="2" t="s">
        <v>84</v>
      </c>
      <c r="F76" s="2" t="e" vm="40">
        <v>#VALUE!</v>
      </c>
      <c r="G76" s="2" t="str" cm="1">
        <f t="array" ref="G76">IFERROR(_FV(F76,"Industry"),"Not Applicable")</f>
        <v>Software &amp; IT Services</v>
      </c>
      <c r="H76" s="9" cm="1">
        <f t="array" ref="H76">_FV(F76,"Previous close",TRUE)</f>
        <v>307.58999999999997</v>
      </c>
      <c r="I76" s="9" cm="1">
        <f t="array" ref="I76">_FV(F76,"Open")</f>
        <v>307.99</v>
      </c>
      <c r="J76" s="9" cm="1">
        <f t="array" ref="J76">_FV(F76,"High")</f>
        <v>313.45</v>
      </c>
      <c r="K76" s="9" cm="1">
        <f t="array" ref="K76">_FV(F76,"Low")</f>
        <v>307.99</v>
      </c>
      <c r="L76" s="9" cm="1">
        <f t="array" ref="L76">_FV(F76,"Price")</f>
        <v>313.39</v>
      </c>
      <c r="M76" s="8" cm="1">
        <f t="array" ref="M76">_FV(F76,"Change")</f>
        <v>5.8</v>
      </c>
      <c r="N76" s="3" cm="1">
        <f t="array" ref="N76">_FV(F76,"Change (%)",TRUE)</f>
        <v>1.8855999999999998E-2</v>
      </c>
      <c r="O76" s="10" cm="1">
        <f t="array" ref="O76">_FV(F76,"52 week high",TRUE)</f>
        <v>347.25</v>
      </c>
      <c r="P76" s="10" cm="1">
        <f t="array" ref="P76">_FV(F76,"52 week low",TRUE)</f>
        <v>199.99</v>
      </c>
      <c r="Q76" s="10" cm="1">
        <f t="array" ref="Q76">IFERROR(_FV(F76,"P/E",TRUE),"")</f>
        <v>39.470599999999997</v>
      </c>
      <c r="R76" s="4" cm="1">
        <f t="array" ref="R76">IFERROR(_FV(F76,"Beta"),"")</f>
        <v>1.0604</v>
      </c>
      <c r="S76" s="15" cm="1">
        <f t="array" ref="S76">_FV(C76,"Previous close",TRUE)</f>
        <v>61.43</v>
      </c>
      <c r="T76" s="16" cm="1">
        <f t="array" ref="T76">_FV(C76,"Price")</f>
        <v>60.89</v>
      </c>
      <c r="U76" s="16" cm="1">
        <f t="array" ref="U76">_FV(C76,"Change")</f>
        <v>-0.54</v>
      </c>
      <c r="V76" s="17" cm="1">
        <f t="array" ref="V76">_FV(C76,"Change (%)",TRUE)</f>
        <v>-8.7899999999999992E-3</v>
      </c>
      <c r="W76" s="17" cm="1">
        <f t="array" ref="W76">_FV(C76,"Expense ratio",TRUE)</f>
        <v>3.5000000000000005E-4</v>
      </c>
      <c r="X76" s="17" cm="1">
        <f t="array" ref="X76">_FV(C76,"Return (YTD)",TRUE)</f>
        <v>0.147121</v>
      </c>
      <c r="Y76" s="17" cm="1">
        <f t="array" ref="Y76">_FV(C76,"Return (1y)",TRUE)</f>
        <v>0.25413000000000002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2" t="s">
        <v>76</v>
      </c>
      <c r="B77" s="2" t="s">
        <v>119</v>
      </c>
      <c r="C77" s="2" t="e" vm="171">
        <v>#VALUE!</v>
      </c>
      <c r="D77" s="7">
        <v>10</v>
      </c>
      <c r="E77" s="2" t="s">
        <v>83</v>
      </c>
      <c r="F77" s="2" t="e" vm="128">
        <v>#VALUE!</v>
      </c>
      <c r="G77" s="2" t="str" cm="1">
        <f t="array" ref="G77">IFERROR(_FV(F77,"Industry"),"Not Applicable")</f>
        <v>Specialty Retailers</v>
      </c>
      <c r="H77" s="9" cm="1">
        <f t="array" ref="H77">_FV(F77,"Previous close",TRUE)</f>
        <v>262.37</v>
      </c>
      <c r="I77" s="9" cm="1">
        <f t="array" ref="I77">_FV(F77,"Open")</f>
        <v>262.42</v>
      </c>
      <c r="J77" s="9" cm="1">
        <f t="array" ref="J77">_FV(F77,"High")</f>
        <v>265.58999999999997</v>
      </c>
      <c r="K77" s="9" cm="1">
        <f t="array" ref="K77">_FV(F77,"Low")</f>
        <v>262.39</v>
      </c>
      <c r="L77" s="9" cm="1">
        <f t="array" ref="L77">_FV(F77,"Price")</f>
        <v>265.29000000000002</v>
      </c>
      <c r="M77" s="8" cm="1">
        <f t="array" ref="M77">_FV(F77,"Change")</f>
        <v>2.92</v>
      </c>
      <c r="N77" s="3" cm="1">
        <f t="array" ref="N77">_FV(F77,"Change (%)",TRUE)</f>
        <v>1.1129E-2</v>
      </c>
      <c r="O77" s="10" cm="1">
        <f t="array" ref="O77">_FV(F77,"52 week high",TRUE)</f>
        <v>265.29000000000002</v>
      </c>
      <c r="P77" s="10" cm="1">
        <f t="array" ref="P77">_FV(F77,"52 week low",TRUE)</f>
        <v>140.63</v>
      </c>
      <c r="Q77" s="10" cm="1">
        <f t="array" ref="Q77">IFERROR(_FV(F77,"P/E",TRUE),"")</f>
        <v>26.081600000000002</v>
      </c>
      <c r="R77" s="4" cm="1">
        <f t="array" ref="R77">IFERROR(_FV(F77,"Beta"),"")</f>
        <v>1.0528</v>
      </c>
      <c r="S77" s="15" cm="1">
        <f t="array" ref="S77">_FV(C77,"Previous close",TRUE)</f>
        <v>61.43</v>
      </c>
      <c r="T77" s="16" cm="1">
        <f t="array" ref="T77">_FV(C77,"Price")</f>
        <v>60.89</v>
      </c>
      <c r="U77" s="16" cm="1">
        <f t="array" ref="U77">_FV(C77,"Change")</f>
        <v>-0.54</v>
      </c>
      <c r="V77" s="17" cm="1">
        <f t="array" ref="V77">_FV(C77,"Change (%)",TRUE)</f>
        <v>-8.7899999999999992E-3</v>
      </c>
      <c r="W77" s="17" cm="1">
        <f t="array" ref="W77">_FV(C77,"Expense ratio",TRUE)</f>
        <v>3.5000000000000005E-4</v>
      </c>
      <c r="X77" s="17" cm="1">
        <f t="array" ref="X77">_FV(C77,"Return (YTD)",TRUE)</f>
        <v>0.147121</v>
      </c>
      <c r="Y77" s="17" cm="1">
        <f t="array" ref="Y77">_FV(C77,"Return (1y)",TRUE)</f>
        <v>0.25413000000000002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2" t="s">
        <v>76</v>
      </c>
      <c r="B78" s="2" t="s">
        <v>119</v>
      </c>
      <c r="C78" s="2" t="e" vm="171">
        <v>#VALUE!</v>
      </c>
      <c r="D78" s="7">
        <v>11</v>
      </c>
      <c r="E78" s="2" t="s">
        <v>120</v>
      </c>
      <c r="F78" s="2" t="e" vm="125">
        <v>#VALUE!</v>
      </c>
      <c r="G78" s="2" t="str" cm="1">
        <f t="array" ref="G78">IFERROR(_FV(F78,"Industry"),"Not Applicable")</f>
        <v>Aerospace &amp; Defense</v>
      </c>
      <c r="H78" s="9" cm="1">
        <f t="array" ref="H78">_FV(F78,"Previous close",TRUE)</f>
        <v>178.5</v>
      </c>
      <c r="I78" s="9" cm="1">
        <f t="array" ref="I78">_FV(F78,"Open")</f>
        <v>176.38</v>
      </c>
      <c r="J78" s="9" cm="1">
        <f t="array" ref="J78">_FV(F78,"High")</f>
        <v>182.95</v>
      </c>
      <c r="K78" s="9" cm="1">
        <f t="array" ref="K78">_FV(F78,"Low")</f>
        <v>175.4</v>
      </c>
      <c r="L78" s="9" cm="1">
        <f t="array" ref="L78">_FV(F78,"Price")</f>
        <v>179.83</v>
      </c>
      <c r="M78" s="8" cm="1">
        <f t="array" ref="M78">_FV(F78,"Change")</f>
        <v>1.33</v>
      </c>
      <c r="N78" s="3" cm="1">
        <f t="array" ref="N78">_FV(F78,"Change (%)",TRUE)</f>
        <v>7.4510000000000002E-3</v>
      </c>
      <c r="O78" s="10" cm="1">
        <f t="array" ref="O78">_FV(F78,"52 week high",TRUE)</f>
        <v>391</v>
      </c>
      <c r="P78" s="10" cm="1">
        <f t="array" ref="P78">_FV(F78,"52 week low",TRUE)</f>
        <v>89</v>
      </c>
      <c r="Q78" s="10" cm="1">
        <f t="array" ref="Q78">IFERROR(_FV(F78,"P/E",TRUE),"")</f>
        <v>0</v>
      </c>
      <c r="R78" s="4" cm="1">
        <f t="array" ref="R78">IFERROR(_FV(F78,"Beta"),"")</f>
        <v>1.4333</v>
      </c>
      <c r="S78" s="15" cm="1">
        <f t="array" ref="S78">_FV(C78,"Previous close",TRUE)</f>
        <v>61.43</v>
      </c>
      <c r="T78" s="16" cm="1">
        <f t="array" ref="T78">_FV(C78,"Price")</f>
        <v>60.89</v>
      </c>
      <c r="U78" s="16" cm="1">
        <f t="array" ref="U78">_FV(C78,"Change")</f>
        <v>-0.54</v>
      </c>
      <c r="V78" s="17" cm="1">
        <f t="array" ref="V78">_FV(C78,"Change (%)",TRUE)</f>
        <v>-8.7899999999999992E-3</v>
      </c>
      <c r="W78" s="17" cm="1">
        <f t="array" ref="W78">_FV(C78,"Expense ratio",TRUE)</f>
        <v>3.5000000000000005E-4</v>
      </c>
      <c r="X78" s="17" cm="1">
        <f t="array" ref="X78">_FV(C78,"Return (YTD)",TRUE)</f>
        <v>0.147121</v>
      </c>
      <c r="Y78" s="17" cm="1">
        <f t="array" ref="Y78">_FV(C78,"Return (1y)",TRUE)</f>
        <v>0.25413000000000002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2" t="s">
        <v>76</v>
      </c>
      <c r="B79" s="2" t="s">
        <v>119</v>
      </c>
      <c r="C79" s="2" t="e" vm="171">
        <v>#VALUE!</v>
      </c>
      <c r="D79" s="7">
        <v>12</v>
      </c>
      <c r="E79" s="2" t="s">
        <v>121</v>
      </c>
      <c r="F79" s="2" t="e" vm="17">
        <v>#VALUE!</v>
      </c>
      <c r="G79" s="2" t="str" cm="1">
        <f t="array" ref="G79">IFERROR(_FV(F79,"Industry"),"Not Applicable")</f>
        <v>Communications &amp; Networking</v>
      </c>
      <c r="H79" s="9" cm="1">
        <f t="array" ref="H79">_FV(F79,"Previous close",TRUE)</f>
        <v>47.02</v>
      </c>
      <c r="I79" s="9" cm="1">
        <f t="array" ref="I79">_FV(F79,"Open")</f>
        <v>46.95</v>
      </c>
      <c r="J79" s="9" cm="1">
        <f t="array" ref="J79">_FV(F79,"High")</f>
        <v>47.104999999999997</v>
      </c>
      <c r="K79" s="9" cm="1">
        <f t="array" ref="K79">_FV(F79,"Low")</f>
        <v>46.55</v>
      </c>
      <c r="L79" s="9" cm="1">
        <f t="array" ref="L79">_FV(F79,"Price")</f>
        <v>46.945</v>
      </c>
      <c r="M79" s="8" cm="1">
        <f t="array" ref="M79">_FV(F79,"Change")</f>
        <v>-7.4999999999999997E-2</v>
      </c>
      <c r="N79" s="3" cm="1">
        <f t="array" ref="N79">_FV(F79,"Change (%)",TRUE)</f>
        <v>-1.5950000000000001E-3</v>
      </c>
      <c r="O79" s="10" cm="1">
        <f t="array" ref="O79">_FV(F79,"52 week high",TRUE)</f>
        <v>58.094999999999999</v>
      </c>
      <c r="P79" s="10" cm="1">
        <f t="array" ref="P79">_FV(F79,"52 week low",TRUE)</f>
        <v>32.400100000000002</v>
      </c>
      <c r="Q79" s="10" cm="1">
        <f t="array" ref="Q79">IFERROR(_FV(F79,"P/E",TRUE),"")</f>
        <v>17.293700000000001</v>
      </c>
      <c r="R79" s="4" cm="1">
        <f t="array" ref="R79">IFERROR(_FV(F79,"Beta"),"")</f>
        <v>0.94</v>
      </c>
      <c r="S79" s="15" cm="1">
        <f t="array" ref="S79">_FV(C79,"Previous close",TRUE)</f>
        <v>61.43</v>
      </c>
      <c r="T79" s="16" cm="1">
        <f t="array" ref="T79">_FV(C79,"Price")</f>
        <v>60.89</v>
      </c>
      <c r="U79" s="16" cm="1">
        <f t="array" ref="U79">_FV(C79,"Change")</f>
        <v>-0.54</v>
      </c>
      <c r="V79" s="17" cm="1">
        <f t="array" ref="V79">_FV(C79,"Change (%)",TRUE)</f>
        <v>-8.7899999999999992E-3</v>
      </c>
      <c r="W79" s="17" cm="1">
        <f t="array" ref="W79">_FV(C79,"Expense ratio",TRUE)</f>
        <v>3.5000000000000005E-4</v>
      </c>
      <c r="X79" s="17" cm="1">
        <f t="array" ref="X79">_FV(C79,"Return (YTD)",TRUE)</f>
        <v>0.147121</v>
      </c>
      <c r="Y79" s="17" cm="1">
        <f t="array" ref="Y79">_FV(C79,"Return (1y)",TRUE)</f>
        <v>0.25413000000000002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2" t="s">
        <v>76</v>
      </c>
      <c r="B80" s="2" t="s">
        <v>119</v>
      </c>
      <c r="C80" s="2" t="e" vm="171">
        <v>#VALUE!</v>
      </c>
      <c r="D80" s="7">
        <v>13</v>
      </c>
      <c r="E80" s="2" t="s">
        <v>122</v>
      </c>
      <c r="F80" s="2" t="e" vm="49">
        <v>#VALUE!</v>
      </c>
      <c r="G80" s="2" t="str" cm="1">
        <f t="array" ref="G80">IFERROR(_FV(F80,"Industry"),"Not Applicable")</f>
        <v>Semiconductors &amp; Semiconductor Equipment</v>
      </c>
      <c r="H80" s="9" cm="1">
        <f t="array" ref="H80">_FV(F80,"Previous close",TRUE)</f>
        <v>413.14</v>
      </c>
      <c r="I80" s="9" cm="1">
        <f t="array" ref="I80">_FV(F80,"Open")</f>
        <v>414.69</v>
      </c>
      <c r="J80" s="9" cm="1">
        <f t="array" ref="J80">_FV(F80,"High")</f>
        <v>424.1</v>
      </c>
      <c r="K80" s="9" cm="1">
        <f t="array" ref="K80">_FV(F80,"Low")</f>
        <v>411.7</v>
      </c>
      <c r="L80" s="9" cm="1">
        <f t="array" ref="L80">_FV(F80,"Price")</f>
        <v>418.05500000000001</v>
      </c>
      <c r="M80" s="8" cm="1">
        <f t="array" ref="M80">_FV(F80,"Change")</f>
        <v>4.915</v>
      </c>
      <c r="N80" s="3" cm="1">
        <f t="array" ref="N80">_FV(F80,"Change (%)",TRUE)</f>
        <v>1.1897E-2</v>
      </c>
      <c r="O80" s="10" cm="1">
        <f t="array" ref="O80">_FV(F80,"52 week high",TRUE)</f>
        <v>431.68990000000002</v>
      </c>
      <c r="P80" s="10" cm="1">
        <f t="array" ref="P80">_FV(F80,"52 week low",TRUE)</f>
        <v>147.39400000000001</v>
      </c>
      <c r="Q80" s="10" cm="1">
        <f t="array" ref="Q80">IFERROR(_FV(F80,"P/E",TRUE),"")</f>
        <v>77.129199999999997</v>
      </c>
      <c r="R80" s="4" cm="1">
        <f t="array" ref="R80">IFERROR(_FV(F80,"Beta"),"")</f>
        <v>1.3405</v>
      </c>
      <c r="S80" s="15" cm="1">
        <f t="array" ref="S80">_FV(C80,"Previous close",TRUE)</f>
        <v>61.43</v>
      </c>
      <c r="T80" s="16" cm="1">
        <f t="array" ref="T80">_FV(C80,"Price")</f>
        <v>60.89</v>
      </c>
      <c r="U80" s="16" cm="1">
        <f t="array" ref="U80">_FV(C80,"Change")</f>
        <v>-0.54</v>
      </c>
      <c r="V80" s="17" cm="1">
        <f t="array" ref="V80">_FV(C80,"Change (%)",TRUE)</f>
        <v>-8.7899999999999992E-3</v>
      </c>
      <c r="W80" s="17" cm="1">
        <f t="array" ref="W80">_FV(C80,"Expense ratio",TRUE)</f>
        <v>3.5000000000000005E-4</v>
      </c>
      <c r="X80" s="17" cm="1">
        <f t="array" ref="X80">_FV(C80,"Return (YTD)",TRUE)</f>
        <v>0.147121</v>
      </c>
      <c r="Y80" s="17" cm="1">
        <f t="array" ref="Y80">_FV(C80,"Return (1y)",TRUE)</f>
        <v>0.25413000000000002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2" t="s">
        <v>76</v>
      </c>
      <c r="B81" s="2" t="s">
        <v>119</v>
      </c>
      <c r="C81" s="2" t="e" vm="171">
        <v>#VALUE!</v>
      </c>
      <c r="D81" s="7">
        <v>14</v>
      </c>
      <c r="E81" s="2" t="s">
        <v>88</v>
      </c>
      <c r="F81" s="2" t="e" vm="129">
        <v>#VALUE!</v>
      </c>
      <c r="G81" s="2" t="str" cm="1">
        <f t="array" ref="G81">IFERROR(_FV(F81,"Industry"),"Not Applicable")</f>
        <v>Pharmaceuticals</v>
      </c>
      <c r="H81" s="9" cm="1">
        <f t="array" ref="H81">_FV(F81,"Previous close",TRUE)</f>
        <v>78.87</v>
      </c>
      <c r="I81" s="9" cm="1">
        <f t="array" ref="I81">_FV(F81,"Open")</f>
        <v>79.02</v>
      </c>
      <c r="J81" s="9" cm="1">
        <f t="array" ref="J81">_FV(F81,"High")</f>
        <v>79.75</v>
      </c>
      <c r="K81" s="9" cm="1">
        <f t="array" ref="K81">_FV(F81,"Low")</f>
        <v>78.02</v>
      </c>
      <c r="L81" s="9" cm="1">
        <f t="array" ref="L81">_FV(F81,"Price")</f>
        <v>78.814999999999998</v>
      </c>
      <c r="M81" s="8" cm="1">
        <f t="array" ref="M81">_FV(F81,"Change")</f>
        <v>-5.5E-2</v>
      </c>
      <c r="N81" s="3" cm="1">
        <f t="array" ref="N81">_FV(F81,"Change (%)",TRUE)</f>
        <v>-6.9739999999999993E-4</v>
      </c>
      <c r="O81" s="10" cm="1">
        <f t="array" ref="O81">_FV(F81,"52 week high",TRUE)</f>
        <v>92.64</v>
      </c>
      <c r="P81" s="10" cm="1">
        <f t="array" ref="P81">_FV(F81,"52 week low",TRUE)</f>
        <v>65.25</v>
      </c>
      <c r="Q81" s="10" cm="1">
        <f t="array" ref="Q81">IFERROR(_FV(F81,"P/E",TRUE),"")</f>
        <v>19.847300000000001</v>
      </c>
      <c r="R81" s="4" cm="1">
        <f t="array" ref="R81">IFERROR(_FV(F81,"Beta"),"")</f>
        <v>0.48449999999999999</v>
      </c>
      <c r="S81" s="15" cm="1">
        <f t="array" ref="S81">_FV(C81,"Previous close",TRUE)</f>
        <v>61.43</v>
      </c>
      <c r="T81" s="16" cm="1">
        <f t="array" ref="T81">_FV(C81,"Price")</f>
        <v>60.89</v>
      </c>
      <c r="U81" s="16" cm="1">
        <f t="array" ref="U81">_FV(C81,"Change")</f>
        <v>-0.54</v>
      </c>
      <c r="V81" s="17" cm="1">
        <f t="array" ref="V81">_FV(C81,"Change (%)",TRUE)</f>
        <v>-8.7899999999999992E-3</v>
      </c>
      <c r="W81" s="17" cm="1">
        <f t="array" ref="W81">_FV(C81,"Expense ratio",TRUE)</f>
        <v>3.5000000000000005E-4</v>
      </c>
      <c r="X81" s="17" cm="1">
        <f t="array" ref="X81">_FV(C81,"Return (YTD)",TRUE)</f>
        <v>0.147121</v>
      </c>
      <c r="Y81" s="17" cm="1">
        <f t="array" ref="Y81">_FV(C81,"Return (1y)",TRUE)</f>
        <v>0.25413000000000002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31"/>
  <sheetViews>
    <sheetView topLeftCell="G1" workbookViewId="0">
      <selection activeCell="J22" sqref="J22"/>
    </sheetView>
  </sheetViews>
  <sheetFormatPr defaultRowHeight="15" x14ac:dyDescent="0.2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 min="25" max="25" width="10.5703125" customWidth="1"/>
  </cols>
  <sheetData>
    <row r="1" spans="1:25" x14ac:dyDescent="0.25">
      <c r="A1" s="26" t="s">
        <v>123</v>
      </c>
      <c r="B1" s="27">
        <v>0.25</v>
      </c>
      <c r="C1" s="26">
        <f>B1*2000</f>
        <v>500</v>
      </c>
      <c r="G1" s="33" t="s">
        <v>124</v>
      </c>
      <c r="O1" s="107" t="s">
        <v>125</v>
      </c>
      <c r="P1" s="108" t="s">
        <v>126</v>
      </c>
      <c r="Q1" s="109" t="s">
        <v>127</v>
      </c>
      <c r="R1" s="109" t="s">
        <v>128</v>
      </c>
      <c r="S1" s="110" t="s">
        <v>129</v>
      </c>
      <c r="W1" s="66"/>
    </row>
    <row r="2" spans="1:25" x14ac:dyDescent="0.25">
      <c r="A2" s="26" t="s">
        <v>130</v>
      </c>
      <c r="B2" s="27">
        <v>0.15</v>
      </c>
      <c r="C2" s="26">
        <f t="shared" ref="C2:C7" si="0">B2*2000</f>
        <v>300</v>
      </c>
      <c r="G2" t="s">
        <v>27</v>
      </c>
      <c r="H2" s="57">
        <v>0.34</v>
      </c>
      <c r="I2">
        <f>H2*2000</f>
        <v>680</v>
      </c>
      <c r="O2" s="107" t="s">
        <v>123</v>
      </c>
      <c r="P2" s="111">
        <v>0.2</v>
      </c>
      <c r="Q2" s="109">
        <f t="shared" ref="Q2:Q9" si="1">P2*1000</f>
        <v>200</v>
      </c>
      <c r="R2" s="109">
        <f t="shared" ref="R2:R10" si="2">Q2*12</f>
        <v>2400</v>
      </c>
      <c r="S2" s="110" t="s">
        <v>131</v>
      </c>
      <c r="T2">
        <v>200</v>
      </c>
      <c r="W2" s="66"/>
    </row>
    <row r="3" spans="1:25" x14ac:dyDescent="0.25">
      <c r="A3" s="26" t="s">
        <v>132</v>
      </c>
      <c r="B3" s="27">
        <v>0.1</v>
      </c>
      <c r="C3" s="26">
        <f t="shared" si="0"/>
        <v>200</v>
      </c>
      <c r="G3" t="s">
        <v>133</v>
      </c>
      <c r="H3" s="57">
        <v>0.17</v>
      </c>
      <c r="I3">
        <f t="shared" ref="I3:I12" si="3">H3*2000</f>
        <v>340</v>
      </c>
      <c r="O3" s="107" t="s">
        <v>19</v>
      </c>
      <c r="P3" s="108">
        <v>0.15</v>
      </c>
      <c r="Q3" s="109">
        <f t="shared" si="1"/>
        <v>150</v>
      </c>
      <c r="R3" s="109">
        <f t="shared" si="2"/>
        <v>1800</v>
      </c>
      <c r="S3" s="110" t="s">
        <v>134</v>
      </c>
      <c r="T3">
        <v>0</v>
      </c>
      <c r="W3" s="66"/>
    </row>
    <row r="4" spans="1:25" x14ac:dyDescent="0.25">
      <c r="A4" s="26" t="s">
        <v>135</v>
      </c>
      <c r="B4" s="27">
        <v>0.1</v>
      </c>
      <c r="C4" s="26">
        <f t="shared" si="0"/>
        <v>200</v>
      </c>
      <c r="G4" t="s">
        <v>136</v>
      </c>
      <c r="H4" s="57">
        <v>0.14000000000000001</v>
      </c>
      <c r="I4">
        <f t="shared" si="3"/>
        <v>280</v>
      </c>
      <c r="O4" s="107" t="s">
        <v>137</v>
      </c>
      <c r="P4" s="108">
        <v>0.13</v>
      </c>
      <c r="Q4" s="109">
        <f t="shared" si="1"/>
        <v>130</v>
      </c>
      <c r="R4" s="109">
        <f t="shared" si="2"/>
        <v>1560</v>
      </c>
      <c r="S4" s="110" t="s">
        <v>138</v>
      </c>
      <c r="T4">
        <v>240</v>
      </c>
      <c r="W4" s="66"/>
    </row>
    <row r="5" spans="1:25" x14ac:dyDescent="0.25">
      <c r="A5" s="26" t="s">
        <v>139</v>
      </c>
      <c r="B5" s="27">
        <v>0.15</v>
      </c>
      <c r="C5" s="26">
        <f t="shared" si="0"/>
        <v>300</v>
      </c>
      <c r="G5" t="s">
        <v>140</v>
      </c>
      <c r="H5" s="57">
        <v>0.12909999999999999</v>
      </c>
      <c r="I5">
        <f t="shared" si="3"/>
        <v>258.2</v>
      </c>
      <c r="O5" s="107" t="s">
        <v>141</v>
      </c>
      <c r="P5" s="108">
        <v>0.12</v>
      </c>
      <c r="Q5" s="109">
        <f t="shared" si="1"/>
        <v>120</v>
      </c>
      <c r="R5" s="109">
        <f t="shared" si="2"/>
        <v>1440</v>
      </c>
      <c r="S5" s="110" t="s">
        <v>142</v>
      </c>
      <c r="T5" s="113">
        <v>0</v>
      </c>
      <c r="U5">
        <v>753</v>
      </c>
      <c r="V5">
        <f>220+240</f>
        <v>460</v>
      </c>
      <c r="W5" s="66"/>
    </row>
    <row r="6" spans="1:25" x14ac:dyDescent="0.25">
      <c r="A6" s="26" t="s">
        <v>143</v>
      </c>
      <c r="B6" s="27">
        <v>0.1</v>
      </c>
      <c r="C6" s="26">
        <f t="shared" si="0"/>
        <v>200</v>
      </c>
      <c r="G6" t="s">
        <v>144</v>
      </c>
      <c r="H6" s="57">
        <v>0.11899999999999999</v>
      </c>
      <c r="I6">
        <f t="shared" si="3"/>
        <v>238</v>
      </c>
      <c r="O6" s="107" t="s">
        <v>20</v>
      </c>
      <c r="P6" s="108">
        <v>0.12</v>
      </c>
      <c r="Q6" s="109">
        <f t="shared" si="1"/>
        <v>120</v>
      </c>
      <c r="R6" s="109">
        <f t="shared" si="2"/>
        <v>1440</v>
      </c>
      <c r="S6" s="110" t="s">
        <v>145</v>
      </c>
      <c r="T6">
        <v>120</v>
      </c>
      <c r="V6">
        <f>U5-V5</f>
        <v>293</v>
      </c>
      <c r="W6" s="66"/>
      <c r="X6">
        <f>240*0.7</f>
        <v>168</v>
      </c>
      <c r="Y6">
        <f>X6-120</f>
        <v>48</v>
      </c>
    </row>
    <row r="7" spans="1:25" x14ac:dyDescent="0.25">
      <c r="A7" s="26" t="s">
        <v>146</v>
      </c>
      <c r="B7" s="27">
        <v>0.15</v>
      </c>
      <c r="C7" s="26">
        <f t="shared" si="0"/>
        <v>300</v>
      </c>
      <c r="G7" t="s">
        <v>21</v>
      </c>
      <c r="H7" s="57">
        <v>0.05</v>
      </c>
      <c r="I7">
        <f t="shared" si="3"/>
        <v>100</v>
      </c>
      <c r="O7" s="107" t="s">
        <v>147</v>
      </c>
      <c r="P7" s="108">
        <v>0.11</v>
      </c>
      <c r="Q7" s="109">
        <f t="shared" si="1"/>
        <v>110</v>
      </c>
      <c r="R7" s="109">
        <f t="shared" si="2"/>
        <v>1320</v>
      </c>
      <c r="S7" s="110" t="s">
        <v>148</v>
      </c>
      <c r="T7" s="113">
        <v>220</v>
      </c>
      <c r="V7">
        <f>V6-T9</f>
        <v>153</v>
      </c>
      <c r="W7" s="66"/>
      <c r="X7">
        <f>240*0.3</f>
        <v>72</v>
      </c>
    </row>
    <row r="8" spans="1:25" x14ac:dyDescent="0.25">
      <c r="A8" s="26" t="s">
        <v>149</v>
      </c>
      <c r="B8" s="27">
        <v>1</v>
      </c>
      <c r="C8" s="26">
        <f>SUM(C1:C7)</f>
        <v>2000</v>
      </c>
      <c r="G8" t="s">
        <v>150</v>
      </c>
      <c r="H8" s="57">
        <v>0.03</v>
      </c>
      <c r="I8">
        <f t="shared" si="3"/>
        <v>60</v>
      </c>
      <c r="O8" s="107" t="s">
        <v>151</v>
      </c>
      <c r="P8" s="108">
        <v>0.1</v>
      </c>
      <c r="Q8" s="109">
        <f t="shared" si="1"/>
        <v>100</v>
      </c>
      <c r="R8" s="109">
        <f t="shared" si="2"/>
        <v>1200</v>
      </c>
      <c r="S8" s="112" t="s">
        <v>152</v>
      </c>
      <c r="T8">
        <v>200</v>
      </c>
      <c r="V8">
        <f>V7-100</f>
        <v>53</v>
      </c>
      <c r="W8" s="66"/>
    </row>
    <row r="9" spans="1:25" x14ac:dyDescent="0.25">
      <c r="G9" t="s">
        <v>22</v>
      </c>
      <c r="H9" s="57">
        <v>0.02</v>
      </c>
      <c r="I9">
        <f t="shared" si="3"/>
        <v>40</v>
      </c>
      <c r="O9" s="107" t="s">
        <v>153</v>
      </c>
      <c r="P9" s="108">
        <v>7.0000000000000007E-2</v>
      </c>
      <c r="Q9" s="109">
        <f t="shared" si="1"/>
        <v>70</v>
      </c>
      <c r="R9" s="109">
        <f t="shared" si="2"/>
        <v>840</v>
      </c>
      <c r="S9" s="110" t="s">
        <v>154</v>
      </c>
      <c r="T9" s="113">
        <v>140</v>
      </c>
      <c r="W9" s="56"/>
    </row>
    <row r="10" spans="1:25" x14ac:dyDescent="0.25">
      <c r="G10" t="s">
        <v>155</v>
      </c>
      <c r="H10" s="57">
        <v>1.6000000000000001E-3</v>
      </c>
      <c r="I10">
        <f t="shared" si="3"/>
        <v>3.2</v>
      </c>
      <c r="O10" s="107" t="s">
        <v>149</v>
      </c>
      <c r="P10" s="108">
        <v>0</v>
      </c>
      <c r="Q10" s="109">
        <f>SUM(Q2:Q9)</f>
        <v>1000</v>
      </c>
      <c r="R10" s="109">
        <f t="shared" si="2"/>
        <v>12000</v>
      </c>
      <c r="S10" s="110"/>
    </row>
    <row r="11" spans="1:25" x14ac:dyDescent="0.25">
      <c r="A11" t="s">
        <v>156</v>
      </c>
      <c r="B11" t="s">
        <v>157</v>
      </c>
      <c r="G11" t="s">
        <v>30</v>
      </c>
      <c r="H11" s="57">
        <v>2.0000000000000001E-4</v>
      </c>
      <c r="I11">
        <f t="shared" si="3"/>
        <v>0.4</v>
      </c>
    </row>
    <row r="12" spans="1:25" x14ac:dyDescent="0.25">
      <c r="A12" t="s">
        <v>158</v>
      </c>
      <c r="G12" t="s">
        <v>28</v>
      </c>
      <c r="H12" s="57">
        <v>1E-4</v>
      </c>
      <c r="I12">
        <f t="shared" si="3"/>
        <v>0.2</v>
      </c>
      <c r="O12" s="58" t="s">
        <v>159</v>
      </c>
    </row>
    <row r="13" spans="1:25" x14ac:dyDescent="0.25">
      <c r="A13" t="s">
        <v>160</v>
      </c>
      <c r="H13" s="57">
        <f>SUM(H2:H12)</f>
        <v>1.0000000000000002</v>
      </c>
    </row>
    <row r="14" spans="1:25" x14ac:dyDescent="0.25">
      <c r="A14" t="s">
        <v>161</v>
      </c>
    </row>
    <row r="15" spans="1:25" x14ac:dyDescent="0.25">
      <c r="G15" t="s">
        <v>162</v>
      </c>
    </row>
    <row r="16" spans="1:25" x14ac:dyDescent="0.25">
      <c r="A16" t="s">
        <v>163</v>
      </c>
      <c r="G16" t="s">
        <v>164</v>
      </c>
      <c r="O16" s="58" t="s">
        <v>165</v>
      </c>
    </row>
    <row r="17" spans="1:20" x14ac:dyDescent="0.25">
      <c r="A17" t="s">
        <v>166</v>
      </c>
      <c r="G17" t="s">
        <v>167</v>
      </c>
      <c r="H17" s="57">
        <v>0.3</v>
      </c>
      <c r="I17" s="66">
        <v>0.3</v>
      </c>
      <c r="J17">
        <f>I17*C$8</f>
        <v>600</v>
      </c>
      <c r="K17">
        <v>89.32</v>
      </c>
      <c r="L17">
        <f>J17/K17</f>
        <v>6.7174205105239597</v>
      </c>
    </row>
    <row r="18" spans="1:20" x14ac:dyDescent="0.25">
      <c r="A18" t="s">
        <v>168</v>
      </c>
      <c r="G18" t="s">
        <v>169</v>
      </c>
      <c r="H18" s="57">
        <v>7.4999999999999997E-2</v>
      </c>
      <c r="I18" s="66">
        <v>0.1</v>
      </c>
      <c r="J18">
        <f>I18*C$8</f>
        <v>200</v>
      </c>
      <c r="K18">
        <v>17.899999999999999</v>
      </c>
      <c r="L18">
        <f>J18/K18</f>
        <v>11.173184357541901</v>
      </c>
      <c r="O18" s="58" t="s">
        <v>170</v>
      </c>
    </row>
    <row r="19" spans="1:20" x14ac:dyDescent="0.25">
      <c r="A19" t="s">
        <v>171</v>
      </c>
      <c r="G19" t="s">
        <v>172</v>
      </c>
      <c r="H19" s="57">
        <v>0.4</v>
      </c>
      <c r="I19" s="66">
        <v>0.2</v>
      </c>
      <c r="J19">
        <f t="shared" ref="J19:J26" si="4">I19*C$8</f>
        <v>400</v>
      </c>
      <c r="K19">
        <v>16.87</v>
      </c>
      <c r="L19">
        <f t="shared" ref="L19:L24" si="5">J19/K19</f>
        <v>23.710729104919974</v>
      </c>
    </row>
    <row r="20" spans="1:20" x14ac:dyDescent="0.25">
      <c r="A20" t="s">
        <v>173</v>
      </c>
      <c r="G20" t="s">
        <v>174</v>
      </c>
      <c r="H20" s="57">
        <v>0.15</v>
      </c>
      <c r="I20" s="66">
        <v>0.1</v>
      </c>
      <c r="J20">
        <f t="shared" si="4"/>
        <v>200</v>
      </c>
      <c r="K20">
        <v>12.02</v>
      </c>
      <c r="L20">
        <f t="shared" si="5"/>
        <v>16.638935108153078</v>
      </c>
      <c r="O20" s="58" t="s">
        <v>175</v>
      </c>
    </row>
    <row r="21" spans="1:20" x14ac:dyDescent="0.25">
      <c r="A21" t="s">
        <v>176</v>
      </c>
      <c r="G21" t="s">
        <v>177</v>
      </c>
      <c r="I21" s="66">
        <v>0</v>
      </c>
      <c r="J21">
        <f t="shared" si="4"/>
        <v>0</v>
      </c>
      <c r="K21">
        <v>11.32</v>
      </c>
      <c r="L21">
        <f t="shared" si="5"/>
        <v>0</v>
      </c>
    </row>
    <row r="22" spans="1:20" x14ac:dyDescent="0.25">
      <c r="A22" t="s">
        <v>178</v>
      </c>
      <c r="G22" t="s">
        <v>179</v>
      </c>
      <c r="H22" s="57">
        <v>7.4999999999999997E-2</v>
      </c>
      <c r="I22" s="66">
        <v>0</v>
      </c>
      <c r="J22">
        <f t="shared" si="4"/>
        <v>0</v>
      </c>
    </row>
    <row r="23" spans="1:20" x14ac:dyDescent="0.25">
      <c r="A23" t="s">
        <v>180</v>
      </c>
      <c r="G23" t="s">
        <v>181</v>
      </c>
      <c r="H23" s="57">
        <v>0.12</v>
      </c>
      <c r="I23" s="66">
        <v>0.12</v>
      </c>
      <c r="J23">
        <f t="shared" si="4"/>
        <v>240</v>
      </c>
      <c r="K23">
        <v>19.350000000000001</v>
      </c>
      <c r="L23">
        <f t="shared" si="5"/>
        <v>12.403100775193797</v>
      </c>
      <c r="O23" s="107" t="s">
        <v>125</v>
      </c>
      <c r="P23" s="108" t="s">
        <v>126</v>
      </c>
      <c r="Q23" s="109" t="s">
        <v>127</v>
      </c>
      <c r="R23" s="109" t="s">
        <v>128</v>
      </c>
      <c r="S23" s="110" t="s">
        <v>129</v>
      </c>
    </row>
    <row r="24" spans="1:20" x14ac:dyDescent="0.25">
      <c r="G24" t="s">
        <v>182</v>
      </c>
      <c r="H24" s="57">
        <v>0.18</v>
      </c>
      <c r="I24" s="66">
        <v>0.18</v>
      </c>
      <c r="J24">
        <f t="shared" si="4"/>
        <v>360</v>
      </c>
      <c r="K24">
        <v>23.46</v>
      </c>
      <c r="L24">
        <f t="shared" si="5"/>
        <v>15.345268542199488</v>
      </c>
      <c r="O24" s="107" t="s">
        <v>123</v>
      </c>
      <c r="P24" s="111">
        <v>0.2</v>
      </c>
      <c r="Q24" s="109">
        <f>P24*500</f>
        <v>100</v>
      </c>
      <c r="R24" s="109">
        <f t="shared" ref="R24:R30" si="6">Q24*12</f>
        <v>1200</v>
      </c>
      <c r="S24" s="110" t="s">
        <v>223</v>
      </c>
    </row>
    <row r="25" spans="1:20" x14ac:dyDescent="0.25">
      <c r="G25" t="s">
        <v>183</v>
      </c>
      <c r="I25" s="66">
        <v>0</v>
      </c>
      <c r="J25">
        <f t="shared" si="4"/>
        <v>0</v>
      </c>
      <c r="O25" s="107" t="s">
        <v>232</v>
      </c>
      <c r="P25" s="111">
        <v>0.1</v>
      </c>
      <c r="Q25" s="109">
        <f t="shared" ref="Q25:Q30" si="7">P25*500</f>
        <v>50</v>
      </c>
      <c r="R25" s="109">
        <f t="shared" si="6"/>
        <v>600</v>
      </c>
      <c r="S25" s="110" t="s">
        <v>233</v>
      </c>
    </row>
    <row r="26" spans="1:20" x14ac:dyDescent="0.25">
      <c r="G26" t="s">
        <v>184</v>
      </c>
      <c r="I26" s="66">
        <v>0</v>
      </c>
      <c r="J26">
        <f t="shared" si="4"/>
        <v>0</v>
      </c>
      <c r="O26" s="107" t="s">
        <v>19</v>
      </c>
      <c r="P26" s="108">
        <v>0.18</v>
      </c>
      <c r="Q26" s="109">
        <f t="shared" si="7"/>
        <v>90</v>
      </c>
      <c r="R26" s="109">
        <f t="shared" si="6"/>
        <v>1080</v>
      </c>
      <c r="S26" s="110" t="s">
        <v>234</v>
      </c>
    </row>
    <row r="27" spans="1:20" x14ac:dyDescent="0.25">
      <c r="G27" t="s">
        <v>185</v>
      </c>
      <c r="O27" s="107" t="s">
        <v>137</v>
      </c>
      <c r="P27" s="108">
        <v>0.15</v>
      </c>
      <c r="Q27" s="109">
        <f t="shared" si="7"/>
        <v>75</v>
      </c>
      <c r="R27" s="109">
        <f t="shared" si="6"/>
        <v>900</v>
      </c>
      <c r="S27" s="110" t="s">
        <v>256</v>
      </c>
    </row>
    <row r="28" spans="1:20" x14ac:dyDescent="0.25">
      <c r="O28" s="107" t="s">
        <v>141</v>
      </c>
      <c r="P28" s="108">
        <v>0.15</v>
      </c>
      <c r="Q28" s="109">
        <f t="shared" si="7"/>
        <v>75</v>
      </c>
      <c r="R28" s="109">
        <f t="shared" si="6"/>
        <v>900</v>
      </c>
      <c r="S28" s="110" t="s">
        <v>258</v>
      </c>
    </row>
    <row r="29" spans="1:20" x14ac:dyDescent="0.25">
      <c r="O29" s="107" t="s">
        <v>20</v>
      </c>
      <c r="P29" s="108">
        <v>0.15</v>
      </c>
      <c r="Q29" s="109">
        <f t="shared" si="7"/>
        <v>75</v>
      </c>
      <c r="R29" s="109">
        <f t="shared" si="6"/>
        <v>900</v>
      </c>
      <c r="S29" s="110" t="s">
        <v>257</v>
      </c>
      <c r="T29" s="124" t="str">
        <f>Q29*0.3 &amp; " IHI"</f>
        <v>22.5 IHI</v>
      </c>
    </row>
    <row r="30" spans="1:20" x14ac:dyDescent="0.25">
      <c r="O30" s="107" t="s">
        <v>153</v>
      </c>
      <c r="P30" s="108">
        <v>7.0000000000000007E-2</v>
      </c>
      <c r="Q30" s="109">
        <f t="shared" si="7"/>
        <v>35</v>
      </c>
      <c r="R30" s="109">
        <f t="shared" si="6"/>
        <v>420</v>
      </c>
      <c r="S30" s="110" t="s">
        <v>259</v>
      </c>
    </row>
    <row r="31" spans="1:20" x14ac:dyDescent="0.25">
      <c r="O31" s="107" t="s">
        <v>149</v>
      </c>
      <c r="P31" s="108">
        <f>SUM(P24:P30)</f>
        <v>1</v>
      </c>
      <c r="Q31" s="109">
        <f>SUM(Q24:Q30)</f>
        <v>500</v>
      </c>
      <c r="R31" s="109">
        <f>SUM(R24:R30)</f>
        <v>6000</v>
      </c>
      <c r="S31" s="110"/>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abSelected="1" topLeftCell="B1" workbookViewId="0">
      <pane ySplit="5" topLeftCell="A6" activePane="bottomLeft" state="frozen"/>
      <selection pane="bottomLeft" activeCell="B25" activeCellId="4" sqref="A23:XFD23 A26:XFD26 A28:XFD28 A22:XFD22 A25:XFD25"/>
    </sheetView>
  </sheetViews>
  <sheetFormatPr defaultRowHeight="13.5" x14ac:dyDescent="0.2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x14ac:dyDescent="0.25">
      <c r="C1" s="126" t="s">
        <v>186</v>
      </c>
      <c r="D1" s="101">
        <f>SUMIF(E:E,"Investment",K:K)</f>
        <v>8.5617159393368354</v>
      </c>
      <c r="G1" s="126" t="s">
        <v>187</v>
      </c>
      <c r="H1" s="126"/>
      <c r="I1" s="101">
        <f>SUMIF(E:E,"IRA",K:K)</f>
        <v>448.5183199999999</v>
      </c>
      <c r="K1" s="126" t="s">
        <v>149</v>
      </c>
      <c r="L1" s="101">
        <f>I1+D1</f>
        <v>457.08003593933677</v>
      </c>
    </row>
    <row r="2" spans="1:15" ht="13.5" customHeight="1" x14ac:dyDescent="0.25">
      <c r="C2" s="126"/>
      <c r="D2" s="101">
        <f>SUMIF(E:E,"Investment",J:J)</f>
        <v>1401.5865829557301</v>
      </c>
      <c r="G2" s="126"/>
      <c r="H2" s="126"/>
      <c r="I2" s="101">
        <f>SUMIF(E:E,"IRA",J:J)</f>
        <v>3448.4709399999992</v>
      </c>
      <c r="K2" s="126"/>
      <c r="L2" s="101">
        <f>I2+D2</f>
        <v>4850.0575229557289</v>
      </c>
    </row>
    <row r="3" spans="1:15" ht="13.5" customHeight="1" x14ac:dyDescent="0.25">
      <c r="C3" s="126"/>
      <c r="D3" s="102">
        <f>D1/(D2-D1)</f>
        <v>6.1461328810837948E-3</v>
      </c>
      <c r="G3" s="126"/>
      <c r="H3" s="126"/>
      <c r="I3" s="102">
        <f>I1/(I2-I1)</f>
        <v>0.14950846790373643</v>
      </c>
      <c r="K3" s="126"/>
      <c r="L3" s="102">
        <f>L1/(L2-L1)</f>
        <v>0.10404788945316788</v>
      </c>
    </row>
    <row r="5" spans="1:15" x14ac:dyDescent="0.25">
      <c r="A5" s="95" t="s">
        <v>188</v>
      </c>
      <c r="B5" s="97" t="s">
        <v>189</v>
      </c>
      <c r="C5" s="95" t="s">
        <v>190</v>
      </c>
      <c r="D5" s="95" t="s">
        <v>35</v>
      </c>
      <c r="E5" s="95" t="s">
        <v>191</v>
      </c>
      <c r="F5" s="104" t="s">
        <v>192</v>
      </c>
      <c r="G5" s="104" t="s">
        <v>193</v>
      </c>
      <c r="H5" s="95" t="s">
        <v>194</v>
      </c>
      <c r="I5" s="95" t="s">
        <v>195</v>
      </c>
      <c r="J5" s="95" t="s">
        <v>196</v>
      </c>
      <c r="K5" s="95" t="s">
        <v>197</v>
      </c>
      <c r="L5" s="95" t="s">
        <v>198</v>
      </c>
      <c r="M5" s="95" t="s">
        <v>199</v>
      </c>
    </row>
    <row r="6" spans="1:15" x14ac:dyDescent="0.25">
      <c r="A6" s="95" t="str">
        <f t="shared" ref="A6:A24" si="0">D6&amp;E6</f>
        <v>FXAIXIRA</v>
      </c>
      <c r="B6" s="97">
        <v>43888</v>
      </c>
      <c r="C6" s="95" t="e" vm="118">
        <v>#VALUE!</v>
      </c>
      <c r="D6" s="95" t="str">
        <f t="shared" ref="D6:D37" si="1">IFERROR(_FV(C6,"Ticker symbol",TRUE),"")</f>
        <v>FXAIX</v>
      </c>
      <c r="E6" s="95" t="s">
        <v>200</v>
      </c>
      <c r="F6" s="105">
        <v>2.4129999999999998</v>
      </c>
      <c r="G6" s="104">
        <v>103.59</v>
      </c>
      <c r="H6" s="96">
        <f t="shared" ref="H6:H25" si="2">G6*F6</f>
        <v>249.96267</v>
      </c>
      <c r="I6" s="98">
        <f t="shared" ref="I6:I37" si="3">IFERROR(_FV(C6,"Price"),"")</f>
        <v>113</v>
      </c>
      <c r="J6" s="98">
        <f t="shared" ref="J6:J37" si="4">IFERROR(I6*F6,0)</f>
        <v>272.66899999999998</v>
      </c>
      <c r="K6" s="98">
        <f t="shared" ref="K6:K25" si="5">J6-H6</f>
        <v>22.70632999999998</v>
      </c>
      <c r="L6" s="99">
        <f t="shared" ref="L6:L37" si="6">IFERROR((J6-H6)/H6,0)</f>
        <v>9.0838884062168085E-2</v>
      </c>
      <c r="M6" s="100">
        <f t="shared" ref="M6:M37" si="7">IFERROR(SUMIF(A:A,A6,J:J) / SUMIF(E:E,E6,J:J),0)</f>
        <v>0.37313088101592073</v>
      </c>
    </row>
    <row r="7" spans="1:15" x14ac:dyDescent="0.25">
      <c r="A7" s="95" t="str">
        <f t="shared" si="0"/>
        <v>FNILXIRA</v>
      </c>
      <c r="B7" s="97">
        <v>43888</v>
      </c>
      <c r="C7" s="95" t="e" vm="172">
        <v>#VALUE!</v>
      </c>
      <c r="D7" s="95" t="str">
        <f t="shared" si="1"/>
        <v>FNILX</v>
      </c>
      <c r="E7" s="95" t="s">
        <v>200</v>
      </c>
      <c r="F7" s="105">
        <v>23.969000000000001</v>
      </c>
      <c r="G7" s="104">
        <v>10.43</v>
      </c>
      <c r="H7" s="96">
        <f t="shared" si="2"/>
        <v>249.99666999999999</v>
      </c>
      <c r="I7" s="98">
        <f t="shared" si="3"/>
        <v>11.61</v>
      </c>
      <c r="J7" s="98">
        <f t="shared" si="4"/>
        <v>278.28008999999997</v>
      </c>
      <c r="K7" s="98">
        <f t="shared" si="5"/>
        <v>28.283419999999978</v>
      </c>
      <c r="L7" s="99">
        <f t="shared" si="6"/>
        <v>0.11313518696069023</v>
      </c>
      <c r="M7" s="100">
        <f t="shared" si="7"/>
        <v>0.37900395936060871</v>
      </c>
    </row>
    <row r="8" spans="1:15" x14ac:dyDescent="0.25">
      <c r="A8" s="95" t="str">
        <f t="shared" si="0"/>
        <v>FUAMXIRA</v>
      </c>
      <c r="B8" s="97">
        <v>43908</v>
      </c>
      <c r="C8" s="95" t="e" vm="173">
        <v>#VALUE!</v>
      </c>
      <c r="D8" s="95" t="str">
        <f t="shared" si="1"/>
        <v>FUAMX</v>
      </c>
      <c r="E8" s="95" t="s">
        <v>200</v>
      </c>
      <c r="F8" s="105">
        <v>8.6280000000000001</v>
      </c>
      <c r="G8" s="104">
        <v>11.59</v>
      </c>
      <c r="H8" s="96">
        <f t="shared" si="2"/>
        <v>99.998519999999999</v>
      </c>
      <c r="I8" s="98">
        <f t="shared" si="3"/>
        <v>12.06</v>
      </c>
      <c r="J8" s="98">
        <f t="shared" si="4"/>
        <v>104.05368</v>
      </c>
      <c r="K8" s="98">
        <f t="shared" si="5"/>
        <v>4.0551600000000008</v>
      </c>
      <c r="L8" s="99">
        <f t="shared" si="6"/>
        <v>4.0552200172562565E-2</v>
      </c>
      <c r="M8" s="100">
        <f t="shared" si="7"/>
        <v>5.9305554130608402E-2</v>
      </c>
      <c r="O8" s="98"/>
    </row>
    <row r="9" spans="1:15" x14ac:dyDescent="0.25">
      <c r="A9" s="95" t="str">
        <f t="shared" si="0"/>
        <v>FNBGXIRA</v>
      </c>
      <c r="B9" s="97">
        <v>43908</v>
      </c>
      <c r="C9" s="95" t="e" vm="120">
        <v>#VALUE!</v>
      </c>
      <c r="D9" s="95" t="str">
        <f t="shared" si="1"/>
        <v>FNBGX</v>
      </c>
      <c r="E9" s="95" t="s">
        <v>200</v>
      </c>
      <c r="F9" s="105">
        <v>25.773</v>
      </c>
      <c r="G9" s="104">
        <v>15.52</v>
      </c>
      <c r="H9" s="96">
        <f t="shared" si="2"/>
        <v>399.99696</v>
      </c>
      <c r="I9" s="98">
        <f t="shared" si="3"/>
        <v>17.29</v>
      </c>
      <c r="J9" s="98">
        <f t="shared" si="4"/>
        <v>445.61516999999998</v>
      </c>
      <c r="K9" s="98">
        <f t="shared" si="5"/>
        <v>45.618209999999976</v>
      </c>
      <c r="L9" s="99">
        <f t="shared" si="6"/>
        <v>0.11404639175257726</v>
      </c>
      <c r="M9" s="100">
        <f t="shared" si="7"/>
        <v>0.18855960549286233</v>
      </c>
      <c r="N9" s="98"/>
    </row>
    <row r="10" spans="1:15" x14ac:dyDescent="0.25">
      <c r="A10" s="95" t="str">
        <f t="shared" si="0"/>
        <v>FXAIXIRA</v>
      </c>
      <c r="B10" s="97">
        <v>43910</v>
      </c>
      <c r="C10" s="95" t="e" vm="118">
        <v>#VALUE!</v>
      </c>
      <c r="D10" s="95" t="str">
        <f t="shared" si="1"/>
        <v>FXAIX</v>
      </c>
      <c r="E10" s="95" t="s">
        <v>200</v>
      </c>
      <c r="F10" s="105">
        <v>3.1139999999999999</v>
      </c>
      <c r="G10" s="104">
        <v>80.28</v>
      </c>
      <c r="H10" s="96">
        <f t="shared" si="2"/>
        <v>249.99191999999999</v>
      </c>
      <c r="I10" s="98">
        <f t="shared" si="3"/>
        <v>113</v>
      </c>
      <c r="J10" s="98">
        <f t="shared" si="4"/>
        <v>351.88200000000001</v>
      </c>
      <c r="K10" s="98">
        <f t="shared" si="5"/>
        <v>101.89008000000001</v>
      </c>
      <c r="L10" s="99">
        <f t="shared" si="6"/>
        <v>0.40757349277528654</v>
      </c>
      <c r="M10" s="100">
        <f t="shared" si="7"/>
        <v>0.37313088101592073</v>
      </c>
    </row>
    <row r="11" spans="1:15" x14ac:dyDescent="0.25">
      <c r="A11" s="95" t="str">
        <f t="shared" si="0"/>
        <v>FNILXIRA</v>
      </c>
      <c r="B11" s="97">
        <v>43910</v>
      </c>
      <c r="C11" s="95" t="e" vm="172">
        <v>#VALUE!</v>
      </c>
      <c r="D11" s="95" t="str">
        <f t="shared" si="1"/>
        <v>FNILX</v>
      </c>
      <c r="E11" s="95" t="s">
        <v>200</v>
      </c>
      <c r="F11" s="105">
        <v>30.978999999999999</v>
      </c>
      <c r="G11" s="104">
        <v>8.07</v>
      </c>
      <c r="H11" s="96">
        <f t="shared" si="2"/>
        <v>250.00053</v>
      </c>
      <c r="I11" s="98">
        <f t="shared" si="3"/>
        <v>11.61</v>
      </c>
      <c r="J11" s="98">
        <f t="shared" si="4"/>
        <v>359.66618999999997</v>
      </c>
      <c r="K11" s="98">
        <f t="shared" si="5"/>
        <v>109.66565999999997</v>
      </c>
      <c r="L11" s="99">
        <f t="shared" si="6"/>
        <v>0.43866171003717463</v>
      </c>
      <c r="M11" s="100">
        <f t="shared" si="7"/>
        <v>0.37900395936060871</v>
      </c>
    </row>
    <row r="12" spans="1:15" x14ac:dyDescent="0.25">
      <c r="A12" s="95" t="str">
        <f t="shared" si="0"/>
        <v>FXAIXIRA</v>
      </c>
      <c r="B12" s="97">
        <v>43941</v>
      </c>
      <c r="C12" s="95" t="e" vm="118">
        <v>#VALUE!</v>
      </c>
      <c r="D12" s="95" t="str">
        <f t="shared" si="1"/>
        <v>FXAIX</v>
      </c>
      <c r="E12" s="95" t="s">
        <v>200</v>
      </c>
      <c r="F12" s="105">
        <v>2.5529999999999999</v>
      </c>
      <c r="G12" s="104">
        <v>97.92</v>
      </c>
      <c r="H12" s="96">
        <f t="shared" si="2"/>
        <v>249.98975999999999</v>
      </c>
      <c r="I12" s="98">
        <f t="shared" si="3"/>
        <v>113</v>
      </c>
      <c r="J12" s="98">
        <f t="shared" si="4"/>
        <v>288.48899999999998</v>
      </c>
      <c r="K12" s="98">
        <f t="shared" si="5"/>
        <v>38.499239999999986</v>
      </c>
      <c r="L12" s="99">
        <f t="shared" si="6"/>
        <v>0.15400326797385616</v>
      </c>
      <c r="M12" s="100">
        <f t="shared" si="7"/>
        <v>0.37313088101592073</v>
      </c>
    </row>
    <row r="13" spans="1:15" x14ac:dyDescent="0.25">
      <c r="A13" s="95" t="str">
        <f t="shared" si="0"/>
        <v>FNILXIRA</v>
      </c>
      <c r="B13" s="97">
        <v>43941</v>
      </c>
      <c r="C13" s="95" t="e" vm="172">
        <v>#VALUE!</v>
      </c>
      <c r="D13" s="95" t="str">
        <f t="shared" si="1"/>
        <v>FNILX</v>
      </c>
      <c r="E13" s="95" t="s">
        <v>200</v>
      </c>
      <c r="F13" s="105">
        <v>25.151</v>
      </c>
      <c r="G13" s="104">
        <v>9.94</v>
      </c>
      <c r="H13" s="96">
        <f t="shared" si="2"/>
        <v>250.00093999999999</v>
      </c>
      <c r="I13" s="98">
        <f t="shared" si="3"/>
        <v>11.61</v>
      </c>
      <c r="J13" s="98">
        <f t="shared" si="4"/>
        <v>292.00310999999999</v>
      </c>
      <c r="K13" s="98">
        <f t="shared" si="5"/>
        <v>42.002170000000007</v>
      </c>
      <c r="L13" s="99">
        <f t="shared" si="6"/>
        <v>0.16800804828973848</v>
      </c>
      <c r="M13" s="100">
        <f t="shared" si="7"/>
        <v>0.37900395936060871</v>
      </c>
    </row>
    <row r="14" spans="1:15" x14ac:dyDescent="0.25">
      <c r="A14" s="95" t="str">
        <f t="shared" si="0"/>
        <v>FUAMXIRA</v>
      </c>
      <c r="B14" s="97">
        <v>43971</v>
      </c>
      <c r="C14" s="95" t="e" vm="173">
        <v>#VALUE!</v>
      </c>
      <c r="D14" s="95" t="str">
        <f t="shared" si="1"/>
        <v>FUAMX</v>
      </c>
      <c r="E14" s="95" t="s">
        <v>200</v>
      </c>
      <c r="F14" s="105">
        <v>4.1630000000000003</v>
      </c>
      <c r="G14" s="104">
        <v>12.01</v>
      </c>
      <c r="H14" s="96">
        <f t="shared" si="2"/>
        <v>49.997630000000001</v>
      </c>
      <c r="I14" s="98">
        <f t="shared" si="3"/>
        <v>12.06</v>
      </c>
      <c r="J14" s="98">
        <f t="shared" si="4"/>
        <v>50.205780000000004</v>
      </c>
      <c r="K14" s="98">
        <f t="shared" si="5"/>
        <v>0.20815000000000339</v>
      </c>
      <c r="L14" s="99">
        <f t="shared" si="6"/>
        <v>4.1631973355537727E-3</v>
      </c>
      <c r="M14" s="100">
        <f t="shared" si="7"/>
        <v>5.9305554130608402E-2</v>
      </c>
    </row>
    <row r="15" spans="1:15" x14ac:dyDescent="0.25">
      <c r="A15" s="95" t="str">
        <f t="shared" si="0"/>
        <v>FNBGXIRA</v>
      </c>
      <c r="B15" s="97">
        <v>43971</v>
      </c>
      <c r="C15" s="95" t="e" vm="120">
        <v>#VALUE!</v>
      </c>
      <c r="D15" s="95" t="str">
        <f t="shared" si="1"/>
        <v>FNBGX</v>
      </c>
      <c r="E15" s="95" t="s">
        <v>200</v>
      </c>
      <c r="F15" s="105">
        <v>5.8860000000000001</v>
      </c>
      <c r="G15" s="104">
        <v>16.989999999999998</v>
      </c>
      <c r="H15" s="96">
        <f t="shared" si="2"/>
        <v>100.00313999999999</v>
      </c>
      <c r="I15" s="98">
        <f t="shared" si="3"/>
        <v>17.29</v>
      </c>
      <c r="J15" s="98">
        <f t="shared" si="4"/>
        <v>101.76894</v>
      </c>
      <c r="K15" s="98">
        <f t="shared" si="5"/>
        <v>1.7658000000000129</v>
      </c>
      <c r="L15" s="99">
        <f t="shared" si="6"/>
        <v>1.7657445556209666E-2</v>
      </c>
      <c r="M15" s="100">
        <f t="shared" si="7"/>
        <v>0.18855960549286233</v>
      </c>
    </row>
    <row r="16" spans="1:15" x14ac:dyDescent="0.25">
      <c r="A16" s="95" t="str">
        <f t="shared" si="0"/>
        <v>FXAIXIRA</v>
      </c>
      <c r="B16" s="97">
        <v>43971</v>
      </c>
      <c r="C16" s="95" t="e" vm="118">
        <v>#VALUE!</v>
      </c>
      <c r="D16" s="95" t="str">
        <f t="shared" si="1"/>
        <v>FXAIX</v>
      </c>
      <c r="E16" s="95" t="s">
        <v>200</v>
      </c>
      <c r="F16" s="105">
        <v>1.6950000000000001</v>
      </c>
      <c r="G16" s="104">
        <v>103.27</v>
      </c>
      <c r="H16" s="96">
        <f t="shared" si="2"/>
        <v>175.04265000000001</v>
      </c>
      <c r="I16" s="98">
        <f t="shared" si="3"/>
        <v>113</v>
      </c>
      <c r="J16" s="98">
        <f t="shared" si="4"/>
        <v>191.535</v>
      </c>
      <c r="K16" s="98">
        <f t="shared" si="5"/>
        <v>16.492349999999988</v>
      </c>
      <c r="L16" s="99">
        <f t="shared" si="6"/>
        <v>9.4219037474581116E-2</v>
      </c>
      <c r="M16" s="100">
        <f t="shared" si="7"/>
        <v>0.37313088101592073</v>
      </c>
    </row>
    <row r="17" spans="1:13" x14ac:dyDescent="0.25">
      <c r="A17" s="95" t="str">
        <f t="shared" si="0"/>
        <v>FNILXIRA</v>
      </c>
      <c r="B17" s="97">
        <v>43971</v>
      </c>
      <c r="C17" s="95" t="e" vm="172">
        <v>#VALUE!</v>
      </c>
      <c r="D17" s="95" t="str">
        <f t="shared" si="1"/>
        <v>FNILX</v>
      </c>
      <c r="E17" s="95" t="s">
        <v>200</v>
      </c>
      <c r="F17" s="105">
        <v>16.667000000000002</v>
      </c>
      <c r="G17" s="104">
        <v>10.5</v>
      </c>
      <c r="H17" s="96">
        <f t="shared" si="2"/>
        <v>175.00350000000003</v>
      </c>
      <c r="I17" s="98">
        <f t="shared" si="3"/>
        <v>11.61</v>
      </c>
      <c r="J17" s="98">
        <f t="shared" si="4"/>
        <v>193.50387000000001</v>
      </c>
      <c r="K17" s="98">
        <f t="shared" si="5"/>
        <v>18.500369999999975</v>
      </c>
      <c r="L17" s="99">
        <f t="shared" si="6"/>
        <v>0.10571428571428555</v>
      </c>
      <c r="M17" s="100">
        <f t="shared" si="7"/>
        <v>0.37900395936060871</v>
      </c>
    </row>
    <row r="18" spans="1:13" x14ac:dyDescent="0.25">
      <c r="A18" s="95" t="str">
        <f t="shared" si="0"/>
        <v>FUAMXIRA</v>
      </c>
      <c r="B18" s="97">
        <v>44004</v>
      </c>
      <c r="C18" s="95" t="e" vm="173">
        <v>#VALUE!</v>
      </c>
      <c r="D18" s="95" t="str">
        <f t="shared" si="1"/>
        <v>FUAMX</v>
      </c>
      <c r="E18" s="95" t="s">
        <v>200</v>
      </c>
      <c r="F18" s="105">
        <v>4.1669999999999998</v>
      </c>
      <c r="G18" s="104">
        <v>12</v>
      </c>
      <c r="H18" s="96">
        <f t="shared" si="2"/>
        <v>50.003999999999998</v>
      </c>
      <c r="I18" s="98">
        <f t="shared" si="3"/>
        <v>12.06</v>
      </c>
      <c r="J18" s="98">
        <f t="shared" si="4"/>
        <v>50.254019999999997</v>
      </c>
      <c r="K18" s="98">
        <f t="shared" si="5"/>
        <v>0.25001999999999924</v>
      </c>
      <c r="L18" s="99">
        <f t="shared" si="6"/>
        <v>4.9999999999999854E-3</v>
      </c>
      <c r="M18" s="100">
        <f t="shared" si="7"/>
        <v>5.9305554130608402E-2</v>
      </c>
    </row>
    <row r="19" spans="1:13" x14ac:dyDescent="0.25">
      <c r="A19" s="95" t="str">
        <f t="shared" si="0"/>
        <v>FXAIXIRA</v>
      </c>
      <c r="B19" s="97">
        <v>44004</v>
      </c>
      <c r="C19" s="95" t="e" vm="118">
        <v>#VALUE!</v>
      </c>
      <c r="D19" s="95" t="str">
        <f t="shared" si="1"/>
        <v>FXAIX</v>
      </c>
      <c r="E19" s="95" t="s">
        <v>200</v>
      </c>
      <c r="F19" s="105">
        <v>1.6120000000000001</v>
      </c>
      <c r="G19" s="104">
        <v>108.54</v>
      </c>
      <c r="H19" s="96">
        <f t="shared" si="2"/>
        <v>174.96648000000002</v>
      </c>
      <c r="I19" s="98">
        <f t="shared" si="3"/>
        <v>113</v>
      </c>
      <c r="J19" s="98">
        <f t="shared" si="4"/>
        <v>182.15600000000001</v>
      </c>
      <c r="K19" s="98">
        <f t="shared" si="5"/>
        <v>7.1895199999999875</v>
      </c>
      <c r="L19" s="99">
        <f t="shared" si="6"/>
        <v>4.1090842085866885E-2</v>
      </c>
      <c r="M19" s="100">
        <f t="shared" si="7"/>
        <v>0.37313088101592073</v>
      </c>
    </row>
    <row r="20" spans="1:13" x14ac:dyDescent="0.25">
      <c r="A20" s="95" t="str">
        <f t="shared" si="0"/>
        <v>FNILXIRA</v>
      </c>
      <c r="B20" s="97">
        <v>44004</v>
      </c>
      <c r="C20" s="95" t="e" vm="172">
        <v>#VALUE!</v>
      </c>
      <c r="D20" s="95" t="str">
        <f t="shared" si="1"/>
        <v>FNILX</v>
      </c>
      <c r="E20" s="95" t="s">
        <v>200</v>
      </c>
      <c r="F20" s="105">
        <v>15.808</v>
      </c>
      <c r="G20" s="104">
        <v>11.07</v>
      </c>
      <c r="H20" s="96">
        <f t="shared" si="2"/>
        <v>174.99456000000001</v>
      </c>
      <c r="I20" s="98">
        <f t="shared" si="3"/>
        <v>11.61</v>
      </c>
      <c r="J20" s="98">
        <f t="shared" si="4"/>
        <v>183.53088</v>
      </c>
      <c r="K20" s="98">
        <f t="shared" si="5"/>
        <v>8.5363199999999892</v>
      </c>
      <c r="L20" s="99">
        <f t="shared" si="6"/>
        <v>4.8780487804877988E-2</v>
      </c>
      <c r="M20" s="100">
        <f t="shared" si="7"/>
        <v>0.37900395936060871</v>
      </c>
    </row>
    <row r="21" spans="1:13" x14ac:dyDescent="0.25">
      <c r="A21" s="95" t="str">
        <f t="shared" si="0"/>
        <v>FNBGXIRA</v>
      </c>
      <c r="B21" s="97">
        <v>44004</v>
      </c>
      <c r="C21" s="95" t="e" vm="120">
        <v>#VALUE!</v>
      </c>
      <c r="D21" s="95" t="str">
        <f t="shared" si="1"/>
        <v>FNBGX</v>
      </c>
      <c r="E21" s="95" t="s">
        <v>200</v>
      </c>
      <c r="F21" s="105">
        <v>5.9489999999999998</v>
      </c>
      <c r="G21" s="104">
        <v>16.809999999999999</v>
      </c>
      <c r="H21" s="96">
        <f t="shared" si="2"/>
        <v>100.00268999999999</v>
      </c>
      <c r="I21" s="98">
        <f t="shared" si="3"/>
        <v>17.29</v>
      </c>
      <c r="J21" s="98">
        <f t="shared" si="4"/>
        <v>102.85820999999999</v>
      </c>
      <c r="K21" s="98">
        <f t="shared" si="5"/>
        <v>2.8555199999999985</v>
      </c>
      <c r="L21" s="99">
        <f t="shared" si="6"/>
        <v>2.8554431885782262E-2</v>
      </c>
      <c r="M21" s="100">
        <f t="shared" si="7"/>
        <v>0.18855960549286233</v>
      </c>
    </row>
    <row r="22" spans="1:13" x14ac:dyDescent="0.25">
      <c r="A22" s="95" t="str">
        <f t="shared" si="0"/>
        <v>WFCInvestment</v>
      </c>
      <c r="B22" s="97">
        <v>44008</v>
      </c>
      <c r="C22" s="95" t="e" vm="80">
        <v>#VALUE!</v>
      </c>
      <c r="D22" s="95" t="str">
        <f t="shared" si="1"/>
        <v>WFC</v>
      </c>
      <c r="E22" s="95" t="s">
        <v>201</v>
      </c>
      <c r="F22" s="105">
        <v>10</v>
      </c>
      <c r="G22" s="104">
        <v>25.9</v>
      </c>
      <c r="H22" s="96">
        <f t="shared" si="2"/>
        <v>259</v>
      </c>
      <c r="I22" s="98">
        <f t="shared" si="3"/>
        <v>26.215</v>
      </c>
      <c r="J22" s="98">
        <f t="shared" si="4"/>
        <v>262.14999999999998</v>
      </c>
      <c r="K22" s="98">
        <f t="shared" si="5"/>
        <v>3.1499999999999773</v>
      </c>
      <c r="L22" s="99">
        <f t="shared" si="6"/>
        <v>1.2162162162162074E-2</v>
      </c>
      <c r="M22" s="100">
        <f t="shared" si="7"/>
        <v>0.18703803474428674</v>
      </c>
    </row>
    <row r="23" spans="1:13" x14ac:dyDescent="0.25">
      <c r="A23" s="95" t="str">
        <f t="shared" si="0"/>
        <v>CVSInvestment</v>
      </c>
      <c r="B23" s="97">
        <v>44022</v>
      </c>
      <c r="C23" s="95" t="e" vm="18">
        <v>#VALUE!</v>
      </c>
      <c r="D23" s="95" t="str">
        <f t="shared" si="1"/>
        <v>CVS</v>
      </c>
      <c r="E23" s="95" t="s">
        <v>201</v>
      </c>
      <c r="F23" s="105">
        <v>1.9125683060109291</v>
      </c>
      <c r="G23" s="104">
        <v>62.2239</v>
      </c>
      <c r="H23" s="96">
        <f t="shared" si="2"/>
        <v>119.00745901639345</v>
      </c>
      <c r="I23" s="98">
        <f t="shared" si="3"/>
        <v>63.82</v>
      </c>
      <c r="J23" s="98">
        <f t="shared" si="4"/>
        <v>122.0601092896175</v>
      </c>
      <c r="K23" s="98">
        <f t="shared" si="5"/>
        <v>3.0526502732240459</v>
      </c>
      <c r="L23" s="99">
        <f t="shared" si="6"/>
        <v>2.5650915484243208E-2</v>
      </c>
      <c r="M23" s="100">
        <f t="shared" si="7"/>
        <v>8.7087098844947225E-2</v>
      </c>
    </row>
    <row r="24" spans="1:13" x14ac:dyDescent="0.25">
      <c r="A24" s="95" t="str">
        <f t="shared" si="0"/>
        <v>FSKAXInvestment</v>
      </c>
      <c r="B24" s="97">
        <v>44022</v>
      </c>
      <c r="C24" s="95" t="e" vm="116">
        <v>#VALUE!</v>
      </c>
      <c r="D24" s="95" t="str">
        <f t="shared" si="1"/>
        <v>FSKAX</v>
      </c>
      <c r="E24" s="95" t="s">
        <v>201</v>
      </c>
      <c r="F24" s="105">
        <v>2.23513634331694</v>
      </c>
      <c r="G24" s="104">
        <v>89.48</v>
      </c>
      <c r="H24" s="96">
        <f t="shared" si="2"/>
        <v>199.9999999999998</v>
      </c>
      <c r="I24" s="98">
        <f t="shared" si="3"/>
        <v>91.69</v>
      </c>
      <c r="J24" s="98">
        <f t="shared" si="4"/>
        <v>204.93965131873023</v>
      </c>
      <c r="K24" s="98">
        <f t="shared" si="5"/>
        <v>4.9396513187304265</v>
      </c>
      <c r="L24" s="99">
        <f t="shared" si="6"/>
        <v>2.4698256593652157E-2</v>
      </c>
      <c r="M24" s="100">
        <f t="shared" si="7"/>
        <v>0.14621975824464878</v>
      </c>
    </row>
    <row r="25" spans="1:13" x14ac:dyDescent="0.25">
      <c r="A25" s="95" t="e">
        <f t="shared" ref="A25:A88" si="8">C25&amp;E25</f>
        <v>#VALUE!</v>
      </c>
      <c r="B25" s="97">
        <v>44022</v>
      </c>
      <c r="C25" s="95" t="e" vm="112">
        <v>#VALUE!</v>
      </c>
      <c r="D25" s="95" t="str">
        <f t="shared" si="1"/>
        <v>WCLD</v>
      </c>
      <c r="E25" s="95" t="s">
        <v>201</v>
      </c>
      <c r="F25" s="105">
        <v>1.91308839424925</v>
      </c>
      <c r="G25" s="104">
        <v>41.8172</v>
      </c>
      <c r="H25" s="96">
        <f t="shared" si="2"/>
        <v>79.999999999999744</v>
      </c>
      <c r="I25" s="98">
        <f t="shared" si="3"/>
        <v>40.450000000000003</v>
      </c>
      <c r="J25" s="98">
        <f t="shared" si="4"/>
        <v>77.384425547382165</v>
      </c>
      <c r="K25" s="98">
        <f t="shared" si="5"/>
        <v>-2.6155744526175795</v>
      </c>
      <c r="L25" s="99">
        <f t="shared" si="6"/>
        <v>-3.2694680657719848E-2</v>
      </c>
      <c r="M25" s="100">
        <f t="shared" si="7"/>
        <v>0.57965510816611698</v>
      </c>
    </row>
    <row r="26" spans="1:13" x14ac:dyDescent="0.25">
      <c r="A26" s="95" t="e">
        <f t="shared" si="8"/>
        <v>#VALUE!</v>
      </c>
      <c r="B26" s="97">
        <v>44025</v>
      </c>
      <c r="C26" s="95" t="e" vm="70">
        <v>#VALUE!</v>
      </c>
      <c r="D26" s="95" t="str">
        <f t="shared" si="1"/>
        <v>T</v>
      </c>
      <c r="E26" s="95" t="s">
        <v>201</v>
      </c>
      <c r="F26" s="105">
        <v>5</v>
      </c>
      <c r="G26" s="104">
        <v>29.824999999999999</v>
      </c>
      <c r="H26" s="96">
        <f>G26*F26</f>
        <v>149.125</v>
      </c>
      <c r="I26" s="98">
        <f t="shared" si="3"/>
        <v>30.215</v>
      </c>
      <c r="J26" s="98">
        <f t="shared" si="4"/>
        <v>151.07499999999999</v>
      </c>
      <c r="K26" s="98">
        <f>J26-H26</f>
        <v>1.9499999999999886</v>
      </c>
      <c r="L26" s="99">
        <f t="shared" si="6"/>
        <v>1.307627829002507E-2</v>
      </c>
      <c r="M26" s="100">
        <f t="shared" si="7"/>
        <v>0.57965510816611698</v>
      </c>
    </row>
    <row r="27" spans="1:13" x14ac:dyDescent="0.25">
      <c r="A27" s="95" t="e">
        <f t="shared" si="8"/>
        <v>#VALUE!</v>
      </c>
      <c r="B27" s="97">
        <v>44025</v>
      </c>
      <c r="C27" s="95" t="e" vm="174">
        <v>#VALUE!</v>
      </c>
      <c r="D27" s="95" t="str">
        <f t="shared" si="1"/>
        <v>TSLA</v>
      </c>
      <c r="E27" s="95" t="s">
        <v>201</v>
      </c>
      <c r="F27" s="105">
        <v>0.04</v>
      </c>
      <c r="G27" s="104">
        <v>1733</v>
      </c>
      <c r="H27" s="96">
        <f>G27*F27</f>
        <v>69.320000000000007</v>
      </c>
      <c r="I27" s="98">
        <f t="shared" si="3"/>
        <v>1602.9136000000001</v>
      </c>
      <c r="J27" s="98">
        <f t="shared" si="4"/>
        <v>64.116544000000005</v>
      </c>
      <c r="K27" s="98">
        <f>J27-H27</f>
        <v>-5.2034560000000027</v>
      </c>
      <c r="L27" s="99">
        <f t="shared" si="6"/>
        <v>-7.5064281592613996E-2</v>
      </c>
      <c r="M27" s="100">
        <f t="shared" si="7"/>
        <v>0.57965510816611698</v>
      </c>
    </row>
    <row r="28" spans="1:13" x14ac:dyDescent="0.25">
      <c r="A28" s="95" t="e">
        <f t="shared" ref="A28" si="9">C28&amp;E28</f>
        <v>#VALUE!</v>
      </c>
      <c r="B28" s="97">
        <v>44025</v>
      </c>
      <c r="C28" s="95" t="e" vm="175">
        <v>#VALUE!</v>
      </c>
      <c r="D28" s="95" t="str">
        <f t="shared" si="1"/>
        <v>MRVL</v>
      </c>
      <c r="E28" s="95" t="s">
        <v>201</v>
      </c>
      <c r="F28" s="105">
        <v>2</v>
      </c>
      <c r="G28" s="104">
        <v>38.469799999999999</v>
      </c>
      <c r="H28" s="96">
        <f>G28*F28</f>
        <v>76.939599999999999</v>
      </c>
      <c r="I28" s="98">
        <f t="shared" si="3"/>
        <v>35.984999999999999</v>
      </c>
      <c r="J28" s="98">
        <f t="shared" si="4"/>
        <v>71.97</v>
      </c>
      <c r="K28" s="98">
        <f>J28-H28</f>
        <v>-4.9695999999999998</v>
      </c>
      <c r="L28" s="99">
        <f t="shared" si="6"/>
        <v>-6.4590925869123308E-2</v>
      </c>
      <c r="M28" s="100">
        <f t="shared" si="7"/>
        <v>0.57965510816611698</v>
      </c>
    </row>
    <row r="29" spans="1:13" x14ac:dyDescent="0.25">
      <c r="A29" s="95" t="e">
        <f t="shared" si="8"/>
        <v>#VALUE!</v>
      </c>
      <c r="B29" s="97">
        <v>44025</v>
      </c>
      <c r="C29" s="95" t="e" vm="108">
        <v>#VALUE!</v>
      </c>
      <c r="D29" s="95" t="str">
        <f t="shared" si="1"/>
        <v>FTEC</v>
      </c>
      <c r="E29" s="95" t="s">
        <v>201</v>
      </c>
      <c r="F29" s="105">
        <v>1.8620000000000001</v>
      </c>
      <c r="G29" s="104">
        <v>85.9</v>
      </c>
      <c r="H29" s="96">
        <f>G29*F29</f>
        <v>159.94580000000002</v>
      </c>
      <c r="I29" s="98">
        <f t="shared" si="3"/>
        <v>86.166899999999998</v>
      </c>
      <c r="J29" s="98">
        <f t="shared" si="4"/>
        <v>160.44276780000001</v>
      </c>
      <c r="K29" s="98">
        <f>J29-H29</f>
        <v>0.49696779999999308</v>
      </c>
      <c r="L29" s="99">
        <f t="shared" si="6"/>
        <v>3.1071012805587456E-3</v>
      </c>
      <c r="M29" s="100">
        <f t="shared" si="7"/>
        <v>0.57965510816611698</v>
      </c>
    </row>
    <row r="30" spans="1:13" x14ac:dyDescent="0.25">
      <c r="A30" s="95" t="e">
        <f t="shared" si="8"/>
        <v>#VALUE!</v>
      </c>
      <c r="B30" s="97">
        <v>44025</v>
      </c>
      <c r="C30" s="95" t="e" vm="107">
        <v>#VALUE!</v>
      </c>
      <c r="D30" s="95" t="str">
        <f t="shared" si="1"/>
        <v>VGT</v>
      </c>
      <c r="E30" s="95" t="s">
        <v>201</v>
      </c>
      <c r="F30" s="105">
        <v>0.55100000000000005</v>
      </c>
      <c r="G30" s="104">
        <v>290</v>
      </c>
      <c r="H30" s="96">
        <f t="shared" ref="H30:H60" si="10">G30*F30</f>
        <v>159.79000000000002</v>
      </c>
      <c r="I30" s="98">
        <f t="shared" si="3"/>
        <v>291.875</v>
      </c>
      <c r="J30" s="98">
        <f t="shared" si="4"/>
        <v>160.823125</v>
      </c>
      <c r="K30" s="98">
        <f t="shared" ref="K30:K60" si="11">J30-H30</f>
        <v>1.0331249999999841</v>
      </c>
      <c r="L30" s="99">
        <f t="shared" si="6"/>
        <v>6.4655172413792096E-3</v>
      </c>
      <c r="M30" s="100">
        <f t="shared" si="7"/>
        <v>0.57965510816611698</v>
      </c>
    </row>
    <row r="31" spans="1:13" x14ac:dyDescent="0.25">
      <c r="A31" s="95" t="e">
        <f t="shared" si="8"/>
        <v>#VALUE!</v>
      </c>
      <c r="B31" s="97">
        <v>44025</v>
      </c>
      <c r="C31" s="95" t="e" vm="102">
        <v>#VALUE!</v>
      </c>
      <c r="D31" s="95" t="str">
        <f t="shared" si="1"/>
        <v>VHT</v>
      </c>
      <c r="E31" s="95" t="s">
        <v>201</v>
      </c>
      <c r="F31" s="105">
        <v>0.61599999999999999</v>
      </c>
      <c r="G31" s="104">
        <v>194.63800000000001</v>
      </c>
      <c r="H31" s="96">
        <f t="shared" si="10"/>
        <v>119.897008</v>
      </c>
      <c r="I31" s="98">
        <f t="shared" si="3"/>
        <v>205.56</v>
      </c>
      <c r="J31" s="98">
        <f t="shared" si="4"/>
        <v>126.62496</v>
      </c>
      <c r="K31" s="98">
        <f t="shared" si="11"/>
        <v>6.7279520000000019</v>
      </c>
      <c r="L31" s="99">
        <f t="shared" si="6"/>
        <v>5.6114427809574714E-2</v>
      </c>
      <c r="M31" s="100">
        <f t="shared" si="7"/>
        <v>0.57965510816611698</v>
      </c>
    </row>
    <row r="32" spans="1:13" x14ac:dyDescent="0.25">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x14ac:dyDescent="0.25">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x14ac:dyDescent="0.25">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x14ac:dyDescent="0.25">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x14ac:dyDescent="0.25">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x14ac:dyDescent="0.25">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x14ac:dyDescent="0.25">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x14ac:dyDescent="0.25">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x14ac:dyDescent="0.25">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x14ac:dyDescent="0.25">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x14ac:dyDescent="0.25">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x14ac:dyDescent="0.25">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x14ac:dyDescent="0.25">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x14ac:dyDescent="0.25">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x14ac:dyDescent="0.25">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x14ac:dyDescent="0.25">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x14ac:dyDescent="0.25">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x14ac:dyDescent="0.25">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x14ac:dyDescent="0.25">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x14ac:dyDescent="0.25">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x14ac:dyDescent="0.25">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x14ac:dyDescent="0.25">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x14ac:dyDescent="0.25">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x14ac:dyDescent="0.25">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x14ac:dyDescent="0.25">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x14ac:dyDescent="0.25">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x14ac:dyDescent="0.25">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x14ac:dyDescent="0.25">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x14ac:dyDescent="0.25">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x14ac:dyDescent="0.25">
      <c r="A61" s="95" t="str">
        <f t="shared" si="8"/>
        <v/>
      </c>
      <c r="K61" s="98"/>
    </row>
    <row r="62" spans="1:13" x14ac:dyDescent="0.25">
      <c r="A62" s="95" t="str">
        <f t="shared" si="8"/>
        <v/>
      </c>
      <c r="K62" s="98"/>
    </row>
    <row r="63" spans="1:13" x14ac:dyDescent="0.25">
      <c r="A63" s="95" t="str">
        <f t="shared" si="8"/>
        <v/>
      </c>
      <c r="K63" s="98"/>
    </row>
    <row r="64" spans="1:13" x14ac:dyDescent="0.25">
      <c r="A64" s="95" t="str">
        <f t="shared" si="8"/>
        <v/>
      </c>
      <c r="K64" s="98"/>
    </row>
    <row r="65" spans="1:11" x14ac:dyDescent="0.25">
      <c r="A65" s="95" t="str">
        <f t="shared" si="8"/>
        <v/>
      </c>
      <c r="K65" s="98"/>
    </row>
    <row r="66" spans="1:11" x14ac:dyDescent="0.25">
      <c r="A66" s="95" t="str">
        <f t="shared" si="8"/>
        <v/>
      </c>
      <c r="K66" s="98"/>
    </row>
    <row r="67" spans="1:11" x14ac:dyDescent="0.25">
      <c r="A67" s="95" t="str">
        <f t="shared" si="8"/>
        <v/>
      </c>
      <c r="K67" s="98"/>
    </row>
    <row r="68" spans="1:11" x14ac:dyDescent="0.25">
      <c r="A68" s="95" t="str">
        <f t="shared" si="8"/>
        <v/>
      </c>
      <c r="K68" s="98"/>
    </row>
    <row r="69" spans="1:11" x14ac:dyDescent="0.25">
      <c r="A69" s="95" t="str">
        <f t="shared" si="8"/>
        <v/>
      </c>
      <c r="K69" s="98"/>
    </row>
    <row r="70" spans="1:11" x14ac:dyDescent="0.25">
      <c r="A70" s="95" t="str">
        <f t="shared" si="8"/>
        <v/>
      </c>
      <c r="K70" s="98"/>
    </row>
    <row r="71" spans="1:11" x14ac:dyDescent="0.25">
      <c r="A71" s="95" t="str">
        <f t="shared" si="8"/>
        <v/>
      </c>
      <c r="K71" s="98"/>
    </row>
    <row r="72" spans="1:11" x14ac:dyDescent="0.25">
      <c r="A72" s="95" t="str">
        <f t="shared" si="8"/>
        <v/>
      </c>
      <c r="K72" s="98"/>
    </row>
    <row r="73" spans="1:11" x14ac:dyDescent="0.25">
      <c r="A73" s="95" t="str">
        <f t="shared" si="8"/>
        <v/>
      </c>
      <c r="K73" s="98"/>
    </row>
    <row r="74" spans="1:11" x14ac:dyDescent="0.25">
      <c r="A74" s="95" t="str">
        <f t="shared" si="8"/>
        <v/>
      </c>
      <c r="K74" s="98"/>
    </row>
    <row r="75" spans="1:11" x14ac:dyDescent="0.25">
      <c r="A75" s="95" t="str">
        <f t="shared" si="8"/>
        <v/>
      </c>
      <c r="K75" s="98"/>
    </row>
    <row r="76" spans="1:11" x14ac:dyDescent="0.25">
      <c r="A76" s="95" t="str">
        <f t="shared" si="8"/>
        <v/>
      </c>
      <c r="K76" s="98"/>
    </row>
    <row r="77" spans="1:11" x14ac:dyDescent="0.25">
      <c r="A77" s="95" t="str">
        <f t="shared" si="8"/>
        <v/>
      </c>
      <c r="K77" s="98"/>
    </row>
    <row r="78" spans="1:11" x14ac:dyDescent="0.25">
      <c r="A78" s="95" t="str">
        <f t="shared" si="8"/>
        <v/>
      </c>
      <c r="K78" s="98"/>
    </row>
    <row r="79" spans="1:11" x14ac:dyDescent="0.25">
      <c r="A79" s="95" t="str">
        <f t="shared" si="8"/>
        <v/>
      </c>
      <c r="K79" s="98"/>
    </row>
    <row r="80" spans="1:11" x14ac:dyDescent="0.25">
      <c r="A80" s="95" t="str">
        <f t="shared" si="8"/>
        <v/>
      </c>
      <c r="K80" s="98"/>
    </row>
    <row r="81" spans="1:11" x14ac:dyDescent="0.25">
      <c r="A81" s="95" t="str">
        <f t="shared" si="8"/>
        <v/>
      </c>
      <c r="K81" s="98"/>
    </row>
    <row r="82" spans="1:11" x14ac:dyDescent="0.25">
      <c r="A82" s="95" t="str">
        <f t="shared" si="8"/>
        <v/>
      </c>
      <c r="K82" s="98"/>
    </row>
    <row r="83" spans="1:11" x14ac:dyDescent="0.25">
      <c r="A83" s="95" t="str">
        <f t="shared" si="8"/>
        <v/>
      </c>
      <c r="K83" s="98"/>
    </row>
    <row r="84" spans="1:11" x14ac:dyDescent="0.25">
      <c r="A84" s="95" t="str">
        <f t="shared" si="8"/>
        <v/>
      </c>
      <c r="K84" s="98"/>
    </row>
    <row r="85" spans="1:11" x14ac:dyDescent="0.25">
      <c r="A85" s="95" t="str">
        <f t="shared" si="8"/>
        <v/>
      </c>
      <c r="K85" s="98"/>
    </row>
    <row r="86" spans="1:11" x14ac:dyDescent="0.25">
      <c r="A86" s="95" t="str">
        <f t="shared" si="8"/>
        <v/>
      </c>
      <c r="K86" s="98"/>
    </row>
    <row r="87" spans="1:11" x14ac:dyDescent="0.25">
      <c r="A87" s="95" t="str">
        <f t="shared" si="8"/>
        <v/>
      </c>
      <c r="K87" s="98"/>
    </row>
    <row r="88" spans="1:11" x14ac:dyDescent="0.25">
      <c r="A88" s="95" t="str">
        <f t="shared" si="8"/>
        <v/>
      </c>
      <c r="K88" s="98"/>
    </row>
    <row r="89" spans="1:11" x14ac:dyDescent="0.25">
      <c r="A89" s="95" t="str">
        <f t="shared" ref="A89:A152" si="17">C89&amp;E89</f>
        <v/>
      </c>
      <c r="K89" s="98"/>
    </row>
    <row r="90" spans="1:11" x14ac:dyDescent="0.25">
      <c r="A90" s="95" t="str">
        <f t="shared" si="17"/>
        <v/>
      </c>
      <c r="K90" s="98"/>
    </row>
    <row r="91" spans="1:11" x14ac:dyDescent="0.25">
      <c r="A91" s="95" t="str">
        <f t="shared" si="17"/>
        <v/>
      </c>
      <c r="K91" s="98"/>
    </row>
    <row r="92" spans="1:11" x14ac:dyDescent="0.25">
      <c r="A92" s="95" t="str">
        <f t="shared" si="17"/>
        <v/>
      </c>
      <c r="K92" s="98"/>
    </row>
    <row r="93" spans="1:11" x14ac:dyDescent="0.25">
      <c r="A93" s="95" t="str">
        <f t="shared" si="17"/>
        <v/>
      </c>
      <c r="K93" s="98"/>
    </row>
    <row r="94" spans="1:11" x14ac:dyDescent="0.25">
      <c r="A94" s="95" t="str">
        <f t="shared" si="17"/>
        <v/>
      </c>
      <c r="K94" s="98"/>
    </row>
    <row r="95" spans="1:11" x14ac:dyDescent="0.25">
      <c r="A95" s="95" t="str">
        <f t="shared" si="17"/>
        <v/>
      </c>
      <c r="K95" s="98"/>
    </row>
    <row r="96" spans="1:11" x14ac:dyDescent="0.25">
      <c r="A96" s="95" t="str">
        <f t="shared" si="17"/>
        <v/>
      </c>
      <c r="K96" s="98"/>
    </row>
    <row r="97" spans="1:11" x14ac:dyDescent="0.25">
      <c r="A97" s="95" t="str">
        <f t="shared" si="17"/>
        <v/>
      </c>
      <c r="K97" s="98"/>
    </row>
    <row r="98" spans="1:11" x14ac:dyDescent="0.25">
      <c r="A98" s="95" t="str">
        <f t="shared" si="17"/>
        <v/>
      </c>
      <c r="K98" s="98"/>
    </row>
    <row r="99" spans="1:11" x14ac:dyDescent="0.25">
      <c r="A99" s="95" t="str">
        <f t="shared" si="17"/>
        <v/>
      </c>
      <c r="K99" s="98"/>
    </row>
    <row r="100" spans="1:11" x14ac:dyDescent="0.25">
      <c r="A100" s="95" t="str">
        <f t="shared" si="17"/>
        <v/>
      </c>
      <c r="K100" s="98"/>
    </row>
    <row r="101" spans="1:11" x14ac:dyDescent="0.25">
      <c r="A101" s="95" t="str">
        <f t="shared" si="17"/>
        <v/>
      </c>
      <c r="K101" s="98"/>
    </row>
    <row r="102" spans="1:11" x14ac:dyDescent="0.25">
      <c r="A102" s="95" t="str">
        <f t="shared" si="17"/>
        <v/>
      </c>
      <c r="K102" s="98"/>
    </row>
    <row r="103" spans="1:11" x14ac:dyDescent="0.25">
      <c r="A103" s="95" t="str">
        <f t="shared" si="17"/>
        <v/>
      </c>
      <c r="K103" s="98"/>
    </row>
    <row r="104" spans="1:11" x14ac:dyDescent="0.25">
      <c r="A104" s="95" t="str">
        <f t="shared" si="17"/>
        <v/>
      </c>
      <c r="K104" s="98"/>
    </row>
    <row r="105" spans="1:11" x14ac:dyDescent="0.25">
      <c r="A105" s="95" t="str">
        <f t="shared" si="17"/>
        <v/>
      </c>
      <c r="K105" s="98"/>
    </row>
    <row r="106" spans="1:11" x14ac:dyDescent="0.25">
      <c r="A106" s="95" t="str">
        <f t="shared" si="17"/>
        <v/>
      </c>
      <c r="K106" s="98"/>
    </row>
    <row r="107" spans="1:11" x14ac:dyDescent="0.25">
      <c r="A107" s="95" t="str">
        <f t="shared" si="17"/>
        <v/>
      </c>
      <c r="K107" s="98"/>
    </row>
    <row r="108" spans="1:11" x14ac:dyDescent="0.25">
      <c r="A108" s="95" t="str">
        <f t="shared" si="17"/>
        <v/>
      </c>
      <c r="K108" s="98"/>
    </row>
    <row r="109" spans="1:11" x14ac:dyDescent="0.25">
      <c r="A109" s="95" t="str">
        <f t="shared" si="17"/>
        <v/>
      </c>
      <c r="K109" s="98"/>
    </row>
    <row r="110" spans="1:11" x14ac:dyDescent="0.25">
      <c r="A110" s="95" t="str">
        <f t="shared" si="17"/>
        <v/>
      </c>
      <c r="K110" s="98"/>
    </row>
    <row r="111" spans="1:11" x14ac:dyDescent="0.25">
      <c r="A111" s="95" t="str">
        <f t="shared" si="17"/>
        <v/>
      </c>
      <c r="K111" s="98"/>
    </row>
    <row r="112" spans="1:11" x14ac:dyDescent="0.25">
      <c r="A112" s="95" t="str">
        <f t="shared" si="17"/>
        <v/>
      </c>
      <c r="K112" s="98"/>
    </row>
    <row r="113" spans="1:11" x14ac:dyDescent="0.25">
      <c r="A113" s="95" t="str">
        <f t="shared" si="17"/>
        <v/>
      </c>
      <c r="K113" s="98"/>
    </row>
    <row r="114" spans="1:11" x14ac:dyDescent="0.25">
      <c r="A114" s="95" t="str">
        <f t="shared" si="17"/>
        <v/>
      </c>
      <c r="K114" s="98"/>
    </row>
    <row r="115" spans="1:11" x14ac:dyDescent="0.25">
      <c r="A115" s="95" t="str">
        <f t="shared" si="17"/>
        <v/>
      </c>
      <c r="K115" s="98"/>
    </row>
    <row r="116" spans="1:11" x14ac:dyDescent="0.25">
      <c r="A116" s="95" t="str">
        <f t="shared" si="17"/>
        <v/>
      </c>
      <c r="K116" s="98"/>
    </row>
    <row r="117" spans="1:11" x14ac:dyDescent="0.25">
      <c r="A117" s="95" t="str">
        <f t="shared" si="17"/>
        <v/>
      </c>
      <c r="K117" s="98"/>
    </row>
    <row r="118" spans="1:11" x14ac:dyDescent="0.25">
      <c r="A118" s="95" t="str">
        <f t="shared" si="17"/>
        <v/>
      </c>
      <c r="K118" s="98"/>
    </row>
    <row r="119" spans="1:11" x14ac:dyDescent="0.25">
      <c r="A119" s="95" t="str">
        <f t="shared" si="17"/>
        <v/>
      </c>
      <c r="K119" s="98"/>
    </row>
    <row r="120" spans="1:11" x14ac:dyDescent="0.25">
      <c r="A120" s="95" t="str">
        <f t="shared" si="17"/>
        <v/>
      </c>
      <c r="K120" s="98"/>
    </row>
    <row r="121" spans="1:11" x14ac:dyDescent="0.25">
      <c r="A121" s="95" t="str">
        <f t="shared" si="17"/>
        <v/>
      </c>
      <c r="K121" s="98"/>
    </row>
    <row r="122" spans="1:11" x14ac:dyDescent="0.25">
      <c r="A122" s="95" t="str">
        <f t="shared" si="17"/>
        <v/>
      </c>
      <c r="K122" s="98"/>
    </row>
    <row r="123" spans="1:11" x14ac:dyDescent="0.25">
      <c r="A123" s="95" t="str">
        <f t="shared" si="17"/>
        <v/>
      </c>
      <c r="K123" s="98"/>
    </row>
    <row r="124" spans="1:11" x14ac:dyDescent="0.25">
      <c r="A124" s="95" t="str">
        <f t="shared" si="17"/>
        <v/>
      </c>
      <c r="K124" s="98"/>
    </row>
    <row r="125" spans="1:11" x14ac:dyDescent="0.25">
      <c r="A125" s="95" t="str">
        <f t="shared" si="17"/>
        <v/>
      </c>
      <c r="K125" s="98"/>
    </row>
    <row r="126" spans="1:11" x14ac:dyDescent="0.25">
      <c r="A126" s="95" t="str">
        <f t="shared" si="17"/>
        <v/>
      </c>
      <c r="K126" s="98"/>
    </row>
    <row r="127" spans="1:11" x14ac:dyDescent="0.25">
      <c r="A127" s="95" t="str">
        <f t="shared" si="17"/>
        <v/>
      </c>
      <c r="K127" s="98"/>
    </row>
    <row r="128" spans="1:11" x14ac:dyDescent="0.25">
      <c r="A128" s="95" t="str">
        <f t="shared" si="17"/>
        <v/>
      </c>
      <c r="K128" s="98"/>
    </row>
    <row r="129" spans="1:11" x14ac:dyDescent="0.25">
      <c r="A129" s="95" t="str">
        <f t="shared" si="17"/>
        <v/>
      </c>
      <c r="K129" s="98"/>
    </row>
    <row r="130" spans="1:11" x14ac:dyDescent="0.25">
      <c r="A130" s="95" t="str">
        <f t="shared" si="17"/>
        <v/>
      </c>
      <c r="K130" s="98"/>
    </row>
    <row r="131" spans="1:11" x14ac:dyDescent="0.25">
      <c r="A131" s="95" t="str">
        <f t="shared" si="17"/>
        <v/>
      </c>
      <c r="K131" s="98"/>
    </row>
    <row r="132" spans="1:11" x14ac:dyDescent="0.25">
      <c r="A132" s="95" t="str">
        <f t="shared" si="17"/>
        <v/>
      </c>
      <c r="K132" s="98"/>
    </row>
    <row r="133" spans="1:11" x14ac:dyDescent="0.25">
      <c r="A133" s="95" t="str">
        <f t="shared" si="17"/>
        <v/>
      </c>
      <c r="K133" s="98"/>
    </row>
    <row r="134" spans="1:11" x14ac:dyDescent="0.25">
      <c r="A134" s="95" t="str">
        <f t="shared" si="17"/>
        <v/>
      </c>
      <c r="K134" s="98"/>
    </row>
    <row r="135" spans="1:11" x14ac:dyDescent="0.25">
      <c r="A135" s="95" t="str">
        <f t="shared" si="17"/>
        <v/>
      </c>
      <c r="K135" s="98"/>
    </row>
    <row r="136" spans="1:11" x14ac:dyDescent="0.25">
      <c r="A136" s="95" t="str">
        <f t="shared" si="17"/>
        <v/>
      </c>
      <c r="K136" s="98"/>
    </row>
    <row r="137" spans="1:11" x14ac:dyDescent="0.25">
      <c r="A137" s="95" t="str">
        <f t="shared" si="17"/>
        <v/>
      </c>
      <c r="K137" s="98"/>
    </row>
    <row r="138" spans="1:11" x14ac:dyDescent="0.25">
      <c r="A138" s="95" t="str">
        <f t="shared" si="17"/>
        <v/>
      </c>
      <c r="K138" s="98"/>
    </row>
    <row r="139" spans="1:11" x14ac:dyDescent="0.25">
      <c r="A139" s="95" t="str">
        <f t="shared" si="17"/>
        <v/>
      </c>
      <c r="K139" s="98"/>
    </row>
    <row r="140" spans="1:11" x14ac:dyDescent="0.25">
      <c r="A140" s="95" t="str">
        <f t="shared" si="17"/>
        <v/>
      </c>
      <c r="K140" s="98"/>
    </row>
    <row r="141" spans="1:11" x14ac:dyDescent="0.25">
      <c r="A141" s="95" t="str">
        <f t="shared" si="17"/>
        <v/>
      </c>
      <c r="K141" s="98"/>
    </row>
    <row r="142" spans="1:11" x14ac:dyDescent="0.25">
      <c r="A142" s="95" t="str">
        <f t="shared" si="17"/>
        <v/>
      </c>
      <c r="K142" s="98"/>
    </row>
    <row r="143" spans="1:11" x14ac:dyDescent="0.25">
      <c r="A143" s="95" t="str">
        <f t="shared" si="17"/>
        <v/>
      </c>
      <c r="K143" s="98"/>
    </row>
    <row r="144" spans="1:11" x14ac:dyDescent="0.25">
      <c r="A144" s="95" t="str">
        <f t="shared" si="17"/>
        <v/>
      </c>
      <c r="K144" s="98"/>
    </row>
    <row r="145" spans="1:11" x14ac:dyDescent="0.25">
      <c r="A145" s="95" t="str">
        <f t="shared" si="17"/>
        <v/>
      </c>
      <c r="K145" s="98"/>
    </row>
    <row r="146" spans="1:11" x14ac:dyDescent="0.25">
      <c r="A146" s="95" t="str">
        <f t="shared" si="17"/>
        <v/>
      </c>
      <c r="K146" s="98"/>
    </row>
    <row r="147" spans="1:11" x14ac:dyDescent="0.25">
      <c r="A147" s="95" t="str">
        <f t="shared" si="17"/>
        <v/>
      </c>
      <c r="K147" s="98"/>
    </row>
    <row r="148" spans="1:11" x14ac:dyDescent="0.25">
      <c r="A148" s="95" t="str">
        <f t="shared" si="17"/>
        <v/>
      </c>
      <c r="K148" s="98"/>
    </row>
    <row r="149" spans="1:11" x14ac:dyDescent="0.25">
      <c r="A149" s="95" t="str">
        <f t="shared" si="17"/>
        <v/>
      </c>
      <c r="K149" s="98"/>
    </row>
    <row r="150" spans="1:11" x14ac:dyDescent="0.25">
      <c r="A150" s="95" t="str">
        <f t="shared" si="17"/>
        <v/>
      </c>
      <c r="K150" s="98"/>
    </row>
    <row r="151" spans="1:11" x14ac:dyDescent="0.25">
      <c r="A151" s="95" t="str">
        <f t="shared" si="17"/>
        <v/>
      </c>
      <c r="K151" s="98"/>
    </row>
    <row r="152" spans="1:11" x14ac:dyDescent="0.25">
      <c r="A152" s="95" t="str">
        <f t="shared" si="17"/>
        <v/>
      </c>
      <c r="K152" s="98"/>
    </row>
    <row r="153" spans="1:11" x14ac:dyDescent="0.25">
      <c r="A153" s="95" t="str">
        <f t="shared" ref="A153:A216" si="18">C153&amp;E153</f>
        <v/>
      </c>
      <c r="K153" s="98"/>
    </row>
    <row r="154" spans="1:11" x14ac:dyDescent="0.25">
      <c r="A154" s="95" t="str">
        <f t="shared" si="18"/>
        <v/>
      </c>
      <c r="K154" s="98"/>
    </row>
    <row r="155" spans="1:11" x14ac:dyDescent="0.25">
      <c r="A155" s="95" t="str">
        <f t="shared" si="18"/>
        <v/>
      </c>
      <c r="K155" s="98"/>
    </row>
    <row r="156" spans="1:11" x14ac:dyDescent="0.25">
      <c r="A156" s="95" t="str">
        <f t="shared" si="18"/>
        <v/>
      </c>
      <c r="K156" s="98"/>
    </row>
    <row r="157" spans="1:11" x14ac:dyDescent="0.25">
      <c r="A157" s="95" t="str">
        <f t="shared" si="18"/>
        <v/>
      </c>
      <c r="K157" s="98"/>
    </row>
    <row r="158" spans="1:11" x14ac:dyDescent="0.25">
      <c r="A158" s="95" t="str">
        <f t="shared" si="18"/>
        <v/>
      </c>
      <c r="K158" s="98"/>
    </row>
    <row r="159" spans="1:11" x14ac:dyDescent="0.25">
      <c r="A159" s="95" t="str">
        <f t="shared" si="18"/>
        <v/>
      </c>
      <c r="K159" s="98"/>
    </row>
    <row r="160" spans="1:11" x14ac:dyDescent="0.25">
      <c r="A160" s="95" t="str">
        <f t="shared" si="18"/>
        <v/>
      </c>
      <c r="K160" s="98"/>
    </row>
    <row r="161" spans="1:11" x14ac:dyDescent="0.25">
      <c r="A161" s="95" t="str">
        <f t="shared" si="18"/>
        <v/>
      </c>
      <c r="K161" s="98"/>
    </row>
    <row r="162" spans="1:11" x14ac:dyDescent="0.25">
      <c r="A162" s="95" t="str">
        <f t="shared" si="18"/>
        <v/>
      </c>
      <c r="K162" s="98"/>
    </row>
    <row r="163" spans="1:11" x14ac:dyDescent="0.25">
      <c r="A163" s="95" t="str">
        <f t="shared" si="18"/>
        <v/>
      </c>
      <c r="K163" s="98"/>
    </row>
    <row r="164" spans="1:11" x14ac:dyDescent="0.25">
      <c r="A164" s="95" t="str">
        <f t="shared" si="18"/>
        <v/>
      </c>
      <c r="K164" s="98"/>
    </row>
    <row r="165" spans="1:11" x14ac:dyDescent="0.25">
      <c r="A165" s="95" t="str">
        <f t="shared" si="18"/>
        <v/>
      </c>
      <c r="K165" s="98"/>
    </row>
    <row r="166" spans="1:11" x14ac:dyDescent="0.25">
      <c r="A166" s="95" t="str">
        <f t="shared" si="18"/>
        <v/>
      </c>
      <c r="K166" s="98"/>
    </row>
    <row r="167" spans="1:11" x14ac:dyDescent="0.25">
      <c r="A167" s="95" t="str">
        <f t="shared" si="18"/>
        <v/>
      </c>
      <c r="K167" s="98"/>
    </row>
    <row r="168" spans="1:11" x14ac:dyDescent="0.25">
      <c r="A168" s="95" t="str">
        <f t="shared" si="18"/>
        <v/>
      </c>
      <c r="K168" s="98"/>
    </row>
    <row r="169" spans="1:11" x14ac:dyDescent="0.25">
      <c r="A169" s="95" t="str">
        <f t="shared" si="18"/>
        <v/>
      </c>
      <c r="K169" s="98"/>
    </row>
    <row r="170" spans="1:11" x14ac:dyDescent="0.25">
      <c r="A170" s="95" t="str">
        <f t="shared" si="18"/>
        <v/>
      </c>
      <c r="K170" s="98"/>
    </row>
    <row r="171" spans="1:11" x14ac:dyDescent="0.25">
      <c r="A171" s="95" t="str">
        <f t="shared" si="18"/>
        <v/>
      </c>
      <c r="K171" s="98"/>
    </row>
    <row r="172" spans="1:11" x14ac:dyDescent="0.25">
      <c r="A172" s="95" t="str">
        <f t="shared" si="18"/>
        <v/>
      </c>
      <c r="K172" s="98"/>
    </row>
    <row r="173" spans="1:11" x14ac:dyDescent="0.25">
      <c r="A173" s="95" t="str">
        <f t="shared" si="18"/>
        <v/>
      </c>
      <c r="K173" s="98"/>
    </row>
    <row r="174" spans="1:11" x14ac:dyDescent="0.25">
      <c r="A174" s="95" t="str">
        <f t="shared" si="18"/>
        <v/>
      </c>
      <c r="K174" s="98"/>
    </row>
    <row r="175" spans="1:11" x14ac:dyDescent="0.25">
      <c r="A175" s="95" t="str">
        <f t="shared" si="18"/>
        <v/>
      </c>
      <c r="K175" s="98"/>
    </row>
    <row r="176" spans="1:11" x14ac:dyDescent="0.25">
      <c r="A176" s="95" t="str">
        <f t="shared" si="18"/>
        <v/>
      </c>
      <c r="K176" s="98"/>
    </row>
    <row r="177" spans="1:11" x14ac:dyDescent="0.25">
      <c r="A177" s="95" t="str">
        <f t="shared" si="18"/>
        <v/>
      </c>
      <c r="K177" s="98"/>
    </row>
    <row r="178" spans="1:11" x14ac:dyDescent="0.25">
      <c r="A178" s="95" t="str">
        <f t="shared" si="18"/>
        <v/>
      </c>
      <c r="K178" s="98"/>
    </row>
    <row r="179" spans="1:11" x14ac:dyDescent="0.25">
      <c r="A179" s="95" t="str">
        <f t="shared" si="18"/>
        <v/>
      </c>
      <c r="K179" s="98"/>
    </row>
    <row r="180" spans="1:11" x14ac:dyDescent="0.25">
      <c r="A180" s="95" t="str">
        <f t="shared" si="18"/>
        <v/>
      </c>
      <c r="K180" s="98"/>
    </row>
    <row r="181" spans="1:11" x14ac:dyDescent="0.25">
      <c r="A181" s="95" t="str">
        <f t="shared" si="18"/>
        <v/>
      </c>
      <c r="K181" s="98"/>
    </row>
    <row r="182" spans="1:11" x14ac:dyDescent="0.25">
      <c r="A182" s="95" t="str">
        <f t="shared" si="18"/>
        <v/>
      </c>
      <c r="K182" s="98"/>
    </row>
    <row r="183" spans="1:11" x14ac:dyDescent="0.25">
      <c r="A183" s="95" t="str">
        <f t="shared" si="18"/>
        <v/>
      </c>
      <c r="K183" s="98"/>
    </row>
    <row r="184" spans="1:11" x14ac:dyDescent="0.25">
      <c r="A184" s="95" t="str">
        <f t="shared" si="18"/>
        <v/>
      </c>
      <c r="K184" s="98"/>
    </row>
    <row r="185" spans="1:11" x14ac:dyDescent="0.25">
      <c r="A185" s="95" t="str">
        <f t="shared" si="18"/>
        <v/>
      </c>
      <c r="K185" s="98"/>
    </row>
    <row r="186" spans="1:11" x14ac:dyDescent="0.25">
      <c r="A186" s="95" t="str">
        <f t="shared" si="18"/>
        <v/>
      </c>
      <c r="K186" s="98"/>
    </row>
    <row r="187" spans="1:11" x14ac:dyDescent="0.25">
      <c r="A187" s="95" t="str">
        <f t="shared" si="18"/>
        <v/>
      </c>
      <c r="K187" s="98"/>
    </row>
    <row r="188" spans="1:11" x14ac:dyDescent="0.25">
      <c r="A188" s="95" t="str">
        <f t="shared" si="18"/>
        <v/>
      </c>
      <c r="K188" s="98"/>
    </row>
    <row r="189" spans="1:11" x14ac:dyDescent="0.25">
      <c r="A189" s="95" t="str">
        <f t="shared" si="18"/>
        <v/>
      </c>
      <c r="K189" s="98"/>
    </row>
    <row r="190" spans="1:11" x14ac:dyDescent="0.25">
      <c r="A190" s="95" t="str">
        <f t="shared" si="18"/>
        <v/>
      </c>
      <c r="K190" s="98"/>
    </row>
    <row r="191" spans="1:11" x14ac:dyDescent="0.25">
      <c r="A191" s="95" t="str">
        <f t="shared" si="18"/>
        <v/>
      </c>
      <c r="K191" s="98"/>
    </row>
    <row r="192" spans="1:11" x14ac:dyDescent="0.25">
      <c r="A192" s="95" t="str">
        <f t="shared" si="18"/>
        <v/>
      </c>
      <c r="K192" s="98"/>
    </row>
    <row r="193" spans="1:11" x14ac:dyDescent="0.25">
      <c r="A193" s="95" t="str">
        <f t="shared" si="18"/>
        <v/>
      </c>
      <c r="K193" s="98"/>
    </row>
    <row r="194" spans="1:11" x14ac:dyDescent="0.25">
      <c r="A194" s="95" t="str">
        <f t="shared" si="18"/>
        <v/>
      </c>
      <c r="K194" s="98"/>
    </row>
    <row r="195" spans="1:11" x14ac:dyDescent="0.25">
      <c r="A195" s="95" t="str">
        <f t="shared" si="18"/>
        <v/>
      </c>
      <c r="K195" s="98"/>
    </row>
    <row r="196" spans="1:11" x14ac:dyDescent="0.25">
      <c r="A196" s="95" t="str">
        <f t="shared" si="18"/>
        <v/>
      </c>
      <c r="K196" s="98"/>
    </row>
    <row r="197" spans="1:11" x14ac:dyDescent="0.25">
      <c r="A197" s="95" t="str">
        <f t="shared" si="18"/>
        <v/>
      </c>
      <c r="K197" s="98"/>
    </row>
    <row r="198" spans="1:11" x14ac:dyDescent="0.25">
      <c r="A198" s="95" t="str">
        <f t="shared" si="18"/>
        <v/>
      </c>
      <c r="K198" s="98"/>
    </row>
    <row r="199" spans="1:11" x14ac:dyDescent="0.25">
      <c r="A199" s="95" t="str">
        <f t="shared" si="18"/>
        <v/>
      </c>
      <c r="K199" s="98"/>
    </row>
    <row r="200" spans="1:11" x14ac:dyDescent="0.25">
      <c r="A200" s="95" t="str">
        <f t="shared" si="18"/>
        <v/>
      </c>
      <c r="K200" s="98"/>
    </row>
    <row r="201" spans="1:11" x14ac:dyDescent="0.25">
      <c r="A201" s="95" t="str">
        <f t="shared" si="18"/>
        <v/>
      </c>
      <c r="K201" s="98"/>
    </row>
    <row r="202" spans="1:11" x14ac:dyDescent="0.25">
      <c r="A202" s="95" t="str">
        <f t="shared" si="18"/>
        <v/>
      </c>
      <c r="K202" s="98"/>
    </row>
    <row r="203" spans="1:11" x14ac:dyDescent="0.25">
      <c r="A203" s="95" t="str">
        <f t="shared" si="18"/>
        <v/>
      </c>
      <c r="K203" s="98"/>
    </row>
    <row r="204" spans="1:11" x14ac:dyDescent="0.25">
      <c r="A204" s="95" t="str">
        <f t="shared" si="18"/>
        <v/>
      </c>
      <c r="K204" s="98"/>
    </row>
    <row r="205" spans="1:11" x14ac:dyDescent="0.25">
      <c r="A205" s="95" t="str">
        <f t="shared" si="18"/>
        <v/>
      </c>
      <c r="K205" s="98"/>
    </row>
    <row r="206" spans="1:11" x14ac:dyDescent="0.25">
      <c r="A206" s="95" t="str">
        <f t="shared" si="18"/>
        <v/>
      </c>
      <c r="K206" s="98"/>
    </row>
    <row r="207" spans="1:11" x14ac:dyDescent="0.25">
      <c r="A207" s="95" t="str">
        <f t="shared" si="18"/>
        <v/>
      </c>
      <c r="K207" s="98"/>
    </row>
    <row r="208" spans="1:11" x14ac:dyDescent="0.25">
      <c r="A208" s="95" t="str">
        <f t="shared" si="18"/>
        <v/>
      </c>
      <c r="K208" s="98"/>
    </row>
    <row r="209" spans="1:11" x14ac:dyDescent="0.25">
      <c r="A209" s="95" t="str">
        <f t="shared" si="18"/>
        <v/>
      </c>
      <c r="K209" s="98"/>
    </row>
    <row r="210" spans="1:11" x14ac:dyDescent="0.25">
      <c r="A210" s="95" t="str">
        <f t="shared" si="18"/>
        <v/>
      </c>
      <c r="K210" s="98"/>
    </row>
    <row r="211" spans="1:11" x14ac:dyDescent="0.25">
      <c r="A211" s="95" t="str">
        <f t="shared" si="18"/>
        <v/>
      </c>
      <c r="K211" s="98"/>
    </row>
    <row r="212" spans="1:11" x14ac:dyDescent="0.25">
      <c r="A212" s="95" t="str">
        <f t="shared" si="18"/>
        <v/>
      </c>
      <c r="K212" s="98"/>
    </row>
    <row r="213" spans="1:11" x14ac:dyDescent="0.25">
      <c r="A213" s="95" t="str">
        <f t="shared" si="18"/>
        <v/>
      </c>
      <c r="K213" s="98"/>
    </row>
    <row r="214" spans="1:11" x14ac:dyDescent="0.25">
      <c r="A214" s="95" t="str">
        <f t="shared" si="18"/>
        <v/>
      </c>
      <c r="K214" s="98"/>
    </row>
    <row r="215" spans="1:11" x14ac:dyDescent="0.25">
      <c r="A215" s="95" t="str">
        <f t="shared" si="18"/>
        <v/>
      </c>
      <c r="K215" s="98"/>
    </row>
    <row r="216" spans="1:11" x14ac:dyDescent="0.25">
      <c r="A216" s="95" t="str">
        <f t="shared" si="18"/>
        <v/>
      </c>
      <c r="K216" s="98"/>
    </row>
    <row r="217" spans="1:11" x14ac:dyDescent="0.25">
      <c r="A217" s="95" t="str">
        <f t="shared" ref="A217:A280" si="19">C217&amp;E217</f>
        <v/>
      </c>
      <c r="K217" s="98"/>
    </row>
    <row r="218" spans="1:11" x14ac:dyDescent="0.25">
      <c r="A218" s="95" t="str">
        <f t="shared" si="19"/>
        <v/>
      </c>
      <c r="K218" s="98"/>
    </row>
    <row r="219" spans="1:11" x14ac:dyDescent="0.25">
      <c r="A219" s="95" t="str">
        <f t="shared" si="19"/>
        <v/>
      </c>
      <c r="K219" s="98"/>
    </row>
    <row r="220" spans="1:11" x14ac:dyDescent="0.25">
      <c r="A220" s="95" t="str">
        <f t="shared" si="19"/>
        <v/>
      </c>
      <c r="K220" s="98"/>
    </row>
    <row r="221" spans="1:11" x14ac:dyDescent="0.25">
      <c r="A221" s="95" t="str">
        <f t="shared" si="19"/>
        <v/>
      </c>
      <c r="K221" s="98"/>
    </row>
    <row r="222" spans="1:11" x14ac:dyDescent="0.25">
      <c r="A222" s="95" t="str">
        <f t="shared" si="19"/>
        <v/>
      </c>
      <c r="K222" s="98"/>
    </row>
    <row r="223" spans="1:11" x14ac:dyDescent="0.25">
      <c r="A223" s="95" t="str">
        <f t="shared" si="19"/>
        <v/>
      </c>
      <c r="K223" s="98"/>
    </row>
    <row r="224" spans="1:11" x14ac:dyDescent="0.25">
      <c r="A224" s="95" t="str">
        <f t="shared" si="19"/>
        <v/>
      </c>
      <c r="K224" s="98"/>
    </row>
    <row r="225" spans="1:11" x14ac:dyDescent="0.25">
      <c r="A225" s="95" t="str">
        <f t="shared" si="19"/>
        <v/>
      </c>
      <c r="K225" s="98"/>
    </row>
    <row r="226" spans="1:11" x14ac:dyDescent="0.25">
      <c r="A226" s="95" t="str">
        <f t="shared" si="19"/>
        <v/>
      </c>
      <c r="K226" s="98"/>
    </row>
    <row r="227" spans="1:11" x14ac:dyDescent="0.25">
      <c r="A227" s="95" t="str">
        <f t="shared" si="19"/>
        <v/>
      </c>
      <c r="K227" s="98"/>
    </row>
    <row r="228" spans="1:11" x14ac:dyDescent="0.25">
      <c r="A228" s="95" t="str">
        <f t="shared" si="19"/>
        <v/>
      </c>
      <c r="K228" s="98"/>
    </row>
    <row r="229" spans="1:11" x14ac:dyDescent="0.25">
      <c r="A229" s="95" t="str">
        <f t="shared" si="19"/>
        <v/>
      </c>
      <c r="K229" s="98"/>
    </row>
    <row r="230" spans="1:11" x14ac:dyDescent="0.25">
      <c r="A230" s="95" t="str">
        <f t="shared" si="19"/>
        <v/>
      </c>
      <c r="K230" s="98"/>
    </row>
    <row r="231" spans="1:11" x14ac:dyDescent="0.25">
      <c r="A231" s="95" t="str">
        <f t="shared" si="19"/>
        <v/>
      </c>
      <c r="K231" s="98"/>
    </row>
    <row r="232" spans="1:11" x14ac:dyDescent="0.25">
      <c r="A232" s="95" t="str">
        <f t="shared" si="19"/>
        <v/>
      </c>
      <c r="K232" s="98"/>
    </row>
    <row r="233" spans="1:11" x14ac:dyDescent="0.25">
      <c r="A233" s="95" t="str">
        <f t="shared" si="19"/>
        <v/>
      </c>
      <c r="K233" s="98"/>
    </row>
    <row r="234" spans="1:11" x14ac:dyDescent="0.25">
      <c r="A234" s="95" t="str">
        <f t="shared" si="19"/>
        <v/>
      </c>
      <c r="K234" s="98"/>
    </row>
    <row r="235" spans="1:11" x14ac:dyDescent="0.25">
      <c r="A235" s="95" t="str">
        <f t="shared" si="19"/>
        <v/>
      </c>
      <c r="K235" s="98"/>
    </row>
    <row r="236" spans="1:11" x14ac:dyDescent="0.25">
      <c r="A236" s="95" t="str">
        <f t="shared" si="19"/>
        <v/>
      </c>
      <c r="K236" s="98"/>
    </row>
    <row r="237" spans="1:11" x14ac:dyDescent="0.25">
      <c r="A237" s="95" t="str">
        <f t="shared" si="19"/>
        <v/>
      </c>
      <c r="K237" s="98"/>
    </row>
    <row r="238" spans="1:11" x14ac:dyDescent="0.25">
      <c r="A238" s="95" t="str">
        <f t="shared" si="19"/>
        <v/>
      </c>
      <c r="K238" s="98"/>
    </row>
    <row r="239" spans="1:11" x14ac:dyDescent="0.25">
      <c r="A239" s="95" t="str">
        <f t="shared" si="19"/>
        <v/>
      </c>
      <c r="K239" s="98"/>
    </row>
    <row r="240" spans="1:11" x14ac:dyDescent="0.25">
      <c r="A240" s="95" t="str">
        <f t="shared" si="19"/>
        <v/>
      </c>
      <c r="K240" s="98"/>
    </row>
    <row r="241" spans="1:11" x14ac:dyDescent="0.25">
      <c r="A241" s="95" t="str">
        <f t="shared" si="19"/>
        <v/>
      </c>
      <c r="K241" s="98"/>
    </row>
    <row r="242" spans="1:11" x14ac:dyDescent="0.25">
      <c r="A242" s="95" t="str">
        <f t="shared" si="19"/>
        <v/>
      </c>
      <c r="K242" s="98"/>
    </row>
    <row r="243" spans="1:11" x14ac:dyDescent="0.25">
      <c r="A243" s="95" t="str">
        <f t="shared" si="19"/>
        <v/>
      </c>
      <c r="K243" s="98"/>
    </row>
    <row r="244" spans="1:11" x14ac:dyDescent="0.25">
      <c r="A244" s="95" t="str">
        <f t="shared" si="19"/>
        <v/>
      </c>
      <c r="K244" s="98"/>
    </row>
    <row r="245" spans="1:11" x14ac:dyDescent="0.25">
      <c r="A245" s="95" t="str">
        <f t="shared" si="19"/>
        <v/>
      </c>
      <c r="K245" s="98"/>
    </row>
    <row r="246" spans="1:11" x14ac:dyDescent="0.25">
      <c r="A246" s="95" t="str">
        <f t="shared" si="19"/>
        <v/>
      </c>
      <c r="K246" s="98"/>
    </row>
    <row r="247" spans="1:11" x14ac:dyDescent="0.25">
      <c r="A247" s="95" t="str">
        <f t="shared" si="19"/>
        <v/>
      </c>
      <c r="K247" s="98"/>
    </row>
    <row r="248" spans="1:11" x14ac:dyDescent="0.25">
      <c r="A248" s="95" t="str">
        <f t="shared" si="19"/>
        <v/>
      </c>
      <c r="K248" s="98"/>
    </row>
    <row r="249" spans="1:11" x14ac:dyDescent="0.25">
      <c r="A249" s="95" t="str">
        <f t="shared" si="19"/>
        <v/>
      </c>
      <c r="K249" s="98"/>
    </row>
    <row r="250" spans="1:11" x14ac:dyDescent="0.25">
      <c r="A250" s="95" t="str">
        <f t="shared" si="19"/>
        <v/>
      </c>
      <c r="K250" s="98"/>
    </row>
    <row r="251" spans="1:11" x14ac:dyDescent="0.25">
      <c r="A251" s="95" t="str">
        <f t="shared" si="19"/>
        <v/>
      </c>
      <c r="K251" s="98"/>
    </row>
    <row r="252" spans="1:11" x14ac:dyDescent="0.25">
      <c r="A252" s="95" t="str">
        <f t="shared" si="19"/>
        <v/>
      </c>
      <c r="K252" s="98"/>
    </row>
    <row r="253" spans="1:11" x14ac:dyDescent="0.25">
      <c r="A253" s="95" t="str">
        <f t="shared" si="19"/>
        <v/>
      </c>
      <c r="K253" s="98"/>
    </row>
    <row r="254" spans="1:11" x14ac:dyDescent="0.25">
      <c r="A254" s="95" t="str">
        <f t="shared" si="19"/>
        <v/>
      </c>
      <c r="K254" s="98"/>
    </row>
    <row r="255" spans="1:11" x14ac:dyDescent="0.25">
      <c r="A255" s="95" t="str">
        <f t="shared" si="19"/>
        <v/>
      </c>
      <c r="K255" s="98"/>
    </row>
    <row r="256" spans="1:11" x14ac:dyDescent="0.25">
      <c r="A256" s="95" t="str">
        <f t="shared" si="19"/>
        <v/>
      </c>
      <c r="K256" s="98"/>
    </row>
    <row r="257" spans="1:11" x14ac:dyDescent="0.25">
      <c r="A257" s="95" t="str">
        <f t="shared" si="19"/>
        <v/>
      </c>
      <c r="K257" s="98"/>
    </row>
    <row r="258" spans="1:11" x14ac:dyDescent="0.25">
      <c r="A258" s="95" t="str">
        <f t="shared" si="19"/>
        <v/>
      </c>
      <c r="K258" s="98"/>
    </row>
    <row r="259" spans="1:11" x14ac:dyDescent="0.25">
      <c r="A259" s="95" t="str">
        <f t="shared" si="19"/>
        <v/>
      </c>
      <c r="K259" s="98"/>
    </row>
    <row r="260" spans="1:11" x14ac:dyDescent="0.25">
      <c r="A260" s="95" t="str">
        <f t="shared" si="19"/>
        <v/>
      </c>
      <c r="K260" s="98"/>
    </row>
    <row r="261" spans="1:11" x14ac:dyDescent="0.25">
      <c r="A261" s="95" t="str">
        <f t="shared" si="19"/>
        <v/>
      </c>
      <c r="K261" s="98"/>
    </row>
    <row r="262" spans="1:11" x14ac:dyDescent="0.25">
      <c r="A262" s="95" t="str">
        <f t="shared" si="19"/>
        <v/>
      </c>
      <c r="K262" s="98"/>
    </row>
    <row r="263" spans="1:11" x14ac:dyDescent="0.25">
      <c r="A263" s="95" t="str">
        <f t="shared" si="19"/>
        <v/>
      </c>
      <c r="K263" s="98"/>
    </row>
    <row r="264" spans="1:11" x14ac:dyDescent="0.25">
      <c r="A264" s="95" t="str">
        <f t="shared" si="19"/>
        <v/>
      </c>
      <c r="K264" s="98"/>
    </row>
    <row r="265" spans="1:11" x14ac:dyDescent="0.25">
      <c r="A265" s="95" t="str">
        <f t="shared" si="19"/>
        <v/>
      </c>
      <c r="K265" s="98"/>
    </row>
    <row r="266" spans="1:11" x14ac:dyDescent="0.25">
      <c r="A266" s="95" t="str">
        <f t="shared" si="19"/>
        <v/>
      </c>
      <c r="K266" s="98"/>
    </row>
    <row r="267" spans="1:11" x14ac:dyDescent="0.25">
      <c r="A267" s="95" t="str">
        <f t="shared" si="19"/>
        <v/>
      </c>
      <c r="K267" s="98"/>
    </row>
    <row r="268" spans="1:11" x14ac:dyDescent="0.25">
      <c r="A268" s="95" t="str">
        <f t="shared" si="19"/>
        <v/>
      </c>
      <c r="K268" s="98"/>
    </row>
    <row r="269" spans="1:11" x14ac:dyDescent="0.25">
      <c r="A269" s="95" t="str">
        <f t="shared" si="19"/>
        <v/>
      </c>
      <c r="K269" s="98"/>
    </row>
    <row r="270" spans="1:11" x14ac:dyDescent="0.25">
      <c r="A270" s="95" t="str">
        <f t="shared" si="19"/>
        <v/>
      </c>
      <c r="K270" s="98"/>
    </row>
    <row r="271" spans="1:11" x14ac:dyDescent="0.25">
      <c r="A271" s="95" t="str">
        <f t="shared" si="19"/>
        <v/>
      </c>
      <c r="K271" s="98"/>
    </row>
    <row r="272" spans="1:11" x14ac:dyDescent="0.25">
      <c r="A272" s="95" t="str">
        <f t="shared" si="19"/>
        <v/>
      </c>
      <c r="K272" s="98"/>
    </row>
    <row r="273" spans="1:11" x14ac:dyDescent="0.25">
      <c r="A273" s="95" t="str">
        <f t="shared" si="19"/>
        <v/>
      </c>
      <c r="K273" s="98"/>
    </row>
    <row r="274" spans="1:11" x14ac:dyDescent="0.25">
      <c r="A274" s="95" t="str">
        <f t="shared" si="19"/>
        <v/>
      </c>
      <c r="K274" s="98"/>
    </row>
    <row r="275" spans="1:11" x14ac:dyDescent="0.25">
      <c r="A275" s="95" t="str">
        <f t="shared" si="19"/>
        <v/>
      </c>
      <c r="K275" s="98"/>
    </row>
    <row r="276" spans="1:11" x14ac:dyDescent="0.25">
      <c r="A276" s="95" t="str">
        <f t="shared" si="19"/>
        <v/>
      </c>
      <c r="K276" s="98"/>
    </row>
    <row r="277" spans="1:11" x14ac:dyDescent="0.25">
      <c r="A277" s="95" t="str">
        <f t="shared" si="19"/>
        <v/>
      </c>
      <c r="K277" s="98"/>
    </row>
    <row r="278" spans="1:11" x14ac:dyDescent="0.25">
      <c r="A278" s="95" t="str">
        <f t="shared" si="19"/>
        <v/>
      </c>
      <c r="K278" s="98"/>
    </row>
    <row r="279" spans="1:11" x14ac:dyDescent="0.25">
      <c r="A279" s="95" t="str">
        <f t="shared" si="19"/>
        <v/>
      </c>
      <c r="K279" s="98"/>
    </row>
    <row r="280" spans="1:11" x14ac:dyDescent="0.25">
      <c r="A280" s="95" t="str">
        <f t="shared" si="19"/>
        <v/>
      </c>
      <c r="K280" s="98"/>
    </row>
    <row r="281" spans="1:11" x14ac:dyDescent="0.25">
      <c r="A281" s="95" t="str">
        <f t="shared" ref="A281:A344" si="20">C281&amp;E281</f>
        <v/>
      </c>
      <c r="K281" s="98"/>
    </row>
    <row r="282" spans="1:11" x14ac:dyDescent="0.25">
      <c r="A282" s="95" t="str">
        <f t="shared" si="20"/>
        <v/>
      </c>
      <c r="K282" s="98"/>
    </row>
    <row r="283" spans="1:11" x14ac:dyDescent="0.25">
      <c r="A283" s="95" t="str">
        <f t="shared" si="20"/>
        <v/>
      </c>
      <c r="K283" s="98"/>
    </row>
    <row r="284" spans="1:11" x14ac:dyDescent="0.25">
      <c r="A284" s="95" t="str">
        <f t="shared" si="20"/>
        <v/>
      </c>
      <c r="K284" s="98"/>
    </row>
    <row r="285" spans="1:11" x14ac:dyDescent="0.25">
      <c r="A285" s="95" t="str">
        <f t="shared" si="20"/>
        <v/>
      </c>
      <c r="K285" s="98"/>
    </row>
    <row r="286" spans="1:11" x14ac:dyDescent="0.25">
      <c r="A286" s="95" t="str">
        <f t="shared" si="20"/>
        <v/>
      </c>
      <c r="K286" s="98"/>
    </row>
    <row r="287" spans="1:11" x14ac:dyDescent="0.25">
      <c r="A287" s="95" t="str">
        <f t="shared" si="20"/>
        <v/>
      </c>
      <c r="K287" s="98"/>
    </row>
    <row r="288" spans="1:11" x14ac:dyDescent="0.25">
      <c r="A288" s="95" t="str">
        <f t="shared" si="20"/>
        <v/>
      </c>
      <c r="K288" s="98"/>
    </row>
    <row r="289" spans="1:11" x14ac:dyDescent="0.25">
      <c r="A289" s="95" t="str">
        <f t="shared" si="20"/>
        <v/>
      </c>
      <c r="K289" s="98"/>
    </row>
    <row r="290" spans="1:11" x14ac:dyDescent="0.25">
      <c r="A290" s="95" t="str">
        <f t="shared" si="20"/>
        <v/>
      </c>
      <c r="K290" s="98"/>
    </row>
    <row r="291" spans="1:11" x14ac:dyDescent="0.25">
      <c r="A291" s="95" t="str">
        <f t="shared" si="20"/>
        <v/>
      </c>
      <c r="K291" s="98"/>
    </row>
    <row r="292" spans="1:11" x14ac:dyDescent="0.25">
      <c r="A292" s="95" t="str">
        <f t="shared" si="20"/>
        <v/>
      </c>
      <c r="K292" s="98"/>
    </row>
    <row r="293" spans="1:11" x14ac:dyDescent="0.25">
      <c r="A293" s="95" t="str">
        <f t="shared" si="20"/>
        <v/>
      </c>
      <c r="K293" s="98"/>
    </row>
    <row r="294" spans="1:11" x14ac:dyDescent="0.25">
      <c r="A294" s="95" t="str">
        <f t="shared" si="20"/>
        <v/>
      </c>
      <c r="K294" s="98"/>
    </row>
    <row r="295" spans="1:11" x14ac:dyDescent="0.25">
      <c r="A295" s="95" t="str">
        <f t="shared" si="20"/>
        <v/>
      </c>
      <c r="K295" s="98"/>
    </row>
    <row r="296" spans="1:11" x14ac:dyDescent="0.25">
      <c r="A296" s="95" t="str">
        <f t="shared" si="20"/>
        <v/>
      </c>
      <c r="K296" s="98"/>
    </row>
    <row r="297" spans="1:11" x14ac:dyDescent="0.25">
      <c r="A297" s="95" t="str">
        <f t="shared" si="20"/>
        <v/>
      </c>
      <c r="K297" s="98"/>
    </row>
    <row r="298" spans="1:11" x14ac:dyDescent="0.25">
      <c r="A298" s="95" t="str">
        <f t="shared" si="20"/>
        <v/>
      </c>
      <c r="K298" s="98"/>
    </row>
    <row r="299" spans="1:11" x14ac:dyDescent="0.25">
      <c r="A299" s="95" t="str">
        <f t="shared" si="20"/>
        <v/>
      </c>
      <c r="K299" s="98"/>
    </row>
    <row r="300" spans="1:11" x14ac:dyDescent="0.25">
      <c r="A300" s="95" t="str">
        <f t="shared" si="20"/>
        <v/>
      </c>
      <c r="K300" s="98"/>
    </row>
    <row r="301" spans="1:11" x14ac:dyDescent="0.25">
      <c r="A301" s="95" t="str">
        <f t="shared" si="20"/>
        <v/>
      </c>
      <c r="K301" s="98"/>
    </row>
    <row r="302" spans="1:11" x14ac:dyDescent="0.25">
      <c r="A302" s="95" t="str">
        <f t="shared" si="20"/>
        <v/>
      </c>
      <c r="K302" s="98"/>
    </row>
    <row r="303" spans="1:11" x14ac:dyDescent="0.25">
      <c r="A303" s="95" t="str">
        <f t="shared" si="20"/>
        <v/>
      </c>
      <c r="K303" s="98"/>
    </row>
    <row r="304" spans="1:11" x14ac:dyDescent="0.25">
      <c r="A304" s="95" t="str">
        <f t="shared" si="20"/>
        <v/>
      </c>
      <c r="K304" s="98"/>
    </row>
    <row r="305" spans="1:11" x14ac:dyDescent="0.25">
      <c r="A305" s="95" t="str">
        <f t="shared" si="20"/>
        <v/>
      </c>
      <c r="K305" s="98"/>
    </row>
    <row r="306" spans="1:11" x14ac:dyDescent="0.25">
      <c r="A306" s="95" t="str">
        <f t="shared" si="20"/>
        <v/>
      </c>
      <c r="K306" s="98"/>
    </row>
    <row r="307" spans="1:11" x14ac:dyDescent="0.25">
      <c r="A307" s="95" t="str">
        <f t="shared" si="20"/>
        <v/>
      </c>
      <c r="K307" s="98"/>
    </row>
    <row r="308" spans="1:11" x14ac:dyDescent="0.25">
      <c r="A308" s="95" t="str">
        <f t="shared" si="20"/>
        <v/>
      </c>
      <c r="K308" s="98"/>
    </row>
    <row r="309" spans="1:11" x14ac:dyDescent="0.25">
      <c r="A309" s="95" t="str">
        <f t="shared" si="20"/>
        <v/>
      </c>
      <c r="K309" s="98"/>
    </row>
    <row r="310" spans="1:11" x14ac:dyDescent="0.25">
      <c r="A310" s="95" t="str">
        <f t="shared" si="20"/>
        <v/>
      </c>
      <c r="K310" s="98"/>
    </row>
    <row r="311" spans="1:11" x14ac:dyDescent="0.25">
      <c r="A311" s="95" t="str">
        <f t="shared" si="20"/>
        <v/>
      </c>
      <c r="K311" s="98"/>
    </row>
    <row r="312" spans="1:11" x14ac:dyDescent="0.25">
      <c r="A312" s="95" t="str">
        <f t="shared" si="20"/>
        <v/>
      </c>
      <c r="K312" s="98"/>
    </row>
    <row r="313" spans="1:11" x14ac:dyDescent="0.25">
      <c r="A313" s="95" t="str">
        <f t="shared" si="20"/>
        <v/>
      </c>
      <c r="K313" s="98"/>
    </row>
    <row r="314" spans="1:11" x14ac:dyDescent="0.25">
      <c r="A314" s="95" t="str">
        <f t="shared" si="20"/>
        <v/>
      </c>
      <c r="K314" s="98"/>
    </row>
    <row r="315" spans="1:11" x14ac:dyDescent="0.25">
      <c r="A315" s="95" t="str">
        <f t="shared" si="20"/>
        <v/>
      </c>
      <c r="K315" s="98"/>
    </row>
    <row r="316" spans="1:11" x14ac:dyDescent="0.25">
      <c r="A316" s="95" t="str">
        <f t="shared" si="20"/>
        <v/>
      </c>
      <c r="K316" s="98"/>
    </row>
    <row r="317" spans="1:11" x14ac:dyDescent="0.25">
      <c r="A317" s="95" t="str">
        <f t="shared" si="20"/>
        <v/>
      </c>
      <c r="K317" s="98"/>
    </row>
    <row r="318" spans="1:11" x14ac:dyDescent="0.25">
      <c r="A318" s="95" t="str">
        <f t="shared" si="20"/>
        <v/>
      </c>
      <c r="K318" s="98"/>
    </row>
    <row r="319" spans="1:11" x14ac:dyDescent="0.25">
      <c r="A319" s="95" t="str">
        <f t="shared" si="20"/>
        <v/>
      </c>
      <c r="K319" s="98"/>
    </row>
    <row r="320" spans="1:11" x14ac:dyDescent="0.25">
      <c r="A320" s="95" t="str">
        <f t="shared" si="20"/>
        <v/>
      </c>
      <c r="K320" s="98"/>
    </row>
    <row r="321" spans="1:11" x14ac:dyDescent="0.25">
      <c r="A321" s="95" t="str">
        <f t="shared" si="20"/>
        <v/>
      </c>
      <c r="K321" s="98"/>
    </row>
    <row r="322" spans="1:11" x14ac:dyDescent="0.25">
      <c r="A322" s="95" t="str">
        <f t="shared" si="20"/>
        <v/>
      </c>
      <c r="K322" s="98"/>
    </row>
    <row r="323" spans="1:11" x14ac:dyDescent="0.25">
      <c r="A323" s="95" t="str">
        <f t="shared" si="20"/>
        <v/>
      </c>
      <c r="K323" s="98"/>
    </row>
    <row r="324" spans="1:11" x14ac:dyDescent="0.25">
      <c r="A324" s="95" t="str">
        <f t="shared" si="20"/>
        <v/>
      </c>
      <c r="K324" s="98"/>
    </row>
    <row r="325" spans="1:11" x14ac:dyDescent="0.25">
      <c r="A325" s="95" t="str">
        <f t="shared" si="20"/>
        <v/>
      </c>
      <c r="K325" s="98"/>
    </row>
    <row r="326" spans="1:11" x14ac:dyDescent="0.25">
      <c r="A326" s="95" t="str">
        <f t="shared" si="20"/>
        <v/>
      </c>
      <c r="K326" s="98"/>
    </row>
    <row r="327" spans="1:11" x14ac:dyDescent="0.25">
      <c r="A327" s="95" t="str">
        <f t="shared" si="20"/>
        <v/>
      </c>
      <c r="K327" s="98"/>
    </row>
    <row r="328" spans="1:11" x14ac:dyDescent="0.25">
      <c r="A328" s="95" t="str">
        <f t="shared" si="20"/>
        <v/>
      </c>
      <c r="K328" s="98"/>
    </row>
    <row r="329" spans="1:11" x14ac:dyDescent="0.25">
      <c r="A329" s="95" t="str">
        <f t="shared" si="20"/>
        <v/>
      </c>
      <c r="K329" s="98"/>
    </row>
    <row r="330" spans="1:11" x14ac:dyDescent="0.25">
      <c r="A330" s="95" t="str">
        <f t="shared" si="20"/>
        <v/>
      </c>
      <c r="K330" s="98"/>
    </row>
    <row r="331" spans="1:11" x14ac:dyDescent="0.25">
      <c r="A331" s="95" t="str">
        <f t="shared" si="20"/>
        <v/>
      </c>
      <c r="K331" s="98"/>
    </row>
    <row r="332" spans="1:11" x14ac:dyDescent="0.25">
      <c r="A332" s="95" t="str">
        <f t="shared" si="20"/>
        <v/>
      </c>
      <c r="K332" s="98"/>
    </row>
    <row r="333" spans="1:11" x14ac:dyDescent="0.25">
      <c r="A333" s="95" t="str">
        <f t="shared" si="20"/>
        <v/>
      </c>
      <c r="K333" s="98"/>
    </row>
    <row r="334" spans="1:11" x14ac:dyDescent="0.25">
      <c r="A334" s="95" t="str">
        <f t="shared" si="20"/>
        <v/>
      </c>
      <c r="K334" s="98"/>
    </row>
    <row r="335" spans="1:11" x14ac:dyDescent="0.25">
      <c r="A335" s="95" t="str">
        <f t="shared" si="20"/>
        <v/>
      </c>
      <c r="K335" s="98"/>
    </row>
    <row r="336" spans="1:11" x14ac:dyDescent="0.25">
      <c r="A336" s="95" t="str">
        <f t="shared" si="20"/>
        <v/>
      </c>
      <c r="K336" s="98"/>
    </row>
    <row r="337" spans="1:11" x14ac:dyDescent="0.25">
      <c r="A337" s="95" t="str">
        <f t="shared" si="20"/>
        <v/>
      </c>
      <c r="K337" s="98"/>
    </row>
    <row r="338" spans="1:11" x14ac:dyDescent="0.25">
      <c r="A338" s="95" t="str">
        <f t="shared" si="20"/>
        <v/>
      </c>
      <c r="K338" s="98"/>
    </row>
    <row r="339" spans="1:11" x14ac:dyDescent="0.25">
      <c r="A339" s="95" t="str">
        <f t="shared" si="20"/>
        <v/>
      </c>
      <c r="K339" s="98"/>
    </row>
    <row r="340" spans="1:11" x14ac:dyDescent="0.25">
      <c r="A340" s="95" t="str">
        <f t="shared" si="20"/>
        <v/>
      </c>
      <c r="K340" s="98"/>
    </row>
    <row r="341" spans="1:11" x14ac:dyDescent="0.25">
      <c r="A341" s="95" t="str">
        <f t="shared" si="20"/>
        <v/>
      </c>
      <c r="K341" s="98"/>
    </row>
    <row r="342" spans="1:11" x14ac:dyDescent="0.25">
      <c r="A342" s="95" t="str">
        <f t="shared" si="20"/>
        <v/>
      </c>
      <c r="K342" s="98"/>
    </row>
    <row r="343" spans="1:11" x14ac:dyDescent="0.25">
      <c r="A343" s="95" t="str">
        <f t="shared" si="20"/>
        <v/>
      </c>
      <c r="K343" s="98"/>
    </row>
    <row r="344" spans="1:11" x14ac:dyDescent="0.25">
      <c r="A344" s="95" t="str">
        <f t="shared" si="20"/>
        <v/>
      </c>
      <c r="K344" s="98"/>
    </row>
    <row r="345" spans="1:11" x14ac:dyDescent="0.25">
      <c r="A345" s="95" t="str">
        <f t="shared" ref="A345:A408" si="21">C345&amp;E345</f>
        <v/>
      </c>
      <c r="K345" s="98"/>
    </row>
    <row r="346" spans="1:11" x14ac:dyDescent="0.25">
      <c r="A346" s="95" t="str">
        <f t="shared" si="21"/>
        <v/>
      </c>
      <c r="K346" s="98"/>
    </row>
    <row r="347" spans="1:11" x14ac:dyDescent="0.25">
      <c r="A347" s="95" t="str">
        <f t="shared" si="21"/>
        <v/>
      </c>
      <c r="K347" s="98"/>
    </row>
    <row r="348" spans="1:11" x14ac:dyDescent="0.25">
      <c r="A348" s="95" t="str">
        <f t="shared" si="21"/>
        <v/>
      </c>
      <c r="K348" s="98"/>
    </row>
    <row r="349" spans="1:11" x14ac:dyDescent="0.25">
      <c r="A349" s="95" t="str">
        <f t="shared" si="21"/>
        <v/>
      </c>
      <c r="K349" s="98"/>
    </row>
    <row r="350" spans="1:11" x14ac:dyDescent="0.25">
      <c r="A350" s="95" t="str">
        <f t="shared" si="21"/>
        <v/>
      </c>
      <c r="K350" s="98"/>
    </row>
    <row r="351" spans="1:11" x14ac:dyDescent="0.25">
      <c r="A351" s="95" t="str">
        <f t="shared" si="21"/>
        <v/>
      </c>
      <c r="K351" s="98"/>
    </row>
    <row r="352" spans="1:11" x14ac:dyDescent="0.25">
      <c r="A352" s="95" t="str">
        <f t="shared" si="21"/>
        <v/>
      </c>
      <c r="K352" s="98"/>
    </row>
    <row r="353" spans="1:11" x14ac:dyDescent="0.25">
      <c r="A353" s="95" t="str">
        <f t="shared" si="21"/>
        <v/>
      </c>
      <c r="K353" s="98"/>
    </row>
    <row r="354" spans="1:11" x14ac:dyDescent="0.25">
      <c r="A354" s="95" t="str">
        <f t="shared" si="21"/>
        <v/>
      </c>
      <c r="K354" s="98"/>
    </row>
    <row r="355" spans="1:11" x14ac:dyDescent="0.25">
      <c r="A355" s="95" t="str">
        <f t="shared" si="21"/>
        <v/>
      </c>
      <c r="K355" s="98"/>
    </row>
    <row r="356" spans="1:11" x14ac:dyDescent="0.25">
      <c r="A356" s="95" t="str">
        <f t="shared" si="21"/>
        <v/>
      </c>
      <c r="K356" s="98"/>
    </row>
    <row r="357" spans="1:11" x14ac:dyDescent="0.25">
      <c r="A357" s="95" t="str">
        <f t="shared" si="21"/>
        <v/>
      </c>
      <c r="K357" s="98"/>
    </row>
    <row r="358" spans="1:11" x14ac:dyDescent="0.25">
      <c r="A358" s="95" t="str">
        <f t="shared" si="21"/>
        <v/>
      </c>
      <c r="K358" s="98"/>
    </row>
    <row r="359" spans="1:11" x14ac:dyDescent="0.25">
      <c r="A359" s="95" t="str">
        <f t="shared" si="21"/>
        <v/>
      </c>
      <c r="K359" s="98"/>
    </row>
    <row r="360" spans="1:11" x14ac:dyDescent="0.25">
      <c r="A360" s="95" t="str">
        <f t="shared" si="21"/>
        <v/>
      </c>
      <c r="K360" s="98"/>
    </row>
    <row r="361" spans="1:11" x14ac:dyDescent="0.25">
      <c r="A361" s="95" t="str">
        <f t="shared" si="21"/>
        <v/>
      </c>
      <c r="K361" s="98"/>
    </row>
    <row r="362" spans="1:11" x14ac:dyDescent="0.25">
      <c r="A362" s="95" t="str">
        <f t="shared" si="21"/>
        <v/>
      </c>
      <c r="K362" s="98"/>
    </row>
    <row r="363" spans="1:11" x14ac:dyDescent="0.25">
      <c r="A363" s="95" t="str">
        <f t="shared" si="21"/>
        <v/>
      </c>
      <c r="K363" s="98"/>
    </row>
    <row r="364" spans="1:11" x14ac:dyDescent="0.25">
      <c r="A364" s="95" t="str">
        <f t="shared" si="21"/>
        <v/>
      </c>
      <c r="K364" s="98"/>
    </row>
    <row r="365" spans="1:11" x14ac:dyDescent="0.25">
      <c r="A365" s="95" t="str">
        <f t="shared" si="21"/>
        <v/>
      </c>
      <c r="K365" s="98"/>
    </row>
    <row r="366" spans="1:11" x14ac:dyDescent="0.25">
      <c r="A366" s="95" t="str">
        <f t="shared" si="21"/>
        <v/>
      </c>
      <c r="K366" s="98"/>
    </row>
    <row r="367" spans="1:11" x14ac:dyDescent="0.25">
      <c r="A367" s="95" t="str">
        <f t="shared" si="21"/>
        <v/>
      </c>
      <c r="K367" s="98"/>
    </row>
    <row r="368" spans="1:11" x14ac:dyDescent="0.25">
      <c r="A368" s="95" t="str">
        <f t="shared" si="21"/>
        <v/>
      </c>
      <c r="K368" s="98"/>
    </row>
    <row r="369" spans="1:11" x14ac:dyDescent="0.25">
      <c r="A369" s="95" t="str">
        <f t="shared" si="21"/>
        <v/>
      </c>
      <c r="K369" s="98"/>
    </row>
    <row r="370" spans="1:11" x14ac:dyDescent="0.25">
      <c r="A370" s="95" t="str">
        <f t="shared" si="21"/>
        <v/>
      </c>
      <c r="K370" s="98"/>
    </row>
    <row r="371" spans="1:11" x14ac:dyDescent="0.25">
      <c r="A371" s="95" t="str">
        <f t="shared" si="21"/>
        <v/>
      </c>
      <c r="K371" s="98"/>
    </row>
    <row r="372" spans="1:11" x14ac:dyDescent="0.25">
      <c r="A372" s="95" t="str">
        <f t="shared" si="21"/>
        <v/>
      </c>
      <c r="K372" s="98"/>
    </row>
    <row r="373" spans="1:11" x14ac:dyDescent="0.25">
      <c r="A373" s="95" t="str">
        <f t="shared" si="21"/>
        <v/>
      </c>
      <c r="K373" s="98"/>
    </row>
    <row r="374" spans="1:11" x14ac:dyDescent="0.25">
      <c r="A374" s="95" t="str">
        <f t="shared" si="21"/>
        <v/>
      </c>
      <c r="K374" s="98"/>
    </row>
    <row r="375" spans="1:11" x14ac:dyDescent="0.25">
      <c r="A375" s="95" t="str">
        <f t="shared" si="21"/>
        <v/>
      </c>
      <c r="K375" s="98"/>
    </row>
    <row r="376" spans="1:11" x14ac:dyDescent="0.25">
      <c r="A376" s="95" t="str">
        <f t="shared" si="21"/>
        <v/>
      </c>
      <c r="K376" s="98"/>
    </row>
    <row r="377" spans="1:11" x14ac:dyDescent="0.25">
      <c r="A377" s="95" t="str">
        <f t="shared" si="21"/>
        <v/>
      </c>
      <c r="K377" s="98"/>
    </row>
    <row r="378" spans="1:11" x14ac:dyDescent="0.25">
      <c r="A378" s="95" t="str">
        <f t="shared" si="21"/>
        <v/>
      </c>
      <c r="K378" s="98"/>
    </row>
    <row r="379" spans="1:11" x14ac:dyDescent="0.25">
      <c r="A379" s="95" t="str">
        <f t="shared" si="21"/>
        <v/>
      </c>
      <c r="K379" s="98"/>
    </row>
    <row r="380" spans="1:11" x14ac:dyDescent="0.25">
      <c r="A380" s="95" t="str">
        <f t="shared" si="21"/>
        <v/>
      </c>
      <c r="K380" s="98"/>
    </row>
    <row r="381" spans="1:11" x14ac:dyDescent="0.25">
      <c r="A381" s="95" t="str">
        <f t="shared" si="21"/>
        <v/>
      </c>
      <c r="K381" s="98"/>
    </row>
    <row r="382" spans="1:11" x14ac:dyDescent="0.25">
      <c r="A382" s="95" t="str">
        <f t="shared" si="21"/>
        <v/>
      </c>
      <c r="K382" s="98"/>
    </row>
    <row r="383" spans="1:11" x14ac:dyDescent="0.25">
      <c r="A383" s="95" t="str">
        <f t="shared" si="21"/>
        <v/>
      </c>
      <c r="K383" s="98"/>
    </row>
    <row r="384" spans="1:11" x14ac:dyDescent="0.25">
      <c r="A384" s="95" t="str">
        <f t="shared" si="21"/>
        <v/>
      </c>
      <c r="K384" s="98"/>
    </row>
    <row r="385" spans="1:11" x14ac:dyDescent="0.25">
      <c r="A385" s="95" t="str">
        <f t="shared" si="21"/>
        <v/>
      </c>
      <c r="K385" s="98"/>
    </row>
    <row r="386" spans="1:11" x14ac:dyDescent="0.25">
      <c r="A386" s="95" t="str">
        <f t="shared" si="21"/>
        <v/>
      </c>
      <c r="K386" s="98"/>
    </row>
    <row r="387" spans="1:11" x14ac:dyDescent="0.25">
      <c r="A387" s="95" t="str">
        <f t="shared" si="21"/>
        <v/>
      </c>
      <c r="K387" s="98"/>
    </row>
    <row r="388" spans="1:11" x14ac:dyDescent="0.25">
      <c r="A388" s="95" t="str">
        <f t="shared" si="21"/>
        <v/>
      </c>
      <c r="K388" s="98"/>
    </row>
    <row r="389" spans="1:11" x14ac:dyDescent="0.25">
      <c r="A389" s="95" t="str">
        <f t="shared" si="21"/>
        <v/>
      </c>
      <c r="K389" s="98"/>
    </row>
    <row r="390" spans="1:11" x14ac:dyDescent="0.25">
      <c r="A390" s="95" t="str">
        <f t="shared" si="21"/>
        <v/>
      </c>
      <c r="K390" s="98"/>
    </row>
    <row r="391" spans="1:11" x14ac:dyDescent="0.25">
      <c r="A391" s="95" t="str">
        <f t="shared" si="21"/>
        <v/>
      </c>
      <c r="K391" s="98"/>
    </row>
    <row r="392" spans="1:11" x14ac:dyDescent="0.25">
      <c r="A392" s="95" t="str">
        <f t="shared" si="21"/>
        <v/>
      </c>
      <c r="K392" s="98"/>
    </row>
    <row r="393" spans="1:11" x14ac:dyDescent="0.25">
      <c r="A393" s="95" t="str">
        <f t="shared" si="21"/>
        <v/>
      </c>
      <c r="K393" s="98"/>
    </row>
    <row r="394" spans="1:11" x14ac:dyDescent="0.25">
      <c r="A394" s="95" t="str">
        <f t="shared" si="21"/>
        <v/>
      </c>
      <c r="K394" s="98"/>
    </row>
    <row r="395" spans="1:11" x14ac:dyDescent="0.25">
      <c r="A395" s="95" t="str">
        <f t="shared" si="21"/>
        <v/>
      </c>
      <c r="K395" s="98"/>
    </row>
    <row r="396" spans="1:11" x14ac:dyDescent="0.25">
      <c r="A396" s="95" t="str">
        <f t="shared" si="21"/>
        <v/>
      </c>
      <c r="K396" s="98"/>
    </row>
    <row r="397" spans="1:11" x14ac:dyDescent="0.25">
      <c r="A397" s="95" t="str">
        <f t="shared" si="21"/>
        <v/>
      </c>
      <c r="K397" s="98"/>
    </row>
    <row r="398" spans="1:11" x14ac:dyDescent="0.25">
      <c r="A398" s="95" t="str">
        <f t="shared" si="21"/>
        <v/>
      </c>
      <c r="K398" s="98"/>
    </row>
    <row r="399" spans="1:11" x14ac:dyDescent="0.25">
      <c r="A399" s="95" t="str">
        <f t="shared" si="21"/>
        <v/>
      </c>
      <c r="K399" s="98"/>
    </row>
    <row r="400" spans="1:11" x14ac:dyDescent="0.25">
      <c r="A400" s="95" t="str">
        <f t="shared" si="21"/>
        <v/>
      </c>
      <c r="K400" s="98"/>
    </row>
    <row r="401" spans="1:11" x14ac:dyDescent="0.25">
      <c r="A401" s="95" t="str">
        <f t="shared" si="21"/>
        <v/>
      </c>
      <c r="K401" s="98"/>
    </row>
    <row r="402" spans="1:11" x14ac:dyDescent="0.25">
      <c r="A402" s="95" t="str">
        <f t="shared" si="21"/>
        <v/>
      </c>
      <c r="K402" s="98"/>
    </row>
    <row r="403" spans="1:11" x14ac:dyDescent="0.25">
      <c r="A403" s="95" t="str">
        <f t="shared" si="21"/>
        <v/>
      </c>
      <c r="K403" s="98"/>
    </row>
    <row r="404" spans="1:11" x14ac:dyDescent="0.25">
      <c r="A404" s="95" t="str">
        <f t="shared" si="21"/>
        <v/>
      </c>
      <c r="K404" s="98"/>
    </row>
    <row r="405" spans="1:11" x14ac:dyDescent="0.25">
      <c r="A405" s="95" t="str">
        <f t="shared" si="21"/>
        <v/>
      </c>
      <c r="K405" s="98"/>
    </row>
    <row r="406" spans="1:11" x14ac:dyDescent="0.25">
      <c r="A406" s="95" t="str">
        <f t="shared" si="21"/>
        <v/>
      </c>
      <c r="K406" s="98"/>
    </row>
    <row r="407" spans="1:11" x14ac:dyDescent="0.25">
      <c r="A407" s="95" t="str">
        <f t="shared" si="21"/>
        <v/>
      </c>
      <c r="K407" s="98"/>
    </row>
    <row r="408" spans="1:11" x14ac:dyDescent="0.25">
      <c r="A408" s="95" t="str">
        <f t="shared" si="21"/>
        <v/>
      </c>
      <c r="K408" s="98"/>
    </row>
    <row r="409" spans="1:11" x14ac:dyDescent="0.25">
      <c r="A409" s="95" t="str">
        <f t="shared" ref="A409:A472" si="22">C409&amp;E409</f>
        <v/>
      </c>
      <c r="K409" s="98"/>
    </row>
    <row r="410" spans="1:11" x14ac:dyDescent="0.25">
      <c r="A410" s="95" t="str">
        <f t="shared" si="22"/>
        <v/>
      </c>
      <c r="K410" s="98"/>
    </row>
    <row r="411" spans="1:11" x14ac:dyDescent="0.25">
      <c r="A411" s="95" t="str">
        <f t="shared" si="22"/>
        <v/>
      </c>
      <c r="K411" s="98"/>
    </row>
    <row r="412" spans="1:11" x14ac:dyDescent="0.25">
      <c r="A412" s="95" t="str">
        <f t="shared" si="22"/>
        <v/>
      </c>
      <c r="K412" s="98"/>
    </row>
    <row r="413" spans="1:11" x14ac:dyDescent="0.25">
      <c r="A413" s="95" t="str">
        <f t="shared" si="22"/>
        <v/>
      </c>
      <c r="K413" s="98"/>
    </row>
    <row r="414" spans="1:11" x14ac:dyDescent="0.25">
      <c r="A414" s="95" t="str">
        <f t="shared" si="22"/>
        <v/>
      </c>
      <c r="K414" s="98"/>
    </row>
    <row r="415" spans="1:11" x14ac:dyDescent="0.25">
      <c r="A415" s="95" t="str">
        <f t="shared" si="22"/>
        <v/>
      </c>
      <c r="K415" s="98"/>
    </row>
    <row r="416" spans="1:11" x14ac:dyDescent="0.25">
      <c r="A416" s="95" t="str">
        <f t="shared" si="22"/>
        <v/>
      </c>
      <c r="K416" s="98"/>
    </row>
    <row r="417" spans="1:11" x14ac:dyDescent="0.25">
      <c r="A417" s="95" t="str">
        <f t="shared" si="22"/>
        <v/>
      </c>
      <c r="K417" s="98"/>
    </row>
    <row r="418" spans="1:11" x14ac:dyDescent="0.25">
      <c r="A418" s="95" t="str">
        <f t="shared" si="22"/>
        <v/>
      </c>
      <c r="K418" s="98"/>
    </row>
    <row r="419" spans="1:11" x14ac:dyDescent="0.25">
      <c r="A419" s="95" t="str">
        <f t="shared" si="22"/>
        <v/>
      </c>
      <c r="K419" s="98"/>
    </row>
    <row r="420" spans="1:11" x14ac:dyDescent="0.25">
      <c r="A420" s="95" t="str">
        <f t="shared" si="22"/>
        <v/>
      </c>
      <c r="K420" s="98"/>
    </row>
    <row r="421" spans="1:11" x14ac:dyDescent="0.25">
      <c r="A421" s="95" t="str">
        <f t="shared" si="22"/>
        <v/>
      </c>
      <c r="K421" s="98"/>
    </row>
    <row r="422" spans="1:11" x14ac:dyDescent="0.25">
      <c r="A422" s="95" t="str">
        <f t="shared" si="22"/>
        <v/>
      </c>
      <c r="K422" s="98"/>
    </row>
    <row r="423" spans="1:11" x14ac:dyDescent="0.25">
      <c r="A423" s="95" t="str">
        <f t="shared" si="22"/>
        <v/>
      </c>
      <c r="K423" s="98"/>
    </row>
    <row r="424" spans="1:11" x14ac:dyDescent="0.25">
      <c r="A424" s="95" t="str">
        <f t="shared" si="22"/>
        <v/>
      </c>
      <c r="K424" s="98"/>
    </row>
    <row r="425" spans="1:11" x14ac:dyDescent="0.25">
      <c r="A425" s="95" t="str">
        <f t="shared" si="22"/>
        <v/>
      </c>
      <c r="K425" s="98"/>
    </row>
    <row r="426" spans="1:11" x14ac:dyDescent="0.25">
      <c r="A426" s="95" t="str">
        <f t="shared" si="22"/>
        <v/>
      </c>
      <c r="K426" s="98"/>
    </row>
    <row r="427" spans="1:11" x14ac:dyDescent="0.25">
      <c r="A427" s="95" t="str">
        <f t="shared" si="22"/>
        <v/>
      </c>
      <c r="K427" s="98"/>
    </row>
    <row r="428" spans="1:11" x14ac:dyDescent="0.25">
      <c r="A428" s="95" t="str">
        <f t="shared" si="22"/>
        <v/>
      </c>
      <c r="K428" s="98"/>
    </row>
    <row r="429" spans="1:11" x14ac:dyDescent="0.25">
      <c r="A429" s="95" t="str">
        <f t="shared" si="22"/>
        <v/>
      </c>
      <c r="K429" s="98"/>
    </row>
    <row r="430" spans="1:11" x14ac:dyDescent="0.25">
      <c r="A430" s="95" t="str">
        <f t="shared" si="22"/>
        <v/>
      </c>
      <c r="K430" s="98"/>
    </row>
    <row r="431" spans="1:11" x14ac:dyDescent="0.25">
      <c r="A431" s="95" t="str">
        <f t="shared" si="22"/>
        <v/>
      </c>
      <c r="K431" s="98"/>
    </row>
    <row r="432" spans="1:11" x14ac:dyDescent="0.25">
      <c r="A432" s="95" t="str">
        <f t="shared" si="22"/>
        <v/>
      </c>
      <c r="K432" s="98"/>
    </row>
    <row r="433" spans="1:11" x14ac:dyDescent="0.25">
      <c r="A433" s="95" t="str">
        <f t="shared" si="22"/>
        <v/>
      </c>
      <c r="K433" s="98"/>
    </row>
    <row r="434" spans="1:11" x14ac:dyDescent="0.25">
      <c r="A434" s="95" t="str">
        <f t="shared" si="22"/>
        <v/>
      </c>
      <c r="K434" s="98"/>
    </row>
    <row r="435" spans="1:11" x14ac:dyDescent="0.25">
      <c r="A435" s="95" t="str">
        <f t="shared" si="22"/>
        <v/>
      </c>
      <c r="K435" s="98"/>
    </row>
    <row r="436" spans="1:11" x14ac:dyDescent="0.25">
      <c r="A436" s="95" t="str">
        <f t="shared" si="22"/>
        <v/>
      </c>
      <c r="K436" s="98"/>
    </row>
    <row r="437" spans="1:11" x14ac:dyDescent="0.25">
      <c r="A437" s="95" t="str">
        <f t="shared" si="22"/>
        <v/>
      </c>
      <c r="K437" s="98"/>
    </row>
    <row r="438" spans="1:11" x14ac:dyDescent="0.25">
      <c r="A438" s="95" t="str">
        <f t="shared" si="22"/>
        <v/>
      </c>
      <c r="K438" s="98"/>
    </row>
    <row r="439" spans="1:11" x14ac:dyDescent="0.25">
      <c r="A439" s="95" t="str">
        <f t="shared" si="22"/>
        <v/>
      </c>
      <c r="K439" s="98"/>
    </row>
    <row r="440" spans="1:11" x14ac:dyDescent="0.25">
      <c r="A440" s="95" t="str">
        <f t="shared" si="22"/>
        <v/>
      </c>
      <c r="K440" s="98"/>
    </row>
    <row r="441" spans="1:11" x14ac:dyDescent="0.25">
      <c r="A441" s="95" t="str">
        <f t="shared" si="22"/>
        <v/>
      </c>
      <c r="K441" s="98"/>
    </row>
    <row r="442" spans="1:11" x14ac:dyDescent="0.25">
      <c r="A442" s="95" t="str">
        <f t="shared" si="22"/>
        <v/>
      </c>
      <c r="K442" s="98"/>
    </row>
    <row r="443" spans="1:11" x14ac:dyDescent="0.25">
      <c r="A443" s="95" t="str">
        <f t="shared" si="22"/>
        <v/>
      </c>
      <c r="K443" s="98"/>
    </row>
    <row r="444" spans="1:11" x14ac:dyDescent="0.25">
      <c r="A444" s="95" t="str">
        <f t="shared" si="22"/>
        <v/>
      </c>
      <c r="K444" s="98"/>
    </row>
    <row r="445" spans="1:11" x14ac:dyDescent="0.25">
      <c r="A445" s="95" t="str">
        <f t="shared" si="22"/>
        <v/>
      </c>
      <c r="K445" s="98"/>
    </row>
    <row r="446" spans="1:11" x14ac:dyDescent="0.25">
      <c r="A446" s="95" t="str">
        <f t="shared" si="22"/>
        <v/>
      </c>
      <c r="K446" s="98"/>
    </row>
    <row r="447" spans="1:11" x14ac:dyDescent="0.25">
      <c r="A447" s="95" t="str">
        <f t="shared" si="22"/>
        <v/>
      </c>
      <c r="K447" s="98"/>
    </row>
    <row r="448" spans="1:11" x14ac:dyDescent="0.25">
      <c r="A448" s="95" t="str">
        <f t="shared" si="22"/>
        <v/>
      </c>
      <c r="K448" s="98"/>
    </row>
    <row r="449" spans="1:11" x14ac:dyDescent="0.25">
      <c r="A449" s="95" t="str">
        <f t="shared" si="22"/>
        <v/>
      </c>
      <c r="K449" s="98"/>
    </row>
    <row r="450" spans="1:11" x14ac:dyDescent="0.25">
      <c r="A450" s="95" t="str">
        <f t="shared" si="22"/>
        <v/>
      </c>
      <c r="K450" s="98"/>
    </row>
    <row r="451" spans="1:11" x14ac:dyDescent="0.25">
      <c r="A451" s="95" t="str">
        <f t="shared" si="22"/>
        <v/>
      </c>
      <c r="K451" s="98"/>
    </row>
    <row r="452" spans="1:11" x14ac:dyDescent="0.25">
      <c r="A452" s="95" t="str">
        <f t="shared" si="22"/>
        <v/>
      </c>
      <c r="K452" s="98"/>
    </row>
    <row r="453" spans="1:11" x14ac:dyDescent="0.25">
      <c r="A453" s="95" t="str">
        <f t="shared" si="22"/>
        <v/>
      </c>
      <c r="K453" s="98"/>
    </row>
    <row r="454" spans="1:11" x14ac:dyDescent="0.25">
      <c r="A454" s="95" t="str">
        <f t="shared" si="22"/>
        <v/>
      </c>
      <c r="K454" s="98"/>
    </row>
    <row r="455" spans="1:11" x14ac:dyDescent="0.25">
      <c r="A455" s="95" t="str">
        <f t="shared" si="22"/>
        <v/>
      </c>
      <c r="K455" s="98"/>
    </row>
    <row r="456" spans="1:11" x14ac:dyDescent="0.25">
      <c r="A456" s="95" t="str">
        <f t="shared" si="22"/>
        <v/>
      </c>
      <c r="K456" s="98"/>
    </row>
    <row r="457" spans="1:11" x14ac:dyDescent="0.25">
      <c r="A457" s="95" t="str">
        <f t="shared" si="22"/>
        <v/>
      </c>
      <c r="K457" s="98"/>
    </row>
    <row r="458" spans="1:11" x14ac:dyDescent="0.25">
      <c r="A458" s="95" t="str">
        <f t="shared" si="22"/>
        <v/>
      </c>
      <c r="K458" s="98"/>
    </row>
    <row r="459" spans="1:11" x14ac:dyDescent="0.25">
      <c r="A459" s="95" t="str">
        <f t="shared" si="22"/>
        <v/>
      </c>
      <c r="K459" s="98"/>
    </row>
    <row r="460" spans="1:11" x14ac:dyDescent="0.25">
      <c r="A460" s="95" t="str">
        <f t="shared" si="22"/>
        <v/>
      </c>
      <c r="K460" s="98"/>
    </row>
    <row r="461" spans="1:11" x14ac:dyDescent="0.25">
      <c r="A461" s="95" t="str">
        <f t="shared" si="22"/>
        <v/>
      </c>
      <c r="K461" s="98"/>
    </row>
    <row r="462" spans="1:11" x14ac:dyDescent="0.25">
      <c r="A462" s="95" t="str">
        <f t="shared" si="22"/>
        <v/>
      </c>
      <c r="K462" s="98"/>
    </row>
    <row r="463" spans="1:11" x14ac:dyDescent="0.25">
      <c r="A463" s="95" t="str">
        <f t="shared" si="22"/>
        <v/>
      </c>
      <c r="K463" s="98"/>
    </row>
    <row r="464" spans="1:11" x14ac:dyDescent="0.25">
      <c r="A464" s="95" t="str">
        <f t="shared" si="22"/>
        <v/>
      </c>
      <c r="K464" s="98"/>
    </row>
    <row r="465" spans="1:11" x14ac:dyDescent="0.25">
      <c r="A465" s="95" t="str">
        <f t="shared" si="22"/>
        <v/>
      </c>
      <c r="K465" s="98"/>
    </row>
    <row r="466" spans="1:11" x14ac:dyDescent="0.25">
      <c r="A466" s="95" t="str">
        <f t="shared" si="22"/>
        <v/>
      </c>
      <c r="K466" s="98"/>
    </row>
    <row r="467" spans="1:11" x14ac:dyDescent="0.25">
      <c r="A467" s="95" t="str">
        <f t="shared" si="22"/>
        <v/>
      </c>
      <c r="K467" s="98"/>
    </row>
    <row r="468" spans="1:11" x14ac:dyDescent="0.25">
      <c r="A468" s="95" t="str">
        <f t="shared" si="22"/>
        <v/>
      </c>
      <c r="K468" s="98"/>
    </row>
    <row r="469" spans="1:11" x14ac:dyDescent="0.25">
      <c r="A469" s="95" t="str">
        <f t="shared" si="22"/>
        <v/>
      </c>
      <c r="K469" s="98"/>
    </row>
    <row r="470" spans="1:11" x14ac:dyDescent="0.25">
      <c r="A470" s="95" t="str">
        <f t="shared" si="22"/>
        <v/>
      </c>
      <c r="K470" s="98"/>
    </row>
    <row r="471" spans="1:11" x14ac:dyDescent="0.25">
      <c r="A471" s="95" t="str">
        <f t="shared" si="22"/>
        <v/>
      </c>
      <c r="K471" s="98"/>
    </row>
    <row r="472" spans="1:11" x14ac:dyDescent="0.25">
      <c r="A472" s="95" t="str">
        <f t="shared" si="22"/>
        <v/>
      </c>
      <c r="K472" s="98"/>
    </row>
    <row r="473" spans="1:11" x14ac:dyDescent="0.25">
      <c r="A473" s="95" t="str">
        <f t="shared" ref="A473:A536" si="23">C473&amp;E473</f>
        <v/>
      </c>
      <c r="K473" s="98"/>
    </row>
    <row r="474" spans="1:11" x14ac:dyDescent="0.25">
      <c r="A474" s="95" t="str">
        <f t="shared" si="23"/>
        <v/>
      </c>
      <c r="K474" s="98"/>
    </row>
    <row r="475" spans="1:11" x14ac:dyDescent="0.25">
      <c r="A475" s="95" t="str">
        <f t="shared" si="23"/>
        <v/>
      </c>
      <c r="K475" s="98"/>
    </row>
    <row r="476" spans="1:11" x14ac:dyDescent="0.25">
      <c r="A476" s="95" t="str">
        <f t="shared" si="23"/>
        <v/>
      </c>
      <c r="K476" s="98"/>
    </row>
    <row r="477" spans="1:11" x14ac:dyDescent="0.25">
      <c r="A477" s="95" t="str">
        <f t="shared" si="23"/>
        <v/>
      </c>
      <c r="K477" s="98"/>
    </row>
    <row r="478" spans="1:11" x14ac:dyDescent="0.25">
      <c r="A478" s="95" t="str">
        <f t="shared" si="23"/>
        <v/>
      </c>
      <c r="K478" s="98"/>
    </row>
    <row r="479" spans="1:11" x14ac:dyDescent="0.25">
      <c r="A479" s="95" t="str">
        <f t="shared" si="23"/>
        <v/>
      </c>
      <c r="K479" s="98"/>
    </row>
    <row r="480" spans="1:11" x14ac:dyDescent="0.25">
      <c r="A480" s="95" t="str">
        <f t="shared" si="23"/>
        <v/>
      </c>
      <c r="K480" s="98"/>
    </row>
    <row r="481" spans="1:11" x14ac:dyDescent="0.25">
      <c r="A481" s="95" t="str">
        <f t="shared" si="23"/>
        <v/>
      </c>
      <c r="K481" s="98"/>
    </row>
    <row r="482" spans="1:11" x14ac:dyDescent="0.25">
      <c r="A482" s="95" t="str">
        <f t="shared" si="23"/>
        <v/>
      </c>
      <c r="K482" s="98"/>
    </row>
    <row r="483" spans="1:11" x14ac:dyDescent="0.25">
      <c r="A483" s="95" t="str">
        <f t="shared" si="23"/>
        <v/>
      </c>
      <c r="K483" s="98"/>
    </row>
    <row r="484" spans="1:11" x14ac:dyDescent="0.25">
      <c r="A484" s="95" t="str">
        <f t="shared" si="23"/>
        <v/>
      </c>
      <c r="K484" s="98"/>
    </row>
    <row r="485" spans="1:11" x14ac:dyDescent="0.25">
      <c r="A485" s="95" t="str">
        <f t="shared" si="23"/>
        <v/>
      </c>
      <c r="K485" s="98"/>
    </row>
    <row r="486" spans="1:11" x14ac:dyDescent="0.25">
      <c r="A486" s="95" t="str">
        <f t="shared" si="23"/>
        <v/>
      </c>
      <c r="K486" s="98"/>
    </row>
    <row r="487" spans="1:11" x14ac:dyDescent="0.25">
      <c r="A487" s="95" t="str">
        <f t="shared" si="23"/>
        <v/>
      </c>
      <c r="K487" s="98"/>
    </row>
    <row r="488" spans="1:11" x14ac:dyDescent="0.25">
      <c r="A488" s="95" t="str">
        <f t="shared" si="23"/>
        <v/>
      </c>
      <c r="K488" s="98"/>
    </row>
    <row r="489" spans="1:11" x14ac:dyDescent="0.25">
      <c r="A489" s="95" t="str">
        <f t="shared" si="23"/>
        <v/>
      </c>
      <c r="K489" s="98"/>
    </row>
    <row r="490" spans="1:11" x14ac:dyDescent="0.25">
      <c r="A490" s="95" t="str">
        <f t="shared" si="23"/>
        <v/>
      </c>
      <c r="K490" s="98"/>
    </row>
    <row r="491" spans="1:11" x14ac:dyDescent="0.25">
      <c r="A491" s="95" t="str">
        <f t="shared" si="23"/>
        <v/>
      </c>
      <c r="K491" s="98"/>
    </row>
    <row r="492" spans="1:11" x14ac:dyDescent="0.25">
      <c r="A492" s="95" t="str">
        <f t="shared" si="23"/>
        <v/>
      </c>
      <c r="K492" s="98"/>
    </row>
    <row r="493" spans="1:11" x14ac:dyDescent="0.25">
      <c r="A493" s="95" t="str">
        <f t="shared" si="23"/>
        <v/>
      </c>
      <c r="K493" s="98"/>
    </row>
    <row r="494" spans="1:11" x14ac:dyDescent="0.25">
      <c r="A494" s="95" t="str">
        <f t="shared" si="23"/>
        <v/>
      </c>
      <c r="K494" s="98"/>
    </row>
    <row r="495" spans="1:11" x14ac:dyDescent="0.25">
      <c r="A495" s="95" t="str">
        <f t="shared" si="23"/>
        <v/>
      </c>
      <c r="K495" s="98"/>
    </row>
    <row r="496" spans="1:11" x14ac:dyDescent="0.25">
      <c r="A496" s="95" t="str">
        <f t="shared" si="23"/>
        <v/>
      </c>
      <c r="K496" s="98"/>
    </row>
    <row r="497" spans="1:11" x14ac:dyDescent="0.25">
      <c r="A497" s="95" t="str">
        <f t="shared" si="23"/>
        <v/>
      </c>
      <c r="K497" s="98"/>
    </row>
    <row r="498" spans="1:11" x14ac:dyDescent="0.25">
      <c r="A498" s="95" t="str">
        <f t="shared" si="23"/>
        <v/>
      </c>
      <c r="K498" s="98"/>
    </row>
    <row r="499" spans="1:11" x14ac:dyDescent="0.25">
      <c r="A499" s="95" t="str">
        <f t="shared" si="23"/>
        <v/>
      </c>
      <c r="K499" s="98"/>
    </row>
    <row r="500" spans="1:11" x14ac:dyDescent="0.25">
      <c r="A500" s="95" t="str">
        <f t="shared" si="23"/>
        <v/>
      </c>
      <c r="K500" s="98"/>
    </row>
    <row r="501" spans="1:11" x14ac:dyDescent="0.25">
      <c r="A501" s="95" t="str">
        <f t="shared" si="23"/>
        <v/>
      </c>
      <c r="K501" s="98"/>
    </row>
    <row r="502" spans="1:11" x14ac:dyDescent="0.25">
      <c r="A502" s="95" t="str">
        <f t="shared" si="23"/>
        <v/>
      </c>
      <c r="K502" s="98"/>
    </row>
    <row r="503" spans="1:11" x14ac:dyDescent="0.25">
      <c r="A503" s="95" t="str">
        <f t="shared" si="23"/>
        <v/>
      </c>
      <c r="K503" s="98"/>
    </row>
    <row r="504" spans="1:11" x14ac:dyDescent="0.25">
      <c r="A504" s="95" t="str">
        <f t="shared" si="23"/>
        <v/>
      </c>
      <c r="K504" s="98"/>
    </row>
    <row r="505" spans="1:11" x14ac:dyDescent="0.25">
      <c r="A505" s="95" t="str">
        <f t="shared" si="23"/>
        <v/>
      </c>
      <c r="K505" s="98"/>
    </row>
    <row r="506" spans="1:11" x14ac:dyDescent="0.25">
      <c r="A506" s="95" t="str">
        <f t="shared" si="23"/>
        <v/>
      </c>
      <c r="K506" s="98"/>
    </row>
    <row r="507" spans="1:11" x14ac:dyDescent="0.25">
      <c r="A507" s="95" t="str">
        <f t="shared" si="23"/>
        <v/>
      </c>
      <c r="K507" s="98"/>
    </row>
    <row r="508" spans="1:11" x14ac:dyDescent="0.25">
      <c r="A508" s="95" t="str">
        <f t="shared" si="23"/>
        <v/>
      </c>
      <c r="K508" s="98"/>
    </row>
    <row r="509" spans="1:11" x14ac:dyDescent="0.25">
      <c r="A509" s="95" t="str">
        <f t="shared" si="23"/>
        <v/>
      </c>
      <c r="K509" s="98"/>
    </row>
    <row r="510" spans="1:11" x14ac:dyDescent="0.25">
      <c r="A510" s="95" t="str">
        <f t="shared" si="23"/>
        <v/>
      </c>
      <c r="K510" s="98"/>
    </row>
    <row r="511" spans="1:11" x14ac:dyDescent="0.25">
      <c r="A511" s="95" t="str">
        <f t="shared" si="23"/>
        <v/>
      </c>
      <c r="K511" s="98"/>
    </row>
    <row r="512" spans="1:11" x14ac:dyDescent="0.25">
      <c r="A512" s="95" t="str">
        <f t="shared" si="23"/>
        <v/>
      </c>
      <c r="K512" s="98"/>
    </row>
    <row r="513" spans="1:11" x14ac:dyDescent="0.25">
      <c r="A513" s="95" t="str">
        <f t="shared" si="23"/>
        <v/>
      </c>
      <c r="K513" s="98"/>
    </row>
    <row r="514" spans="1:11" x14ac:dyDescent="0.25">
      <c r="A514" s="95" t="str">
        <f t="shared" si="23"/>
        <v/>
      </c>
      <c r="K514" s="98"/>
    </row>
    <row r="515" spans="1:11" x14ac:dyDescent="0.25">
      <c r="A515" s="95" t="str">
        <f t="shared" si="23"/>
        <v/>
      </c>
      <c r="K515" s="98"/>
    </row>
    <row r="516" spans="1:11" x14ac:dyDescent="0.25">
      <c r="A516" s="95" t="str">
        <f t="shared" si="23"/>
        <v/>
      </c>
      <c r="K516" s="98"/>
    </row>
    <row r="517" spans="1:11" x14ac:dyDescent="0.25">
      <c r="A517" s="95" t="str">
        <f t="shared" si="23"/>
        <v/>
      </c>
      <c r="K517" s="98"/>
    </row>
    <row r="518" spans="1:11" x14ac:dyDescent="0.25">
      <c r="A518" s="95" t="str">
        <f t="shared" si="23"/>
        <v/>
      </c>
      <c r="K518" s="98"/>
    </row>
    <row r="519" spans="1:11" x14ac:dyDescent="0.25">
      <c r="A519" s="95" t="str">
        <f t="shared" si="23"/>
        <v/>
      </c>
      <c r="K519" s="98"/>
    </row>
    <row r="520" spans="1:11" x14ac:dyDescent="0.25">
      <c r="A520" s="95" t="str">
        <f t="shared" si="23"/>
        <v/>
      </c>
      <c r="K520" s="98"/>
    </row>
    <row r="521" spans="1:11" x14ac:dyDescent="0.25">
      <c r="A521" s="95" t="str">
        <f t="shared" si="23"/>
        <v/>
      </c>
      <c r="K521" s="98"/>
    </row>
    <row r="522" spans="1:11" x14ac:dyDescent="0.25">
      <c r="A522" s="95" t="str">
        <f t="shared" si="23"/>
        <v/>
      </c>
      <c r="K522" s="98"/>
    </row>
    <row r="523" spans="1:11" x14ac:dyDescent="0.25">
      <c r="A523" s="95" t="str">
        <f t="shared" si="23"/>
        <v/>
      </c>
      <c r="K523" s="98"/>
    </row>
    <row r="524" spans="1:11" x14ac:dyDescent="0.25">
      <c r="A524" s="95" t="str">
        <f t="shared" si="23"/>
        <v/>
      </c>
      <c r="K524" s="98"/>
    </row>
    <row r="525" spans="1:11" x14ac:dyDescent="0.25">
      <c r="A525" s="95" t="str">
        <f t="shared" si="23"/>
        <v/>
      </c>
      <c r="K525" s="98"/>
    </row>
    <row r="526" spans="1:11" x14ac:dyDescent="0.25">
      <c r="A526" s="95" t="str">
        <f t="shared" si="23"/>
        <v/>
      </c>
      <c r="K526" s="98"/>
    </row>
    <row r="527" spans="1:11" x14ac:dyDescent="0.25">
      <c r="A527" s="95" t="str">
        <f t="shared" si="23"/>
        <v/>
      </c>
      <c r="K527" s="98"/>
    </row>
    <row r="528" spans="1:11" x14ac:dyDescent="0.25">
      <c r="A528" s="95" t="str">
        <f t="shared" si="23"/>
        <v/>
      </c>
      <c r="K528" s="98"/>
    </row>
    <row r="529" spans="1:11" x14ac:dyDescent="0.25">
      <c r="A529" s="95" t="str">
        <f t="shared" si="23"/>
        <v/>
      </c>
      <c r="K529" s="98"/>
    </row>
    <row r="530" spans="1:11" x14ac:dyDescent="0.25">
      <c r="A530" s="95" t="str">
        <f t="shared" si="23"/>
        <v/>
      </c>
      <c r="K530" s="98"/>
    </row>
    <row r="531" spans="1:11" x14ac:dyDescent="0.25">
      <c r="A531" s="95" t="str">
        <f t="shared" si="23"/>
        <v/>
      </c>
      <c r="K531" s="98"/>
    </row>
    <row r="532" spans="1:11" x14ac:dyDescent="0.25">
      <c r="A532" s="95" t="str">
        <f t="shared" si="23"/>
        <v/>
      </c>
      <c r="K532" s="98"/>
    </row>
    <row r="533" spans="1:11" x14ac:dyDescent="0.25">
      <c r="A533" s="95" t="str">
        <f t="shared" si="23"/>
        <v/>
      </c>
      <c r="K533" s="98"/>
    </row>
    <row r="534" spans="1:11" x14ac:dyDescent="0.25">
      <c r="A534" s="95" t="str">
        <f t="shared" si="23"/>
        <v/>
      </c>
      <c r="K534" s="98"/>
    </row>
    <row r="535" spans="1:11" x14ac:dyDescent="0.25">
      <c r="A535" s="95" t="str">
        <f t="shared" si="23"/>
        <v/>
      </c>
      <c r="K535" s="98"/>
    </row>
    <row r="536" spans="1:11" x14ac:dyDescent="0.25">
      <c r="A536" s="95" t="str">
        <f t="shared" si="23"/>
        <v/>
      </c>
      <c r="K536" s="98"/>
    </row>
    <row r="537" spans="1:11" x14ac:dyDescent="0.25">
      <c r="A537" s="95" t="str">
        <f t="shared" ref="A537:A600" si="24">C537&amp;E537</f>
        <v/>
      </c>
      <c r="K537" s="98"/>
    </row>
    <row r="538" spans="1:11" x14ac:dyDescent="0.25">
      <c r="A538" s="95" t="str">
        <f t="shared" si="24"/>
        <v/>
      </c>
      <c r="K538" s="98"/>
    </row>
    <row r="539" spans="1:11" x14ac:dyDescent="0.25">
      <c r="A539" s="95" t="str">
        <f t="shared" si="24"/>
        <v/>
      </c>
      <c r="K539" s="98"/>
    </row>
    <row r="540" spans="1:11" x14ac:dyDescent="0.25">
      <c r="A540" s="95" t="str">
        <f t="shared" si="24"/>
        <v/>
      </c>
      <c r="K540" s="98"/>
    </row>
    <row r="541" spans="1:11" x14ac:dyDescent="0.25">
      <c r="A541" s="95" t="str">
        <f t="shared" si="24"/>
        <v/>
      </c>
      <c r="K541" s="98"/>
    </row>
    <row r="542" spans="1:11" x14ac:dyDescent="0.25">
      <c r="A542" s="95" t="str">
        <f t="shared" si="24"/>
        <v/>
      </c>
      <c r="K542" s="98"/>
    </row>
    <row r="543" spans="1:11" x14ac:dyDescent="0.25">
      <c r="A543" s="95" t="str">
        <f t="shared" si="24"/>
        <v/>
      </c>
      <c r="K543" s="98"/>
    </row>
    <row r="544" spans="1:11" x14ac:dyDescent="0.25">
      <c r="A544" s="95" t="str">
        <f t="shared" si="24"/>
        <v/>
      </c>
      <c r="K544" s="98"/>
    </row>
    <row r="545" spans="1:11" x14ac:dyDescent="0.25">
      <c r="A545" s="95" t="str">
        <f t="shared" si="24"/>
        <v/>
      </c>
      <c r="K545" s="98"/>
    </row>
    <row r="546" spans="1:11" x14ac:dyDescent="0.25">
      <c r="A546" s="95" t="str">
        <f t="shared" si="24"/>
        <v/>
      </c>
      <c r="K546" s="98"/>
    </row>
    <row r="547" spans="1:11" x14ac:dyDescent="0.25">
      <c r="A547" s="95" t="str">
        <f t="shared" si="24"/>
        <v/>
      </c>
      <c r="K547" s="98"/>
    </row>
    <row r="548" spans="1:11" x14ac:dyDescent="0.25">
      <c r="A548" s="95" t="str">
        <f t="shared" si="24"/>
        <v/>
      </c>
      <c r="K548" s="98"/>
    </row>
    <row r="549" spans="1:11" x14ac:dyDescent="0.25">
      <c r="A549" s="95" t="str">
        <f t="shared" si="24"/>
        <v/>
      </c>
      <c r="K549" s="98"/>
    </row>
    <row r="550" spans="1:11" x14ac:dyDescent="0.25">
      <c r="A550" s="95" t="str">
        <f t="shared" si="24"/>
        <v/>
      </c>
      <c r="K550" s="98"/>
    </row>
    <row r="551" spans="1:11" x14ac:dyDescent="0.25">
      <c r="A551" s="95" t="str">
        <f t="shared" si="24"/>
        <v/>
      </c>
      <c r="K551" s="98"/>
    </row>
    <row r="552" spans="1:11" x14ac:dyDescent="0.25">
      <c r="A552" s="95" t="str">
        <f t="shared" si="24"/>
        <v/>
      </c>
      <c r="K552" s="98"/>
    </row>
    <row r="553" spans="1:11" x14ac:dyDescent="0.25">
      <c r="A553" s="95" t="str">
        <f t="shared" si="24"/>
        <v/>
      </c>
      <c r="K553" s="98"/>
    </row>
    <row r="554" spans="1:11" x14ac:dyDescent="0.25">
      <c r="A554" s="95" t="str">
        <f t="shared" si="24"/>
        <v/>
      </c>
      <c r="K554" s="98"/>
    </row>
    <row r="555" spans="1:11" x14ac:dyDescent="0.25">
      <c r="A555" s="95" t="str">
        <f t="shared" si="24"/>
        <v/>
      </c>
      <c r="K555" s="98"/>
    </row>
    <row r="556" spans="1:11" x14ac:dyDescent="0.25">
      <c r="A556" s="95" t="str">
        <f t="shared" si="24"/>
        <v/>
      </c>
      <c r="K556" s="98"/>
    </row>
    <row r="557" spans="1:11" x14ac:dyDescent="0.25">
      <c r="A557" s="95" t="str">
        <f t="shared" si="24"/>
        <v/>
      </c>
      <c r="K557" s="98"/>
    </row>
    <row r="558" spans="1:11" x14ac:dyDescent="0.25">
      <c r="A558" s="95" t="str">
        <f t="shared" si="24"/>
        <v/>
      </c>
      <c r="K558" s="98"/>
    </row>
    <row r="559" spans="1:11" x14ac:dyDescent="0.25">
      <c r="A559" s="95" t="str">
        <f t="shared" si="24"/>
        <v/>
      </c>
      <c r="K559" s="98"/>
    </row>
    <row r="560" spans="1:11" x14ac:dyDescent="0.25">
      <c r="A560" s="95" t="str">
        <f t="shared" si="24"/>
        <v/>
      </c>
      <c r="K560" s="98"/>
    </row>
    <row r="561" spans="1:11" x14ac:dyDescent="0.25">
      <c r="A561" s="95" t="str">
        <f t="shared" si="24"/>
        <v/>
      </c>
      <c r="K561" s="98"/>
    </row>
    <row r="562" spans="1:11" x14ac:dyDescent="0.25">
      <c r="A562" s="95" t="str">
        <f t="shared" si="24"/>
        <v/>
      </c>
      <c r="K562" s="98"/>
    </row>
    <row r="563" spans="1:11" x14ac:dyDescent="0.25">
      <c r="A563" s="95" t="str">
        <f t="shared" si="24"/>
        <v/>
      </c>
      <c r="K563" s="98"/>
    </row>
    <row r="564" spans="1:11" x14ac:dyDescent="0.25">
      <c r="A564" s="95" t="str">
        <f t="shared" si="24"/>
        <v/>
      </c>
      <c r="K564" s="98"/>
    </row>
    <row r="565" spans="1:11" x14ac:dyDescent="0.25">
      <c r="A565" s="95" t="str">
        <f t="shared" si="24"/>
        <v/>
      </c>
      <c r="K565" s="98"/>
    </row>
    <row r="566" spans="1:11" x14ac:dyDescent="0.25">
      <c r="A566" s="95" t="str">
        <f t="shared" si="24"/>
        <v/>
      </c>
      <c r="K566" s="98"/>
    </row>
    <row r="567" spans="1:11" x14ac:dyDescent="0.25">
      <c r="A567" s="95" t="str">
        <f t="shared" si="24"/>
        <v/>
      </c>
      <c r="K567" s="98"/>
    </row>
    <row r="568" spans="1:11" x14ac:dyDescent="0.25">
      <c r="A568" s="95" t="str">
        <f t="shared" si="24"/>
        <v/>
      </c>
      <c r="K568" s="98"/>
    </row>
    <row r="569" spans="1:11" x14ac:dyDescent="0.25">
      <c r="A569" s="95" t="str">
        <f t="shared" si="24"/>
        <v/>
      </c>
      <c r="K569" s="98"/>
    </row>
    <row r="570" spans="1:11" x14ac:dyDescent="0.25">
      <c r="A570" s="95" t="str">
        <f t="shared" si="24"/>
        <v/>
      </c>
      <c r="K570" s="98"/>
    </row>
    <row r="571" spans="1:11" x14ac:dyDescent="0.25">
      <c r="A571" s="95" t="str">
        <f t="shared" si="24"/>
        <v/>
      </c>
      <c r="K571" s="98"/>
    </row>
    <row r="572" spans="1:11" x14ac:dyDescent="0.25">
      <c r="A572" s="95" t="str">
        <f t="shared" si="24"/>
        <v/>
      </c>
      <c r="K572" s="98"/>
    </row>
    <row r="573" spans="1:11" x14ac:dyDescent="0.25">
      <c r="A573" s="95" t="str">
        <f t="shared" si="24"/>
        <v/>
      </c>
      <c r="K573" s="98"/>
    </row>
    <row r="574" spans="1:11" x14ac:dyDescent="0.25">
      <c r="A574" s="95" t="str">
        <f t="shared" si="24"/>
        <v/>
      </c>
      <c r="K574" s="98"/>
    </row>
    <row r="575" spans="1:11" x14ac:dyDescent="0.25">
      <c r="A575" s="95" t="str">
        <f t="shared" si="24"/>
        <v/>
      </c>
      <c r="K575" s="98"/>
    </row>
    <row r="576" spans="1:11" x14ac:dyDescent="0.25">
      <c r="A576" s="95" t="str">
        <f t="shared" si="24"/>
        <v/>
      </c>
      <c r="K576" s="98"/>
    </row>
    <row r="577" spans="1:11" x14ac:dyDescent="0.25">
      <c r="A577" s="95" t="str">
        <f t="shared" si="24"/>
        <v/>
      </c>
      <c r="K577" s="98"/>
    </row>
    <row r="578" spans="1:11" x14ac:dyDescent="0.25">
      <c r="A578" s="95" t="str">
        <f t="shared" si="24"/>
        <v/>
      </c>
      <c r="K578" s="98"/>
    </row>
    <row r="579" spans="1:11" x14ac:dyDescent="0.25">
      <c r="A579" s="95" t="str">
        <f t="shared" si="24"/>
        <v/>
      </c>
      <c r="K579" s="98"/>
    </row>
    <row r="580" spans="1:11" x14ac:dyDescent="0.25">
      <c r="A580" s="95" t="str">
        <f t="shared" si="24"/>
        <v/>
      </c>
      <c r="K580" s="98"/>
    </row>
    <row r="581" spans="1:11" x14ac:dyDescent="0.25">
      <c r="A581" s="95" t="str">
        <f t="shared" si="24"/>
        <v/>
      </c>
      <c r="K581" s="98"/>
    </row>
    <row r="582" spans="1:11" x14ac:dyDescent="0.25">
      <c r="A582" s="95" t="str">
        <f t="shared" si="24"/>
        <v/>
      </c>
      <c r="K582" s="98"/>
    </row>
    <row r="583" spans="1:11" x14ac:dyDescent="0.25">
      <c r="A583" s="95" t="str">
        <f t="shared" si="24"/>
        <v/>
      </c>
      <c r="K583" s="98"/>
    </row>
    <row r="584" spans="1:11" x14ac:dyDescent="0.25">
      <c r="A584" s="95" t="str">
        <f t="shared" si="24"/>
        <v/>
      </c>
      <c r="K584" s="98"/>
    </row>
    <row r="585" spans="1:11" x14ac:dyDescent="0.25">
      <c r="A585" s="95" t="str">
        <f t="shared" si="24"/>
        <v/>
      </c>
      <c r="K585" s="98"/>
    </row>
    <row r="586" spans="1:11" x14ac:dyDescent="0.25">
      <c r="A586" s="95" t="str">
        <f t="shared" si="24"/>
        <v/>
      </c>
      <c r="K586" s="98"/>
    </row>
    <row r="587" spans="1:11" x14ac:dyDescent="0.25">
      <c r="A587" s="95" t="str">
        <f t="shared" si="24"/>
        <v/>
      </c>
      <c r="K587" s="98"/>
    </row>
    <row r="588" spans="1:11" x14ac:dyDescent="0.25">
      <c r="A588" s="95" t="str">
        <f t="shared" si="24"/>
        <v/>
      </c>
      <c r="K588" s="98"/>
    </row>
    <row r="589" spans="1:11" x14ac:dyDescent="0.25">
      <c r="A589" s="95" t="str">
        <f t="shared" si="24"/>
        <v/>
      </c>
      <c r="K589" s="98"/>
    </row>
    <row r="590" spans="1:11" x14ac:dyDescent="0.25">
      <c r="A590" s="95" t="str">
        <f t="shared" si="24"/>
        <v/>
      </c>
      <c r="K590" s="98"/>
    </row>
    <row r="591" spans="1:11" x14ac:dyDescent="0.25">
      <c r="A591" s="95" t="str">
        <f t="shared" si="24"/>
        <v/>
      </c>
      <c r="K591" s="98"/>
    </row>
    <row r="592" spans="1:11" x14ac:dyDescent="0.25">
      <c r="A592" s="95" t="str">
        <f t="shared" si="24"/>
        <v/>
      </c>
      <c r="K592" s="98"/>
    </row>
    <row r="593" spans="1:11" x14ac:dyDescent="0.25">
      <c r="A593" s="95" t="str">
        <f t="shared" si="24"/>
        <v/>
      </c>
      <c r="K593" s="98"/>
    </row>
    <row r="594" spans="1:11" x14ac:dyDescent="0.25">
      <c r="A594" s="95" t="str">
        <f t="shared" si="24"/>
        <v/>
      </c>
      <c r="K594" s="98"/>
    </row>
    <row r="595" spans="1:11" x14ac:dyDescent="0.25">
      <c r="A595" s="95" t="str">
        <f t="shared" si="24"/>
        <v/>
      </c>
      <c r="K595" s="98"/>
    </row>
    <row r="596" spans="1:11" x14ac:dyDescent="0.25">
      <c r="A596" s="95" t="str">
        <f t="shared" si="24"/>
        <v/>
      </c>
      <c r="K596" s="98"/>
    </row>
    <row r="597" spans="1:11" x14ac:dyDescent="0.25">
      <c r="A597" s="95" t="str">
        <f t="shared" si="24"/>
        <v/>
      </c>
      <c r="K597" s="98"/>
    </row>
    <row r="598" spans="1:11" x14ac:dyDescent="0.25">
      <c r="A598" s="95" t="str">
        <f t="shared" si="24"/>
        <v/>
      </c>
      <c r="K598" s="98"/>
    </row>
    <row r="599" spans="1:11" x14ac:dyDescent="0.25">
      <c r="A599" s="95" t="str">
        <f t="shared" si="24"/>
        <v/>
      </c>
      <c r="K599" s="98"/>
    </row>
    <row r="600" spans="1:11" x14ac:dyDescent="0.25">
      <c r="A600" s="95" t="str">
        <f t="shared" si="24"/>
        <v/>
      </c>
      <c r="K600" s="98"/>
    </row>
    <row r="601" spans="1:11" x14ac:dyDescent="0.25">
      <c r="A601" s="95" t="str">
        <f t="shared" ref="A601:A664" si="25">C601&amp;E601</f>
        <v/>
      </c>
      <c r="K601" s="98"/>
    </row>
    <row r="602" spans="1:11" x14ac:dyDescent="0.25">
      <c r="A602" s="95" t="str">
        <f t="shared" si="25"/>
        <v/>
      </c>
      <c r="K602" s="98"/>
    </row>
    <row r="603" spans="1:11" x14ac:dyDescent="0.25">
      <c r="A603" s="95" t="str">
        <f t="shared" si="25"/>
        <v/>
      </c>
      <c r="K603" s="98"/>
    </row>
    <row r="604" spans="1:11" x14ac:dyDescent="0.25">
      <c r="A604" s="95" t="str">
        <f t="shared" si="25"/>
        <v/>
      </c>
      <c r="K604" s="98"/>
    </row>
    <row r="605" spans="1:11" x14ac:dyDescent="0.25">
      <c r="A605" s="95" t="str">
        <f t="shared" si="25"/>
        <v/>
      </c>
      <c r="K605" s="98"/>
    </row>
    <row r="606" spans="1:11" x14ac:dyDescent="0.25">
      <c r="A606" s="95" t="str">
        <f t="shared" si="25"/>
        <v/>
      </c>
      <c r="K606" s="98"/>
    </row>
    <row r="607" spans="1:11" x14ac:dyDescent="0.25">
      <c r="A607" s="95" t="str">
        <f t="shared" si="25"/>
        <v/>
      </c>
      <c r="K607" s="98"/>
    </row>
    <row r="608" spans="1:11" x14ac:dyDescent="0.25">
      <c r="A608" s="95" t="str">
        <f t="shared" si="25"/>
        <v/>
      </c>
      <c r="K608" s="98"/>
    </row>
    <row r="609" spans="1:11" x14ac:dyDescent="0.25">
      <c r="A609" s="95" t="str">
        <f t="shared" si="25"/>
        <v/>
      </c>
      <c r="K609" s="98"/>
    </row>
    <row r="610" spans="1:11" x14ac:dyDescent="0.25">
      <c r="A610" s="95" t="str">
        <f t="shared" si="25"/>
        <v/>
      </c>
      <c r="K610" s="98"/>
    </row>
    <row r="611" spans="1:11" x14ac:dyDescent="0.25">
      <c r="A611" s="95" t="str">
        <f t="shared" si="25"/>
        <v/>
      </c>
      <c r="K611" s="98"/>
    </row>
    <row r="612" spans="1:11" x14ac:dyDescent="0.25">
      <c r="A612" s="95" t="str">
        <f t="shared" si="25"/>
        <v/>
      </c>
      <c r="K612" s="98"/>
    </row>
    <row r="613" spans="1:11" x14ac:dyDescent="0.25">
      <c r="A613" s="95" t="str">
        <f t="shared" si="25"/>
        <v/>
      </c>
      <c r="K613" s="98"/>
    </row>
    <row r="614" spans="1:11" x14ac:dyDescent="0.25">
      <c r="A614" s="95" t="str">
        <f t="shared" si="25"/>
        <v/>
      </c>
      <c r="K614" s="98"/>
    </row>
    <row r="615" spans="1:11" x14ac:dyDescent="0.25">
      <c r="A615" s="95" t="str">
        <f t="shared" si="25"/>
        <v/>
      </c>
      <c r="K615" s="98"/>
    </row>
    <row r="616" spans="1:11" x14ac:dyDescent="0.25">
      <c r="A616" s="95" t="str">
        <f t="shared" si="25"/>
        <v/>
      </c>
      <c r="K616" s="98"/>
    </row>
    <row r="617" spans="1:11" x14ac:dyDescent="0.25">
      <c r="A617" s="95" t="str">
        <f t="shared" si="25"/>
        <v/>
      </c>
      <c r="K617" s="98"/>
    </row>
    <row r="618" spans="1:11" x14ac:dyDescent="0.25">
      <c r="A618" s="95" t="str">
        <f t="shared" si="25"/>
        <v/>
      </c>
      <c r="K618" s="98"/>
    </row>
    <row r="619" spans="1:11" x14ac:dyDescent="0.25">
      <c r="A619" s="95" t="str">
        <f t="shared" si="25"/>
        <v/>
      </c>
      <c r="K619" s="98"/>
    </row>
    <row r="620" spans="1:11" x14ac:dyDescent="0.25">
      <c r="A620" s="95" t="str">
        <f t="shared" si="25"/>
        <v/>
      </c>
      <c r="K620" s="98"/>
    </row>
    <row r="621" spans="1:11" x14ac:dyDescent="0.25">
      <c r="A621" s="95" t="str">
        <f t="shared" si="25"/>
        <v/>
      </c>
      <c r="K621" s="98"/>
    </row>
    <row r="622" spans="1:11" x14ac:dyDescent="0.25">
      <c r="A622" s="95" t="str">
        <f t="shared" si="25"/>
        <v/>
      </c>
      <c r="K622" s="98"/>
    </row>
    <row r="623" spans="1:11" x14ac:dyDescent="0.25">
      <c r="A623" s="95" t="str">
        <f t="shared" si="25"/>
        <v/>
      </c>
      <c r="K623" s="98"/>
    </row>
    <row r="624" spans="1:11" x14ac:dyDescent="0.25">
      <c r="A624" s="95" t="str">
        <f t="shared" si="25"/>
        <v/>
      </c>
      <c r="K624" s="98"/>
    </row>
    <row r="625" spans="1:11" x14ac:dyDescent="0.25">
      <c r="A625" s="95" t="str">
        <f t="shared" si="25"/>
        <v/>
      </c>
      <c r="K625" s="98"/>
    </row>
    <row r="626" spans="1:11" x14ac:dyDescent="0.25">
      <c r="A626" s="95" t="str">
        <f t="shared" si="25"/>
        <v/>
      </c>
      <c r="K626" s="98"/>
    </row>
    <row r="627" spans="1:11" x14ac:dyDescent="0.25">
      <c r="A627" s="95" t="str">
        <f t="shared" si="25"/>
        <v/>
      </c>
      <c r="K627" s="98"/>
    </row>
    <row r="628" spans="1:11" x14ac:dyDescent="0.25">
      <c r="A628" s="95" t="str">
        <f t="shared" si="25"/>
        <v/>
      </c>
      <c r="K628" s="98"/>
    </row>
    <row r="629" spans="1:11" x14ac:dyDescent="0.25">
      <c r="A629" s="95" t="str">
        <f t="shared" si="25"/>
        <v/>
      </c>
      <c r="K629" s="98"/>
    </row>
    <row r="630" spans="1:11" x14ac:dyDescent="0.25">
      <c r="A630" s="95" t="str">
        <f t="shared" si="25"/>
        <v/>
      </c>
      <c r="K630" s="98"/>
    </row>
    <row r="631" spans="1:11" x14ac:dyDescent="0.25">
      <c r="A631" s="95" t="str">
        <f t="shared" si="25"/>
        <v/>
      </c>
      <c r="K631" s="98"/>
    </row>
    <row r="632" spans="1:11" x14ac:dyDescent="0.25">
      <c r="A632" s="95" t="str">
        <f t="shared" si="25"/>
        <v/>
      </c>
      <c r="K632" s="98"/>
    </row>
    <row r="633" spans="1:11" x14ac:dyDescent="0.25">
      <c r="A633" s="95" t="str">
        <f t="shared" si="25"/>
        <v/>
      </c>
      <c r="K633" s="98"/>
    </row>
    <row r="634" spans="1:11" x14ac:dyDescent="0.25">
      <c r="A634" s="95" t="str">
        <f t="shared" si="25"/>
        <v/>
      </c>
      <c r="K634" s="98"/>
    </row>
    <row r="635" spans="1:11" x14ac:dyDescent="0.25">
      <c r="A635" s="95" t="str">
        <f t="shared" si="25"/>
        <v/>
      </c>
      <c r="K635" s="98"/>
    </row>
    <row r="636" spans="1:11" x14ac:dyDescent="0.25">
      <c r="A636" s="95" t="str">
        <f t="shared" si="25"/>
        <v/>
      </c>
      <c r="K636" s="98"/>
    </row>
    <row r="637" spans="1:11" x14ac:dyDescent="0.25">
      <c r="A637" s="95" t="str">
        <f t="shared" si="25"/>
        <v/>
      </c>
      <c r="K637" s="98"/>
    </row>
    <row r="638" spans="1:11" x14ac:dyDescent="0.25">
      <c r="A638" s="95" t="str">
        <f t="shared" si="25"/>
        <v/>
      </c>
      <c r="K638" s="98"/>
    </row>
    <row r="639" spans="1:11" x14ac:dyDescent="0.25">
      <c r="A639" s="95" t="str">
        <f t="shared" si="25"/>
        <v/>
      </c>
      <c r="K639" s="98"/>
    </row>
    <row r="640" spans="1:11" x14ac:dyDescent="0.25">
      <c r="A640" s="95" t="str">
        <f t="shared" si="25"/>
        <v/>
      </c>
      <c r="K640" s="98"/>
    </row>
    <row r="641" spans="1:11" x14ac:dyDescent="0.25">
      <c r="A641" s="95" t="str">
        <f t="shared" si="25"/>
        <v/>
      </c>
      <c r="K641" s="98"/>
    </row>
    <row r="642" spans="1:11" x14ac:dyDescent="0.25">
      <c r="A642" s="95" t="str">
        <f t="shared" si="25"/>
        <v/>
      </c>
      <c r="K642" s="98"/>
    </row>
    <row r="643" spans="1:11" x14ac:dyDescent="0.25">
      <c r="A643" s="95" t="str">
        <f t="shared" si="25"/>
        <v/>
      </c>
      <c r="K643" s="98"/>
    </row>
    <row r="644" spans="1:11" x14ac:dyDescent="0.25">
      <c r="A644" s="95" t="str">
        <f t="shared" si="25"/>
        <v/>
      </c>
      <c r="K644" s="98"/>
    </row>
    <row r="645" spans="1:11" x14ac:dyDescent="0.25">
      <c r="A645" s="95" t="str">
        <f t="shared" si="25"/>
        <v/>
      </c>
      <c r="K645" s="98"/>
    </row>
    <row r="646" spans="1:11" x14ac:dyDescent="0.25">
      <c r="A646" s="95" t="str">
        <f t="shared" si="25"/>
        <v/>
      </c>
      <c r="K646" s="98"/>
    </row>
    <row r="647" spans="1:11" x14ac:dyDescent="0.25">
      <c r="A647" s="95" t="str">
        <f t="shared" si="25"/>
        <v/>
      </c>
      <c r="K647" s="98"/>
    </row>
    <row r="648" spans="1:11" x14ac:dyDescent="0.25">
      <c r="A648" s="95" t="str">
        <f t="shared" si="25"/>
        <v/>
      </c>
      <c r="K648" s="98"/>
    </row>
    <row r="649" spans="1:11" x14ac:dyDescent="0.25">
      <c r="A649" s="95" t="str">
        <f t="shared" si="25"/>
        <v/>
      </c>
      <c r="K649" s="98"/>
    </row>
    <row r="650" spans="1:11" x14ac:dyDescent="0.25">
      <c r="A650" s="95" t="str">
        <f t="shared" si="25"/>
        <v/>
      </c>
      <c r="K650" s="98"/>
    </row>
    <row r="651" spans="1:11" x14ac:dyDescent="0.25">
      <c r="A651" s="95" t="str">
        <f t="shared" si="25"/>
        <v/>
      </c>
      <c r="K651" s="98"/>
    </row>
    <row r="652" spans="1:11" x14ac:dyDescent="0.25">
      <c r="A652" s="95" t="str">
        <f t="shared" si="25"/>
        <v/>
      </c>
      <c r="K652" s="98"/>
    </row>
    <row r="653" spans="1:11" x14ac:dyDescent="0.25">
      <c r="A653" s="95" t="str">
        <f t="shared" si="25"/>
        <v/>
      </c>
      <c r="K653" s="98"/>
    </row>
    <row r="654" spans="1:11" x14ac:dyDescent="0.25">
      <c r="A654" s="95" t="str">
        <f t="shared" si="25"/>
        <v/>
      </c>
      <c r="K654" s="98"/>
    </row>
    <row r="655" spans="1:11" x14ac:dyDescent="0.25">
      <c r="A655" s="95" t="str">
        <f t="shared" si="25"/>
        <v/>
      </c>
      <c r="K655" s="98"/>
    </row>
    <row r="656" spans="1:11" x14ac:dyDescent="0.25">
      <c r="A656" s="95" t="str">
        <f t="shared" si="25"/>
        <v/>
      </c>
      <c r="K656" s="98"/>
    </row>
    <row r="657" spans="1:11" x14ac:dyDescent="0.25">
      <c r="A657" s="95" t="str">
        <f t="shared" si="25"/>
        <v/>
      </c>
      <c r="K657" s="98"/>
    </row>
    <row r="658" spans="1:11" x14ac:dyDescent="0.25">
      <c r="A658" s="95" t="str">
        <f t="shared" si="25"/>
        <v/>
      </c>
      <c r="K658" s="98"/>
    </row>
    <row r="659" spans="1:11" x14ac:dyDescent="0.25">
      <c r="A659" s="95" t="str">
        <f t="shared" si="25"/>
        <v/>
      </c>
      <c r="K659" s="98"/>
    </row>
    <row r="660" spans="1:11" x14ac:dyDescent="0.25">
      <c r="A660" s="95" t="str">
        <f t="shared" si="25"/>
        <v/>
      </c>
      <c r="K660" s="98"/>
    </row>
    <row r="661" spans="1:11" x14ac:dyDescent="0.25">
      <c r="A661" s="95" t="str">
        <f t="shared" si="25"/>
        <v/>
      </c>
      <c r="K661" s="98"/>
    </row>
    <row r="662" spans="1:11" x14ac:dyDescent="0.25">
      <c r="A662" s="95" t="str">
        <f t="shared" si="25"/>
        <v/>
      </c>
      <c r="K662" s="98"/>
    </row>
    <row r="663" spans="1:11" x14ac:dyDescent="0.25">
      <c r="A663" s="95" t="str">
        <f t="shared" si="25"/>
        <v/>
      </c>
      <c r="K663" s="98"/>
    </row>
    <row r="664" spans="1:11" x14ac:dyDescent="0.25">
      <c r="A664" s="95" t="str">
        <f t="shared" si="25"/>
        <v/>
      </c>
      <c r="K664" s="98"/>
    </row>
    <row r="665" spans="1:11" x14ac:dyDescent="0.25">
      <c r="A665" s="95" t="str">
        <f t="shared" ref="A665:A728" si="26">C665&amp;E665</f>
        <v/>
      </c>
      <c r="K665" s="98"/>
    </row>
    <row r="666" spans="1:11" x14ac:dyDescent="0.25">
      <c r="A666" s="95" t="str">
        <f t="shared" si="26"/>
        <v/>
      </c>
      <c r="K666" s="98"/>
    </row>
    <row r="667" spans="1:11" x14ac:dyDescent="0.25">
      <c r="A667" s="95" t="str">
        <f t="shared" si="26"/>
        <v/>
      </c>
      <c r="K667" s="98"/>
    </row>
    <row r="668" spans="1:11" x14ac:dyDescent="0.25">
      <c r="A668" s="95" t="str">
        <f t="shared" si="26"/>
        <v/>
      </c>
      <c r="K668" s="98"/>
    </row>
    <row r="669" spans="1:11" x14ac:dyDescent="0.25">
      <c r="A669" s="95" t="str">
        <f t="shared" si="26"/>
        <v/>
      </c>
      <c r="K669" s="98"/>
    </row>
    <row r="670" spans="1:11" x14ac:dyDescent="0.25">
      <c r="A670" s="95" t="str">
        <f t="shared" si="26"/>
        <v/>
      </c>
      <c r="K670" s="98"/>
    </row>
    <row r="671" spans="1:11" x14ac:dyDescent="0.25">
      <c r="A671" s="95" t="str">
        <f t="shared" si="26"/>
        <v/>
      </c>
      <c r="K671" s="98"/>
    </row>
    <row r="672" spans="1:11" x14ac:dyDescent="0.25">
      <c r="A672" s="95" t="str">
        <f t="shared" si="26"/>
        <v/>
      </c>
      <c r="K672" s="98"/>
    </row>
    <row r="673" spans="1:11" x14ac:dyDescent="0.25">
      <c r="A673" s="95" t="str">
        <f t="shared" si="26"/>
        <v/>
      </c>
      <c r="K673" s="98"/>
    </row>
    <row r="674" spans="1:11" x14ac:dyDescent="0.25">
      <c r="A674" s="95" t="str">
        <f t="shared" si="26"/>
        <v/>
      </c>
      <c r="K674" s="98"/>
    </row>
    <row r="675" spans="1:11" x14ac:dyDescent="0.25">
      <c r="A675" s="95" t="str">
        <f t="shared" si="26"/>
        <v/>
      </c>
      <c r="K675" s="98"/>
    </row>
    <row r="676" spans="1:11" x14ac:dyDescent="0.25">
      <c r="A676" s="95" t="str">
        <f t="shared" si="26"/>
        <v/>
      </c>
      <c r="K676" s="98"/>
    </row>
    <row r="677" spans="1:11" x14ac:dyDescent="0.25">
      <c r="A677" s="95" t="str">
        <f t="shared" si="26"/>
        <v/>
      </c>
      <c r="K677" s="98"/>
    </row>
    <row r="678" spans="1:11" x14ac:dyDescent="0.25">
      <c r="A678" s="95" t="str">
        <f t="shared" si="26"/>
        <v/>
      </c>
      <c r="K678" s="98"/>
    </row>
    <row r="679" spans="1:11" x14ac:dyDescent="0.25">
      <c r="A679" s="95" t="str">
        <f t="shared" si="26"/>
        <v/>
      </c>
      <c r="K679" s="98"/>
    </row>
    <row r="680" spans="1:11" x14ac:dyDescent="0.25">
      <c r="A680" s="95" t="str">
        <f t="shared" si="26"/>
        <v/>
      </c>
      <c r="K680" s="98"/>
    </row>
    <row r="681" spans="1:11" x14ac:dyDescent="0.25">
      <c r="A681" s="95" t="str">
        <f t="shared" si="26"/>
        <v/>
      </c>
      <c r="K681" s="98"/>
    </row>
    <row r="682" spans="1:11" x14ac:dyDescent="0.25">
      <c r="A682" s="95" t="str">
        <f t="shared" si="26"/>
        <v/>
      </c>
      <c r="K682" s="98"/>
    </row>
    <row r="683" spans="1:11" x14ac:dyDescent="0.25">
      <c r="A683" s="95" t="str">
        <f t="shared" si="26"/>
        <v/>
      </c>
      <c r="K683" s="98"/>
    </row>
    <row r="684" spans="1:11" x14ac:dyDescent="0.25">
      <c r="A684" s="95" t="str">
        <f t="shared" si="26"/>
        <v/>
      </c>
      <c r="K684" s="98"/>
    </row>
    <row r="685" spans="1:11" x14ac:dyDescent="0.25">
      <c r="A685" s="95" t="str">
        <f t="shared" si="26"/>
        <v/>
      </c>
      <c r="K685" s="98"/>
    </row>
    <row r="686" spans="1:11" x14ac:dyDescent="0.25">
      <c r="A686" s="95" t="str">
        <f t="shared" si="26"/>
        <v/>
      </c>
      <c r="K686" s="98"/>
    </row>
    <row r="687" spans="1:11" x14ac:dyDescent="0.25">
      <c r="A687" s="95" t="str">
        <f t="shared" si="26"/>
        <v/>
      </c>
      <c r="K687" s="98"/>
    </row>
    <row r="688" spans="1:11" x14ac:dyDescent="0.25">
      <c r="A688" s="95" t="str">
        <f t="shared" si="26"/>
        <v/>
      </c>
      <c r="K688" s="98"/>
    </row>
    <row r="689" spans="1:11" x14ac:dyDescent="0.25">
      <c r="A689" s="95" t="str">
        <f t="shared" si="26"/>
        <v/>
      </c>
      <c r="K689" s="98"/>
    </row>
    <row r="690" spans="1:11" x14ac:dyDescent="0.25">
      <c r="A690" s="95" t="str">
        <f t="shared" si="26"/>
        <v/>
      </c>
      <c r="K690" s="98"/>
    </row>
    <row r="691" spans="1:11" x14ac:dyDescent="0.25">
      <c r="A691" s="95" t="str">
        <f t="shared" si="26"/>
        <v/>
      </c>
      <c r="K691" s="98"/>
    </row>
    <row r="692" spans="1:11" x14ac:dyDescent="0.25">
      <c r="A692" s="95" t="str">
        <f t="shared" si="26"/>
        <v/>
      </c>
      <c r="K692" s="98"/>
    </row>
    <row r="693" spans="1:11" x14ac:dyDescent="0.25">
      <c r="A693" s="95" t="str">
        <f t="shared" si="26"/>
        <v/>
      </c>
      <c r="K693" s="98"/>
    </row>
    <row r="694" spans="1:11" x14ac:dyDescent="0.25">
      <c r="A694" s="95" t="str">
        <f t="shared" si="26"/>
        <v/>
      </c>
      <c r="K694" s="98"/>
    </row>
    <row r="695" spans="1:11" x14ac:dyDescent="0.25">
      <c r="A695" s="95" t="str">
        <f t="shared" si="26"/>
        <v/>
      </c>
      <c r="K695" s="98"/>
    </row>
    <row r="696" spans="1:11" x14ac:dyDescent="0.25">
      <c r="A696" s="95" t="str">
        <f t="shared" si="26"/>
        <v/>
      </c>
      <c r="K696" s="98"/>
    </row>
    <row r="697" spans="1:11" x14ac:dyDescent="0.25">
      <c r="A697" s="95" t="str">
        <f t="shared" si="26"/>
        <v/>
      </c>
      <c r="K697" s="98"/>
    </row>
    <row r="698" spans="1:11" x14ac:dyDescent="0.25">
      <c r="A698" s="95" t="str">
        <f t="shared" si="26"/>
        <v/>
      </c>
      <c r="K698" s="98"/>
    </row>
    <row r="699" spans="1:11" x14ac:dyDescent="0.25">
      <c r="A699" s="95" t="str">
        <f t="shared" si="26"/>
        <v/>
      </c>
      <c r="K699" s="98"/>
    </row>
    <row r="700" spans="1:11" x14ac:dyDescent="0.25">
      <c r="A700" s="95" t="str">
        <f t="shared" si="26"/>
        <v/>
      </c>
      <c r="K700" s="98"/>
    </row>
    <row r="701" spans="1:11" x14ac:dyDescent="0.25">
      <c r="A701" s="95" t="str">
        <f t="shared" si="26"/>
        <v/>
      </c>
      <c r="K701" s="98"/>
    </row>
    <row r="702" spans="1:11" x14ac:dyDescent="0.25">
      <c r="A702" s="95" t="str">
        <f t="shared" si="26"/>
        <v/>
      </c>
      <c r="K702" s="98"/>
    </row>
    <row r="703" spans="1:11" x14ac:dyDescent="0.25">
      <c r="A703" s="95" t="str">
        <f t="shared" si="26"/>
        <v/>
      </c>
      <c r="K703" s="98"/>
    </row>
    <row r="704" spans="1:11" x14ac:dyDescent="0.25">
      <c r="A704" s="95" t="str">
        <f t="shared" si="26"/>
        <v/>
      </c>
      <c r="K704" s="98"/>
    </row>
    <row r="705" spans="1:11" x14ac:dyDescent="0.25">
      <c r="A705" s="95" t="str">
        <f t="shared" si="26"/>
        <v/>
      </c>
      <c r="K705" s="98"/>
    </row>
    <row r="706" spans="1:11" x14ac:dyDescent="0.25">
      <c r="A706" s="95" t="str">
        <f t="shared" si="26"/>
        <v/>
      </c>
      <c r="K706" s="98"/>
    </row>
    <row r="707" spans="1:11" x14ac:dyDescent="0.25">
      <c r="A707" s="95" t="str">
        <f t="shared" si="26"/>
        <v/>
      </c>
      <c r="K707" s="98"/>
    </row>
    <row r="708" spans="1:11" x14ac:dyDescent="0.25">
      <c r="A708" s="95" t="str">
        <f t="shared" si="26"/>
        <v/>
      </c>
      <c r="K708" s="98"/>
    </row>
    <row r="709" spans="1:11" x14ac:dyDescent="0.25">
      <c r="A709" s="95" t="str">
        <f t="shared" si="26"/>
        <v/>
      </c>
      <c r="K709" s="98"/>
    </row>
    <row r="710" spans="1:11" x14ac:dyDescent="0.25">
      <c r="A710" s="95" t="str">
        <f t="shared" si="26"/>
        <v/>
      </c>
      <c r="K710" s="98"/>
    </row>
    <row r="711" spans="1:11" x14ac:dyDescent="0.25">
      <c r="A711" s="95" t="str">
        <f t="shared" si="26"/>
        <v/>
      </c>
      <c r="K711" s="98"/>
    </row>
    <row r="712" spans="1:11" x14ac:dyDescent="0.25">
      <c r="A712" s="95" t="str">
        <f t="shared" si="26"/>
        <v/>
      </c>
      <c r="K712" s="98"/>
    </row>
    <row r="713" spans="1:11" x14ac:dyDescent="0.25">
      <c r="A713" s="95" t="str">
        <f t="shared" si="26"/>
        <v/>
      </c>
      <c r="K713" s="98"/>
    </row>
    <row r="714" spans="1:11" x14ac:dyDescent="0.25">
      <c r="A714" s="95" t="str">
        <f t="shared" si="26"/>
        <v/>
      </c>
      <c r="K714" s="98"/>
    </row>
    <row r="715" spans="1:11" x14ac:dyDescent="0.25">
      <c r="A715" s="95" t="str">
        <f t="shared" si="26"/>
        <v/>
      </c>
      <c r="K715" s="98"/>
    </row>
    <row r="716" spans="1:11" x14ac:dyDescent="0.25">
      <c r="A716" s="95" t="str">
        <f t="shared" si="26"/>
        <v/>
      </c>
      <c r="K716" s="98"/>
    </row>
    <row r="717" spans="1:11" x14ac:dyDescent="0.25">
      <c r="A717" s="95" t="str">
        <f t="shared" si="26"/>
        <v/>
      </c>
      <c r="K717" s="98"/>
    </row>
    <row r="718" spans="1:11" x14ac:dyDescent="0.25">
      <c r="A718" s="95" t="str">
        <f t="shared" si="26"/>
        <v/>
      </c>
      <c r="K718" s="98"/>
    </row>
    <row r="719" spans="1:11" x14ac:dyDescent="0.25">
      <c r="A719" s="95" t="str">
        <f t="shared" si="26"/>
        <v/>
      </c>
      <c r="K719" s="98"/>
    </row>
    <row r="720" spans="1:11" x14ac:dyDescent="0.25">
      <c r="A720" s="95" t="str">
        <f t="shared" si="26"/>
        <v/>
      </c>
      <c r="K720" s="98"/>
    </row>
    <row r="721" spans="1:11" x14ac:dyDescent="0.25">
      <c r="A721" s="95" t="str">
        <f t="shared" si="26"/>
        <v/>
      </c>
      <c r="K721" s="98"/>
    </row>
    <row r="722" spans="1:11" x14ac:dyDescent="0.25">
      <c r="A722" s="95" t="str">
        <f t="shared" si="26"/>
        <v/>
      </c>
      <c r="K722" s="98"/>
    </row>
    <row r="723" spans="1:11" x14ac:dyDescent="0.25">
      <c r="A723" s="95" t="str">
        <f t="shared" si="26"/>
        <v/>
      </c>
      <c r="K723" s="98"/>
    </row>
    <row r="724" spans="1:11" x14ac:dyDescent="0.25">
      <c r="A724" s="95" t="str">
        <f t="shared" si="26"/>
        <v/>
      </c>
      <c r="K724" s="98"/>
    </row>
    <row r="725" spans="1:11" x14ac:dyDescent="0.25">
      <c r="A725" s="95" t="str">
        <f t="shared" si="26"/>
        <v/>
      </c>
      <c r="K725" s="98"/>
    </row>
    <row r="726" spans="1:11" x14ac:dyDescent="0.25">
      <c r="A726" s="95" t="str">
        <f t="shared" si="26"/>
        <v/>
      </c>
      <c r="K726" s="98"/>
    </row>
    <row r="727" spans="1:11" x14ac:dyDescent="0.25">
      <c r="A727" s="95" t="str">
        <f t="shared" si="26"/>
        <v/>
      </c>
      <c r="K727" s="98"/>
    </row>
    <row r="728" spans="1:11" x14ac:dyDescent="0.25">
      <c r="A728" s="95" t="str">
        <f t="shared" si="26"/>
        <v/>
      </c>
      <c r="K728" s="98"/>
    </row>
    <row r="729" spans="1:11" x14ac:dyDescent="0.25">
      <c r="A729" s="95" t="str">
        <f t="shared" ref="A729:A792" si="27">C729&amp;E729</f>
        <v/>
      </c>
      <c r="K729" s="98"/>
    </row>
    <row r="730" spans="1:11" x14ac:dyDescent="0.25">
      <c r="A730" s="95" t="str">
        <f t="shared" si="27"/>
        <v/>
      </c>
      <c r="K730" s="98"/>
    </row>
    <row r="731" spans="1:11" x14ac:dyDescent="0.25">
      <c r="A731" s="95" t="str">
        <f t="shared" si="27"/>
        <v/>
      </c>
      <c r="K731" s="98"/>
    </row>
    <row r="732" spans="1:11" x14ac:dyDescent="0.25">
      <c r="A732" s="95" t="str">
        <f t="shared" si="27"/>
        <v/>
      </c>
      <c r="K732" s="98"/>
    </row>
    <row r="733" spans="1:11" x14ac:dyDescent="0.25">
      <c r="A733" s="95" t="str">
        <f t="shared" si="27"/>
        <v/>
      </c>
      <c r="K733" s="98"/>
    </row>
    <row r="734" spans="1:11" x14ac:dyDescent="0.25">
      <c r="A734" s="95" t="str">
        <f t="shared" si="27"/>
        <v/>
      </c>
      <c r="K734" s="98"/>
    </row>
    <row r="735" spans="1:11" x14ac:dyDescent="0.25">
      <c r="A735" s="95" t="str">
        <f t="shared" si="27"/>
        <v/>
      </c>
      <c r="K735" s="98"/>
    </row>
    <row r="736" spans="1:11" x14ac:dyDescent="0.25">
      <c r="A736" s="95" t="str">
        <f t="shared" si="27"/>
        <v/>
      </c>
      <c r="K736" s="98"/>
    </row>
    <row r="737" spans="1:11" x14ac:dyDescent="0.25">
      <c r="A737" s="95" t="str">
        <f t="shared" si="27"/>
        <v/>
      </c>
      <c r="K737" s="98"/>
    </row>
    <row r="738" spans="1:11" x14ac:dyDescent="0.25">
      <c r="A738" s="95" t="str">
        <f t="shared" si="27"/>
        <v/>
      </c>
      <c r="K738" s="98"/>
    </row>
    <row r="739" spans="1:11" x14ac:dyDescent="0.25">
      <c r="A739" s="95" t="str">
        <f t="shared" si="27"/>
        <v/>
      </c>
      <c r="K739" s="98"/>
    </row>
    <row r="740" spans="1:11" x14ac:dyDescent="0.25">
      <c r="A740" s="95" t="str">
        <f t="shared" si="27"/>
        <v/>
      </c>
      <c r="K740" s="98"/>
    </row>
    <row r="741" spans="1:11" x14ac:dyDescent="0.25">
      <c r="A741" s="95" t="str">
        <f t="shared" si="27"/>
        <v/>
      </c>
      <c r="K741" s="98"/>
    </row>
    <row r="742" spans="1:11" x14ac:dyDescent="0.25">
      <c r="A742" s="95" t="str">
        <f t="shared" si="27"/>
        <v/>
      </c>
      <c r="K742" s="98"/>
    </row>
    <row r="743" spans="1:11" x14ac:dyDescent="0.25">
      <c r="A743" s="95" t="str">
        <f t="shared" si="27"/>
        <v/>
      </c>
      <c r="K743" s="98"/>
    </row>
    <row r="744" spans="1:11" x14ac:dyDescent="0.25">
      <c r="A744" s="95" t="str">
        <f t="shared" si="27"/>
        <v/>
      </c>
      <c r="K744" s="98"/>
    </row>
    <row r="745" spans="1:11" x14ac:dyDescent="0.25">
      <c r="A745" s="95" t="str">
        <f t="shared" si="27"/>
        <v/>
      </c>
      <c r="K745" s="98"/>
    </row>
    <row r="746" spans="1:11" x14ac:dyDescent="0.25">
      <c r="A746" s="95" t="str">
        <f t="shared" si="27"/>
        <v/>
      </c>
      <c r="K746" s="98"/>
    </row>
    <row r="747" spans="1:11" x14ac:dyDescent="0.25">
      <c r="A747" s="95" t="str">
        <f t="shared" si="27"/>
        <v/>
      </c>
      <c r="K747" s="98"/>
    </row>
    <row r="748" spans="1:11" x14ac:dyDescent="0.25">
      <c r="A748" s="95" t="str">
        <f t="shared" si="27"/>
        <v/>
      </c>
      <c r="K748" s="98"/>
    </row>
    <row r="749" spans="1:11" x14ac:dyDescent="0.25">
      <c r="A749" s="95" t="str">
        <f t="shared" si="27"/>
        <v/>
      </c>
      <c r="K749" s="98"/>
    </row>
    <row r="750" spans="1:11" x14ac:dyDescent="0.25">
      <c r="A750" s="95" t="str">
        <f t="shared" si="27"/>
        <v/>
      </c>
      <c r="K750" s="98"/>
    </row>
    <row r="751" spans="1:11" x14ac:dyDescent="0.25">
      <c r="A751" s="95" t="str">
        <f t="shared" si="27"/>
        <v/>
      </c>
      <c r="K751" s="98"/>
    </row>
    <row r="752" spans="1:11" x14ac:dyDescent="0.25">
      <c r="A752" s="95" t="str">
        <f t="shared" si="27"/>
        <v/>
      </c>
      <c r="K752" s="98"/>
    </row>
    <row r="753" spans="1:11" x14ac:dyDescent="0.25">
      <c r="A753" s="95" t="str">
        <f t="shared" si="27"/>
        <v/>
      </c>
      <c r="K753" s="98"/>
    </row>
    <row r="754" spans="1:11" x14ac:dyDescent="0.25">
      <c r="A754" s="95" t="str">
        <f t="shared" si="27"/>
        <v/>
      </c>
      <c r="K754" s="98"/>
    </row>
    <row r="755" spans="1:11" x14ac:dyDescent="0.25">
      <c r="A755" s="95" t="str">
        <f t="shared" si="27"/>
        <v/>
      </c>
      <c r="K755" s="98"/>
    </row>
    <row r="756" spans="1:11" x14ac:dyDescent="0.25">
      <c r="A756" s="95" t="str">
        <f t="shared" si="27"/>
        <v/>
      </c>
      <c r="K756" s="98"/>
    </row>
    <row r="757" spans="1:11" x14ac:dyDescent="0.25">
      <c r="A757" s="95" t="str">
        <f t="shared" si="27"/>
        <v/>
      </c>
      <c r="K757" s="98"/>
    </row>
    <row r="758" spans="1:11" x14ac:dyDescent="0.25">
      <c r="A758" s="95" t="str">
        <f t="shared" si="27"/>
        <v/>
      </c>
      <c r="K758" s="98"/>
    </row>
    <row r="759" spans="1:11" x14ac:dyDescent="0.25">
      <c r="A759" s="95" t="str">
        <f t="shared" si="27"/>
        <v/>
      </c>
      <c r="K759" s="98"/>
    </row>
    <row r="760" spans="1:11" x14ac:dyDescent="0.25">
      <c r="A760" s="95" t="str">
        <f t="shared" si="27"/>
        <v/>
      </c>
      <c r="K760" s="98"/>
    </row>
    <row r="761" spans="1:11" x14ac:dyDescent="0.25">
      <c r="A761" s="95" t="str">
        <f t="shared" si="27"/>
        <v/>
      </c>
      <c r="K761" s="98"/>
    </row>
    <row r="762" spans="1:11" x14ac:dyDescent="0.25">
      <c r="A762" s="95" t="str">
        <f t="shared" si="27"/>
        <v/>
      </c>
      <c r="K762" s="98"/>
    </row>
    <row r="763" spans="1:11" x14ac:dyDescent="0.25">
      <c r="A763" s="95" t="str">
        <f t="shared" si="27"/>
        <v/>
      </c>
      <c r="K763" s="98"/>
    </row>
    <row r="764" spans="1:11" x14ac:dyDescent="0.25">
      <c r="A764" s="95" t="str">
        <f t="shared" si="27"/>
        <v/>
      </c>
      <c r="K764" s="98"/>
    </row>
    <row r="765" spans="1:11" x14ac:dyDescent="0.25">
      <c r="A765" s="95" t="str">
        <f t="shared" si="27"/>
        <v/>
      </c>
      <c r="K765" s="98"/>
    </row>
    <row r="766" spans="1:11" x14ac:dyDescent="0.25">
      <c r="A766" s="95" t="str">
        <f t="shared" si="27"/>
        <v/>
      </c>
      <c r="K766" s="98"/>
    </row>
    <row r="767" spans="1:11" x14ac:dyDescent="0.25">
      <c r="A767" s="95" t="str">
        <f t="shared" si="27"/>
        <v/>
      </c>
      <c r="K767" s="98"/>
    </row>
    <row r="768" spans="1:11" x14ac:dyDescent="0.25">
      <c r="A768" s="95" t="str">
        <f t="shared" si="27"/>
        <v/>
      </c>
      <c r="K768" s="98"/>
    </row>
    <row r="769" spans="1:11" x14ac:dyDescent="0.25">
      <c r="A769" s="95" t="str">
        <f t="shared" si="27"/>
        <v/>
      </c>
      <c r="K769" s="98"/>
    </row>
    <row r="770" spans="1:11" x14ac:dyDescent="0.25">
      <c r="A770" s="95" t="str">
        <f t="shared" si="27"/>
        <v/>
      </c>
      <c r="K770" s="98"/>
    </row>
    <row r="771" spans="1:11" x14ac:dyDescent="0.25">
      <c r="A771" s="95" t="str">
        <f t="shared" si="27"/>
        <v/>
      </c>
      <c r="K771" s="98"/>
    </row>
    <row r="772" spans="1:11" x14ac:dyDescent="0.25">
      <c r="A772" s="95" t="str">
        <f t="shared" si="27"/>
        <v/>
      </c>
      <c r="K772" s="98"/>
    </row>
    <row r="773" spans="1:11" x14ac:dyDescent="0.25">
      <c r="A773" s="95" t="str">
        <f t="shared" si="27"/>
        <v/>
      </c>
      <c r="K773" s="98"/>
    </row>
    <row r="774" spans="1:11" x14ac:dyDescent="0.25">
      <c r="A774" s="95" t="str">
        <f t="shared" si="27"/>
        <v/>
      </c>
      <c r="K774" s="98"/>
    </row>
    <row r="775" spans="1:11" x14ac:dyDescent="0.25">
      <c r="A775" s="95" t="str">
        <f t="shared" si="27"/>
        <v/>
      </c>
      <c r="K775" s="98"/>
    </row>
    <row r="776" spans="1:11" x14ac:dyDescent="0.25">
      <c r="A776" s="95" t="str">
        <f t="shared" si="27"/>
        <v/>
      </c>
      <c r="K776" s="98"/>
    </row>
    <row r="777" spans="1:11" x14ac:dyDescent="0.25">
      <c r="A777" s="95" t="str">
        <f t="shared" si="27"/>
        <v/>
      </c>
      <c r="K777" s="98"/>
    </row>
    <row r="778" spans="1:11" x14ac:dyDescent="0.25">
      <c r="A778" s="95" t="str">
        <f t="shared" si="27"/>
        <v/>
      </c>
      <c r="K778" s="98"/>
    </row>
    <row r="779" spans="1:11" x14ac:dyDescent="0.25">
      <c r="A779" s="95" t="str">
        <f t="shared" si="27"/>
        <v/>
      </c>
      <c r="K779" s="98"/>
    </row>
    <row r="780" spans="1:11" x14ac:dyDescent="0.25">
      <c r="A780" s="95" t="str">
        <f t="shared" si="27"/>
        <v/>
      </c>
      <c r="K780" s="98"/>
    </row>
    <row r="781" spans="1:11" x14ac:dyDescent="0.25">
      <c r="A781" s="95" t="str">
        <f t="shared" si="27"/>
        <v/>
      </c>
      <c r="K781" s="98"/>
    </row>
    <row r="782" spans="1:11" x14ac:dyDescent="0.25">
      <c r="A782" s="95" t="str">
        <f t="shared" si="27"/>
        <v/>
      </c>
      <c r="K782" s="98"/>
    </row>
    <row r="783" spans="1:11" x14ac:dyDescent="0.25">
      <c r="A783" s="95" t="str">
        <f t="shared" si="27"/>
        <v/>
      </c>
      <c r="K783" s="98"/>
    </row>
    <row r="784" spans="1:11" x14ac:dyDescent="0.25">
      <c r="A784" s="95" t="str">
        <f t="shared" si="27"/>
        <v/>
      </c>
      <c r="K784" s="98"/>
    </row>
    <row r="785" spans="1:11" x14ac:dyDescent="0.25">
      <c r="A785" s="95" t="str">
        <f t="shared" si="27"/>
        <v/>
      </c>
      <c r="K785" s="98"/>
    </row>
    <row r="786" spans="1:11" x14ac:dyDescent="0.25">
      <c r="A786" s="95" t="str">
        <f t="shared" si="27"/>
        <v/>
      </c>
      <c r="K786" s="98"/>
    </row>
    <row r="787" spans="1:11" x14ac:dyDescent="0.25">
      <c r="A787" s="95" t="str">
        <f t="shared" si="27"/>
        <v/>
      </c>
      <c r="K787" s="98"/>
    </row>
    <row r="788" spans="1:11" x14ac:dyDescent="0.25">
      <c r="A788" s="95" t="str">
        <f t="shared" si="27"/>
        <v/>
      </c>
      <c r="K788" s="98"/>
    </row>
    <row r="789" spans="1:11" x14ac:dyDescent="0.25">
      <c r="A789" s="95" t="str">
        <f t="shared" si="27"/>
        <v/>
      </c>
      <c r="K789" s="98"/>
    </row>
    <row r="790" spans="1:11" x14ac:dyDescent="0.25">
      <c r="A790" s="95" t="str">
        <f t="shared" si="27"/>
        <v/>
      </c>
      <c r="K790" s="98"/>
    </row>
    <row r="791" spans="1:11" x14ac:dyDescent="0.25">
      <c r="A791" s="95" t="str">
        <f t="shared" si="27"/>
        <v/>
      </c>
      <c r="K791" s="98"/>
    </row>
    <row r="792" spans="1:11" x14ac:dyDescent="0.25">
      <c r="A792" s="95" t="str">
        <f t="shared" si="27"/>
        <v/>
      </c>
      <c r="K792" s="98"/>
    </row>
    <row r="793" spans="1:11" x14ac:dyDescent="0.25">
      <c r="A793" s="95" t="str">
        <f t="shared" ref="A793:A856" si="28">C793&amp;E793</f>
        <v/>
      </c>
      <c r="K793" s="98"/>
    </row>
    <row r="794" spans="1:11" x14ac:dyDescent="0.25">
      <c r="A794" s="95" t="str">
        <f t="shared" si="28"/>
        <v/>
      </c>
      <c r="K794" s="98"/>
    </row>
    <row r="795" spans="1:11" x14ac:dyDescent="0.25">
      <c r="A795" s="95" t="str">
        <f t="shared" si="28"/>
        <v/>
      </c>
      <c r="K795" s="98"/>
    </row>
    <row r="796" spans="1:11" x14ac:dyDescent="0.25">
      <c r="A796" s="95" t="str">
        <f t="shared" si="28"/>
        <v/>
      </c>
      <c r="K796" s="98"/>
    </row>
    <row r="797" spans="1:11" x14ac:dyDescent="0.25">
      <c r="A797" s="95" t="str">
        <f t="shared" si="28"/>
        <v/>
      </c>
      <c r="K797" s="98"/>
    </row>
    <row r="798" spans="1:11" x14ac:dyDescent="0.25">
      <c r="A798" s="95" t="str">
        <f t="shared" si="28"/>
        <v/>
      </c>
      <c r="K798" s="98"/>
    </row>
    <row r="799" spans="1:11" x14ac:dyDescent="0.25">
      <c r="A799" s="95" t="str">
        <f t="shared" si="28"/>
        <v/>
      </c>
      <c r="K799" s="98"/>
    </row>
    <row r="800" spans="1:11" x14ac:dyDescent="0.25">
      <c r="A800" s="95" t="str">
        <f t="shared" si="28"/>
        <v/>
      </c>
      <c r="K800" s="98"/>
    </row>
    <row r="801" spans="1:11" x14ac:dyDescent="0.25">
      <c r="A801" s="95" t="str">
        <f t="shared" si="28"/>
        <v/>
      </c>
      <c r="K801" s="98"/>
    </row>
    <row r="802" spans="1:11" x14ac:dyDescent="0.25">
      <c r="A802" s="95" t="str">
        <f t="shared" si="28"/>
        <v/>
      </c>
      <c r="K802" s="98"/>
    </row>
    <row r="803" spans="1:11" x14ac:dyDescent="0.25">
      <c r="A803" s="95" t="str">
        <f t="shared" si="28"/>
        <v/>
      </c>
      <c r="K803" s="98"/>
    </row>
    <row r="804" spans="1:11" x14ac:dyDescent="0.25">
      <c r="A804" s="95" t="str">
        <f t="shared" si="28"/>
        <v/>
      </c>
      <c r="K804" s="98"/>
    </row>
    <row r="805" spans="1:11" x14ac:dyDescent="0.25">
      <c r="A805" s="95" t="str">
        <f t="shared" si="28"/>
        <v/>
      </c>
      <c r="K805" s="98"/>
    </row>
    <row r="806" spans="1:11" x14ac:dyDescent="0.25">
      <c r="A806" s="95" t="str">
        <f t="shared" si="28"/>
        <v/>
      </c>
      <c r="K806" s="98"/>
    </row>
    <row r="807" spans="1:11" x14ac:dyDescent="0.25">
      <c r="A807" s="95" t="str">
        <f t="shared" si="28"/>
        <v/>
      </c>
      <c r="K807" s="98"/>
    </row>
    <row r="808" spans="1:11" x14ac:dyDescent="0.25">
      <c r="A808" s="95" t="str">
        <f t="shared" si="28"/>
        <v/>
      </c>
      <c r="K808" s="98"/>
    </row>
    <row r="809" spans="1:11" x14ac:dyDescent="0.25">
      <c r="A809" s="95" t="str">
        <f t="shared" si="28"/>
        <v/>
      </c>
      <c r="K809" s="98"/>
    </row>
    <row r="810" spans="1:11" x14ac:dyDescent="0.25">
      <c r="A810" s="95" t="str">
        <f t="shared" si="28"/>
        <v/>
      </c>
      <c r="K810" s="98"/>
    </row>
    <row r="811" spans="1:11" x14ac:dyDescent="0.25">
      <c r="A811" s="95" t="str">
        <f t="shared" si="28"/>
        <v/>
      </c>
      <c r="K811" s="98"/>
    </row>
    <row r="812" spans="1:11" x14ac:dyDescent="0.25">
      <c r="A812" s="95" t="str">
        <f t="shared" si="28"/>
        <v/>
      </c>
      <c r="K812" s="98"/>
    </row>
    <row r="813" spans="1:11" x14ac:dyDescent="0.25">
      <c r="A813" s="95" t="str">
        <f t="shared" si="28"/>
        <v/>
      </c>
      <c r="K813" s="98"/>
    </row>
    <row r="814" spans="1:11" x14ac:dyDescent="0.25">
      <c r="A814" s="95" t="str">
        <f t="shared" si="28"/>
        <v/>
      </c>
      <c r="K814" s="98"/>
    </row>
    <row r="815" spans="1:11" x14ac:dyDescent="0.25">
      <c r="A815" s="95" t="str">
        <f t="shared" si="28"/>
        <v/>
      </c>
      <c r="K815" s="98"/>
    </row>
    <row r="816" spans="1:11" x14ac:dyDescent="0.25">
      <c r="A816" s="95" t="str">
        <f t="shared" si="28"/>
        <v/>
      </c>
      <c r="K816" s="98"/>
    </row>
    <row r="817" spans="1:11" x14ac:dyDescent="0.25">
      <c r="A817" s="95" t="str">
        <f t="shared" si="28"/>
        <v/>
      </c>
      <c r="K817" s="98"/>
    </row>
    <row r="818" spans="1:11" x14ac:dyDescent="0.25">
      <c r="A818" s="95" t="str">
        <f t="shared" si="28"/>
        <v/>
      </c>
      <c r="K818" s="98"/>
    </row>
    <row r="819" spans="1:11" x14ac:dyDescent="0.25">
      <c r="A819" s="95" t="str">
        <f t="shared" si="28"/>
        <v/>
      </c>
      <c r="K819" s="98"/>
    </row>
    <row r="820" spans="1:11" x14ac:dyDescent="0.25">
      <c r="A820" s="95" t="str">
        <f t="shared" si="28"/>
        <v/>
      </c>
      <c r="K820" s="98"/>
    </row>
    <row r="821" spans="1:11" x14ac:dyDescent="0.25">
      <c r="A821" s="95" t="str">
        <f t="shared" si="28"/>
        <v/>
      </c>
      <c r="K821" s="98"/>
    </row>
    <row r="822" spans="1:11" x14ac:dyDescent="0.25">
      <c r="A822" s="95" t="str">
        <f t="shared" si="28"/>
        <v/>
      </c>
      <c r="K822" s="98"/>
    </row>
    <row r="823" spans="1:11" x14ac:dyDescent="0.25">
      <c r="A823" s="95" t="str">
        <f t="shared" si="28"/>
        <v/>
      </c>
      <c r="K823" s="98"/>
    </row>
    <row r="824" spans="1:11" x14ac:dyDescent="0.25">
      <c r="A824" s="95" t="str">
        <f t="shared" si="28"/>
        <v/>
      </c>
      <c r="K824" s="98"/>
    </row>
    <row r="825" spans="1:11" x14ac:dyDescent="0.25">
      <c r="A825" s="95" t="str">
        <f t="shared" si="28"/>
        <v/>
      </c>
      <c r="K825" s="98"/>
    </row>
    <row r="826" spans="1:11" x14ac:dyDescent="0.25">
      <c r="A826" s="95" t="str">
        <f t="shared" si="28"/>
        <v/>
      </c>
      <c r="K826" s="98"/>
    </row>
    <row r="827" spans="1:11" x14ac:dyDescent="0.25">
      <c r="A827" s="95" t="str">
        <f t="shared" si="28"/>
        <v/>
      </c>
      <c r="K827" s="98"/>
    </row>
    <row r="828" spans="1:11" x14ac:dyDescent="0.25">
      <c r="A828" s="95" t="str">
        <f t="shared" si="28"/>
        <v/>
      </c>
      <c r="K828" s="98"/>
    </row>
    <row r="829" spans="1:11" x14ac:dyDescent="0.25">
      <c r="A829" s="95" t="str">
        <f t="shared" si="28"/>
        <v/>
      </c>
      <c r="K829" s="98"/>
    </row>
    <row r="830" spans="1:11" x14ac:dyDescent="0.25">
      <c r="A830" s="95" t="str">
        <f t="shared" si="28"/>
        <v/>
      </c>
      <c r="K830" s="98"/>
    </row>
    <row r="831" spans="1:11" x14ac:dyDescent="0.25">
      <c r="A831" s="95" t="str">
        <f t="shared" si="28"/>
        <v/>
      </c>
      <c r="K831" s="98"/>
    </row>
    <row r="832" spans="1:11" x14ac:dyDescent="0.25">
      <c r="A832" s="95" t="str">
        <f t="shared" si="28"/>
        <v/>
      </c>
      <c r="K832" s="98"/>
    </row>
    <row r="833" spans="1:11" x14ac:dyDescent="0.25">
      <c r="A833" s="95" t="str">
        <f t="shared" si="28"/>
        <v/>
      </c>
      <c r="K833" s="98"/>
    </row>
    <row r="834" spans="1:11" x14ac:dyDescent="0.25">
      <c r="A834" s="95" t="str">
        <f t="shared" si="28"/>
        <v/>
      </c>
      <c r="K834" s="98"/>
    </row>
    <row r="835" spans="1:11" x14ac:dyDescent="0.25">
      <c r="A835" s="95" t="str">
        <f t="shared" si="28"/>
        <v/>
      </c>
      <c r="K835" s="98"/>
    </row>
    <row r="836" spans="1:11" x14ac:dyDescent="0.25">
      <c r="A836" s="95" t="str">
        <f t="shared" si="28"/>
        <v/>
      </c>
      <c r="K836" s="98"/>
    </row>
    <row r="837" spans="1:11" x14ac:dyDescent="0.25">
      <c r="A837" s="95" t="str">
        <f t="shared" si="28"/>
        <v/>
      </c>
      <c r="K837" s="98"/>
    </row>
    <row r="838" spans="1:11" x14ac:dyDescent="0.25">
      <c r="A838" s="95" t="str">
        <f t="shared" si="28"/>
        <v/>
      </c>
      <c r="K838" s="98"/>
    </row>
    <row r="839" spans="1:11" x14ac:dyDescent="0.25">
      <c r="A839" s="95" t="str">
        <f t="shared" si="28"/>
        <v/>
      </c>
      <c r="K839" s="98"/>
    </row>
    <row r="840" spans="1:11" x14ac:dyDescent="0.25">
      <c r="A840" s="95" t="str">
        <f t="shared" si="28"/>
        <v/>
      </c>
      <c r="K840" s="98"/>
    </row>
    <row r="841" spans="1:11" x14ac:dyDescent="0.25">
      <c r="A841" s="95" t="str">
        <f t="shared" si="28"/>
        <v/>
      </c>
      <c r="K841" s="98"/>
    </row>
    <row r="842" spans="1:11" x14ac:dyDescent="0.25">
      <c r="A842" s="95" t="str">
        <f t="shared" si="28"/>
        <v/>
      </c>
      <c r="K842" s="98"/>
    </row>
    <row r="843" spans="1:11" x14ac:dyDescent="0.25">
      <c r="A843" s="95" t="str">
        <f t="shared" si="28"/>
        <v/>
      </c>
      <c r="K843" s="98"/>
    </row>
    <row r="844" spans="1:11" x14ac:dyDescent="0.25">
      <c r="A844" s="95" t="str">
        <f t="shared" si="28"/>
        <v/>
      </c>
      <c r="K844" s="98"/>
    </row>
    <row r="845" spans="1:11" x14ac:dyDescent="0.25">
      <c r="A845" s="95" t="str">
        <f t="shared" si="28"/>
        <v/>
      </c>
      <c r="K845" s="98"/>
    </row>
    <row r="846" spans="1:11" x14ac:dyDescent="0.25">
      <c r="A846" s="95" t="str">
        <f t="shared" si="28"/>
        <v/>
      </c>
      <c r="K846" s="98"/>
    </row>
    <row r="847" spans="1:11" x14ac:dyDescent="0.25">
      <c r="A847" s="95" t="str">
        <f t="shared" si="28"/>
        <v/>
      </c>
      <c r="K847" s="98"/>
    </row>
    <row r="848" spans="1:11" x14ac:dyDescent="0.25">
      <c r="A848" s="95" t="str">
        <f t="shared" si="28"/>
        <v/>
      </c>
      <c r="K848" s="98"/>
    </row>
    <row r="849" spans="1:11" x14ac:dyDescent="0.25">
      <c r="A849" s="95" t="str">
        <f t="shared" si="28"/>
        <v/>
      </c>
      <c r="K849" s="98"/>
    </row>
    <row r="850" spans="1:11" x14ac:dyDescent="0.25">
      <c r="A850" s="95" t="str">
        <f t="shared" si="28"/>
        <v/>
      </c>
      <c r="K850" s="98"/>
    </row>
    <row r="851" spans="1:11" x14ac:dyDescent="0.25">
      <c r="A851" s="95" t="str">
        <f t="shared" si="28"/>
        <v/>
      </c>
      <c r="K851" s="98"/>
    </row>
    <row r="852" spans="1:11" x14ac:dyDescent="0.25">
      <c r="A852" s="95" t="str">
        <f t="shared" si="28"/>
        <v/>
      </c>
      <c r="K852" s="98"/>
    </row>
    <row r="853" spans="1:11" x14ac:dyDescent="0.25">
      <c r="A853" s="95" t="str">
        <f t="shared" si="28"/>
        <v/>
      </c>
      <c r="K853" s="98"/>
    </row>
    <row r="854" spans="1:11" x14ac:dyDescent="0.25">
      <c r="A854" s="95" t="str">
        <f t="shared" si="28"/>
        <v/>
      </c>
      <c r="K854" s="98"/>
    </row>
    <row r="855" spans="1:11" x14ac:dyDescent="0.25">
      <c r="A855" s="95" t="str">
        <f t="shared" si="28"/>
        <v/>
      </c>
      <c r="K855" s="98"/>
    </row>
    <row r="856" spans="1:11" x14ac:dyDescent="0.25">
      <c r="A856" s="95" t="str">
        <f t="shared" si="28"/>
        <v/>
      </c>
      <c r="K856" s="98"/>
    </row>
    <row r="857" spans="1:11" x14ac:dyDescent="0.25">
      <c r="A857" s="95" t="str">
        <f t="shared" ref="A857:A920" si="29">C857&amp;E857</f>
        <v/>
      </c>
      <c r="K857" s="98"/>
    </row>
    <row r="858" spans="1:11" x14ac:dyDescent="0.25">
      <c r="A858" s="95" t="str">
        <f t="shared" si="29"/>
        <v/>
      </c>
      <c r="K858" s="98"/>
    </row>
    <row r="859" spans="1:11" x14ac:dyDescent="0.25">
      <c r="A859" s="95" t="str">
        <f t="shared" si="29"/>
        <v/>
      </c>
      <c r="K859" s="98"/>
    </row>
    <row r="860" spans="1:11" x14ac:dyDescent="0.25">
      <c r="A860" s="95" t="str">
        <f t="shared" si="29"/>
        <v/>
      </c>
      <c r="K860" s="98"/>
    </row>
    <row r="861" spans="1:11" x14ac:dyDescent="0.25">
      <c r="A861" s="95" t="str">
        <f t="shared" si="29"/>
        <v/>
      </c>
      <c r="K861" s="98"/>
    </row>
    <row r="862" spans="1:11" x14ac:dyDescent="0.25">
      <c r="A862" s="95" t="str">
        <f t="shared" si="29"/>
        <v/>
      </c>
      <c r="K862" s="98"/>
    </row>
    <row r="863" spans="1:11" x14ac:dyDescent="0.25">
      <c r="A863" s="95" t="str">
        <f t="shared" si="29"/>
        <v/>
      </c>
      <c r="K863" s="98"/>
    </row>
    <row r="864" spans="1:11" x14ac:dyDescent="0.25">
      <c r="A864" s="95" t="str">
        <f t="shared" si="29"/>
        <v/>
      </c>
      <c r="K864" s="98"/>
    </row>
    <row r="865" spans="1:11" x14ac:dyDescent="0.25">
      <c r="A865" s="95" t="str">
        <f t="shared" si="29"/>
        <v/>
      </c>
      <c r="K865" s="98"/>
    </row>
    <row r="866" spans="1:11" x14ac:dyDescent="0.25">
      <c r="A866" s="95" t="str">
        <f t="shared" si="29"/>
        <v/>
      </c>
      <c r="K866" s="98"/>
    </row>
    <row r="867" spans="1:11" x14ac:dyDescent="0.25">
      <c r="A867" s="95" t="str">
        <f t="shared" si="29"/>
        <v/>
      </c>
      <c r="K867" s="98"/>
    </row>
    <row r="868" spans="1:11" x14ac:dyDescent="0.25">
      <c r="A868" s="95" t="str">
        <f t="shared" si="29"/>
        <v/>
      </c>
      <c r="K868" s="98"/>
    </row>
    <row r="869" spans="1:11" x14ac:dyDescent="0.25">
      <c r="A869" s="95" t="str">
        <f t="shared" si="29"/>
        <v/>
      </c>
      <c r="K869" s="98"/>
    </row>
    <row r="870" spans="1:11" x14ac:dyDescent="0.25">
      <c r="A870" s="95" t="str">
        <f t="shared" si="29"/>
        <v/>
      </c>
      <c r="K870" s="98"/>
    </row>
    <row r="871" spans="1:11" x14ac:dyDescent="0.25">
      <c r="A871" s="95" t="str">
        <f t="shared" si="29"/>
        <v/>
      </c>
      <c r="K871" s="98"/>
    </row>
    <row r="872" spans="1:11" x14ac:dyDescent="0.25">
      <c r="A872" s="95" t="str">
        <f t="shared" si="29"/>
        <v/>
      </c>
      <c r="K872" s="98"/>
    </row>
    <row r="873" spans="1:11" x14ac:dyDescent="0.25">
      <c r="A873" s="95" t="str">
        <f t="shared" si="29"/>
        <v/>
      </c>
      <c r="K873" s="98"/>
    </row>
    <row r="874" spans="1:11" x14ac:dyDescent="0.25">
      <c r="A874" s="95" t="str">
        <f t="shared" si="29"/>
        <v/>
      </c>
      <c r="K874" s="98"/>
    </row>
    <row r="875" spans="1:11" x14ac:dyDescent="0.25">
      <c r="A875" s="95" t="str">
        <f t="shared" si="29"/>
        <v/>
      </c>
      <c r="K875" s="98"/>
    </row>
    <row r="876" spans="1:11" x14ac:dyDescent="0.25">
      <c r="A876" s="95" t="str">
        <f t="shared" si="29"/>
        <v/>
      </c>
      <c r="K876" s="98"/>
    </row>
    <row r="877" spans="1:11" x14ac:dyDescent="0.25">
      <c r="A877" s="95" t="str">
        <f t="shared" si="29"/>
        <v/>
      </c>
      <c r="K877" s="98"/>
    </row>
    <row r="878" spans="1:11" x14ac:dyDescent="0.25">
      <c r="A878" s="95" t="str">
        <f t="shared" si="29"/>
        <v/>
      </c>
      <c r="K878" s="98"/>
    </row>
    <row r="879" spans="1:11" x14ac:dyDescent="0.25">
      <c r="A879" s="95" t="str">
        <f t="shared" si="29"/>
        <v/>
      </c>
      <c r="K879" s="98"/>
    </row>
    <row r="880" spans="1:11" x14ac:dyDescent="0.25">
      <c r="A880" s="95" t="str">
        <f t="shared" si="29"/>
        <v/>
      </c>
      <c r="K880" s="98"/>
    </row>
    <row r="881" spans="1:11" x14ac:dyDescent="0.25">
      <c r="A881" s="95" t="str">
        <f t="shared" si="29"/>
        <v/>
      </c>
      <c r="K881" s="98"/>
    </row>
    <row r="882" spans="1:11" x14ac:dyDescent="0.25">
      <c r="A882" s="95" t="str">
        <f t="shared" si="29"/>
        <v/>
      </c>
      <c r="K882" s="98"/>
    </row>
    <row r="883" spans="1:11" x14ac:dyDescent="0.25">
      <c r="A883" s="95" t="str">
        <f t="shared" si="29"/>
        <v/>
      </c>
      <c r="K883" s="98"/>
    </row>
    <row r="884" spans="1:11" x14ac:dyDescent="0.25">
      <c r="A884" s="95" t="str">
        <f t="shared" si="29"/>
        <v/>
      </c>
      <c r="K884" s="98"/>
    </row>
    <row r="885" spans="1:11" x14ac:dyDescent="0.25">
      <c r="A885" s="95" t="str">
        <f t="shared" si="29"/>
        <v/>
      </c>
      <c r="K885" s="98"/>
    </row>
    <row r="886" spans="1:11" x14ac:dyDescent="0.25">
      <c r="A886" s="95" t="str">
        <f t="shared" si="29"/>
        <v/>
      </c>
      <c r="K886" s="98"/>
    </row>
    <row r="887" spans="1:11" x14ac:dyDescent="0.25">
      <c r="A887" s="95" t="str">
        <f t="shared" si="29"/>
        <v/>
      </c>
      <c r="K887" s="98"/>
    </row>
    <row r="888" spans="1:11" x14ac:dyDescent="0.25">
      <c r="A888" s="95" t="str">
        <f t="shared" si="29"/>
        <v/>
      </c>
      <c r="K888" s="98"/>
    </row>
    <row r="889" spans="1:11" x14ac:dyDescent="0.25">
      <c r="A889" s="95" t="str">
        <f t="shared" si="29"/>
        <v/>
      </c>
      <c r="K889" s="98"/>
    </row>
    <row r="890" spans="1:11" x14ac:dyDescent="0.25">
      <c r="A890" s="95" t="str">
        <f t="shared" si="29"/>
        <v/>
      </c>
      <c r="K890" s="98"/>
    </row>
    <row r="891" spans="1:11" x14ac:dyDescent="0.25">
      <c r="A891" s="95" t="str">
        <f t="shared" si="29"/>
        <v/>
      </c>
      <c r="K891" s="98"/>
    </row>
    <row r="892" spans="1:11" x14ac:dyDescent="0.25">
      <c r="A892" s="95" t="str">
        <f t="shared" si="29"/>
        <v/>
      </c>
      <c r="K892" s="98"/>
    </row>
    <row r="893" spans="1:11" x14ac:dyDescent="0.25">
      <c r="A893" s="95" t="str">
        <f t="shared" si="29"/>
        <v/>
      </c>
      <c r="K893" s="98"/>
    </row>
    <row r="894" spans="1:11" x14ac:dyDescent="0.25">
      <c r="A894" s="95" t="str">
        <f t="shared" si="29"/>
        <v/>
      </c>
      <c r="K894" s="98"/>
    </row>
    <row r="895" spans="1:11" x14ac:dyDescent="0.25">
      <c r="A895" s="95" t="str">
        <f t="shared" si="29"/>
        <v/>
      </c>
      <c r="K895" s="98"/>
    </row>
    <row r="896" spans="1:11" x14ac:dyDescent="0.25">
      <c r="A896" s="95" t="str">
        <f t="shared" si="29"/>
        <v/>
      </c>
      <c r="K896" s="98"/>
    </row>
    <row r="897" spans="1:11" x14ac:dyDescent="0.25">
      <c r="A897" s="95" t="str">
        <f t="shared" si="29"/>
        <v/>
      </c>
      <c r="K897" s="98"/>
    </row>
    <row r="898" spans="1:11" x14ac:dyDescent="0.25">
      <c r="A898" s="95" t="str">
        <f t="shared" si="29"/>
        <v/>
      </c>
      <c r="K898" s="98"/>
    </row>
    <row r="899" spans="1:11" x14ac:dyDescent="0.25">
      <c r="A899" s="95" t="str">
        <f t="shared" si="29"/>
        <v/>
      </c>
      <c r="K899" s="98"/>
    </row>
    <row r="900" spans="1:11" x14ac:dyDescent="0.25">
      <c r="A900" s="95" t="str">
        <f t="shared" si="29"/>
        <v/>
      </c>
      <c r="K900" s="98"/>
    </row>
    <row r="901" spans="1:11" x14ac:dyDescent="0.25">
      <c r="A901" s="95" t="str">
        <f t="shared" si="29"/>
        <v/>
      </c>
      <c r="K901" s="98"/>
    </row>
    <row r="902" spans="1:11" x14ac:dyDescent="0.25">
      <c r="A902" s="95" t="str">
        <f t="shared" si="29"/>
        <v/>
      </c>
      <c r="K902" s="98"/>
    </row>
    <row r="903" spans="1:11" x14ac:dyDescent="0.25">
      <c r="A903" s="95" t="str">
        <f t="shared" si="29"/>
        <v/>
      </c>
      <c r="K903" s="98"/>
    </row>
    <row r="904" spans="1:11" x14ac:dyDescent="0.25">
      <c r="A904" s="95" t="str">
        <f t="shared" si="29"/>
        <v/>
      </c>
      <c r="K904" s="98"/>
    </row>
    <row r="905" spans="1:11" x14ac:dyDescent="0.25">
      <c r="A905" s="95" t="str">
        <f t="shared" si="29"/>
        <v/>
      </c>
      <c r="K905" s="98"/>
    </row>
    <row r="906" spans="1:11" x14ac:dyDescent="0.25">
      <c r="A906" s="95" t="str">
        <f t="shared" si="29"/>
        <v/>
      </c>
      <c r="K906" s="98"/>
    </row>
    <row r="907" spans="1:11" x14ac:dyDescent="0.25">
      <c r="A907" s="95" t="str">
        <f t="shared" si="29"/>
        <v/>
      </c>
      <c r="K907" s="98"/>
    </row>
    <row r="908" spans="1:11" x14ac:dyDescent="0.25">
      <c r="A908" s="95" t="str">
        <f t="shared" si="29"/>
        <v/>
      </c>
      <c r="K908" s="98"/>
    </row>
    <row r="909" spans="1:11" x14ac:dyDescent="0.25">
      <c r="A909" s="95" t="str">
        <f t="shared" si="29"/>
        <v/>
      </c>
      <c r="K909" s="98"/>
    </row>
    <row r="910" spans="1:11" x14ac:dyDescent="0.25">
      <c r="A910" s="95" t="str">
        <f t="shared" si="29"/>
        <v/>
      </c>
      <c r="K910" s="98"/>
    </row>
    <row r="911" spans="1:11" x14ac:dyDescent="0.25">
      <c r="A911" s="95" t="str">
        <f t="shared" si="29"/>
        <v/>
      </c>
      <c r="K911" s="98"/>
    </row>
    <row r="912" spans="1:11" x14ac:dyDescent="0.25">
      <c r="A912" s="95" t="str">
        <f t="shared" si="29"/>
        <v/>
      </c>
      <c r="K912" s="98"/>
    </row>
    <row r="913" spans="1:11" x14ac:dyDescent="0.25">
      <c r="A913" s="95" t="str">
        <f t="shared" si="29"/>
        <v/>
      </c>
      <c r="K913" s="98"/>
    </row>
    <row r="914" spans="1:11" x14ac:dyDescent="0.25">
      <c r="A914" s="95" t="str">
        <f t="shared" si="29"/>
        <v/>
      </c>
      <c r="K914" s="98"/>
    </row>
    <row r="915" spans="1:11" x14ac:dyDescent="0.25">
      <c r="A915" s="95" t="str">
        <f t="shared" si="29"/>
        <v/>
      </c>
      <c r="K915" s="98"/>
    </row>
    <row r="916" spans="1:11" x14ac:dyDescent="0.25">
      <c r="A916" s="95" t="str">
        <f t="shared" si="29"/>
        <v/>
      </c>
      <c r="K916" s="98"/>
    </row>
    <row r="917" spans="1:11" x14ac:dyDescent="0.25">
      <c r="A917" s="95" t="str">
        <f t="shared" si="29"/>
        <v/>
      </c>
      <c r="K917" s="98"/>
    </row>
    <row r="918" spans="1:11" x14ac:dyDescent="0.25">
      <c r="A918" s="95" t="str">
        <f t="shared" si="29"/>
        <v/>
      </c>
      <c r="K918" s="98"/>
    </row>
    <row r="919" spans="1:11" x14ac:dyDescent="0.25">
      <c r="A919" s="95" t="str">
        <f t="shared" si="29"/>
        <v/>
      </c>
      <c r="K919" s="98"/>
    </row>
    <row r="920" spans="1:11" x14ac:dyDescent="0.25">
      <c r="A920" s="95" t="str">
        <f t="shared" si="29"/>
        <v/>
      </c>
      <c r="K920" s="98"/>
    </row>
    <row r="921" spans="1:11" x14ac:dyDescent="0.25">
      <c r="A921" s="95" t="str">
        <f t="shared" ref="A921:A984" si="30">C921&amp;E921</f>
        <v/>
      </c>
      <c r="K921" s="98"/>
    </row>
    <row r="922" spans="1:11" x14ac:dyDescent="0.25">
      <c r="A922" s="95" t="str">
        <f t="shared" si="30"/>
        <v/>
      </c>
      <c r="K922" s="98"/>
    </row>
    <row r="923" spans="1:11" x14ac:dyDescent="0.25">
      <c r="A923" s="95" t="str">
        <f t="shared" si="30"/>
        <v/>
      </c>
      <c r="K923" s="98"/>
    </row>
    <row r="924" spans="1:11" x14ac:dyDescent="0.25">
      <c r="A924" s="95" t="str">
        <f t="shared" si="30"/>
        <v/>
      </c>
      <c r="K924" s="98"/>
    </row>
    <row r="925" spans="1:11" x14ac:dyDescent="0.25">
      <c r="A925" s="95" t="str">
        <f t="shared" si="30"/>
        <v/>
      </c>
      <c r="K925" s="98"/>
    </row>
    <row r="926" spans="1:11" x14ac:dyDescent="0.25">
      <c r="A926" s="95" t="str">
        <f t="shared" si="30"/>
        <v/>
      </c>
      <c r="K926" s="98"/>
    </row>
    <row r="927" spans="1:11" x14ac:dyDescent="0.25">
      <c r="A927" s="95" t="str">
        <f t="shared" si="30"/>
        <v/>
      </c>
      <c r="K927" s="98"/>
    </row>
    <row r="928" spans="1:11" x14ac:dyDescent="0.25">
      <c r="A928" s="95" t="str">
        <f t="shared" si="30"/>
        <v/>
      </c>
      <c r="K928" s="98"/>
    </row>
    <row r="929" spans="1:11" x14ac:dyDescent="0.25">
      <c r="A929" s="95" t="str">
        <f t="shared" si="30"/>
        <v/>
      </c>
      <c r="K929" s="98"/>
    </row>
    <row r="930" spans="1:11" x14ac:dyDescent="0.25">
      <c r="A930" s="95" t="str">
        <f t="shared" si="30"/>
        <v/>
      </c>
      <c r="K930" s="98"/>
    </row>
    <row r="931" spans="1:11" x14ac:dyDescent="0.25">
      <c r="A931" s="95" t="str">
        <f t="shared" si="30"/>
        <v/>
      </c>
      <c r="K931" s="98"/>
    </row>
    <row r="932" spans="1:11" x14ac:dyDescent="0.25">
      <c r="A932" s="95" t="str">
        <f t="shared" si="30"/>
        <v/>
      </c>
      <c r="K932" s="98"/>
    </row>
    <row r="933" spans="1:11" x14ac:dyDescent="0.25">
      <c r="A933" s="95" t="str">
        <f t="shared" si="30"/>
        <v/>
      </c>
      <c r="K933" s="98"/>
    </row>
    <row r="934" spans="1:11" x14ac:dyDescent="0.25">
      <c r="A934" s="95" t="str">
        <f t="shared" si="30"/>
        <v/>
      </c>
      <c r="K934" s="98"/>
    </row>
    <row r="935" spans="1:11" x14ac:dyDescent="0.25">
      <c r="A935" s="95" t="str">
        <f t="shared" si="30"/>
        <v/>
      </c>
      <c r="K935" s="98"/>
    </row>
    <row r="936" spans="1:11" x14ac:dyDescent="0.25">
      <c r="A936" s="95" t="str">
        <f t="shared" si="30"/>
        <v/>
      </c>
      <c r="K936" s="98"/>
    </row>
    <row r="937" spans="1:11" x14ac:dyDescent="0.25">
      <c r="A937" s="95" t="str">
        <f t="shared" si="30"/>
        <v/>
      </c>
      <c r="K937" s="98"/>
    </row>
    <row r="938" spans="1:11" x14ac:dyDescent="0.25">
      <c r="A938" s="95" t="str">
        <f t="shared" si="30"/>
        <v/>
      </c>
      <c r="K938" s="98"/>
    </row>
    <row r="939" spans="1:11" x14ac:dyDescent="0.25">
      <c r="A939" s="95" t="str">
        <f t="shared" si="30"/>
        <v/>
      </c>
      <c r="K939" s="98"/>
    </row>
    <row r="940" spans="1:11" x14ac:dyDescent="0.25">
      <c r="A940" s="95" t="str">
        <f t="shared" si="30"/>
        <v/>
      </c>
      <c r="K940" s="98"/>
    </row>
    <row r="941" spans="1:11" x14ac:dyDescent="0.25">
      <c r="A941" s="95" t="str">
        <f t="shared" si="30"/>
        <v/>
      </c>
      <c r="K941" s="98"/>
    </row>
    <row r="942" spans="1:11" x14ac:dyDescent="0.25">
      <c r="A942" s="95" t="str">
        <f t="shared" si="30"/>
        <v/>
      </c>
      <c r="K942" s="98"/>
    </row>
    <row r="943" spans="1:11" x14ac:dyDescent="0.25">
      <c r="A943" s="95" t="str">
        <f t="shared" si="30"/>
        <v/>
      </c>
      <c r="K943" s="98"/>
    </row>
    <row r="944" spans="1:11" x14ac:dyDescent="0.25">
      <c r="A944" s="95" t="str">
        <f t="shared" si="30"/>
        <v/>
      </c>
      <c r="K944" s="98"/>
    </row>
    <row r="945" spans="1:11" x14ac:dyDescent="0.25">
      <c r="A945" s="95" t="str">
        <f t="shared" si="30"/>
        <v/>
      </c>
      <c r="K945" s="98"/>
    </row>
    <row r="946" spans="1:11" x14ac:dyDescent="0.25">
      <c r="A946" s="95" t="str">
        <f t="shared" si="30"/>
        <v/>
      </c>
      <c r="K946" s="98"/>
    </row>
    <row r="947" spans="1:11" x14ac:dyDescent="0.25">
      <c r="A947" s="95" t="str">
        <f t="shared" si="30"/>
        <v/>
      </c>
      <c r="K947" s="98"/>
    </row>
    <row r="948" spans="1:11" x14ac:dyDescent="0.25">
      <c r="A948" s="95" t="str">
        <f t="shared" si="30"/>
        <v/>
      </c>
      <c r="K948" s="98"/>
    </row>
    <row r="949" spans="1:11" x14ac:dyDescent="0.25">
      <c r="A949" s="95" t="str">
        <f t="shared" si="30"/>
        <v/>
      </c>
      <c r="K949" s="98"/>
    </row>
    <row r="950" spans="1:11" x14ac:dyDescent="0.25">
      <c r="A950" s="95" t="str">
        <f t="shared" si="30"/>
        <v/>
      </c>
      <c r="K950" s="98"/>
    </row>
    <row r="951" spans="1:11" x14ac:dyDescent="0.25">
      <c r="A951" s="95" t="str">
        <f t="shared" si="30"/>
        <v/>
      </c>
      <c r="K951" s="98"/>
    </row>
    <row r="952" spans="1:11" x14ac:dyDescent="0.25">
      <c r="A952" s="95" t="str">
        <f t="shared" si="30"/>
        <v/>
      </c>
      <c r="K952" s="98"/>
    </row>
    <row r="953" spans="1:11" x14ac:dyDescent="0.25">
      <c r="A953" s="95" t="str">
        <f t="shared" si="30"/>
        <v/>
      </c>
      <c r="K953" s="98"/>
    </row>
    <row r="954" spans="1:11" x14ac:dyDescent="0.25">
      <c r="A954" s="95" t="str">
        <f t="shared" si="30"/>
        <v/>
      </c>
      <c r="K954" s="98"/>
    </row>
    <row r="955" spans="1:11" x14ac:dyDescent="0.25">
      <c r="A955" s="95" t="str">
        <f t="shared" si="30"/>
        <v/>
      </c>
      <c r="K955" s="98"/>
    </row>
    <row r="956" spans="1:11" x14ac:dyDescent="0.25">
      <c r="A956" s="95" t="str">
        <f t="shared" si="30"/>
        <v/>
      </c>
      <c r="K956" s="98"/>
    </row>
    <row r="957" spans="1:11" x14ac:dyDescent="0.25">
      <c r="A957" s="95" t="str">
        <f t="shared" si="30"/>
        <v/>
      </c>
      <c r="K957" s="98"/>
    </row>
    <row r="958" spans="1:11" x14ac:dyDescent="0.25">
      <c r="A958" s="95" t="str">
        <f t="shared" si="30"/>
        <v/>
      </c>
      <c r="K958" s="98"/>
    </row>
    <row r="959" spans="1:11" x14ac:dyDescent="0.25">
      <c r="A959" s="95" t="str">
        <f t="shared" si="30"/>
        <v/>
      </c>
      <c r="K959" s="98"/>
    </row>
    <row r="960" spans="1:11" x14ac:dyDescent="0.25">
      <c r="A960" s="95" t="str">
        <f t="shared" si="30"/>
        <v/>
      </c>
      <c r="K960" s="98"/>
    </row>
    <row r="961" spans="1:11" x14ac:dyDescent="0.25">
      <c r="A961" s="95" t="str">
        <f t="shared" si="30"/>
        <v/>
      </c>
      <c r="K961" s="98"/>
    </row>
    <row r="962" spans="1:11" x14ac:dyDescent="0.25">
      <c r="A962" s="95" t="str">
        <f t="shared" si="30"/>
        <v/>
      </c>
      <c r="K962" s="98"/>
    </row>
    <row r="963" spans="1:11" x14ac:dyDescent="0.25">
      <c r="A963" s="95" t="str">
        <f t="shared" si="30"/>
        <v/>
      </c>
      <c r="K963" s="98"/>
    </row>
    <row r="964" spans="1:11" x14ac:dyDescent="0.25">
      <c r="A964" s="95" t="str">
        <f t="shared" si="30"/>
        <v/>
      </c>
      <c r="K964" s="98"/>
    </row>
    <row r="965" spans="1:11" x14ac:dyDescent="0.25">
      <c r="A965" s="95" t="str">
        <f t="shared" si="30"/>
        <v/>
      </c>
      <c r="K965" s="98"/>
    </row>
    <row r="966" spans="1:11" x14ac:dyDescent="0.25">
      <c r="A966" s="95" t="str">
        <f t="shared" si="30"/>
        <v/>
      </c>
      <c r="K966" s="98"/>
    </row>
    <row r="967" spans="1:11" x14ac:dyDescent="0.25">
      <c r="A967" s="95" t="str">
        <f t="shared" si="30"/>
        <v/>
      </c>
      <c r="K967" s="98"/>
    </row>
    <row r="968" spans="1:11" x14ac:dyDescent="0.25">
      <c r="A968" s="95" t="str">
        <f t="shared" si="30"/>
        <v/>
      </c>
      <c r="K968" s="98"/>
    </row>
    <row r="969" spans="1:11" x14ac:dyDescent="0.25">
      <c r="A969" s="95" t="str">
        <f t="shared" si="30"/>
        <v/>
      </c>
      <c r="K969" s="98"/>
    </row>
    <row r="970" spans="1:11" x14ac:dyDescent="0.25">
      <c r="A970" s="95" t="str">
        <f t="shared" si="30"/>
        <v/>
      </c>
      <c r="K970" s="98"/>
    </row>
    <row r="971" spans="1:11" x14ac:dyDescent="0.25">
      <c r="A971" s="95" t="str">
        <f t="shared" si="30"/>
        <v/>
      </c>
      <c r="K971" s="98"/>
    </row>
    <row r="972" spans="1:11" x14ac:dyDescent="0.25">
      <c r="A972" s="95" t="str">
        <f t="shared" si="30"/>
        <v/>
      </c>
      <c r="K972" s="98"/>
    </row>
    <row r="973" spans="1:11" x14ac:dyDescent="0.25">
      <c r="A973" s="95" t="str">
        <f t="shared" si="30"/>
        <v/>
      </c>
      <c r="K973" s="98"/>
    </row>
    <row r="974" spans="1:11" x14ac:dyDescent="0.25">
      <c r="A974" s="95" t="str">
        <f t="shared" si="30"/>
        <v/>
      </c>
      <c r="K974" s="98"/>
    </row>
    <row r="975" spans="1:11" x14ac:dyDescent="0.25">
      <c r="A975" s="95" t="str">
        <f t="shared" si="30"/>
        <v/>
      </c>
      <c r="K975" s="98"/>
    </row>
    <row r="976" spans="1:11" x14ac:dyDescent="0.25">
      <c r="A976" s="95" t="str">
        <f t="shared" si="30"/>
        <v/>
      </c>
      <c r="K976" s="98"/>
    </row>
    <row r="977" spans="1:11" x14ac:dyDescent="0.25">
      <c r="A977" s="95" t="str">
        <f t="shared" si="30"/>
        <v/>
      </c>
      <c r="K977" s="98"/>
    </row>
    <row r="978" spans="1:11" x14ac:dyDescent="0.25">
      <c r="A978" s="95" t="str">
        <f t="shared" si="30"/>
        <v/>
      </c>
      <c r="K978" s="98"/>
    </row>
    <row r="979" spans="1:11" x14ac:dyDescent="0.25">
      <c r="A979" s="95" t="str">
        <f t="shared" si="30"/>
        <v/>
      </c>
      <c r="K979" s="98"/>
    </row>
    <row r="980" spans="1:11" x14ac:dyDescent="0.25">
      <c r="A980" s="95" t="str">
        <f t="shared" si="30"/>
        <v/>
      </c>
      <c r="K980" s="98"/>
    </row>
    <row r="981" spans="1:11" x14ac:dyDescent="0.25">
      <c r="A981" s="95" t="str">
        <f t="shared" si="30"/>
        <v/>
      </c>
      <c r="K981" s="98"/>
    </row>
    <row r="982" spans="1:11" x14ac:dyDescent="0.25">
      <c r="A982" s="95" t="str">
        <f t="shared" si="30"/>
        <v/>
      </c>
      <c r="K982" s="98"/>
    </row>
    <row r="983" spans="1:11" x14ac:dyDescent="0.25">
      <c r="A983" s="95" t="str">
        <f t="shared" si="30"/>
        <v/>
      </c>
      <c r="K983" s="98"/>
    </row>
    <row r="984" spans="1:11" x14ac:dyDescent="0.25">
      <c r="A984" s="95" t="str">
        <f t="shared" si="30"/>
        <v/>
      </c>
      <c r="K984" s="98"/>
    </row>
    <row r="985" spans="1:11" x14ac:dyDescent="0.25">
      <c r="A985" s="95" t="str">
        <f t="shared" ref="A985:A1002" si="31">C985&amp;E985</f>
        <v/>
      </c>
      <c r="K985" s="98"/>
    </row>
    <row r="986" spans="1:11" x14ac:dyDescent="0.25">
      <c r="A986" s="95" t="str">
        <f t="shared" si="31"/>
        <v/>
      </c>
      <c r="K986" s="98"/>
    </row>
    <row r="987" spans="1:11" x14ac:dyDescent="0.25">
      <c r="A987" s="95" t="str">
        <f t="shared" si="31"/>
        <v/>
      </c>
      <c r="K987" s="98"/>
    </row>
    <row r="988" spans="1:11" x14ac:dyDescent="0.25">
      <c r="A988" s="95" t="str">
        <f t="shared" si="31"/>
        <v/>
      </c>
      <c r="K988" s="98"/>
    </row>
    <row r="989" spans="1:11" x14ac:dyDescent="0.25">
      <c r="A989" s="95" t="str">
        <f t="shared" si="31"/>
        <v/>
      </c>
      <c r="K989" s="98"/>
    </row>
    <row r="990" spans="1:11" x14ac:dyDescent="0.25">
      <c r="A990" s="95" t="str">
        <f t="shared" si="31"/>
        <v/>
      </c>
      <c r="K990" s="98"/>
    </row>
    <row r="991" spans="1:11" x14ac:dyDescent="0.25">
      <c r="A991" s="95" t="str">
        <f t="shared" si="31"/>
        <v/>
      </c>
      <c r="K991" s="98"/>
    </row>
    <row r="992" spans="1:11" x14ac:dyDescent="0.25">
      <c r="A992" s="95" t="str">
        <f t="shared" si="31"/>
        <v/>
      </c>
      <c r="K992" s="98"/>
    </row>
    <row r="993" spans="1:11" x14ac:dyDescent="0.25">
      <c r="A993" s="95" t="str">
        <f t="shared" si="31"/>
        <v/>
      </c>
      <c r="K993" s="98"/>
    </row>
    <row r="994" spans="1:11" x14ac:dyDescent="0.25">
      <c r="A994" s="95" t="str">
        <f t="shared" si="31"/>
        <v/>
      </c>
      <c r="K994" s="98"/>
    </row>
    <row r="995" spans="1:11" x14ac:dyDescent="0.25">
      <c r="A995" s="95" t="str">
        <f t="shared" si="31"/>
        <v/>
      </c>
      <c r="K995" s="98"/>
    </row>
    <row r="996" spans="1:11" x14ac:dyDescent="0.25">
      <c r="A996" s="95" t="str">
        <f t="shared" si="31"/>
        <v/>
      </c>
      <c r="K996" s="98"/>
    </row>
    <row r="997" spans="1:11" x14ac:dyDescent="0.25">
      <c r="A997" s="95" t="str">
        <f t="shared" si="31"/>
        <v/>
      </c>
      <c r="K997" s="98"/>
    </row>
    <row r="998" spans="1:11" x14ac:dyDescent="0.25">
      <c r="A998" s="95" t="str">
        <f t="shared" si="31"/>
        <v/>
      </c>
      <c r="K998" s="98"/>
    </row>
    <row r="999" spans="1:11" x14ac:dyDescent="0.25">
      <c r="A999" s="95" t="str">
        <f t="shared" si="31"/>
        <v/>
      </c>
      <c r="K999" s="98"/>
    </row>
    <row r="1000" spans="1:11" x14ac:dyDescent="0.25">
      <c r="A1000" s="95" t="str">
        <f t="shared" si="31"/>
        <v/>
      </c>
      <c r="K1000" s="98"/>
    </row>
    <row r="1001" spans="1:11" x14ac:dyDescent="0.25">
      <c r="A1001" s="95" t="str">
        <f t="shared" si="31"/>
        <v/>
      </c>
      <c r="K1001" s="98"/>
    </row>
    <row r="1002" spans="1:11" x14ac:dyDescent="0.25">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6" sqref="A6:XFD6"/>
    </sheetView>
  </sheetViews>
  <sheetFormatPr defaultRowHeight="15" x14ac:dyDescent="0.2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7" t="s">
        <v>202</v>
      </c>
      <c r="E2" s="127"/>
      <c r="F2" s="55">
        <f>SUMIF(E:E,"Investment",K:K)</f>
        <v>116.79550580156717</v>
      </c>
      <c r="H2" s="128" t="s">
        <v>203</v>
      </c>
      <c r="I2" s="128"/>
      <c r="J2" s="55">
        <f>SUMIF(E:E,"IRA",K:K)</f>
        <v>0</v>
      </c>
    </row>
    <row r="3" spans="1:13" x14ac:dyDescent="0.25">
      <c r="D3" s="127" t="s">
        <v>204</v>
      </c>
      <c r="E3" s="127"/>
      <c r="F3" s="81">
        <f>(SUMIF(E:E,"Investment",J:J) - SUMIF(E:E,"Investment",H:H)) / SUMIF(E:E,"Investment",H:H)</f>
        <v>5.8397752900783521E-2</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 t="shared" ref="A6:A69" si="0">C6&amp;E6</f>
        <v>HBIInvestment</v>
      </c>
      <c r="B6" s="50">
        <v>44008</v>
      </c>
      <c r="C6" s="34" t="s">
        <v>206</v>
      </c>
      <c r="D6" s="34" t="e" vm="33">
        <v>#VALUE!</v>
      </c>
      <c r="E6" s="34" t="s">
        <v>201</v>
      </c>
      <c r="F6" s="59">
        <v>11.867364746945897</v>
      </c>
      <c r="G6" s="51">
        <v>11.46</v>
      </c>
      <c r="H6" s="51">
        <f t="shared" ref="H6:H29" si="1">G6*F6</f>
        <v>136</v>
      </c>
      <c r="I6" s="35">
        <f t="shared" ref="I6:I29" si="2">_FV(D6,"Price")</f>
        <v>14.005000000000001</v>
      </c>
      <c r="J6" s="35">
        <f t="shared" ref="J6:J29" si="3">I6*F6</f>
        <v>166.20244328097729</v>
      </c>
      <c r="K6" s="35">
        <f t="shared" ref="K6:K29" si="4">J6-H6</f>
        <v>30.202443280977292</v>
      </c>
      <c r="L6" s="54">
        <f t="shared" ref="L6:L29" si="5">(J6-H6)/J6</f>
        <v>0.18172081399500167</v>
      </c>
      <c r="M6" s="53">
        <f t="shared" ref="M6:M29" si="6">SUMIF(A:A,A6,J:J) / SUMIF(E:E,E6,J:J)</f>
        <v>7.8516060160493104E-2</v>
      </c>
    </row>
    <row r="7" spans="1:13" x14ac:dyDescent="0.25">
      <c r="A7" s="34" t="str">
        <f t="shared" si="0"/>
        <v>WMTInvestment</v>
      </c>
      <c r="B7" s="50">
        <v>44008</v>
      </c>
      <c r="C7" s="34" t="s">
        <v>205</v>
      </c>
      <c r="D7" s="34" t="e" vm="83">
        <v>#VALUE!</v>
      </c>
      <c r="E7" s="34" t="s">
        <v>201</v>
      </c>
      <c r="F7" s="59">
        <v>0.20132539216508683</v>
      </c>
      <c r="G7" s="51">
        <v>119.21</v>
      </c>
      <c r="H7" s="51">
        <f t="shared" si="1"/>
        <v>24</v>
      </c>
      <c r="I7" s="35">
        <f t="shared" si="2"/>
        <v>132.905</v>
      </c>
      <c r="J7" s="35">
        <f t="shared" si="3"/>
        <v>26.757151245700864</v>
      </c>
      <c r="K7" s="35">
        <f t="shared" si="4"/>
        <v>2.7571512457008645</v>
      </c>
      <c r="L7" s="54">
        <f t="shared" si="5"/>
        <v>0.10304352733155263</v>
      </c>
      <c r="M7" s="53">
        <f t="shared" si="6"/>
        <v>1.2640404409574145E-2</v>
      </c>
    </row>
    <row r="8" spans="1:13" x14ac:dyDescent="0.25">
      <c r="A8" s="34" t="str">
        <f t="shared" si="0"/>
        <v>BACInvestment</v>
      </c>
      <c r="B8" s="50">
        <v>44008</v>
      </c>
      <c r="C8" s="34" t="s">
        <v>209</v>
      </c>
      <c r="D8" s="34" t="e" vm="8">
        <v>#VALUE!</v>
      </c>
      <c r="E8" s="34" t="s">
        <v>201</v>
      </c>
      <c r="F8" s="59">
        <v>5.5431515671962215</v>
      </c>
      <c r="G8" s="51">
        <v>23.29</v>
      </c>
      <c r="H8" s="51">
        <f t="shared" si="1"/>
        <v>129.1</v>
      </c>
      <c r="I8" s="35">
        <f t="shared" si="2"/>
        <v>24.234999999999999</v>
      </c>
      <c r="J8" s="35">
        <f t="shared" si="3"/>
        <v>134.33827823100043</v>
      </c>
      <c r="K8" s="35">
        <f t="shared" si="4"/>
        <v>5.2382782310004359</v>
      </c>
      <c r="L8" s="54">
        <f t="shared" si="5"/>
        <v>3.8993191664947441E-2</v>
      </c>
      <c r="M8" s="53">
        <f t="shared" si="6"/>
        <v>6.3463040176916161E-2</v>
      </c>
    </row>
    <row r="9" spans="1:13" x14ac:dyDescent="0.25">
      <c r="A9" s="34" t="str">
        <f t="shared" si="0"/>
        <v>NEEInvestment</v>
      </c>
      <c r="B9" s="50">
        <v>44008</v>
      </c>
      <c r="C9" s="34" t="s">
        <v>207</v>
      </c>
      <c r="D9" s="34" t="e" vm="46">
        <v>#VALUE!</v>
      </c>
      <c r="E9" s="34" t="s">
        <v>201</v>
      </c>
      <c r="F9" s="59">
        <v>1.6233766233766235E-3</v>
      </c>
      <c r="G9" s="51">
        <v>246.4</v>
      </c>
      <c r="H9" s="51">
        <f t="shared" si="1"/>
        <v>0.4</v>
      </c>
      <c r="I9" s="35">
        <f t="shared" si="2"/>
        <v>280.89</v>
      </c>
      <c r="J9" s="35">
        <f t="shared" si="3"/>
        <v>0.45599025974025975</v>
      </c>
      <c r="K9" s="35">
        <f t="shared" si="4"/>
        <v>5.5990259740259729E-2</v>
      </c>
      <c r="L9" s="54">
        <f t="shared" si="5"/>
        <v>0.12278828010965144</v>
      </c>
      <c r="M9" s="53">
        <f t="shared" si="6"/>
        <v>2.1541535707654002E-4</v>
      </c>
    </row>
    <row r="10" spans="1:13" x14ac:dyDescent="0.25">
      <c r="A10" s="34" t="str">
        <f t="shared" si="0"/>
        <v>WSTInvestment</v>
      </c>
      <c r="B10" s="50">
        <v>44008</v>
      </c>
      <c r="C10" s="34" t="s">
        <v>68</v>
      </c>
      <c r="D10" s="34" t="e" vm="85">
        <v>#VALUE!</v>
      </c>
      <c r="E10" s="34" t="s">
        <v>201</v>
      </c>
      <c r="F10" s="59">
        <v>0.20719975623558093</v>
      </c>
      <c r="G10" s="51">
        <v>229.73</v>
      </c>
      <c r="H10" s="51">
        <f t="shared" si="1"/>
        <v>47.6</v>
      </c>
      <c r="I10" s="35">
        <f t="shared" si="2"/>
        <v>255.53</v>
      </c>
      <c r="J10" s="35">
        <f t="shared" si="3"/>
        <v>52.945753710877995</v>
      </c>
      <c r="K10" s="35">
        <f t="shared" si="4"/>
        <v>5.3457537108779931</v>
      </c>
      <c r="L10" s="54">
        <f t="shared" si="5"/>
        <v>0.10096661840097063</v>
      </c>
      <c r="M10" s="53">
        <f t="shared" si="6"/>
        <v>2.5012219444801313E-2</v>
      </c>
    </row>
    <row r="11" spans="1:13" x14ac:dyDescent="0.25">
      <c r="A11" s="34" t="str">
        <f t="shared" si="0"/>
        <v>HONInvestment</v>
      </c>
      <c r="B11" s="50">
        <v>44008</v>
      </c>
      <c r="C11" s="34" t="s">
        <v>211</v>
      </c>
      <c r="D11" s="34" t="e" vm="35">
        <v>#VALUE!</v>
      </c>
      <c r="E11" s="34" t="s">
        <v>201</v>
      </c>
      <c r="F11" s="59">
        <v>0.27582402427251412</v>
      </c>
      <c r="G11" s="51">
        <v>145.02000000000001</v>
      </c>
      <c r="H11" s="51">
        <f t="shared" si="1"/>
        <v>40</v>
      </c>
      <c r="I11" s="35">
        <f t="shared" si="2"/>
        <v>154.69999999999999</v>
      </c>
      <c r="J11" s="35">
        <f t="shared" si="3"/>
        <v>42.669976554957934</v>
      </c>
      <c r="K11" s="35">
        <f t="shared" si="4"/>
        <v>2.669976554957934</v>
      </c>
      <c r="L11" s="54">
        <f t="shared" si="5"/>
        <v>6.2572721396250738E-2</v>
      </c>
      <c r="M11" s="53">
        <f t="shared" si="6"/>
        <v>2.015781705791183E-2</v>
      </c>
    </row>
    <row r="12" spans="1:13" x14ac:dyDescent="0.25">
      <c r="A12" s="34" t="str">
        <f t="shared" si="0"/>
        <v>AMZNInvestment</v>
      </c>
      <c r="B12" s="50">
        <v>44008</v>
      </c>
      <c r="C12" s="34" t="s">
        <v>79</v>
      </c>
      <c r="D12" s="34" t="e" vm="7">
        <v>#VALUE!</v>
      </c>
      <c r="E12" s="34" t="s">
        <v>201</v>
      </c>
      <c r="F12" s="59">
        <v>4.7053939037470155E-2</v>
      </c>
      <c r="G12" s="51">
        <v>2890.3</v>
      </c>
      <c r="H12" s="51">
        <f t="shared" si="1"/>
        <v>136</v>
      </c>
      <c r="I12" s="35">
        <f t="shared" si="2"/>
        <v>3100.1</v>
      </c>
      <c r="J12" s="35">
        <f t="shared" si="3"/>
        <v>145.87191641006123</v>
      </c>
      <c r="K12" s="35">
        <f t="shared" si="4"/>
        <v>9.8719164100612318</v>
      </c>
      <c r="L12" s="54">
        <f t="shared" si="5"/>
        <v>6.7675236282700515E-2</v>
      </c>
      <c r="M12" s="53">
        <f t="shared" si="6"/>
        <v>6.8911671444060393E-2</v>
      </c>
    </row>
    <row r="13" spans="1:13" x14ac:dyDescent="0.25">
      <c r="A13" s="34" t="str">
        <f t="shared" si="0"/>
        <v>ECLInvestment</v>
      </c>
      <c r="B13" s="50">
        <v>44008</v>
      </c>
      <c r="C13" s="34" t="s">
        <v>212</v>
      </c>
      <c r="D13" s="34" t="e" vm="27">
        <v>#VALUE!</v>
      </c>
      <c r="E13" s="34" t="s">
        <v>201</v>
      </c>
      <c r="F13" s="59">
        <v>1.5928322548531607E-2</v>
      </c>
      <c r="G13" s="51">
        <v>200.9</v>
      </c>
      <c r="H13" s="51">
        <f t="shared" si="1"/>
        <v>3.2</v>
      </c>
      <c r="I13" s="35">
        <f t="shared" si="2"/>
        <v>210.05500000000001</v>
      </c>
      <c r="J13" s="35">
        <f t="shared" si="3"/>
        <v>3.3458237929318067</v>
      </c>
      <c r="K13" s="35">
        <f t="shared" si="4"/>
        <v>0.14582379293180647</v>
      </c>
      <c r="L13" s="54">
        <f t="shared" si="5"/>
        <v>4.3583823284377786E-2</v>
      </c>
      <c r="M13" s="53">
        <f t="shared" si="6"/>
        <v>1.580607944301565E-3</v>
      </c>
    </row>
    <row r="14" spans="1:13" x14ac:dyDescent="0.25">
      <c r="A14" s="34" t="str">
        <f t="shared" si="0"/>
        <v>GOOGInvestment</v>
      </c>
      <c r="B14" s="50">
        <v>44008</v>
      </c>
      <c r="C14" s="34" t="s">
        <v>80</v>
      </c>
      <c r="D14" s="34" t="e" vm="32">
        <v>#VALUE!</v>
      </c>
      <c r="E14" s="34" t="s">
        <v>201</v>
      </c>
      <c r="F14" s="59">
        <v>7.6466170546869661E-2</v>
      </c>
      <c r="G14" s="51">
        <v>1464.7</v>
      </c>
      <c r="H14" s="51">
        <f t="shared" si="1"/>
        <v>112</v>
      </c>
      <c r="I14" s="35">
        <f t="shared" si="2"/>
        <v>1568.2338</v>
      </c>
      <c r="J14" s="35">
        <f t="shared" si="3"/>
        <v>119.91683320816549</v>
      </c>
      <c r="K14" s="35">
        <f t="shared" si="4"/>
        <v>7.9168332081654853</v>
      </c>
      <c r="L14" s="54">
        <f t="shared" si="5"/>
        <v>6.6019365224751492E-2</v>
      </c>
      <c r="M14" s="53">
        <f t="shared" si="6"/>
        <v>5.6650173755332385E-2</v>
      </c>
    </row>
    <row r="15" spans="1:13" x14ac:dyDescent="0.25">
      <c r="A15" s="34" t="str">
        <f t="shared" si="0"/>
        <v>KOInvestment</v>
      </c>
      <c r="B15" s="50">
        <v>44008</v>
      </c>
      <c r="C15" s="34" t="s">
        <v>210</v>
      </c>
      <c r="D15" s="34" t="e" vm="39">
        <v>#VALUE!</v>
      </c>
      <c r="E15" s="34" t="s">
        <v>201</v>
      </c>
      <c r="F15" s="59">
        <v>0.53475935828876997</v>
      </c>
      <c r="G15" s="51">
        <v>44.88</v>
      </c>
      <c r="H15" s="51">
        <f t="shared" si="1"/>
        <v>23.999999999999996</v>
      </c>
      <c r="I15" s="35">
        <f t="shared" si="2"/>
        <v>48.454999999999998</v>
      </c>
      <c r="J15" s="35">
        <f t="shared" si="3"/>
        <v>25.911764705882348</v>
      </c>
      <c r="K15" s="35">
        <f t="shared" si="4"/>
        <v>1.9117647058823515</v>
      </c>
      <c r="L15" s="54">
        <f t="shared" si="5"/>
        <v>7.3779795686719593E-2</v>
      </c>
      <c r="M15" s="53">
        <f t="shared" si="6"/>
        <v>1.2241033503172682E-2</v>
      </c>
    </row>
    <row r="16" spans="1:13" x14ac:dyDescent="0.25">
      <c r="A16" s="34" t="str">
        <f t="shared" si="0"/>
        <v>RTXInvestment</v>
      </c>
      <c r="B16" s="50">
        <v>44008</v>
      </c>
      <c r="C16" s="34" t="s">
        <v>219</v>
      </c>
      <c r="D16" s="34" t="e" vm="62">
        <v>#VALUE!</v>
      </c>
      <c r="E16" s="34" t="s">
        <v>201</v>
      </c>
      <c r="F16" s="59">
        <v>0.48551545557533582</v>
      </c>
      <c r="G16" s="51">
        <v>61.79</v>
      </c>
      <c r="H16" s="51">
        <f t="shared" si="1"/>
        <v>30</v>
      </c>
      <c r="I16" s="35">
        <f t="shared" si="2"/>
        <v>63.634999999999998</v>
      </c>
      <c r="J16" s="35">
        <f t="shared" si="3"/>
        <v>30.895776015536494</v>
      </c>
      <c r="K16" s="35">
        <f t="shared" si="4"/>
        <v>0.89577601553649444</v>
      </c>
      <c r="L16" s="54">
        <f t="shared" si="5"/>
        <v>2.8993478431680673E-2</v>
      </c>
      <c r="M16" s="53">
        <f t="shared" si="6"/>
        <v>1.45955411993551E-2</v>
      </c>
    </row>
    <row r="17" spans="1:13" x14ac:dyDescent="0.25">
      <c r="A17" s="34" t="str">
        <f t="shared" si="0"/>
        <v>WMInvestment</v>
      </c>
      <c r="B17" s="50">
        <v>44008</v>
      </c>
      <c r="C17" s="34" t="s">
        <v>214</v>
      </c>
      <c r="D17" s="34" t="e" vm="82">
        <v>#VALUE!</v>
      </c>
      <c r="E17" s="34" t="s">
        <v>201</v>
      </c>
      <c r="F17" s="59">
        <v>0.2857959416976279</v>
      </c>
      <c r="G17" s="51">
        <v>104.97</v>
      </c>
      <c r="H17" s="51">
        <f t="shared" si="1"/>
        <v>30</v>
      </c>
      <c r="I17" s="35">
        <f t="shared" si="2"/>
        <v>108.25</v>
      </c>
      <c r="J17" s="35">
        <f t="shared" si="3"/>
        <v>30.937410688768221</v>
      </c>
      <c r="K17" s="35">
        <f t="shared" si="4"/>
        <v>0.93741068876822098</v>
      </c>
      <c r="L17" s="54">
        <f t="shared" si="5"/>
        <v>3.0300230946882264E-2</v>
      </c>
      <c r="M17" s="53">
        <f t="shared" si="6"/>
        <v>1.4615209926503102E-2</v>
      </c>
    </row>
    <row r="18" spans="1:13" x14ac:dyDescent="0.25">
      <c r="A18" s="34" t="str">
        <f t="shared" si="0"/>
        <v>CSCOInvestment</v>
      </c>
      <c r="B18" s="50">
        <v>44008</v>
      </c>
      <c r="C18" s="34" t="s">
        <v>121</v>
      </c>
      <c r="D18" s="34" t="e" vm="17">
        <v>#VALUE!</v>
      </c>
      <c r="E18" s="34" t="s">
        <v>201</v>
      </c>
      <c r="F18" s="59">
        <v>4.4707429322813939</v>
      </c>
      <c r="G18" s="51">
        <v>45.63</v>
      </c>
      <c r="H18" s="51">
        <f t="shared" si="1"/>
        <v>204</v>
      </c>
      <c r="I18" s="35">
        <f t="shared" si="2"/>
        <v>46.945</v>
      </c>
      <c r="J18" s="35">
        <f t="shared" si="3"/>
        <v>209.87902695595002</v>
      </c>
      <c r="K18" s="35">
        <f t="shared" si="4"/>
        <v>5.8790269559500246</v>
      </c>
      <c r="L18" s="54">
        <f t="shared" si="5"/>
        <v>2.8011502822451767E-2</v>
      </c>
      <c r="M18" s="53">
        <f t="shared" si="6"/>
        <v>9.914941069211837E-2</v>
      </c>
    </row>
    <row r="19" spans="1:13" x14ac:dyDescent="0.25">
      <c r="A19" s="34" t="str">
        <f t="shared" si="0"/>
        <v>CLXInvestment</v>
      </c>
      <c r="B19" s="50">
        <v>44008</v>
      </c>
      <c r="C19" s="34" t="s">
        <v>208</v>
      </c>
      <c r="D19" s="34" t="e" vm="12">
        <v>#VALUE!</v>
      </c>
      <c r="E19" s="34" t="s">
        <v>201</v>
      </c>
      <c r="F19" s="59">
        <v>5.4015124234785744E-2</v>
      </c>
      <c r="G19" s="51">
        <v>222.16</v>
      </c>
      <c r="H19" s="51">
        <f t="shared" si="1"/>
        <v>12</v>
      </c>
      <c r="I19" s="35">
        <f t="shared" si="2"/>
        <v>227.6019</v>
      </c>
      <c r="J19" s="35">
        <f t="shared" si="3"/>
        <v>12.293944904573282</v>
      </c>
      <c r="K19" s="35">
        <f t="shared" si="4"/>
        <v>0.29394490457328182</v>
      </c>
      <c r="L19" s="54">
        <f t="shared" si="5"/>
        <v>2.3909730103307675E-2</v>
      </c>
      <c r="M19" s="53">
        <f t="shared" si="6"/>
        <v>5.8078094321718302E-3</v>
      </c>
    </row>
    <row r="20" spans="1:13" x14ac:dyDescent="0.25">
      <c r="A20" s="34" t="str">
        <f t="shared" si="0"/>
        <v>CHGGInvestment</v>
      </c>
      <c r="B20" s="50">
        <v>44008</v>
      </c>
      <c r="C20" s="34" t="s">
        <v>217</v>
      </c>
      <c r="D20" s="34" t="e" vm="10">
        <v>#VALUE!</v>
      </c>
      <c r="E20" s="34" t="s">
        <v>201</v>
      </c>
      <c r="F20" s="59">
        <v>0.96866096866096862</v>
      </c>
      <c r="G20" s="51">
        <v>70.2</v>
      </c>
      <c r="H20" s="51">
        <f t="shared" si="1"/>
        <v>68</v>
      </c>
      <c r="I20" s="35">
        <f t="shared" si="2"/>
        <v>76.14</v>
      </c>
      <c r="J20" s="35">
        <f t="shared" si="3"/>
        <v>73.753846153846155</v>
      </c>
      <c r="K20" s="35">
        <f t="shared" si="4"/>
        <v>5.7538461538461547</v>
      </c>
      <c r="L20" s="54">
        <f t="shared" si="5"/>
        <v>7.8014184397163136E-2</v>
      </c>
      <c r="M20" s="53">
        <f t="shared" si="6"/>
        <v>3.4842215958842834E-2</v>
      </c>
    </row>
    <row r="21" spans="1:13" x14ac:dyDescent="0.25">
      <c r="A21" s="34" t="str">
        <f t="shared" si="0"/>
        <v>MSFTInvestment</v>
      </c>
      <c r="B21" s="50">
        <v>44008</v>
      </c>
      <c r="C21" s="34" t="s">
        <v>75</v>
      </c>
      <c r="D21" s="34" t="e" vm="44">
        <v>#VALUE!</v>
      </c>
      <c r="E21" s="34" t="s">
        <v>201</v>
      </c>
      <c r="F21" s="59">
        <v>0.49452147774653354</v>
      </c>
      <c r="G21" s="51">
        <v>206.26</v>
      </c>
      <c r="H21" s="51">
        <f t="shared" si="1"/>
        <v>102</v>
      </c>
      <c r="I21" s="35">
        <f t="shared" si="2"/>
        <v>212.09</v>
      </c>
      <c r="J21" s="35">
        <f t="shared" si="3"/>
        <v>104.8830602152623</v>
      </c>
      <c r="K21" s="35">
        <f t="shared" si="4"/>
        <v>2.8830602152623044</v>
      </c>
      <c r="L21" s="54">
        <f t="shared" si="5"/>
        <v>2.7488330425762778E-2</v>
      </c>
      <c r="M21" s="53">
        <f t="shared" si="6"/>
        <v>4.9548036136606508E-2</v>
      </c>
    </row>
    <row r="22" spans="1:13" x14ac:dyDescent="0.25">
      <c r="A22" s="34" t="str">
        <f t="shared" si="0"/>
        <v>CVXInvestment</v>
      </c>
      <c r="B22" s="50">
        <v>44008</v>
      </c>
      <c r="C22" s="34" t="s">
        <v>216</v>
      </c>
      <c r="D22" s="34" t="e" vm="19">
        <v>#VALUE!</v>
      </c>
      <c r="E22" s="34" t="s">
        <v>201</v>
      </c>
      <c r="F22" s="59">
        <v>2.2647491790284227E-3</v>
      </c>
      <c r="G22" s="51">
        <v>88.31</v>
      </c>
      <c r="H22" s="51">
        <f t="shared" si="1"/>
        <v>0.2</v>
      </c>
      <c r="I22" s="35">
        <f t="shared" si="2"/>
        <v>90.8</v>
      </c>
      <c r="J22" s="35">
        <f t="shared" si="3"/>
        <v>0.20563922545578078</v>
      </c>
      <c r="K22" s="35">
        <f t="shared" si="4"/>
        <v>5.6392254557807719E-3</v>
      </c>
      <c r="L22" s="54">
        <f t="shared" si="5"/>
        <v>2.7422907488986781E-2</v>
      </c>
      <c r="M22" s="53">
        <f t="shared" si="6"/>
        <v>9.7146476781615878E-5</v>
      </c>
    </row>
    <row r="23" spans="1:13" x14ac:dyDescent="0.25">
      <c r="A23" s="34" t="str">
        <f t="shared" si="0"/>
        <v>VInvestment</v>
      </c>
      <c r="B23" s="50">
        <v>44008</v>
      </c>
      <c r="C23" s="34" t="s">
        <v>82</v>
      </c>
      <c r="D23" s="34" t="e" vm="77">
        <v>#VALUE!</v>
      </c>
      <c r="E23" s="34" t="s">
        <v>201</v>
      </c>
      <c r="F23" s="59">
        <v>0.86880973066898359</v>
      </c>
      <c r="G23" s="51">
        <v>195.67</v>
      </c>
      <c r="H23" s="51">
        <f t="shared" si="1"/>
        <v>170</v>
      </c>
      <c r="I23" s="35">
        <f t="shared" si="2"/>
        <v>198.89</v>
      </c>
      <c r="J23" s="35">
        <f t="shared" si="3"/>
        <v>172.79756733275414</v>
      </c>
      <c r="K23" s="35">
        <f t="shared" si="4"/>
        <v>2.7975673327541415</v>
      </c>
      <c r="L23" s="54">
        <f t="shared" si="5"/>
        <v>1.6189853687968308E-2</v>
      </c>
      <c r="M23" s="53">
        <f t="shared" si="6"/>
        <v>8.1631677155002677E-2</v>
      </c>
    </row>
    <row r="24" spans="1:13" x14ac:dyDescent="0.25">
      <c r="A24" s="34" t="str">
        <f t="shared" si="0"/>
        <v>GILDInvestment</v>
      </c>
      <c r="B24" s="50">
        <v>44008</v>
      </c>
      <c r="C24" s="34" t="s">
        <v>213</v>
      </c>
      <c r="D24" s="34" t="e" vm="31">
        <v>#VALUE!</v>
      </c>
      <c r="E24" s="34" t="s">
        <v>201</v>
      </c>
      <c r="F24" s="59">
        <v>0.93516699410609028</v>
      </c>
      <c r="G24" s="51">
        <v>76.349999999999994</v>
      </c>
      <c r="H24" s="51">
        <f t="shared" si="1"/>
        <v>71.399999999999991</v>
      </c>
      <c r="I24" s="35">
        <f t="shared" si="2"/>
        <v>76.319999999999993</v>
      </c>
      <c r="J24" s="35">
        <f t="shared" si="3"/>
        <v>71.3719449901768</v>
      </c>
      <c r="K24" s="35">
        <f t="shared" si="4"/>
        <v>-2.8055009823191313E-2</v>
      </c>
      <c r="L24" s="54">
        <f t="shared" si="5"/>
        <v>-3.9308176100640989E-4</v>
      </c>
      <c r="M24" s="53">
        <f t="shared" si="6"/>
        <v>3.3716976814513015E-2</v>
      </c>
    </row>
    <row r="25" spans="1:13" x14ac:dyDescent="0.25">
      <c r="A25" s="34" t="str">
        <f t="shared" si="0"/>
        <v>CVSInvestment</v>
      </c>
      <c r="B25" s="50">
        <v>44008</v>
      </c>
      <c r="C25" s="34" t="s">
        <v>218</v>
      </c>
      <c r="D25" s="34" t="e" vm="18">
        <v>#VALUE!</v>
      </c>
      <c r="E25" s="34" t="s">
        <v>201</v>
      </c>
      <c r="F25" s="59">
        <v>1.8392581143740339</v>
      </c>
      <c r="G25" s="51">
        <v>64.7</v>
      </c>
      <c r="H25" s="51">
        <f t="shared" si="1"/>
        <v>119</v>
      </c>
      <c r="I25" s="35">
        <f t="shared" si="2"/>
        <v>63.82</v>
      </c>
      <c r="J25" s="35">
        <f t="shared" si="3"/>
        <v>117.38145285935084</v>
      </c>
      <c r="K25" s="35">
        <f t="shared" si="4"/>
        <v>-1.6185471406491558</v>
      </c>
      <c r="L25" s="54">
        <f t="shared" si="5"/>
        <v>-1.3788780946411835E-2</v>
      </c>
      <c r="M25" s="53">
        <f t="shared" si="6"/>
        <v>5.545242917307782E-2</v>
      </c>
    </row>
    <row r="26" spans="1:13" x14ac:dyDescent="0.25">
      <c r="A26" s="34" t="str">
        <f t="shared" si="0"/>
        <v>TInvestment</v>
      </c>
      <c r="B26" s="50">
        <v>44008</v>
      </c>
      <c r="C26" s="34" t="s">
        <v>97</v>
      </c>
      <c r="D26" s="34" t="e" vm="70">
        <v>#VALUE!</v>
      </c>
      <c r="E26" s="34" t="s">
        <v>201</v>
      </c>
      <c r="F26" s="59">
        <v>5.585106382978724</v>
      </c>
      <c r="G26" s="51">
        <v>30.08</v>
      </c>
      <c r="H26" s="51">
        <f t="shared" si="1"/>
        <v>168</v>
      </c>
      <c r="I26" s="35">
        <f t="shared" si="2"/>
        <v>30.215</v>
      </c>
      <c r="J26" s="35">
        <f t="shared" si="3"/>
        <v>168.75398936170214</v>
      </c>
      <c r="K26" s="35">
        <f t="shared" si="4"/>
        <v>0.75398936170213915</v>
      </c>
      <c r="L26" s="54">
        <f t="shared" si="5"/>
        <v>4.4679794803906027E-3</v>
      </c>
      <c r="M26" s="53">
        <f t="shared" si="6"/>
        <v>7.9721441631557144E-2</v>
      </c>
    </row>
    <row r="27" spans="1:13" x14ac:dyDescent="0.25">
      <c r="A27" s="34" t="str">
        <f t="shared" si="0"/>
        <v>CCIInvestment</v>
      </c>
      <c r="B27" s="50">
        <v>44008</v>
      </c>
      <c r="C27" s="34" t="s">
        <v>215</v>
      </c>
      <c r="D27" s="34" t="e" vm="9">
        <v>#VALUE!</v>
      </c>
      <c r="E27" s="34" t="s">
        <v>201</v>
      </c>
      <c r="F27" s="59">
        <v>0.23430178069353327</v>
      </c>
      <c r="G27" s="51">
        <v>170.72</v>
      </c>
      <c r="H27" s="51">
        <f t="shared" si="1"/>
        <v>40</v>
      </c>
      <c r="I27" s="35">
        <f t="shared" si="2"/>
        <v>167.98</v>
      </c>
      <c r="J27" s="35">
        <f t="shared" si="3"/>
        <v>39.35801312089972</v>
      </c>
      <c r="K27" s="35">
        <f t="shared" si="4"/>
        <v>-0.64198687910027985</v>
      </c>
      <c r="L27" s="54">
        <f t="shared" si="5"/>
        <v>-1.6311465650672666E-2</v>
      </c>
      <c r="M27" s="53">
        <f t="shared" si="6"/>
        <v>1.8593205159889083E-2</v>
      </c>
    </row>
    <row r="28" spans="1:13" x14ac:dyDescent="0.25">
      <c r="A28" s="34" t="str">
        <f t="shared" si="0"/>
        <v>DELLInvestment</v>
      </c>
      <c r="B28" s="50">
        <v>44008</v>
      </c>
      <c r="C28" s="34" t="s">
        <v>220</v>
      </c>
      <c r="D28" s="34" t="e" vm="20">
        <v>#VALUE!</v>
      </c>
      <c r="E28" s="34" t="s">
        <v>201</v>
      </c>
      <c r="F28" s="59">
        <v>3.7953488372093025</v>
      </c>
      <c r="G28" s="51">
        <v>53.75</v>
      </c>
      <c r="H28" s="51">
        <f t="shared" si="1"/>
        <v>204</v>
      </c>
      <c r="I28" s="35">
        <f t="shared" si="2"/>
        <v>61.97</v>
      </c>
      <c r="J28" s="35">
        <f t="shared" si="3"/>
        <v>235.19776744186046</v>
      </c>
      <c r="K28" s="35">
        <f t="shared" si="4"/>
        <v>31.197767441860464</v>
      </c>
      <c r="L28" s="54">
        <f t="shared" si="5"/>
        <v>0.13264482814264966</v>
      </c>
      <c r="M28" s="53">
        <f t="shared" si="6"/>
        <v>0.11111029232500098</v>
      </c>
    </row>
    <row r="29" spans="1:13" x14ac:dyDescent="0.25">
      <c r="A29" s="34" t="str">
        <f t="shared" si="0"/>
        <v>WFCInvestment</v>
      </c>
      <c r="B29" s="50">
        <v>44008</v>
      </c>
      <c r="C29" s="34" t="s">
        <v>221</v>
      </c>
      <c r="D29" s="34" t="e" vm="80">
        <v>#VALUE!</v>
      </c>
      <c r="E29" s="34" t="s">
        <v>201</v>
      </c>
      <c r="F29" s="59">
        <v>4.9845559845559846</v>
      </c>
      <c r="G29" s="51">
        <v>25.9</v>
      </c>
      <c r="H29" s="51">
        <f t="shared" si="1"/>
        <v>129.1</v>
      </c>
      <c r="I29" s="35">
        <f t="shared" si="2"/>
        <v>26.215</v>
      </c>
      <c r="J29" s="35">
        <f t="shared" si="3"/>
        <v>130.67013513513513</v>
      </c>
      <c r="K29" s="35">
        <f t="shared" si="4"/>
        <v>1.570135135135132</v>
      </c>
      <c r="L29" s="54">
        <f t="shared" si="5"/>
        <v>1.2016021361815732E-2</v>
      </c>
      <c r="M29" s="53">
        <f t="shared" si="6"/>
        <v>6.1730164664939725E-2</v>
      </c>
    </row>
    <row r="30" spans="1:13" x14ac:dyDescent="0.25">
      <c r="A30" s="34" t="str">
        <f t="shared" si="0"/>
        <v/>
      </c>
      <c r="K30" s="35"/>
    </row>
    <row r="31" spans="1:13" x14ac:dyDescent="0.25">
      <c r="A31" s="34" t="str">
        <f t="shared" si="0"/>
        <v/>
      </c>
      <c r="K31" s="35"/>
    </row>
    <row r="32" spans="1:13" x14ac:dyDescent="0.25">
      <c r="A32" s="34" t="str">
        <f t="shared" si="0"/>
        <v/>
      </c>
      <c r="K32" s="35"/>
    </row>
    <row r="33" spans="1:11" x14ac:dyDescent="0.25">
      <c r="A33" s="34" t="str">
        <f t="shared" si="0"/>
        <v/>
      </c>
      <c r="K33" s="35"/>
    </row>
    <row r="34" spans="1:11" x14ac:dyDescent="0.25">
      <c r="A34" s="34" t="str">
        <f t="shared" si="0"/>
        <v/>
      </c>
      <c r="K34" s="35"/>
    </row>
    <row r="35" spans="1:11" x14ac:dyDescent="0.25">
      <c r="A35" s="34" t="str">
        <f t="shared" si="0"/>
        <v/>
      </c>
      <c r="K35" s="35"/>
    </row>
    <row r="36" spans="1:11" x14ac:dyDescent="0.25">
      <c r="A36" s="34" t="str">
        <f t="shared" si="0"/>
        <v/>
      </c>
      <c r="K36" s="35"/>
    </row>
    <row r="37" spans="1:11" x14ac:dyDescent="0.25">
      <c r="A37" s="34" t="str">
        <f t="shared" si="0"/>
        <v/>
      </c>
      <c r="K37" s="35"/>
    </row>
    <row r="38" spans="1:11" x14ac:dyDescent="0.25">
      <c r="A38" s="34" t="str">
        <f t="shared" si="0"/>
        <v/>
      </c>
      <c r="K38" s="35"/>
    </row>
    <row r="39" spans="1:11" x14ac:dyDescent="0.25">
      <c r="A39" s="34" t="str">
        <f t="shared" si="0"/>
        <v/>
      </c>
      <c r="K39" s="35"/>
    </row>
    <row r="40" spans="1:11" x14ac:dyDescent="0.25">
      <c r="A40" s="34" t="str">
        <f t="shared" si="0"/>
        <v/>
      </c>
      <c r="K40" s="35"/>
    </row>
    <row r="41" spans="1:11" x14ac:dyDescent="0.25">
      <c r="A41" s="34" t="str">
        <f t="shared" si="0"/>
        <v/>
      </c>
      <c r="K41" s="35"/>
    </row>
    <row r="42" spans="1:11" x14ac:dyDescent="0.25">
      <c r="A42" s="34" t="str">
        <f t="shared" si="0"/>
        <v/>
      </c>
      <c r="K42" s="35"/>
    </row>
    <row r="43" spans="1:11" x14ac:dyDescent="0.25">
      <c r="A43" s="34" t="str">
        <f t="shared" si="0"/>
        <v/>
      </c>
      <c r="K43" s="35"/>
    </row>
    <row r="44" spans="1:11" x14ac:dyDescent="0.25">
      <c r="A44" s="34" t="str">
        <f t="shared" si="0"/>
        <v/>
      </c>
      <c r="K44" s="35"/>
    </row>
    <row r="45" spans="1:11" x14ac:dyDescent="0.25">
      <c r="A45" s="34" t="str">
        <f t="shared" si="0"/>
        <v/>
      </c>
      <c r="K45" s="35"/>
    </row>
    <row r="46" spans="1:11" x14ac:dyDescent="0.25">
      <c r="A46" s="34" t="str">
        <f t="shared" si="0"/>
        <v/>
      </c>
      <c r="K46" s="35"/>
    </row>
    <row r="47" spans="1:11" x14ac:dyDescent="0.25">
      <c r="A47" s="34" t="str">
        <f t="shared" si="0"/>
        <v/>
      </c>
      <c r="K47" s="35"/>
    </row>
    <row r="48" spans="1:11" x14ac:dyDescent="0.25">
      <c r="A48" s="34" t="str">
        <f t="shared" si="0"/>
        <v/>
      </c>
      <c r="K48" s="35"/>
    </row>
    <row r="49" spans="1:11" x14ac:dyDescent="0.25">
      <c r="A49" s="34" t="str">
        <f t="shared" si="0"/>
        <v/>
      </c>
      <c r="K49" s="35"/>
    </row>
    <row r="50" spans="1:11" x14ac:dyDescent="0.25">
      <c r="A50" s="34" t="str">
        <f t="shared" si="0"/>
        <v/>
      </c>
      <c r="K50" s="35"/>
    </row>
    <row r="51" spans="1:11" x14ac:dyDescent="0.25">
      <c r="A51" s="34" t="str">
        <f t="shared" si="0"/>
        <v/>
      </c>
      <c r="K51" s="35"/>
    </row>
    <row r="52" spans="1:11" x14ac:dyDescent="0.25">
      <c r="A52" s="34" t="str">
        <f t="shared" si="0"/>
        <v/>
      </c>
      <c r="K52" s="35"/>
    </row>
    <row r="53" spans="1:11" x14ac:dyDescent="0.25">
      <c r="A53" s="34" t="str">
        <f t="shared" si="0"/>
        <v/>
      </c>
      <c r="K53" s="35"/>
    </row>
    <row r="54" spans="1:11" x14ac:dyDescent="0.25">
      <c r="A54" s="34" t="str">
        <f t="shared" si="0"/>
        <v/>
      </c>
      <c r="K54" s="35"/>
    </row>
    <row r="55" spans="1:11" x14ac:dyDescent="0.25">
      <c r="A55" s="34" t="str">
        <f t="shared" si="0"/>
        <v/>
      </c>
      <c r="K55" s="35"/>
    </row>
    <row r="56" spans="1:11" x14ac:dyDescent="0.25">
      <c r="A56" s="34" t="str">
        <f t="shared" si="0"/>
        <v/>
      </c>
      <c r="K56" s="35"/>
    </row>
    <row r="57" spans="1:11" x14ac:dyDescent="0.25">
      <c r="A57" s="34" t="str">
        <f t="shared" si="0"/>
        <v/>
      </c>
      <c r="K57" s="35"/>
    </row>
    <row r="58" spans="1:11" x14ac:dyDescent="0.25">
      <c r="A58" s="34" t="str">
        <f t="shared" si="0"/>
        <v/>
      </c>
      <c r="K58" s="35"/>
    </row>
    <row r="59" spans="1:11" x14ac:dyDescent="0.25">
      <c r="A59" s="34" t="str">
        <f t="shared" si="0"/>
        <v/>
      </c>
      <c r="K59" s="35"/>
    </row>
    <row r="60" spans="1:11" x14ac:dyDescent="0.25">
      <c r="A60" s="34" t="str">
        <f t="shared" si="0"/>
        <v/>
      </c>
      <c r="K60" s="35"/>
    </row>
    <row r="61" spans="1:11" x14ac:dyDescent="0.25">
      <c r="A61" s="34" t="str">
        <f t="shared" si="0"/>
        <v/>
      </c>
      <c r="K61" s="35"/>
    </row>
    <row r="62" spans="1:11" x14ac:dyDescent="0.25">
      <c r="A62" s="34" t="str">
        <f t="shared" si="0"/>
        <v/>
      </c>
      <c r="K62" s="35"/>
    </row>
    <row r="63" spans="1:11" x14ac:dyDescent="0.25">
      <c r="A63" s="34" t="str">
        <f t="shared" si="0"/>
        <v/>
      </c>
      <c r="K63" s="35"/>
    </row>
    <row r="64" spans="1:11" x14ac:dyDescent="0.25">
      <c r="A64" s="34" t="str">
        <f t="shared" si="0"/>
        <v/>
      </c>
      <c r="K64" s="35"/>
    </row>
    <row r="65" spans="1:11" x14ac:dyDescent="0.25">
      <c r="A65" s="34" t="str">
        <f t="shared" si="0"/>
        <v/>
      </c>
      <c r="K65" s="35"/>
    </row>
    <row r="66" spans="1:11" x14ac:dyDescent="0.25">
      <c r="A66" s="34" t="str">
        <f t="shared" si="0"/>
        <v/>
      </c>
      <c r="K66" s="35"/>
    </row>
    <row r="67" spans="1:11" x14ac:dyDescent="0.25">
      <c r="A67" s="34" t="str">
        <f t="shared" si="0"/>
        <v/>
      </c>
      <c r="K67" s="35"/>
    </row>
    <row r="68" spans="1:11" x14ac:dyDescent="0.25">
      <c r="A68" s="34" t="str">
        <f t="shared" si="0"/>
        <v/>
      </c>
      <c r="K68" s="35"/>
    </row>
    <row r="69" spans="1:11" x14ac:dyDescent="0.25">
      <c r="A69" s="34" t="str">
        <f t="shared" si="0"/>
        <v/>
      </c>
      <c r="K69" s="35"/>
    </row>
    <row r="70" spans="1:11" x14ac:dyDescent="0.25">
      <c r="A70" s="34" t="str">
        <f t="shared" ref="A70:A133" si="7">C70&amp;E70</f>
        <v/>
      </c>
      <c r="K70" s="35"/>
    </row>
    <row r="71" spans="1:11" x14ac:dyDescent="0.25">
      <c r="A71" s="34" t="str">
        <f t="shared" si="7"/>
        <v/>
      </c>
      <c r="K71" s="35"/>
    </row>
    <row r="72" spans="1:11" x14ac:dyDescent="0.25">
      <c r="A72" s="34" t="str">
        <f t="shared" si="7"/>
        <v/>
      </c>
      <c r="K72" s="35"/>
    </row>
    <row r="73" spans="1:11" x14ac:dyDescent="0.25">
      <c r="A73" s="34" t="str">
        <f t="shared" si="7"/>
        <v/>
      </c>
      <c r="K73" s="35"/>
    </row>
    <row r="74" spans="1:11" x14ac:dyDescent="0.25">
      <c r="A74" s="34" t="str">
        <f t="shared" si="7"/>
        <v/>
      </c>
      <c r="K74" s="35"/>
    </row>
    <row r="75" spans="1:11" x14ac:dyDescent="0.25">
      <c r="A75" s="34" t="str">
        <f t="shared" si="7"/>
        <v/>
      </c>
      <c r="K75" s="35"/>
    </row>
    <row r="76" spans="1:11" x14ac:dyDescent="0.25">
      <c r="A76" s="34" t="str">
        <f t="shared" si="7"/>
        <v/>
      </c>
      <c r="K76" s="35"/>
    </row>
    <row r="77" spans="1:11" x14ac:dyDescent="0.25">
      <c r="A77" s="34" t="str">
        <f t="shared" si="7"/>
        <v/>
      </c>
      <c r="K77" s="35"/>
    </row>
    <row r="78" spans="1:11" x14ac:dyDescent="0.25">
      <c r="A78" s="34" t="str">
        <f t="shared" si="7"/>
        <v/>
      </c>
      <c r="K78" s="35"/>
    </row>
    <row r="79" spans="1:11" x14ac:dyDescent="0.25">
      <c r="A79" s="34" t="str">
        <f t="shared" si="7"/>
        <v/>
      </c>
      <c r="K79" s="35"/>
    </row>
    <row r="80" spans="1:11" x14ac:dyDescent="0.25">
      <c r="A80" s="34" t="str">
        <f t="shared" si="7"/>
        <v/>
      </c>
      <c r="K80" s="35"/>
    </row>
    <row r="81" spans="1:11" x14ac:dyDescent="0.25">
      <c r="A81" s="34" t="str">
        <f t="shared" si="7"/>
        <v/>
      </c>
      <c r="K81" s="35"/>
    </row>
    <row r="82" spans="1:11" x14ac:dyDescent="0.25">
      <c r="A82" s="34" t="str">
        <f t="shared" si="7"/>
        <v/>
      </c>
      <c r="K82" s="35"/>
    </row>
    <row r="83" spans="1:11" x14ac:dyDescent="0.25">
      <c r="A83" s="34" t="str">
        <f t="shared" si="7"/>
        <v/>
      </c>
      <c r="K83" s="35"/>
    </row>
    <row r="84" spans="1:11" x14ac:dyDescent="0.25">
      <c r="A84" s="34" t="str">
        <f t="shared" si="7"/>
        <v/>
      </c>
      <c r="K84" s="35"/>
    </row>
    <row r="85" spans="1:11" x14ac:dyDescent="0.25">
      <c r="A85" s="34" t="str">
        <f t="shared" si="7"/>
        <v/>
      </c>
      <c r="K85" s="35"/>
    </row>
    <row r="86" spans="1:11" x14ac:dyDescent="0.25">
      <c r="A86" s="34" t="str">
        <f t="shared" si="7"/>
        <v/>
      </c>
      <c r="K86" s="35"/>
    </row>
    <row r="87" spans="1:11" x14ac:dyDescent="0.25">
      <c r="A87" s="34" t="str">
        <f t="shared" si="7"/>
        <v/>
      </c>
      <c r="K87" s="35"/>
    </row>
    <row r="88" spans="1:11" x14ac:dyDescent="0.25">
      <c r="A88" s="34" t="str">
        <f t="shared" si="7"/>
        <v/>
      </c>
      <c r="K88" s="35"/>
    </row>
    <row r="89" spans="1:11" x14ac:dyDescent="0.25">
      <c r="A89" s="34" t="str">
        <f t="shared" si="7"/>
        <v/>
      </c>
      <c r="K89" s="35"/>
    </row>
    <row r="90" spans="1:11" x14ac:dyDescent="0.25">
      <c r="A90" s="34" t="str">
        <f t="shared" si="7"/>
        <v/>
      </c>
      <c r="K90" s="35"/>
    </row>
    <row r="91" spans="1:11" x14ac:dyDescent="0.25">
      <c r="A91" s="34" t="str">
        <f t="shared" si="7"/>
        <v/>
      </c>
      <c r="K91" s="35"/>
    </row>
    <row r="92" spans="1:11" x14ac:dyDescent="0.25">
      <c r="A92" s="34" t="str">
        <f t="shared" si="7"/>
        <v/>
      </c>
      <c r="K92" s="35"/>
    </row>
    <row r="93" spans="1:11" x14ac:dyDescent="0.25">
      <c r="A93" s="34" t="str">
        <f t="shared" si="7"/>
        <v/>
      </c>
      <c r="K93" s="35"/>
    </row>
    <row r="94" spans="1:11" x14ac:dyDescent="0.25">
      <c r="A94" s="34" t="str">
        <f t="shared" si="7"/>
        <v/>
      </c>
      <c r="K94" s="35"/>
    </row>
    <row r="95" spans="1:11" x14ac:dyDescent="0.25">
      <c r="A95" s="34" t="str">
        <f t="shared" si="7"/>
        <v/>
      </c>
      <c r="K95" s="35"/>
    </row>
    <row r="96" spans="1:11" x14ac:dyDescent="0.25">
      <c r="A96" s="34" t="str">
        <f t="shared" si="7"/>
        <v/>
      </c>
      <c r="K96" s="35"/>
    </row>
    <row r="97" spans="1:11" x14ac:dyDescent="0.25">
      <c r="A97" s="34" t="str">
        <f t="shared" si="7"/>
        <v/>
      </c>
      <c r="K97" s="35"/>
    </row>
    <row r="98" spans="1:11" x14ac:dyDescent="0.25">
      <c r="A98" s="34" t="str">
        <f t="shared" si="7"/>
        <v/>
      </c>
      <c r="K98" s="35"/>
    </row>
    <row r="99" spans="1:11" x14ac:dyDescent="0.25">
      <c r="A99" s="34" t="str">
        <f t="shared" si="7"/>
        <v/>
      </c>
      <c r="K99" s="35"/>
    </row>
    <row r="100" spans="1:11" x14ac:dyDescent="0.25">
      <c r="A100" s="34" t="str">
        <f t="shared" si="7"/>
        <v/>
      </c>
      <c r="K100" s="35"/>
    </row>
    <row r="101" spans="1:11" x14ac:dyDescent="0.25">
      <c r="A101" s="34" t="str">
        <f t="shared" si="7"/>
        <v/>
      </c>
      <c r="K101" s="35"/>
    </row>
    <row r="102" spans="1:11" x14ac:dyDescent="0.25">
      <c r="A102" s="34" t="str">
        <f t="shared" si="7"/>
        <v/>
      </c>
      <c r="K102" s="35"/>
    </row>
    <row r="103" spans="1:11" x14ac:dyDescent="0.25">
      <c r="A103" s="34" t="str">
        <f t="shared" si="7"/>
        <v/>
      </c>
      <c r="K103" s="35"/>
    </row>
    <row r="104" spans="1:11" x14ac:dyDescent="0.25">
      <c r="A104" s="34" t="str">
        <f t="shared" si="7"/>
        <v/>
      </c>
      <c r="K104" s="35"/>
    </row>
    <row r="105" spans="1:11" x14ac:dyDescent="0.25">
      <c r="A105" s="34" t="str">
        <f t="shared" si="7"/>
        <v/>
      </c>
      <c r="K105" s="35"/>
    </row>
    <row r="106" spans="1:11" x14ac:dyDescent="0.25">
      <c r="A106" s="34" t="str">
        <f t="shared" si="7"/>
        <v/>
      </c>
      <c r="K106" s="35"/>
    </row>
    <row r="107" spans="1:11" x14ac:dyDescent="0.25">
      <c r="A107" s="34" t="str">
        <f t="shared" si="7"/>
        <v/>
      </c>
      <c r="K107" s="35"/>
    </row>
    <row r="108" spans="1:11" x14ac:dyDescent="0.25">
      <c r="A108" s="34" t="str">
        <f t="shared" si="7"/>
        <v/>
      </c>
      <c r="K108" s="35"/>
    </row>
    <row r="109" spans="1:11" x14ac:dyDescent="0.25">
      <c r="A109" s="34" t="str">
        <f t="shared" si="7"/>
        <v/>
      </c>
      <c r="K109" s="35"/>
    </row>
    <row r="110" spans="1:11" x14ac:dyDescent="0.25">
      <c r="A110" s="34" t="str">
        <f t="shared" si="7"/>
        <v/>
      </c>
      <c r="K110" s="35"/>
    </row>
    <row r="111" spans="1:11" x14ac:dyDescent="0.25">
      <c r="A111" s="34" t="str">
        <f t="shared" si="7"/>
        <v/>
      </c>
      <c r="K111" s="35"/>
    </row>
    <row r="112" spans="1:11" x14ac:dyDescent="0.25">
      <c r="A112" s="34" t="str">
        <f t="shared" si="7"/>
        <v/>
      </c>
      <c r="K112" s="35"/>
    </row>
    <row r="113" spans="1:11" x14ac:dyDescent="0.25">
      <c r="A113" s="34" t="str">
        <f t="shared" si="7"/>
        <v/>
      </c>
      <c r="K113" s="35"/>
    </row>
    <row r="114" spans="1:11" x14ac:dyDescent="0.25">
      <c r="A114" s="34" t="str">
        <f t="shared" si="7"/>
        <v/>
      </c>
      <c r="K114" s="35"/>
    </row>
    <row r="115" spans="1:11" x14ac:dyDescent="0.25">
      <c r="A115" s="34" t="str">
        <f t="shared" si="7"/>
        <v/>
      </c>
      <c r="K115" s="35"/>
    </row>
    <row r="116" spans="1:11" x14ac:dyDescent="0.25">
      <c r="A116" s="34" t="str">
        <f t="shared" si="7"/>
        <v/>
      </c>
      <c r="K116" s="35"/>
    </row>
    <row r="117" spans="1:11" x14ac:dyDescent="0.25">
      <c r="A117" s="34" t="str">
        <f t="shared" si="7"/>
        <v/>
      </c>
      <c r="K117" s="35"/>
    </row>
    <row r="118" spans="1:11" x14ac:dyDescent="0.25">
      <c r="A118" s="34" t="str">
        <f t="shared" si="7"/>
        <v/>
      </c>
      <c r="K118" s="35"/>
    </row>
    <row r="119" spans="1:11" x14ac:dyDescent="0.25">
      <c r="A119" s="34" t="str">
        <f t="shared" si="7"/>
        <v/>
      </c>
      <c r="K119" s="35"/>
    </row>
    <row r="120" spans="1:11" x14ac:dyDescent="0.25">
      <c r="A120" s="34" t="str">
        <f t="shared" si="7"/>
        <v/>
      </c>
      <c r="K120" s="35"/>
    </row>
    <row r="121" spans="1:11" x14ac:dyDescent="0.25">
      <c r="A121" s="34" t="str">
        <f t="shared" si="7"/>
        <v/>
      </c>
      <c r="K121" s="35"/>
    </row>
    <row r="122" spans="1:11" x14ac:dyDescent="0.25">
      <c r="A122" s="34" t="str">
        <f t="shared" si="7"/>
        <v/>
      </c>
      <c r="K122" s="35"/>
    </row>
    <row r="123" spans="1:11" x14ac:dyDescent="0.25">
      <c r="A123" s="34" t="str">
        <f t="shared" si="7"/>
        <v/>
      </c>
      <c r="K123" s="35"/>
    </row>
    <row r="124" spans="1:11" x14ac:dyDescent="0.25">
      <c r="A124" s="34" t="str">
        <f t="shared" si="7"/>
        <v/>
      </c>
      <c r="K124" s="35"/>
    </row>
    <row r="125" spans="1:11" x14ac:dyDescent="0.25">
      <c r="A125" s="34" t="str">
        <f t="shared" si="7"/>
        <v/>
      </c>
      <c r="K125" s="35"/>
    </row>
    <row r="126" spans="1:11" x14ac:dyDescent="0.25">
      <c r="A126" s="34" t="str">
        <f t="shared" si="7"/>
        <v/>
      </c>
      <c r="K126" s="35"/>
    </row>
    <row r="127" spans="1:11" x14ac:dyDescent="0.25">
      <c r="A127" s="34" t="str">
        <f t="shared" si="7"/>
        <v/>
      </c>
      <c r="K127" s="35"/>
    </row>
    <row r="128" spans="1:11" x14ac:dyDescent="0.25">
      <c r="A128" s="34" t="str">
        <f t="shared" si="7"/>
        <v/>
      </c>
      <c r="K128" s="35"/>
    </row>
    <row r="129" spans="1:11" x14ac:dyDescent="0.25">
      <c r="A129" s="34" t="str">
        <f t="shared" si="7"/>
        <v/>
      </c>
      <c r="K129" s="35"/>
    </row>
    <row r="130" spans="1:11" x14ac:dyDescent="0.25">
      <c r="A130" s="34" t="str">
        <f t="shared" si="7"/>
        <v/>
      </c>
      <c r="K130" s="35"/>
    </row>
    <row r="131" spans="1:11" x14ac:dyDescent="0.25">
      <c r="A131" s="34" t="str">
        <f t="shared" si="7"/>
        <v/>
      </c>
      <c r="K131" s="35"/>
    </row>
    <row r="132" spans="1:11" x14ac:dyDescent="0.25">
      <c r="A132" s="34" t="str">
        <f t="shared" si="7"/>
        <v/>
      </c>
      <c r="K132" s="35"/>
    </row>
    <row r="133" spans="1:11" x14ac:dyDescent="0.25">
      <c r="A133" s="34" t="str">
        <f t="shared" si="7"/>
        <v/>
      </c>
      <c r="K133" s="35"/>
    </row>
    <row r="134" spans="1:11" x14ac:dyDescent="0.25">
      <c r="A134" s="34" t="str">
        <f t="shared" ref="A134:A197" si="8">C134&amp;E134</f>
        <v/>
      </c>
      <c r="K134" s="35"/>
    </row>
    <row r="135" spans="1:11" x14ac:dyDescent="0.25">
      <c r="A135" s="34" t="str">
        <f t="shared" si="8"/>
        <v/>
      </c>
      <c r="K135" s="35"/>
    </row>
    <row r="136" spans="1:11" x14ac:dyDescent="0.25">
      <c r="A136" s="34" t="str">
        <f t="shared" si="8"/>
        <v/>
      </c>
      <c r="K136" s="35"/>
    </row>
    <row r="137" spans="1:11" x14ac:dyDescent="0.25">
      <c r="A137" s="34" t="str">
        <f t="shared" si="8"/>
        <v/>
      </c>
      <c r="K137" s="35"/>
    </row>
    <row r="138" spans="1:11" x14ac:dyDescent="0.25">
      <c r="A138" s="34" t="str">
        <f t="shared" si="8"/>
        <v/>
      </c>
      <c r="K138" s="35"/>
    </row>
    <row r="139" spans="1:11" x14ac:dyDescent="0.25">
      <c r="A139" s="34" t="str">
        <f t="shared" si="8"/>
        <v/>
      </c>
      <c r="K139" s="35"/>
    </row>
    <row r="140" spans="1:11" x14ac:dyDescent="0.25">
      <c r="A140" s="34" t="str">
        <f t="shared" si="8"/>
        <v/>
      </c>
      <c r="K140" s="35"/>
    </row>
    <row r="141" spans="1:11" x14ac:dyDescent="0.25">
      <c r="A141" s="34" t="str">
        <f t="shared" si="8"/>
        <v/>
      </c>
      <c r="K141" s="35"/>
    </row>
    <row r="142" spans="1:11" x14ac:dyDescent="0.25">
      <c r="A142" s="34" t="str">
        <f t="shared" si="8"/>
        <v/>
      </c>
      <c r="K142" s="35"/>
    </row>
    <row r="143" spans="1:11" x14ac:dyDescent="0.25">
      <c r="A143" s="34" t="str">
        <f t="shared" si="8"/>
        <v/>
      </c>
      <c r="K143" s="35"/>
    </row>
    <row r="144" spans="1:11" x14ac:dyDescent="0.25">
      <c r="A144" s="34" t="str">
        <f t="shared" si="8"/>
        <v/>
      </c>
      <c r="K144" s="35"/>
    </row>
    <row r="145" spans="1:11" x14ac:dyDescent="0.25">
      <c r="A145" s="34" t="str">
        <f t="shared" si="8"/>
        <v/>
      </c>
      <c r="K145" s="35"/>
    </row>
    <row r="146" spans="1:11" x14ac:dyDescent="0.25">
      <c r="A146" s="34" t="str">
        <f t="shared" si="8"/>
        <v/>
      </c>
      <c r="K146" s="35"/>
    </row>
    <row r="147" spans="1:11" x14ac:dyDescent="0.25">
      <c r="A147" s="34" t="str">
        <f t="shared" si="8"/>
        <v/>
      </c>
      <c r="K147" s="35"/>
    </row>
    <row r="148" spans="1:11" x14ac:dyDescent="0.25">
      <c r="A148" s="34" t="str">
        <f t="shared" si="8"/>
        <v/>
      </c>
      <c r="K148" s="35"/>
    </row>
    <row r="149" spans="1:11" x14ac:dyDescent="0.25">
      <c r="A149" s="34" t="str">
        <f t="shared" si="8"/>
        <v/>
      </c>
      <c r="K149" s="35"/>
    </row>
    <row r="150" spans="1:11" x14ac:dyDescent="0.25">
      <c r="A150" s="34" t="str">
        <f t="shared" si="8"/>
        <v/>
      </c>
      <c r="K150" s="35"/>
    </row>
    <row r="151" spans="1:11" x14ac:dyDescent="0.25">
      <c r="A151" s="34" t="str">
        <f t="shared" si="8"/>
        <v/>
      </c>
      <c r="K151" s="35"/>
    </row>
    <row r="152" spans="1:11" x14ac:dyDescent="0.25">
      <c r="A152" s="34" t="str">
        <f t="shared" si="8"/>
        <v/>
      </c>
      <c r="K152" s="35"/>
    </row>
    <row r="153" spans="1:11" x14ac:dyDescent="0.25">
      <c r="A153" s="34" t="str">
        <f t="shared" si="8"/>
        <v/>
      </c>
      <c r="K153" s="35"/>
    </row>
    <row r="154" spans="1:11" x14ac:dyDescent="0.25">
      <c r="A154" s="34" t="str">
        <f t="shared" si="8"/>
        <v/>
      </c>
      <c r="K154" s="35"/>
    </row>
    <row r="155" spans="1:11" x14ac:dyDescent="0.25">
      <c r="A155" s="34" t="str">
        <f t="shared" si="8"/>
        <v/>
      </c>
      <c r="K155" s="35"/>
    </row>
    <row r="156" spans="1:11" x14ac:dyDescent="0.25">
      <c r="A156" s="34" t="str">
        <f t="shared" si="8"/>
        <v/>
      </c>
      <c r="K156" s="35"/>
    </row>
    <row r="157" spans="1:11" x14ac:dyDescent="0.25">
      <c r="A157" s="34" t="str">
        <f t="shared" si="8"/>
        <v/>
      </c>
      <c r="K157" s="35"/>
    </row>
    <row r="158" spans="1:11" x14ac:dyDescent="0.25">
      <c r="A158" s="34" t="str">
        <f t="shared" si="8"/>
        <v/>
      </c>
      <c r="K158" s="35"/>
    </row>
    <row r="159" spans="1:11" x14ac:dyDescent="0.25">
      <c r="A159" s="34" t="str">
        <f t="shared" si="8"/>
        <v/>
      </c>
      <c r="K159" s="35"/>
    </row>
    <row r="160" spans="1:11" x14ac:dyDescent="0.25">
      <c r="A160" s="34" t="str">
        <f t="shared" si="8"/>
        <v/>
      </c>
      <c r="K160" s="35"/>
    </row>
    <row r="161" spans="1:11" x14ac:dyDescent="0.25">
      <c r="A161" s="34" t="str">
        <f t="shared" si="8"/>
        <v/>
      </c>
      <c r="K161" s="35"/>
    </row>
    <row r="162" spans="1:11" x14ac:dyDescent="0.25">
      <c r="A162" s="34" t="str">
        <f t="shared" si="8"/>
        <v/>
      </c>
      <c r="K162" s="35"/>
    </row>
    <row r="163" spans="1:11" x14ac:dyDescent="0.25">
      <c r="A163" s="34" t="str">
        <f t="shared" si="8"/>
        <v/>
      </c>
      <c r="K163" s="35"/>
    </row>
    <row r="164" spans="1:11" x14ac:dyDescent="0.25">
      <c r="A164" s="34" t="str">
        <f t="shared" si="8"/>
        <v/>
      </c>
      <c r="K164" s="35"/>
    </row>
    <row r="165" spans="1:11" x14ac:dyDescent="0.25">
      <c r="A165" s="34" t="str">
        <f t="shared" si="8"/>
        <v/>
      </c>
      <c r="K165" s="35"/>
    </row>
    <row r="166" spans="1:11" x14ac:dyDescent="0.25">
      <c r="A166" s="34" t="str">
        <f t="shared" si="8"/>
        <v/>
      </c>
      <c r="K166" s="35"/>
    </row>
    <row r="167" spans="1:11" x14ac:dyDescent="0.25">
      <c r="A167" s="34" t="str">
        <f t="shared" si="8"/>
        <v/>
      </c>
      <c r="K167" s="35"/>
    </row>
    <row r="168" spans="1:11" x14ac:dyDescent="0.25">
      <c r="A168" s="34" t="str">
        <f t="shared" si="8"/>
        <v/>
      </c>
      <c r="K168" s="35"/>
    </row>
    <row r="169" spans="1:11" x14ac:dyDescent="0.25">
      <c r="A169" s="34" t="str">
        <f t="shared" si="8"/>
        <v/>
      </c>
      <c r="K169" s="35"/>
    </row>
    <row r="170" spans="1:11" x14ac:dyDescent="0.25">
      <c r="A170" s="34" t="str">
        <f t="shared" si="8"/>
        <v/>
      </c>
      <c r="K170" s="35"/>
    </row>
    <row r="171" spans="1:11" x14ac:dyDescent="0.25">
      <c r="A171" s="34" t="str">
        <f t="shared" si="8"/>
        <v/>
      </c>
      <c r="K171" s="35"/>
    </row>
    <row r="172" spans="1:11" x14ac:dyDescent="0.25">
      <c r="A172" s="34" t="str">
        <f t="shared" si="8"/>
        <v/>
      </c>
      <c r="K172" s="35"/>
    </row>
    <row r="173" spans="1:11" x14ac:dyDescent="0.25">
      <c r="A173" s="34" t="str">
        <f t="shared" si="8"/>
        <v/>
      </c>
      <c r="K173" s="35"/>
    </row>
    <row r="174" spans="1:11" x14ac:dyDescent="0.25">
      <c r="A174" s="34" t="str">
        <f t="shared" si="8"/>
        <v/>
      </c>
      <c r="K174" s="35"/>
    </row>
    <row r="175" spans="1:11" x14ac:dyDescent="0.25">
      <c r="A175" s="34" t="str">
        <f t="shared" si="8"/>
        <v/>
      </c>
      <c r="K175" s="35"/>
    </row>
    <row r="176" spans="1:11" x14ac:dyDescent="0.25">
      <c r="A176" s="34" t="str">
        <f t="shared" si="8"/>
        <v/>
      </c>
      <c r="K176" s="35"/>
    </row>
    <row r="177" spans="1:11" x14ac:dyDescent="0.25">
      <c r="A177" s="34" t="str">
        <f t="shared" si="8"/>
        <v/>
      </c>
      <c r="K177" s="35"/>
    </row>
    <row r="178" spans="1:11" x14ac:dyDescent="0.25">
      <c r="A178" s="34" t="str">
        <f t="shared" si="8"/>
        <v/>
      </c>
      <c r="K178" s="35"/>
    </row>
    <row r="179" spans="1:11" x14ac:dyDescent="0.25">
      <c r="A179" s="34" t="str">
        <f t="shared" si="8"/>
        <v/>
      </c>
      <c r="K179" s="35"/>
    </row>
    <row r="180" spans="1:11" x14ac:dyDescent="0.25">
      <c r="A180" s="34" t="str">
        <f t="shared" si="8"/>
        <v/>
      </c>
      <c r="K180" s="35"/>
    </row>
    <row r="181" spans="1:11" x14ac:dyDescent="0.25">
      <c r="A181" s="34" t="str">
        <f t="shared" si="8"/>
        <v/>
      </c>
      <c r="K181" s="35"/>
    </row>
    <row r="182" spans="1:11" x14ac:dyDescent="0.25">
      <c r="A182" s="34" t="str">
        <f t="shared" si="8"/>
        <v/>
      </c>
      <c r="K182" s="35"/>
    </row>
    <row r="183" spans="1:11" x14ac:dyDescent="0.25">
      <c r="A183" s="34" t="str">
        <f t="shared" si="8"/>
        <v/>
      </c>
      <c r="K183" s="35"/>
    </row>
    <row r="184" spans="1:11" x14ac:dyDescent="0.25">
      <c r="A184" s="34" t="str">
        <f t="shared" si="8"/>
        <v/>
      </c>
      <c r="K184" s="35"/>
    </row>
    <row r="185" spans="1:11" x14ac:dyDescent="0.25">
      <c r="A185" s="34" t="str">
        <f t="shared" si="8"/>
        <v/>
      </c>
      <c r="K185" s="35"/>
    </row>
    <row r="186" spans="1:11" x14ac:dyDescent="0.25">
      <c r="A186" s="34" t="str">
        <f t="shared" si="8"/>
        <v/>
      </c>
      <c r="K186" s="35"/>
    </row>
    <row r="187" spans="1:11" x14ac:dyDescent="0.25">
      <c r="A187" s="34" t="str">
        <f t="shared" si="8"/>
        <v/>
      </c>
      <c r="K187" s="35"/>
    </row>
    <row r="188" spans="1:11" x14ac:dyDescent="0.25">
      <c r="A188" s="34" t="str">
        <f t="shared" si="8"/>
        <v/>
      </c>
      <c r="K188" s="35"/>
    </row>
    <row r="189" spans="1:11" x14ac:dyDescent="0.25">
      <c r="A189" s="34" t="str">
        <f t="shared" si="8"/>
        <v/>
      </c>
      <c r="K189" s="35"/>
    </row>
    <row r="190" spans="1:11" x14ac:dyDescent="0.25">
      <c r="A190" s="34" t="str">
        <f t="shared" si="8"/>
        <v/>
      </c>
      <c r="K190" s="35"/>
    </row>
    <row r="191" spans="1:11" x14ac:dyDescent="0.25">
      <c r="A191" s="34" t="str">
        <f t="shared" si="8"/>
        <v/>
      </c>
      <c r="K191" s="35"/>
    </row>
    <row r="192" spans="1:11" x14ac:dyDescent="0.25">
      <c r="A192" s="34" t="str">
        <f t="shared" si="8"/>
        <v/>
      </c>
      <c r="K192" s="35"/>
    </row>
    <row r="193" spans="1:11" x14ac:dyDescent="0.25">
      <c r="A193" s="34" t="str">
        <f t="shared" si="8"/>
        <v/>
      </c>
      <c r="K193" s="35"/>
    </row>
    <row r="194" spans="1:11" x14ac:dyDescent="0.25">
      <c r="A194" s="34" t="str">
        <f t="shared" si="8"/>
        <v/>
      </c>
      <c r="K194" s="35"/>
    </row>
    <row r="195" spans="1:11" x14ac:dyDescent="0.25">
      <c r="A195" s="34" t="str">
        <f t="shared" si="8"/>
        <v/>
      </c>
      <c r="K195" s="35"/>
    </row>
    <row r="196" spans="1:11" x14ac:dyDescent="0.25">
      <c r="A196" s="34" t="str">
        <f t="shared" si="8"/>
        <v/>
      </c>
      <c r="K196" s="35"/>
    </row>
    <row r="197" spans="1:11" x14ac:dyDescent="0.25">
      <c r="A197" s="34" t="str">
        <f t="shared" si="8"/>
        <v/>
      </c>
      <c r="K197" s="35"/>
    </row>
    <row r="198" spans="1:11" x14ac:dyDescent="0.25">
      <c r="A198" s="34" t="str">
        <f t="shared" ref="A198:A261" si="9">C198&amp;E198</f>
        <v/>
      </c>
      <c r="K198" s="35"/>
    </row>
    <row r="199" spans="1:11" x14ac:dyDescent="0.25">
      <c r="A199" s="34" t="str">
        <f t="shared" si="9"/>
        <v/>
      </c>
      <c r="K199" s="35"/>
    </row>
    <row r="200" spans="1:11" x14ac:dyDescent="0.25">
      <c r="A200" s="34" t="str">
        <f t="shared" si="9"/>
        <v/>
      </c>
      <c r="K200" s="35"/>
    </row>
    <row r="201" spans="1:11" x14ac:dyDescent="0.25">
      <c r="A201" s="34" t="str">
        <f t="shared" si="9"/>
        <v/>
      </c>
      <c r="K201" s="35"/>
    </row>
    <row r="202" spans="1:11" x14ac:dyDescent="0.25">
      <c r="A202" s="34" t="str">
        <f t="shared" si="9"/>
        <v/>
      </c>
      <c r="K202" s="35"/>
    </row>
    <row r="203" spans="1:11" x14ac:dyDescent="0.25">
      <c r="A203" s="34" t="str">
        <f t="shared" si="9"/>
        <v/>
      </c>
      <c r="K203" s="35"/>
    </row>
    <row r="204" spans="1:11" x14ac:dyDescent="0.25">
      <c r="A204" s="34" t="str">
        <f t="shared" si="9"/>
        <v/>
      </c>
      <c r="K204" s="35"/>
    </row>
    <row r="205" spans="1:11" x14ac:dyDescent="0.25">
      <c r="A205" s="34" t="str">
        <f t="shared" si="9"/>
        <v/>
      </c>
      <c r="K205" s="35"/>
    </row>
    <row r="206" spans="1:11" x14ac:dyDescent="0.25">
      <c r="A206" s="34" t="str">
        <f t="shared" si="9"/>
        <v/>
      </c>
      <c r="K206" s="35"/>
    </row>
    <row r="207" spans="1:11" x14ac:dyDescent="0.25">
      <c r="A207" s="34" t="str">
        <f t="shared" si="9"/>
        <v/>
      </c>
      <c r="K207" s="35"/>
    </row>
    <row r="208" spans="1:11" x14ac:dyDescent="0.25">
      <c r="A208" s="34" t="str">
        <f t="shared" si="9"/>
        <v/>
      </c>
      <c r="K208" s="35"/>
    </row>
    <row r="209" spans="1:11" x14ac:dyDescent="0.25">
      <c r="A209" s="34" t="str">
        <f t="shared" si="9"/>
        <v/>
      </c>
      <c r="K209" s="35"/>
    </row>
    <row r="210" spans="1:11" x14ac:dyDescent="0.25">
      <c r="A210" s="34" t="str">
        <f t="shared" si="9"/>
        <v/>
      </c>
      <c r="K210" s="35"/>
    </row>
    <row r="211" spans="1:11" x14ac:dyDescent="0.25">
      <c r="A211" s="34" t="str">
        <f t="shared" si="9"/>
        <v/>
      </c>
      <c r="K211" s="35"/>
    </row>
    <row r="212" spans="1:11" x14ac:dyDescent="0.25">
      <c r="A212" s="34" t="str">
        <f t="shared" si="9"/>
        <v/>
      </c>
      <c r="K212" s="35"/>
    </row>
    <row r="213" spans="1:11" x14ac:dyDescent="0.25">
      <c r="A213" s="34" t="str">
        <f t="shared" si="9"/>
        <v/>
      </c>
      <c r="K213" s="35"/>
    </row>
    <row r="214" spans="1:11" x14ac:dyDescent="0.25">
      <c r="A214" s="34" t="str">
        <f t="shared" si="9"/>
        <v/>
      </c>
      <c r="K214" s="35"/>
    </row>
    <row r="215" spans="1:11" x14ac:dyDescent="0.25">
      <c r="A215" s="34" t="str">
        <f t="shared" si="9"/>
        <v/>
      </c>
      <c r="K215" s="35"/>
    </row>
    <row r="216" spans="1:11" x14ac:dyDescent="0.25">
      <c r="A216" s="34" t="str">
        <f t="shared" si="9"/>
        <v/>
      </c>
      <c r="K216" s="35"/>
    </row>
    <row r="217" spans="1:11" x14ac:dyDescent="0.25">
      <c r="A217" s="34" t="str">
        <f t="shared" si="9"/>
        <v/>
      </c>
      <c r="K217" s="35"/>
    </row>
    <row r="218" spans="1:11" x14ac:dyDescent="0.25">
      <c r="A218" s="34" t="str">
        <f t="shared" si="9"/>
        <v/>
      </c>
      <c r="K218" s="35"/>
    </row>
    <row r="219" spans="1:11" x14ac:dyDescent="0.25">
      <c r="A219" s="34" t="str">
        <f t="shared" si="9"/>
        <v/>
      </c>
      <c r="K219" s="35"/>
    </row>
    <row r="220" spans="1:11" x14ac:dyDescent="0.25">
      <c r="A220" s="34" t="str">
        <f t="shared" si="9"/>
        <v/>
      </c>
      <c r="K220" s="35"/>
    </row>
    <row r="221" spans="1:11" x14ac:dyDescent="0.25">
      <c r="A221" s="34" t="str">
        <f t="shared" si="9"/>
        <v/>
      </c>
      <c r="K221" s="35"/>
    </row>
    <row r="222" spans="1:11" x14ac:dyDescent="0.25">
      <c r="A222" s="34" t="str">
        <f t="shared" si="9"/>
        <v/>
      </c>
      <c r="K222" s="35"/>
    </row>
    <row r="223" spans="1:11" x14ac:dyDescent="0.25">
      <c r="A223" s="34" t="str">
        <f t="shared" si="9"/>
        <v/>
      </c>
      <c r="K223" s="35"/>
    </row>
    <row r="224" spans="1:11" x14ac:dyDescent="0.25">
      <c r="A224" s="34" t="str">
        <f t="shared" si="9"/>
        <v/>
      </c>
      <c r="K224" s="35"/>
    </row>
    <row r="225" spans="1:11" x14ac:dyDescent="0.25">
      <c r="A225" s="34" t="str">
        <f t="shared" si="9"/>
        <v/>
      </c>
      <c r="K225" s="35"/>
    </row>
    <row r="226" spans="1:11" x14ac:dyDescent="0.25">
      <c r="A226" s="34" t="str">
        <f t="shared" si="9"/>
        <v/>
      </c>
      <c r="K226" s="35"/>
    </row>
    <row r="227" spans="1:11" x14ac:dyDescent="0.25">
      <c r="A227" s="34" t="str">
        <f t="shared" si="9"/>
        <v/>
      </c>
      <c r="K227" s="35"/>
    </row>
    <row r="228" spans="1:11" x14ac:dyDescent="0.25">
      <c r="A228" s="34" t="str">
        <f t="shared" si="9"/>
        <v/>
      </c>
      <c r="K228" s="35"/>
    </row>
    <row r="229" spans="1:11" x14ac:dyDescent="0.25">
      <c r="A229" s="34" t="str">
        <f t="shared" si="9"/>
        <v/>
      </c>
      <c r="K229" s="35"/>
    </row>
    <row r="230" spans="1:11" x14ac:dyDescent="0.25">
      <c r="A230" s="34" t="str">
        <f t="shared" si="9"/>
        <v/>
      </c>
      <c r="K230" s="35"/>
    </row>
    <row r="231" spans="1:11" x14ac:dyDescent="0.25">
      <c r="A231" s="34" t="str">
        <f t="shared" si="9"/>
        <v/>
      </c>
      <c r="K231" s="35"/>
    </row>
    <row r="232" spans="1:11" x14ac:dyDescent="0.25">
      <c r="A232" s="34" t="str">
        <f t="shared" si="9"/>
        <v/>
      </c>
      <c r="K232" s="35"/>
    </row>
    <row r="233" spans="1:11" x14ac:dyDescent="0.25">
      <c r="A233" s="34" t="str">
        <f t="shared" si="9"/>
        <v/>
      </c>
      <c r="K233" s="35"/>
    </row>
    <row r="234" spans="1:11" x14ac:dyDescent="0.25">
      <c r="A234" s="34" t="str">
        <f t="shared" si="9"/>
        <v/>
      </c>
      <c r="K234" s="35"/>
    </row>
    <row r="235" spans="1:11" x14ac:dyDescent="0.25">
      <c r="A235" s="34" t="str">
        <f t="shared" si="9"/>
        <v/>
      </c>
      <c r="K235" s="35"/>
    </row>
    <row r="236" spans="1:11" x14ac:dyDescent="0.25">
      <c r="A236" s="34" t="str">
        <f t="shared" si="9"/>
        <v/>
      </c>
      <c r="K236" s="35"/>
    </row>
    <row r="237" spans="1:11" x14ac:dyDescent="0.25">
      <c r="A237" s="34" t="str">
        <f t="shared" si="9"/>
        <v/>
      </c>
      <c r="K237" s="35"/>
    </row>
    <row r="238" spans="1:11" x14ac:dyDescent="0.25">
      <c r="A238" s="34" t="str">
        <f t="shared" si="9"/>
        <v/>
      </c>
      <c r="K238" s="35"/>
    </row>
    <row r="239" spans="1:11" x14ac:dyDescent="0.25">
      <c r="A239" s="34" t="str">
        <f t="shared" si="9"/>
        <v/>
      </c>
      <c r="K239" s="35"/>
    </row>
    <row r="240" spans="1:11" x14ac:dyDescent="0.25">
      <c r="A240" s="34" t="str">
        <f t="shared" si="9"/>
        <v/>
      </c>
      <c r="K240" s="35"/>
    </row>
    <row r="241" spans="1:11" x14ac:dyDescent="0.25">
      <c r="A241" s="34" t="str">
        <f t="shared" si="9"/>
        <v/>
      </c>
      <c r="K241" s="35"/>
    </row>
    <row r="242" spans="1:11" x14ac:dyDescent="0.25">
      <c r="A242" s="34" t="str">
        <f t="shared" si="9"/>
        <v/>
      </c>
      <c r="K242" s="35"/>
    </row>
    <row r="243" spans="1:11" x14ac:dyDescent="0.25">
      <c r="A243" s="34" t="str">
        <f t="shared" si="9"/>
        <v/>
      </c>
      <c r="K243" s="35"/>
    </row>
    <row r="244" spans="1:11" x14ac:dyDescent="0.25">
      <c r="A244" s="34" t="str">
        <f t="shared" si="9"/>
        <v/>
      </c>
      <c r="K244" s="35"/>
    </row>
    <row r="245" spans="1:11" x14ac:dyDescent="0.25">
      <c r="A245" s="34" t="str">
        <f t="shared" si="9"/>
        <v/>
      </c>
      <c r="K245" s="35"/>
    </row>
    <row r="246" spans="1:11" x14ac:dyDescent="0.25">
      <c r="A246" s="34" t="str">
        <f t="shared" si="9"/>
        <v/>
      </c>
      <c r="K246" s="35"/>
    </row>
    <row r="247" spans="1:11" x14ac:dyDescent="0.25">
      <c r="A247" s="34" t="str">
        <f t="shared" si="9"/>
        <v/>
      </c>
      <c r="K247" s="35"/>
    </row>
    <row r="248" spans="1:11" x14ac:dyDescent="0.25">
      <c r="A248" s="34" t="str">
        <f t="shared" si="9"/>
        <v/>
      </c>
      <c r="K248" s="35"/>
    </row>
    <row r="249" spans="1:11" x14ac:dyDescent="0.25">
      <c r="A249" s="34" t="str">
        <f t="shared" si="9"/>
        <v/>
      </c>
      <c r="K249" s="35"/>
    </row>
    <row r="250" spans="1:11" x14ac:dyDescent="0.25">
      <c r="A250" s="34" t="str">
        <f t="shared" si="9"/>
        <v/>
      </c>
      <c r="K250" s="35"/>
    </row>
    <row r="251" spans="1:11" x14ac:dyDescent="0.25">
      <c r="A251" s="34" t="str">
        <f t="shared" si="9"/>
        <v/>
      </c>
      <c r="K251" s="35"/>
    </row>
    <row r="252" spans="1:11" x14ac:dyDescent="0.25">
      <c r="A252" s="34" t="str">
        <f t="shared" si="9"/>
        <v/>
      </c>
      <c r="K252" s="35"/>
    </row>
    <row r="253" spans="1:11" x14ac:dyDescent="0.25">
      <c r="A253" s="34" t="str">
        <f t="shared" si="9"/>
        <v/>
      </c>
      <c r="K253" s="35"/>
    </row>
    <row r="254" spans="1:11" x14ac:dyDescent="0.25">
      <c r="A254" s="34" t="str">
        <f t="shared" si="9"/>
        <v/>
      </c>
      <c r="K254" s="35"/>
    </row>
    <row r="255" spans="1:11" x14ac:dyDescent="0.25">
      <c r="A255" s="34" t="str">
        <f t="shared" si="9"/>
        <v/>
      </c>
      <c r="K255" s="35"/>
    </row>
    <row r="256" spans="1:11" x14ac:dyDescent="0.25">
      <c r="A256" s="34" t="str">
        <f t="shared" si="9"/>
        <v/>
      </c>
      <c r="K256" s="35"/>
    </row>
    <row r="257" spans="1:11" x14ac:dyDescent="0.25">
      <c r="A257" s="34" t="str">
        <f t="shared" si="9"/>
        <v/>
      </c>
      <c r="K257" s="35"/>
    </row>
    <row r="258" spans="1:11" x14ac:dyDescent="0.25">
      <c r="A258" s="34" t="str">
        <f t="shared" si="9"/>
        <v/>
      </c>
      <c r="K258" s="35"/>
    </row>
    <row r="259" spans="1:11" x14ac:dyDescent="0.25">
      <c r="A259" s="34" t="str">
        <f t="shared" si="9"/>
        <v/>
      </c>
      <c r="K259" s="35"/>
    </row>
    <row r="260" spans="1:11" x14ac:dyDescent="0.25">
      <c r="A260" s="34" t="str">
        <f t="shared" si="9"/>
        <v/>
      </c>
      <c r="K260" s="35"/>
    </row>
    <row r="261" spans="1:11" x14ac:dyDescent="0.25">
      <c r="A261" s="34" t="str">
        <f t="shared" si="9"/>
        <v/>
      </c>
      <c r="K261" s="35"/>
    </row>
    <row r="262" spans="1:11" x14ac:dyDescent="0.25">
      <c r="A262" s="34" t="str">
        <f t="shared" ref="A262:A325" si="10">C262&amp;E262</f>
        <v/>
      </c>
      <c r="K262" s="35"/>
    </row>
    <row r="263" spans="1:11" x14ac:dyDescent="0.25">
      <c r="A263" s="34" t="str">
        <f t="shared" si="10"/>
        <v/>
      </c>
      <c r="K263" s="35"/>
    </row>
    <row r="264" spans="1:11" x14ac:dyDescent="0.25">
      <c r="A264" s="34" t="str">
        <f t="shared" si="10"/>
        <v/>
      </c>
      <c r="K264" s="35"/>
    </row>
    <row r="265" spans="1:11" x14ac:dyDescent="0.25">
      <c r="A265" s="34" t="str">
        <f t="shared" si="10"/>
        <v/>
      </c>
      <c r="K265" s="35"/>
    </row>
    <row r="266" spans="1:11" x14ac:dyDescent="0.25">
      <c r="A266" s="34" t="str">
        <f t="shared" si="10"/>
        <v/>
      </c>
      <c r="K266" s="35"/>
    </row>
    <row r="267" spans="1:11" x14ac:dyDescent="0.25">
      <c r="A267" s="34" t="str">
        <f t="shared" si="10"/>
        <v/>
      </c>
      <c r="K267" s="35"/>
    </row>
    <row r="268" spans="1:11" x14ac:dyDescent="0.25">
      <c r="A268" s="34" t="str">
        <f t="shared" si="10"/>
        <v/>
      </c>
      <c r="K268" s="35"/>
    </row>
    <row r="269" spans="1:11" x14ac:dyDescent="0.25">
      <c r="A269" s="34" t="str">
        <f t="shared" si="10"/>
        <v/>
      </c>
      <c r="K269" s="35"/>
    </row>
    <row r="270" spans="1:11" x14ac:dyDescent="0.25">
      <c r="A270" s="34" t="str">
        <f t="shared" si="10"/>
        <v/>
      </c>
      <c r="K270" s="35"/>
    </row>
    <row r="271" spans="1:11" x14ac:dyDescent="0.25">
      <c r="A271" s="34" t="str">
        <f t="shared" si="10"/>
        <v/>
      </c>
      <c r="K271" s="35"/>
    </row>
    <row r="272" spans="1:11" x14ac:dyDescent="0.25">
      <c r="A272" s="34" t="str">
        <f t="shared" si="10"/>
        <v/>
      </c>
      <c r="K272" s="35"/>
    </row>
    <row r="273" spans="1:11" x14ac:dyDescent="0.25">
      <c r="A273" s="34" t="str">
        <f t="shared" si="10"/>
        <v/>
      </c>
      <c r="K273" s="35"/>
    </row>
    <row r="274" spans="1:11" x14ac:dyDescent="0.25">
      <c r="A274" s="34" t="str">
        <f t="shared" si="10"/>
        <v/>
      </c>
      <c r="K274" s="35"/>
    </row>
    <row r="275" spans="1:11" x14ac:dyDescent="0.25">
      <c r="A275" s="34" t="str">
        <f t="shared" si="10"/>
        <v/>
      </c>
      <c r="K275" s="35"/>
    </row>
    <row r="276" spans="1:11" x14ac:dyDescent="0.25">
      <c r="A276" s="34" t="str">
        <f t="shared" si="10"/>
        <v/>
      </c>
      <c r="K276" s="35"/>
    </row>
    <row r="277" spans="1:11" x14ac:dyDescent="0.25">
      <c r="A277" s="34" t="str">
        <f t="shared" si="10"/>
        <v/>
      </c>
      <c r="K277" s="35"/>
    </row>
    <row r="278" spans="1:11" x14ac:dyDescent="0.25">
      <c r="A278" s="34" t="str">
        <f t="shared" si="10"/>
        <v/>
      </c>
      <c r="K278" s="35"/>
    </row>
    <row r="279" spans="1:11" x14ac:dyDescent="0.25">
      <c r="A279" s="34" t="str">
        <f t="shared" si="10"/>
        <v/>
      </c>
      <c r="K279" s="35"/>
    </row>
    <row r="280" spans="1:11" x14ac:dyDescent="0.25">
      <c r="A280" s="34" t="str">
        <f t="shared" si="10"/>
        <v/>
      </c>
      <c r="K280" s="35"/>
    </row>
    <row r="281" spans="1:11" x14ac:dyDescent="0.25">
      <c r="A281" s="34" t="str">
        <f t="shared" si="10"/>
        <v/>
      </c>
      <c r="K281" s="35"/>
    </row>
    <row r="282" spans="1:11" x14ac:dyDescent="0.25">
      <c r="A282" s="34" t="str">
        <f t="shared" si="10"/>
        <v/>
      </c>
      <c r="K282" s="35"/>
    </row>
    <row r="283" spans="1:11" x14ac:dyDescent="0.25">
      <c r="A283" s="34" t="str">
        <f t="shared" si="10"/>
        <v/>
      </c>
      <c r="K283" s="35"/>
    </row>
    <row r="284" spans="1:11" x14ac:dyDescent="0.25">
      <c r="A284" s="34" t="str">
        <f t="shared" si="10"/>
        <v/>
      </c>
      <c r="K284" s="35"/>
    </row>
    <row r="285" spans="1:11" x14ac:dyDescent="0.25">
      <c r="A285" s="34" t="str">
        <f t="shared" si="10"/>
        <v/>
      </c>
      <c r="K285" s="35"/>
    </row>
    <row r="286" spans="1:11" x14ac:dyDescent="0.25">
      <c r="A286" s="34" t="str">
        <f t="shared" si="10"/>
        <v/>
      </c>
      <c r="K286" s="35"/>
    </row>
    <row r="287" spans="1:11" x14ac:dyDescent="0.25">
      <c r="A287" s="34" t="str">
        <f t="shared" si="10"/>
        <v/>
      </c>
      <c r="K287" s="35"/>
    </row>
    <row r="288" spans="1:11" x14ac:dyDescent="0.25">
      <c r="A288" s="34" t="str">
        <f t="shared" si="10"/>
        <v/>
      </c>
      <c r="K288" s="35"/>
    </row>
    <row r="289" spans="1:11" x14ac:dyDescent="0.25">
      <c r="A289" s="34" t="str">
        <f t="shared" si="10"/>
        <v/>
      </c>
      <c r="K289" s="35"/>
    </row>
    <row r="290" spans="1:11" x14ac:dyDescent="0.25">
      <c r="A290" s="34" t="str">
        <f t="shared" si="10"/>
        <v/>
      </c>
      <c r="K290" s="35"/>
    </row>
    <row r="291" spans="1:11" x14ac:dyDescent="0.25">
      <c r="A291" s="34" t="str">
        <f t="shared" si="10"/>
        <v/>
      </c>
      <c r="K291" s="35"/>
    </row>
    <row r="292" spans="1:11" x14ac:dyDescent="0.25">
      <c r="A292" s="34" t="str">
        <f t="shared" si="10"/>
        <v/>
      </c>
      <c r="K292" s="35"/>
    </row>
    <row r="293" spans="1:11" x14ac:dyDescent="0.25">
      <c r="A293" s="34" t="str">
        <f t="shared" si="10"/>
        <v/>
      </c>
      <c r="K293" s="35"/>
    </row>
    <row r="294" spans="1:11" x14ac:dyDescent="0.25">
      <c r="A294" s="34" t="str">
        <f t="shared" si="10"/>
        <v/>
      </c>
      <c r="K294" s="35"/>
    </row>
    <row r="295" spans="1:11" x14ac:dyDescent="0.25">
      <c r="A295" s="34" t="str">
        <f t="shared" si="10"/>
        <v/>
      </c>
      <c r="K295" s="35"/>
    </row>
    <row r="296" spans="1:11" x14ac:dyDescent="0.25">
      <c r="A296" s="34" t="str">
        <f t="shared" si="10"/>
        <v/>
      </c>
      <c r="K296" s="35"/>
    </row>
    <row r="297" spans="1:11" x14ac:dyDescent="0.25">
      <c r="A297" s="34" t="str">
        <f t="shared" si="10"/>
        <v/>
      </c>
      <c r="K297" s="35"/>
    </row>
    <row r="298" spans="1:11" x14ac:dyDescent="0.25">
      <c r="A298" s="34" t="str">
        <f t="shared" si="10"/>
        <v/>
      </c>
      <c r="K298" s="35"/>
    </row>
    <row r="299" spans="1:11" x14ac:dyDescent="0.25">
      <c r="A299" s="34" t="str">
        <f t="shared" si="10"/>
        <v/>
      </c>
      <c r="K299" s="35"/>
    </row>
    <row r="300" spans="1:11" x14ac:dyDescent="0.25">
      <c r="A300" s="34" t="str">
        <f t="shared" si="10"/>
        <v/>
      </c>
      <c r="K300" s="35"/>
    </row>
    <row r="301" spans="1:11" x14ac:dyDescent="0.25">
      <c r="A301" s="34" t="str">
        <f t="shared" si="10"/>
        <v/>
      </c>
      <c r="K301" s="35"/>
    </row>
    <row r="302" spans="1:11" x14ac:dyDescent="0.25">
      <c r="A302" s="34" t="str">
        <f t="shared" si="10"/>
        <v/>
      </c>
      <c r="K302" s="35"/>
    </row>
    <row r="303" spans="1:11" x14ac:dyDescent="0.25">
      <c r="A303" s="34" t="str">
        <f t="shared" si="10"/>
        <v/>
      </c>
      <c r="K303" s="35"/>
    </row>
    <row r="304" spans="1:11" x14ac:dyDescent="0.25">
      <c r="A304" s="34" t="str">
        <f t="shared" si="10"/>
        <v/>
      </c>
      <c r="K304" s="35"/>
    </row>
    <row r="305" spans="1:11" x14ac:dyDescent="0.25">
      <c r="A305" s="34" t="str">
        <f t="shared" si="10"/>
        <v/>
      </c>
      <c r="K305" s="35"/>
    </row>
    <row r="306" spans="1:11" x14ac:dyDescent="0.25">
      <c r="A306" s="34" t="str">
        <f t="shared" si="10"/>
        <v/>
      </c>
      <c r="K306" s="35"/>
    </row>
    <row r="307" spans="1:11" x14ac:dyDescent="0.25">
      <c r="A307" s="34" t="str">
        <f t="shared" si="10"/>
        <v/>
      </c>
      <c r="K307" s="35"/>
    </row>
    <row r="308" spans="1:11" x14ac:dyDescent="0.25">
      <c r="A308" s="34" t="str">
        <f t="shared" si="10"/>
        <v/>
      </c>
      <c r="K308" s="35"/>
    </row>
    <row r="309" spans="1:11" x14ac:dyDescent="0.25">
      <c r="A309" s="34" t="str">
        <f t="shared" si="10"/>
        <v/>
      </c>
      <c r="K309" s="35"/>
    </row>
    <row r="310" spans="1:11" x14ac:dyDescent="0.25">
      <c r="A310" s="34" t="str">
        <f t="shared" si="10"/>
        <v/>
      </c>
      <c r="K310" s="35"/>
    </row>
    <row r="311" spans="1:11" x14ac:dyDescent="0.25">
      <c r="A311" s="34" t="str">
        <f t="shared" si="10"/>
        <v/>
      </c>
      <c r="K311" s="35"/>
    </row>
    <row r="312" spans="1:11" x14ac:dyDescent="0.25">
      <c r="A312" s="34" t="str">
        <f t="shared" si="10"/>
        <v/>
      </c>
      <c r="K312" s="35"/>
    </row>
    <row r="313" spans="1:11" x14ac:dyDescent="0.25">
      <c r="A313" s="34" t="str">
        <f t="shared" si="10"/>
        <v/>
      </c>
      <c r="K313" s="35"/>
    </row>
    <row r="314" spans="1:11" x14ac:dyDescent="0.25">
      <c r="A314" s="34" t="str">
        <f t="shared" si="10"/>
        <v/>
      </c>
      <c r="K314" s="35"/>
    </row>
    <row r="315" spans="1:11" x14ac:dyDescent="0.25">
      <c r="A315" s="34" t="str">
        <f t="shared" si="10"/>
        <v/>
      </c>
      <c r="K315" s="35"/>
    </row>
    <row r="316" spans="1:11" x14ac:dyDescent="0.25">
      <c r="A316" s="34" t="str">
        <f t="shared" si="10"/>
        <v/>
      </c>
      <c r="K316" s="35"/>
    </row>
    <row r="317" spans="1:11" x14ac:dyDescent="0.25">
      <c r="A317" s="34" t="str">
        <f t="shared" si="10"/>
        <v/>
      </c>
      <c r="K317" s="35"/>
    </row>
    <row r="318" spans="1:11" x14ac:dyDescent="0.25">
      <c r="A318" s="34" t="str">
        <f t="shared" si="10"/>
        <v/>
      </c>
      <c r="K318" s="35"/>
    </row>
    <row r="319" spans="1:11" x14ac:dyDescent="0.25">
      <c r="A319" s="34" t="str">
        <f t="shared" si="10"/>
        <v/>
      </c>
      <c r="K319" s="35"/>
    </row>
    <row r="320" spans="1:11" x14ac:dyDescent="0.25">
      <c r="A320" s="34" t="str">
        <f t="shared" si="10"/>
        <v/>
      </c>
      <c r="K320" s="35"/>
    </row>
    <row r="321" spans="1:11" x14ac:dyDescent="0.25">
      <c r="A321" s="34" t="str">
        <f t="shared" si="10"/>
        <v/>
      </c>
      <c r="K321" s="35"/>
    </row>
    <row r="322" spans="1:11" x14ac:dyDescent="0.25">
      <c r="A322" s="34" t="str">
        <f t="shared" si="10"/>
        <v/>
      </c>
      <c r="K322" s="35"/>
    </row>
    <row r="323" spans="1:11" x14ac:dyDescent="0.25">
      <c r="A323" s="34" t="str">
        <f t="shared" si="10"/>
        <v/>
      </c>
      <c r="K323" s="35"/>
    </row>
    <row r="324" spans="1:11" x14ac:dyDescent="0.25">
      <c r="A324" s="34" t="str">
        <f t="shared" si="10"/>
        <v/>
      </c>
      <c r="K324" s="35"/>
    </row>
    <row r="325" spans="1:11" x14ac:dyDescent="0.25">
      <c r="A325" s="34" t="str">
        <f t="shared" si="10"/>
        <v/>
      </c>
      <c r="K325" s="35"/>
    </row>
    <row r="326" spans="1:11" x14ac:dyDescent="0.25">
      <c r="A326" s="34" t="str">
        <f t="shared" ref="A326:A389" si="11">C326&amp;E326</f>
        <v/>
      </c>
      <c r="K326" s="35"/>
    </row>
    <row r="327" spans="1:11" x14ac:dyDescent="0.25">
      <c r="A327" s="34" t="str">
        <f t="shared" si="11"/>
        <v/>
      </c>
      <c r="K327" s="35"/>
    </row>
    <row r="328" spans="1:11" x14ac:dyDescent="0.25">
      <c r="A328" s="34" t="str">
        <f t="shared" si="11"/>
        <v/>
      </c>
      <c r="K328" s="35"/>
    </row>
    <row r="329" spans="1:11" x14ac:dyDescent="0.25">
      <c r="A329" s="34" t="str">
        <f t="shared" si="11"/>
        <v/>
      </c>
      <c r="K329" s="35"/>
    </row>
    <row r="330" spans="1:11" x14ac:dyDescent="0.25">
      <c r="A330" s="34" t="str">
        <f t="shared" si="11"/>
        <v/>
      </c>
      <c r="K330" s="35"/>
    </row>
    <row r="331" spans="1:11" x14ac:dyDescent="0.25">
      <c r="A331" s="34" t="str">
        <f t="shared" si="11"/>
        <v/>
      </c>
      <c r="K331" s="35"/>
    </row>
    <row r="332" spans="1:11" x14ac:dyDescent="0.25">
      <c r="A332" s="34" t="str">
        <f t="shared" si="11"/>
        <v/>
      </c>
      <c r="K332" s="35"/>
    </row>
    <row r="333" spans="1:11" x14ac:dyDescent="0.25">
      <c r="A333" s="34" t="str">
        <f t="shared" si="11"/>
        <v/>
      </c>
      <c r="K333" s="35"/>
    </row>
    <row r="334" spans="1:11" x14ac:dyDescent="0.25">
      <c r="A334" s="34" t="str">
        <f t="shared" si="11"/>
        <v/>
      </c>
      <c r="K334" s="35"/>
    </row>
    <row r="335" spans="1:11" x14ac:dyDescent="0.25">
      <c r="A335" s="34" t="str">
        <f t="shared" si="11"/>
        <v/>
      </c>
      <c r="K335" s="35"/>
    </row>
    <row r="336" spans="1:11" x14ac:dyDescent="0.25">
      <c r="A336" s="34" t="str">
        <f t="shared" si="11"/>
        <v/>
      </c>
      <c r="K336" s="35"/>
    </row>
    <row r="337" spans="1:11" x14ac:dyDescent="0.25">
      <c r="A337" s="34" t="str">
        <f t="shared" si="11"/>
        <v/>
      </c>
      <c r="K337" s="35"/>
    </row>
    <row r="338" spans="1:11" x14ac:dyDescent="0.25">
      <c r="A338" s="34" t="str">
        <f t="shared" si="11"/>
        <v/>
      </c>
      <c r="K338" s="35"/>
    </row>
    <row r="339" spans="1:11" x14ac:dyDescent="0.25">
      <c r="A339" s="34" t="str">
        <f t="shared" si="11"/>
        <v/>
      </c>
      <c r="K339" s="35"/>
    </row>
    <row r="340" spans="1:11" x14ac:dyDescent="0.25">
      <c r="A340" s="34" t="str">
        <f t="shared" si="11"/>
        <v/>
      </c>
      <c r="K340" s="35"/>
    </row>
    <row r="341" spans="1:11" x14ac:dyDescent="0.25">
      <c r="A341" s="34" t="str">
        <f t="shared" si="11"/>
        <v/>
      </c>
      <c r="K341" s="35"/>
    </row>
    <row r="342" spans="1:11" x14ac:dyDescent="0.25">
      <c r="A342" s="34" t="str">
        <f t="shared" si="11"/>
        <v/>
      </c>
      <c r="K342" s="35"/>
    </row>
    <row r="343" spans="1:11" x14ac:dyDescent="0.25">
      <c r="A343" s="34" t="str">
        <f t="shared" si="11"/>
        <v/>
      </c>
      <c r="K343" s="35"/>
    </row>
    <row r="344" spans="1:11" x14ac:dyDescent="0.25">
      <c r="A344" s="34" t="str">
        <f t="shared" si="11"/>
        <v/>
      </c>
      <c r="K344" s="35"/>
    </row>
    <row r="345" spans="1:11" x14ac:dyDescent="0.25">
      <c r="A345" s="34" t="str">
        <f t="shared" si="11"/>
        <v/>
      </c>
      <c r="K345" s="35"/>
    </row>
    <row r="346" spans="1:11" x14ac:dyDescent="0.25">
      <c r="A346" s="34" t="str">
        <f t="shared" si="11"/>
        <v/>
      </c>
      <c r="K346" s="35"/>
    </row>
    <row r="347" spans="1:11" x14ac:dyDescent="0.25">
      <c r="A347" s="34" t="str">
        <f t="shared" si="11"/>
        <v/>
      </c>
      <c r="K347" s="35"/>
    </row>
    <row r="348" spans="1:11" x14ac:dyDescent="0.25">
      <c r="A348" s="34" t="str">
        <f t="shared" si="11"/>
        <v/>
      </c>
      <c r="K348" s="35"/>
    </row>
    <row r="349" spans="1:11" x14ac:dyDescent="0.25">
      <c r="A349" s="34" t="str">
        <f t="shared" si="11"/>
        <v/>
      </c>
      <c r="K349" s="35"/>
    </row>
    <row r="350" spans="1:11" x14ac:dyDescent="0.25">
      <c r="A350" s="34" t="str">
        <f t="shared" si="11"/>
        <v/>
      </c>
      <c r="K350" s="35"/>
    </row>
    <row r="351" spans="1:11" x14ac:dyDescent="0.25">
      <c r="A351" s="34" t="str">
        <f t="shared" si="11"/>
        <v/>
      </c>
      <c r="K351" s="35"/>
    </row>
    <row r="352" spans="1:11" x14ac:dyDescent="0.25">
      <c r="A352" s="34" t="str">
        <f t="shared" si="11"/>
        <v/>
      </c>
      <c r="K352" s="35"/>
    </row>
    <row r="353" spans="1:11" x14ac:dyDescent="0.25">
      <c r="A353" s="34" t="str">
        <f t="shared" si="11"/>
        <v/>
      </c>
      <c r="K353" s="35"/>
    </row>
    <row r="354" spans="1:11" x14ac:dyDescent="0.25">
      <c r="A354" s="34" t="str">
        <f t="shared" si="11"/>
        <v/>
      </c>
      <c r="K354" s="35"/>
    </row>
    <row r="355" spans="1:11" x14ac:dyDescent="0.25">
      <c r="A355" s="34" t="str">
        <f t="shared" si="11"/>
        <v/>
      </c>
      <c r="K355" s="35"/>
    </row>
    <row r="356" spans="1:11" x14ac:dyDescent="0.25">
      <c r="A356" s="34" t="str">
        <f t="shared" si="11"/>
        <v/>
      </c>
      <c r="K356" s="35"/>
    </row>
    <row r="357" spans="1:11" x14ac:dyDescent="0.25">
      <c r="A357" s="34" t="str">
        <f t="shared" si="11"/>
        <v/>
      </c>
      <c r="K357" s="35"/>
    </row>
    <row r="358" spans="1:11" x14ac:dyDescent="0.25">
      <c r="A358" s="34" t="str">
        <f t="shared" si="11"/>
        <v/>
      </c>
      <c r="K358" s="35"/>
    </row>
    <row r="359" spans="1:11" x14ac:dyDescent="0.25">
      <c r="A359" s="34" t="str">
        <f t="shared" si="11"/>
        <v/>
      </c>
      <c r="K359" s="35"/>
    </row>
    <row r="360" spans="1:11" x14ac:dyDescent="0.25">
      <c r="A360" s="34" t="str">
        <f t="shared" si="11"/>
        <v/>
      </c>
      <c r="K360" s="35"/>
    </row>
    <row r="361" spans="1:11" x14ac:dyDescent="0.25">
      <c r="A361" s="34" t="str">
        <f t="shared" si="11"/>
        <v/>
      </c>
      <c r="K361" s="35"/>
    </row>
    <row r="362" spans="1:11" x14ac:dyDescent="0.25">
      <c r="A362" s="34" t="str">
        <f t="shared" si="11"/>
        <v/>
      </c>
      <c r="K362" s="35"/>
    </row>
    <row r="363" spans="1:11" x14ac:dyDescent="0.25">
      <c r="A363" s="34" t="str">
        <f t="shared" si="11"/>
        <v/>
      </c>
      <c r="K363" s="35"/>
    </row>
    <row r="364" spans="1:11" x14ac:dyDescent="0.25">
      <c r="A364" s="34" t="str">
        <f t="shared" si="11"/>
        <v/>
      </c>
      <c r="K364" s="35"/>
    </row>
    <row r="365" spans="1:11" x14ac:dyDescent="0.25">
      <c r="A365" s="34" t="str">
        <f t="shared" si="11"/>
        <v/>
      </c>
      <c r="K365" s="35"/>
    </row>
    <row r="366" spans="1:11" x14ac:dyDescent="0.25">
      <c r="A366" s="34" t="str">
        <f t="shared" si="11"/>
        <v/>
      </c>
      <c r="K366" s="35"/>
    </row>
    <row r="367" spans="1:11" x14ac:dyDescent="0.25">
      <c r="A367" s="34" t="str">
        <f t="shared" si="11"/>
        <v/>
      </c>
      <c r="K367" s="35"/>
    </row>
    <row r="368" spans="1:11" x14ac:dyDescent="0.25">
      <c r="A368" s="34" t="str">
        <f t="shared" si="11"/>
        <v/>
      </c>
      <c r="K368" s="35"/>
    </row>
    <row r="369" spans="1:11" x14ac:dyDescent="0.25">
      <c r="A369" s="34" t="str">
        <f t="shared" si="11"/>
        <v/>
      </c>
      <c r="K369" s="35"/>
    </row>
    <row r="370" spans="1:11" x14ac:dyDescent="0.25">
      <c r="A370" s="34" t="str">
        <f t="shared" si="11"/>
        <v/>
      </c>
      <c r="K370" s="35"/>
    </row>
    <row r="371" spans="1:11" x14ac:dyDescent="0.25">
      <c r="A371" s="34" t="str">
        <f t="shared" si="11"/>
        <v/>
      </c>
      <c r="K371" s="35"/>
    </row>
    <row r="372" spans="1:11" x14ac:dyDescent="0.25">
      <c r="A372" s="34" t="str">
        <f t="shared" si="11"/>
        <v/>
      </c>
      <c r="K372" s="35"/>
    </row>
    <row r="373" spans="1:11" x14ac:dyDescent="0.25">
      <c r="A373" s="34" t="str">
        <f t="shared" si="11"/>
        <v/>
      </c>
      <c r="K373" s="35"/>
    </row>
    <row r="374" spans="1:11" x14ac:dyDescent="0.25">
      <c r="A374" s="34" t="str">
        <f t="shared" si="11"/>
        <v/>
      </c>
      <c r="K374" s="35"/>
    </row>
    <row r="375" spans="1:11" x14ac:dyDescent="0.25">
      <c r="A375" s="34" t="str">
        <f t="shared" si="11"/>
        <v/>
      </c>
      <c r="K375" s="35"/>
    </row>
    <row r="376" spans="1:11" x14ac:dyDescent="0.25">
      <c r="A376" s="34" t="str">
        <f t="shared" si="11"/>
        <v/>
      </c>
      <c r="K376" s="35"/>
    </row>
    <row r="377" spans="1:11" x14ac:dyDescent="0.25">
      <c r="A377" s="34" t="str">
        <f t="shared" si="11"/>
        <v/>
      </c>
      <c r="K377" s="35"/>
    </row>
    <row r="378" spans="1:11" x14ac:dyDescent="0.25">
      <c r="A378" s="34" t="str">
        <f t="shared" si="11"/>
        <v/>
      </c>
      <c r="K378" s="35"/>
    </row>
    <row r="379" spans="1:11" x14ac:dyDescent="0.25">
      <c r="A379" s="34" t="str">
        <f t="shared" si="11"/>
        <v/>
      </c>
      <c r="K379" s="35"/>
    </row>
    <row r="380" spans="1:11" x14ac:dyDescent="0.25">
      <c r="A380" s="34" t="str">
        <f t="shared" si="11"/>
        <v/>
      </c>
      <c r="K380" s="35"/>
    </row>
    <row r="381" spans="1:11" x14ac:dyDescent="0.25">
      <c r="A381" s="34" t="str">
        <f t="shared" si="11"/>
        <v/>
      </c>
      <c r="K381" s="35"/>
    </row>
    <row r="382" spans="1:11" x14ac:dyDescent="0.25">
      <c r="A382" s="34" t="str">
        <f t="shared" si="11"/>
        <v/>
      </c>
      <c r="K382" s="35"/>
    </row>
    <row r="383" spans="1:11" x14ac:dyDescent="0.25">
      <c r="A383" s="34" t="str">
        <f t="shared" si="11"/>
        <v/>
      </c>
      <c r="K383" s="35"/>
    </row>
    <row r="384" spans="1:11" x14ac:dyDescent="0.25">
      <c r="A384" s="34" t="str">
        <f t="shared" si="11"/>
        <v/>
      </c>
      <c r="K384" s="35"/>
    </row>
    <row r="385" spans="1:11" x14ac:dyDescent="0.25">
      <c r="A385" s="34" t="str">
        <f t="shared" si="11"/>
        <v/>
      </c>
      <c r="K385" s="35"/>
    </row>
    <row r="386" spans="1:11" x14ac:dyDescent="0.25">
      <c r="A386" s="34" t="str">
        <f t="shared" si="11"/>
        <v/>
      </c>
      <c r="K386" s="35"/>
    </row>
    <row r="387" spans="1:11" x14ac:dyDescent="0.25">
      <c r="A387" s="34" t="str">
        <f t="shared" si="11"/>
        <v/>
      </c>
      <c r="K387" s="35"/>
    </row>
    <row r="388" spans="1:11" x14ac:dyDescent="0.25">
      <c r="A388" s="34" t="str">
        <f t="shared" si="11"/>
        <v/>
      </c>
      <c r="K388" s="35"/>
    </row>
    <row r="389" spans="1:11" x14ac:dyDescent="0.25">
      <c r="A389" s="34" t="str">
        <f t="shared" si="11"/>
        <v/>
      </c>
      <c r="K389" s="35"/>
    </row>
    <row r="390" spans="1:11" x14ac:dyDescent="0.25">
      <c r="A390" s="34" t="str">
        <f t="shared" ref="A390:A453" si="12">C390&amp;E390</f>
        <v/>
      </c>
      <c r="K390" s="35"/>
    </row>
    <row r="391" spans="1:11" x14ac:dyDescent="0.25">
      <c r="A391" s="34" t="str">
        <f t="shared" si="12"/>
        <v/>
      </c>
      <c r="K391" s="35"/>
    </row>
    <row r="392" spans="1:11" x14ac:dyDescent="0.25">
      <c r="A392" s="34" t="str">
        <f t="shared" si="12"/>
        <v/>
      </c>
      <c r="K392" s="35"/>
    </row>
    <row r="393" spans="1:11" x14ac:dyDescent="0.25">
      <c r="A393" s="34" t="str">
        <f t="shared" si="12"/>
        <v/>
      </c>
      <c r="K393" s="35"/>
    </row>
    <row r="394" spans="1:11" x14ac:dyDescent="0.25">
      <c r="A394" s="34" t="str">
        <f t="shared" si="12"/>
        <v/>
      </c>
      <c r="K394" s="35"/>
    </row>
    <row r="395" spans="1:11" x14ac:dyDescent="0.25">
      <c r="A395" s="34" t="str">
        <f t="shared" si="12"/>
        <v/>
      </c>
      <c r="K395" s="35"/>
    </row>
    <row r="396" spans="1:11" x14ac:dyDescent="0.25">
      <c r="A396" s="34" t="str">
        <f t="shared" si="12"/>
        <v/>
      </c>
      <c r="K396" s="35"/>
    </row>
    <row r="397" spans="1:11" x14ac:dyDescent="0.25">
      <c r="A397" s="34" t="str">
        <f t="shared" si="12"/>
        <v/>
      </c>
      <c r="K397" s="35"/>
    </row>
    <row r="398" spans="1:11" x14ac:dyDescent="0.25">
      <c r="A398" s="34" t="str">
        <f t="shared" si="12"/>
        <v/>
      </c>
      <c r="K398" s="35"/>
    </row>
    <row r="399" spans="1:11" x14ac:dyDescent="0.25">
      <c r="A399" s="34" t="str">
        <f t="shared" si="12"/>
        <v/>
      </c>
      <c r="K399" s="35"/>
    </row>
    <row r="400" spans="1:11" x14ac:dyDescent="0.25">
      <c r="A400" s="34" t="str">
        <f t="shared" si="12"/>
        <v/>
      </c>
      <c r="K400" s="35"/>
    </row>
    <row r="401" spans="1:11" x14ac:dyDescent="0.25">
      <c r="A401" s="34" t="str">
        <f t="shared" si="12"/>
        <v/>
      </c>
      <c r="K401" s="35"/>
    </row>
    <row r="402" spans="1:11" x14ac:dyDescent="0.25">
      <c r="A402" s="34" t="str">
        <f t="shared" si="12"/>
        <v/>
      </c>
      <c r="K402" s="35"/>
    </row>
    <row r="403" spans="1:11" x14ac:dyDescent="0.25">
      <c r="A403" s="34" t="str">
        <f t="shared" si="12"/>
        <v/>
      </c>
      <c r="K403" s="35"/>
    </row>
    <row r="404" spans="1:11" x14ac:dyDescent="0.25">
      <c r="A404" s="34" t="str">
        <f t="shared" si="12"/>
        <v/>
      </c>
      <c r="K404" s="35"/>
    </row>
    <row r="405" spans="1:11" x14ac:dyDescent="0.25">
      <c r="A405" s="34" t="str">
        <f t="shared" si="12"/>
        <v/>
      </c>
      <c r="K405" s="35"/>
    </row>
    <row r="406" spans="1:11" x14ac:dyDescent="0.25">
      <c r="A406" s="34" t="str">
        <f t="shared" si="12"/>
        <v/>
      </c>
      <c r="K406" s="35"/>
    </row>
    <row r="407" spans="1:11" x14ac:dyDescent="0.25">
      <c r="A407" s="34" t="str">
        <f t="shared" si="12"/>
        <v/>
      </c>
      <c r="K407" s="35"/>
    </row>
    <row r="408" spans="1:11" x14ac:dyDescent="0.25">
      <c r="A408" s="34" t="str">
        <f t="shared" si="12"/>
        <v/>
      </c>
      <c r="K408" s="35"/>
    </row>
    <row r="409" spans="1:11" x14ac:dyDescent="0.25">
      <c r="A409" s="34" t="str">
        <f t="shared" si="12"/>
        <v/>
      </c>
      <c r="K409" s="35"/>
    </row>
    <row r="410" spans="1:11" x14ac:dyDescent="0.25">
      <c r="A410" s="34" t="str">
        <f t="shared" si="12"/>
        <v/>
      </c>
      <c r="K410" s="35"/>
    </row>
    <row r="411" spans="1:11" x14ac:dyDescent="0.25">
      <c r="A411" s="34" t="str">
        <f t="shared" si="12"/>
        <v/>
      </c>
      <c r="K411" s="35"/>
    </row>
    <row r="412" spans="1:11" x14ac:dyDescent="0.25">
      <c r="A412" s="34" t="str">
        <f t="shared" si="12"/>
        <v/>
      </c>
      <c r="K412" s="35"/>
    </row>
    <row r="413" spans="1:11" x14ac:dyDescent="0.25">
      <c r="A413" s="34" t="str">
        <f t="shared" si="12"/>
        <v/>
      </c>
      <c r="K413" s="35"/>
    </row>
    <row r="414" spans="1:11" x14ac:dyDescent="0.25">
      <c r="A414" s="34" t="str">
        <f t="shared" si="12"/>
        <v/>
      </c>
      <c r="K414" s="35"/>
    </row>
    <row r="415" spans="1:11" x14ac:dyDescent="0.25">
      <c r="A415" s="34" t="str">
        <f t="shared" si="12"/>
        <v/>
      </c>
      <c r="K415" s="35"/>
    </row>
    <row r="416" spans="1:11" x14ac:dyDescent="0.25">
      <c r="A416" s="34" t="str">
        <f t="shared" si="12"/>
        <v/>
      </c>
      <c r="K416" s="35"/>
    </row>
    <row r="417" spans="1:11" x14ac:dyDescent="0.25">
      <c r="A417" s="34" t="str">
        <f t="shared" si="12"/>
        <v/>
      </c>
      <c r="K417" s="35"/>
    </row>
    <row r="418" spans="1:11" x14ac:dyDescent="0.25">
      <c r="A418" s="34" t="str">
        <f t="shared" si="12"/>
        <v/>
      </c>
      <c r="K418" s="35"/>
    </row>
    <row r="419" spans="1:11" x14ac:dyDescent="0.25">
      <c r="A419" s="34" t="str">
        <f t="shared" si="12"/>
        <v/>
      </c>
      <c r="K419" s="35"/>
    </row>
    <row r="420" spans="1:11" x14ac:dyDescent="0.25">
      <c r="A420" s="34" t="str">
        <f t="shared" si="12"/>
        <v/>
      </c>
      <c r="K420" s="35"/>
    </row>
    <row r="421" spans="1:11" x14ac:dyDescent="0.25">
      <c r="A421" s="34" t="str">
        <f t="shared" si="12"/>
        <v/>
      </c>
      <c r="K421" s="35"/>
    </row>
    <row r="422" spans="1:11" x14ac:dyDescent="0.25">
      <c r="A422" s="34" t="str">
        <f t="shared" si="12"/>
        <v/>
      </c>
      <c r="K422" s="35"/>
    </row>
    <row r="423" spans="1:11" x14ac:dyDescent="0.25">
      <c r="A423" s="34" t="str">
        <f t="shared" si="12"/>
        <v/>
      </c>
      <c r="K423" s="35"/>
    </row>
    <row r="424" spans="1:11" x14ac:dyDescent="0.25">
      <c r="A424" s="34" t="str">
        <f t="shared" si="12"/>
        <v/>
      </c>
      <c r="K424" s="35"/>
    </row>
    <row r="425" spans="1:11" x14ac:dyDescent="0.25">
      <c r="A425" s="34" t="str">
        <f t="shared" si="12"/>
        <v/>
      </c>
      <c r="K425" s="35"/>
    </row>
    <row r="426" spans="1:11" x14ac:dyDescent="0.25">
      <c r="A426" s="34" t="str">
        <f t="shared" si="12"/>
        <v/>
      </c>
      <c r="K426" s="35"/>
    </row>
    <row r="427" spans="1:11" x14ac:dyDescent="0.25">
      <c r="A427" s="34" t="str">
        <f t="shared" si="12"/>
        <v/>
      </c>
      <c r="K427" s="35"/>
    </row>
    <row r="428" spans="1:11" x14ac:dyDescent="0.25">
      <c r="A428" s="34" t="str">
        <f t="shared" si="12"/>
        <v/>
      </c>
      <c r="K428" s="35"/>
    </row>
    <row r="429" spans="1:11" x14ac:dyDescent="0.25">
      <c r="A429" s="34" t="str">
        <f t="shared" si="12"/>
        <v/>
      </c>
      <c r="K429" s="35"/>
    </row>
    <row r="430" spans="1:11" x14ac:dyDescent="0.25">
      <c r="A430" s="34" t="str">
        <f t="shared" si="12"/>
        <v/>
      </c>
      <c r="K430" s="35"/>
    </row>
    <row r="431" spans="1:11" x14ac:dyDescent="0.25">
      <c r="A431" s="34" t="str">
        <f t="shared" si="12"/>
        <v/>
      </c>
      <c r="K431" s="35"/>
    </row>
    <row r="432" spans="1:11" x14ac:dyDescent="0.25">
      <c r="A432" s="34" t="str">
        <f t="shared" si="12"/>
        <v/>
      </c>
      <c r="K432" s="35"/>
    </row>
    <row r="433" spans="1:11" x14ac:dyDescent="0.25">
      <c r="A433" s="34" t="str">
        <f t="shared" si="12"/>
        <v/>
      </c>
      <c r="K433" s="35"/>
    </row>
    <row r="434" spans="1:11" x14ac:dyDescent="0.25">
      <c r="A434" s="34" t="str">
        <f t="shared" si="12"/>
        <v/>
      </c>
      <c r="K434" s="35"/>
    </row>
    <row r="435" spans="1:11" x14ac:dyDescent="0.25">
      <c r="A435" s="34" t="str">
        <f t="shared" si="12"/>
        <v/>
      </c>
      <c r="K435" s="35"/>
    </row>
    <row r="436" spans="1:11" x14ac:dyDescent="0.25">
      <c r="A436" s="34" t="str">
        <f t="shared" si="12"/>
        <v/>
      </c>
      <c r="K436" s="35"/>
    </row>
    <row r="437" spans="1:11" x14ac:dyDescent="0.25">
      <c r="A437" s="34" t="str">
        <f t="shared" si="12"/>
        <v/>
      </c>
      <c r="K437" s="35"/>
    </row>
    <row r="438" spans="1:11" x14ac:dyDescent="0.25">
      <c r="A438" s="34" t="str">
        <f t="shared" si="12"/>
        <v/>
      </c>
      <c r="K438" s="35"/>
    </row>
    <row r="439" spans="1:11" x14ac:dyDescent="0.25">
      <c r="A439" s="34" t="str">
        <f t="shared" si="12"/>
        <v/>
      </c>
      <c r="K439" s="35"/>
    </row>
    <row r="440" spans="1:11" x14ac:dyDescent="0.25">
      <c r="A440" s="34" t="str">
        <f t="shared" si="12"/>
        <v/>
      </c>
      <c r="K440" s="35"/>
    </row>
    <row r="441" spans="1:11" x14ac:dyDescent="0.25">
      <c r="A441" s="34" t="str">
        <f t="shared" si="12"/>
        <v/>
      </c>
      <c r="K441" s="35"/>
    </row>
    <row r="442" spans="1:11" x14ac:dyDescent="0.25">
      <c r="A442" s="34" t="str">
        <f t="shared" si="12"/>
        <v/>
      </c>
      <c r="K442" s="35"/>
    </row>
    <row r="443" spans="1:11" x14ac:dyDescent="0.25">
      <c r="A443" s="34" t="str">
        <f t="shared" si="12"/>
        <v/>
      </c>
      <c r="K443" s="35"/>
    </row>
    <row r="444" spans="1:11" x14ac:dyDescent="0.25">
      <c r="A444" s="34" t="str">
        <f t="shared" si="12"/>
        <v/>
      </c>
      <c r="K444" s="35"/>
    </row>
    <row r="445" spans="1:11" x14ac:dyDescent="0.25">
      <c r="A445" s="34" t="str">
        <f t="shared" si="12"/>
        <v/>
      </c>
      <c r="K445" s="35"/>
    </row>
    <row r="446" spans="1:11" x14ac:dyDescent="0.25">
      <c r="A446" s="34" t="str">
        <f t="shared" si="12"/>
        <v/>
      </c>
      <c r="K446" s="35"/>
    </row>
    <row r="447" spans="1:11" x14ac:dyDescent="0.25">
      <c r="A447" s="34" t="str">
        <f t="shared" si="12"/>
        <v/>
      </c>
      <c r="K447" s="35"/>
    </row>
    <row r="448" spans="1:11" x14ac:dyDescent="0.25">
      <c r="A448" s="34" t="str">
        <f t="shared" si="12"/>
        <v/>
      </c>
      <c r="K448" s="35"/>
    </row>
    <row r="449" spans="1:11" x14ac:dyDescent="0.25">
      <c r="A449" s="34" t="str">
        <f t="shared" si="12"/>
        <v/>
      </c>
      <c r="K449" s="35"/>
    </row>
    <row r="450" spans="1:11" x14ac:dyDescent="0.25">
      <c r="A450" s="34" t="str">
        <f t="shared" si="12"/>
        <v/>
      </c>
      <c r="K450" s="35"/>
    </row>
    <row r="451" spans="1:11" x14ac:dyDescent="0.25">
      <c r="A451" s="34" t="str">
        <f t="shared" si="12"/>
        <v/>
      </c>
      <c r="K451" s="35"/>
    </row>
    <row r="452" spans="1:11" x14ac:dyDescent="0.25">
      <c r="A452" s="34" t="str">
        <f t="shared" si="12"/>
        <v/>
      </c>
      <c r="K452" s="35"/>
    </row>
    <row r="453" spans="1:11" x14ac:dyDescent="0.25">
      <c r="A453" s="34" t="str">
        <f t="shared" si="12"/>
        <v/>
      </c>
      <c r="K453" s="35"/>
    </row>
    <row r="454" spans="1:11" x14ac:dyDescent="0.25">
      <c r="A454" s="34" t="str">
        <f t="shared" ref="A454:A517" si="13">C454&amp;E454</f>
        <v/>
      </c>
      <c r="K454" s="35"/>
    </row>
    <row r="455" spans="1:11" x14ac:dyDescent="0.25">
      <c r="A455" s="34" t="str">
        <f t="shared" si="13"/>
        <v/>
      </c>
      <c r="K455" s="35"/>
    </row>
    <row r="456" spans="1:11" x14ac:dyDescent="0.25">
      <c r="A456" s="34" t="str">
        <f t="shared" si="13"/>
        <v/>
      </c>
      <c r="K456" s="35"/>
    </row>
    <row r="457" spans="1:11" x14ac:dyDescent="0.25">
      <c r="A457" s="34" t="str">
        <f t="shared" si="13"/>
        <v/>
      </c>
      <c r="K457" s="35"/>
    </row>
    <row r="458" spans="1:11" x14ac:dyDescent="0.25">
      <c r="A458" s="34" t="str">
        <f t="shared" si="13"/>
        <v/>
      </c>
      <c r="K458" s="35"/>
    </row>
    <row r="459" spans="1:11" x14ac:dyDescent="0.25">
      <c r="A459" s="34" t="str">
        <f t="shared" si="13"/>
        <v/>
      </c>
      <c r="K459" s="35"/>
    </row>
    <row r="460" spans="1:11" x14ac:dyDescent="0.25">
      <c r="A460" s="34" t="str">
        <f t="shared" si="13"/>
        <v/>
      </c>
      <c r="K460" s="35"/>
    </row>
    <row r="461" spans="1:11" x14ac:dyDescent="0.25">
      <c r="A461" s="34" t="str">
        <f t="shared" si="13"/>
        <v/>
      </c>
      <c r="K461" s="35"/>
    </row>
    <row r="462" spans="1:11" x14ac:dyDescent="0.25">
      <c r="A462" s="34" t="str">
        <f t="shared" si="13"/>
        <v/>
      </c>
      <c r="K462" s="35"/>
    </row>
    <row r="463" spans="1:11" x14ac:dyDescent="0.25">
      <c r="A463" s="34" t="str">
        <f t="shared" si="13"/>
        <v/>
      </c>
      <c r="K463" s="35"/>
    </row>
    <row r="464" spans="1:11" x14ac:dyDescent="0.25">
      <c r="A464" s="34" t="str">
        <f t="shared" si="13"/>
        <v/>
      </c>
      <c r="K464" s="35"/>
    </row>
    <row r="465" spans="1:11" x14ac:dyDescent="0.25">
      <c r="A465" s="34" t="str">
        <f t="shared" si="13"/>
        <v/>
      </c>
      <c r="K465" s="35"/>
    </row>
    <row r="466" spans="1:11" x14ac:dyDescent="0.25">
      <c r="A466" s="34" t="str">
        <f t="shared" si="13"/>
        <v/>
      </c>
      <c r="K466" s="35"/>
    </row>
    <row r="467" spans="1:11" x14ac:dyDescent="0.25">
      <c r="A467" s="34" t="str">
        <f t="shared" si="13"/>
        <v/>
      </c>
      <c r="K467" s="35"/>
    </row>
    <row r="468" spans="1:11" x14ac:dyDescent="0.25">
      <c r="A468" s="34" t="str">
        <f t="shared" si="13"/>
        <v/>
      </c>
      <c r="K468" s="35"/>
    </row>
    <row r="469" spans="1:11" x14ac:dyDescent="0.25">
      <c r="A469" s="34" t="str">
        <f t="shared" si="13"/>
        <v/>
      </c>
      <c r="K469" s="35"/>
    </row>
    <row r="470" spans="1:11" x14ac:dyDescent="0.25">
      <c r="A470" s="34" t="str">
        <f t="shared" si="13"/>
        <v/>
      </c>
      <c r="K470" s="35"/>
    </row>
    <row r="471" spans="1:11" x14ac:dyDescent="0.25">
      <c r="A471" s="34" t="str">
        <f t="shared" si="13"/>
        <v/>
      </c>
      <c r="K471" s="35"/>
    </row>
    <row r="472" spans="1:11" x14ac:dyDescent="0.25">
      <c r="A472" s="34" t="str">
        <f t="shared" si="13"/>
        <v/>
      </c>
      <c r="K472" s="35"/>
    </row>
    <row r="473" spans="1:11" x14ac:dyDescent="0.25">
      <c r="A473" s="34" t="str">
        <f t="shared" si="13"/>
        <v/>
      </c>
      <c r="K473" s="35"/>
    </row>
    <row r="474" spans="1:11" x14ac:dyDescent="0.25">
      <c r="A474" s="34" t="str">
        <f t="shared" si="13"/>
        <v/>
      </c>
      <c r="K474" s="35"/>
    </row>
    <row r="475" spans="1:11" x14ac:dyDescent="0.25">
      <c r="A475" s="34" t="str">
        <f t="shared" si="13"/>
        <v/>
      </c>
      <c r="K475" s="35"/>
    </row>
    <row r="476" spans="1:11" x14ac:dyDescent="0.25">
      <c r="A476" s="34" t="str">
        <f t="shared" si="13"/>
        <v/>
      </c>
      <c r="K476" s="35"/>
    </row>
    <row r="477" spans="1:11" x14ac:dyDescent="0.25">
      <c r="A477" s="34" t="str">
        <f t="shared" si="13"/>
        <v/>
      </c>
      <c r="K477" s="35"/>
    </row>
    <row r="478" spans="1:11" x14ac:dyDescent="0.25">
      <c r="A478" s="34" t="str">
        <f t="shared" si="13"/>
        <v/>
      </c>
      <c r="K478" s="35"/>
    </row>
    <row r="479" spans="1:11" x14ac:dyDescent="0.25">
      <c r="A479" s="34" t="str">
        <f t="shared" si="13"/>
        <v/>
      </c>
      <c r="K479" s="35"/>
    </row>
    <row r="480" spans="1:11" x14ac:dyDescent="0.25">
      <c r="A480" s="34" t="str">
        <f t="shared" si="13"/>
        <v/>
      </c>
      <c r="K480" s="35"/>
    </row>
    <row r="481" spans="1:11" x14ac:dyDescent="0.25">
      <c r="A481" s="34" t="str">
        <f t="shared" si="13"/>
        <v/>
      </c>
      <c r="K481" s="35"/>
    </row>
    <row r="482" spans="1:11" x14ac:dyDescent="0.25">
      <c r="A482" s="34" t="str">
        <f t="shared" si="13"/>
        <v/>
      </c>
      <c r="K482" s="35"/>
    </row>
    <row r="483" spans="1:11" x14ac:dyDescent="0.25">
      <c r="A483" s="34" t="str">
        <f t="shared" si="13"/>
        <v/>
      </c>
      <c r="K483" s="35"/>
    </row>
    <row r="484" spans="1:11" x14ac:dyDescent="0.25">
      <c r="A484" s="34" t="str">
        <f t="shared" si="13"/>
        <v/>
      </c>
      <c r="K484" s="35"/>
    </row>
    <row r="485" spans="1:11" x14ac:dyDescent="0.25">
      <c r="A485" s="34" t="str">
        <f t="shared" si="13"/>
        <v/>
      </c>
      <c r="K485" s="35"/>
    </row>
    <row r="486" spans="1:11" x14ac:dyDescent="0.25">
      <c r="A486" s="34" t="str">
        <f t="shared" si="13"/>
        <v/>
      </c>
      <c r="K486" s="35"/>
    </row>
    <row r="487" spans="1:11" x14ac:dyDescent="0.25">
      <c r="A487" s="34" t="str">
        <f t="shared" si="13"/>
        <v/>
      </c>
      <c r="K487" s="35"/>
    </row>
    <row r="488" spans="1:11" x14ac:dyDescent="0.25">
      <c r="A488" s="34" t="str">
        <f t="shared" si="13"/>
        <v/>
      </c>
      <c r="K488" s="35"/>
    </row>
    <row r="489" spans="1:11" x14ac:dyDescent="0.25">
      <c r="A489" s="34" t="str">
        <f t="shared" si="13"/>
        <v/>
      </c>
      <c r="K489" s="35"/>
    </row>
    <row r="490" spans="1:11" x14ac:dyDescent="0.25">
      <c r="A490" s="34" t="str">
        <f t="shared" si="13"/>
        <v/>
      </c>
      <c r="K490" s="35"/>
    </row>
    <row r="491" spans="1:11" x14ac:dyDescent="0.25">
      <c r="A491" s="34" t="str">
        <f t="shared" si="13"/>
        <v/>
      </c>
      <c r="K491" s="35"/>
    </row>
    <row r="492" spans="1:11" x14ac:dyDescent="0.25">
      <c r="A492" s="34" t="str">
        <f t="shared" si="13"/>
        <v/>
      </c>
      <c r="K492" s="35"/>
    </row>
    <row r="493" spans="1:11" x14ac:dyDescent="0.25">
      <c r="A493" s="34" t="str">
        <f t="shared" si="13"/>
        <v/>
      </c>
      <c r="K493" s="35"/>
    </row>
    <row r="494" spans="1:11" x14ac:dyDescent="0.25">
      <c r="A494" s="34" t="str">
        <f t="shared" si="13"/>
        <v/>
      </c>
      <c r="K494" s="35"/>
    </row>
    <row r="495" spans="1:11" x14ac:dyDescent="0.25">
      <c r="A495" s="34" t="str">
        <f t="shared" si="13"/>
        <v/>
      </c>
      <c r="K495" s="35"/>
    </row>
    <row r="496" spans="1:11" x14ac:dyDescent="0.25">
      <c r="A496" s="34" t="str">
        <f t="shared" si="13"/>
        <v/>
      </c>
      <c r="K496" s="35"/>
    </row>
    <row r="497" spans="1:11" x14ac:dyDescent="0.25">
      <c r="A497" s="34" t="str">
        <f t="shared" si="13"/>
        <v/>
      </c>
      <c r="K497" s="35"/>
    </row>
    <row r="498" spans="1:11" x14ac:dyDescent="0.25">
      <c r="A498" s="34" t="str">
        <f t="shared" si="13"/>
        <v/>
      </c>
      <c r="K498" s="35"/>
    </row>
    <row r="499" spans="1:11" x14ac:dyDescent="0.25">
      <c r="A499" s="34" t="str">
        <f t="shared" si="13"/>
        <v/>
      </c>
      <c r="K499" s="35"/>
    </row>
    <row r="500" spans="1:11" x14ac:dyDescent="0.25">
      <c r="A500" s="34" t="str">
        <f t="shared" si="13"/>
        <v/>
      </c>
      <c r="K500" s="35"/>
    </row>
    <row r="501" spans="1:11" x14ac:dyDescent="0.25">
      <c r="A501" s="34" t="str">
        <f t="shared" si="13"/>
        <v/>
      </c>
      <c r="K501" s="35"/>
    </row>
    <row r="502" spans="1:11" x14ac:dyDescent="0.25">
      <c r="A502" s="34" t="str">
        <f t="shared" si="13"/>
        <v/>
      </c>
      <c r="K502" s="35"/>
    </row>
    <row r="503" spans="1:11" x14ac:dyDescent="0.25">
      <c r="A503" s="34" t="str">
        <f t="shared" si="13"/>
        <v/>
      </c>
      <c r="K503" s="35"/>
    </row>
    <row r="504" spans="1:11" x14ac:dyDescent="0.25">
      <c r="A504" s="34" t="str">
        <f t="shared" si="13"/>
        <v/>
      </c>
      <c r="K504" s="35"/>
    </row>
    <row r="505" spans="1:11" x14ac:dyDescent="0.25">
      <c r="A505" s="34" t="str">
        <f t="shared" si="13"/>
        <v/>
      </c>
      <c r="K505" s="35"/>
    </row>
    <row r="506" spans="1:11" x14ac:dyDescent="0.25">
      <c r="A506" s="34" t="str">
        <f t="shared" si="13"/>
        <v/>
      </c>
      <c r="K506" s="35"/>
    </row>
    <row r="507" spans="1:11" x14ac:dyDescent="0.25">
      <c r="A507" s="34" t="str">
        <f t="shared" si="13"/>
        <v/>
      </c>
      <c r="K507" s="35"/>
    </row>
    <row r="508" spans="1:11" x14ac:dyDescent="0.25">
      <c r="A508" s="34" t="str">
        <f t="shared" si="13"/>
        <v/>
      </c>
      <c r="K508" s="35"/>
    </row>
    <row r="509" spans="1:11" x14ac:dyDescent="0.25">
      <c r="A509" s="34" t="str">
        <f t="shared" si="13"/>
        <v/>
      </c>
      <c r="K509" s="35"/>
    </row>
    <row r="510" spans="1:11" x14ac:dyDescent="0.25">
      <c r="A510" s="34" t="str">
        <f t="shared" si="13"/>
        <v/>
      </c>
      <c r="K510" s="35"/>
    </row>
    <row r="511" spans="1:11" x14ac:dyDescent="0.25">
      <c r="A511" s="34" t="str">
        <f t="shared" si="13"/>
        <v/>
      </c>
      <c r="K511" s="35"/>
    </row>
    <row r="512" spans="1:11" x14ac:dyDescent="0.25">
      <c r="A512" s="34" t="str">
        <f t="shared" si="13"/>
        <v/>
      </c>
      <c r="K512" s="35"/>
    </row>
    <row r="513" spans="1:11" x14ac:dyDescent="0.25">
      <c r="A513" s="34" t="str">
        <f t="shared" si="13"/>
        <v/>
      </c>
      <c r="K513" s="35"/>
    </row>
    <row r="514" spans="1:11" x14ac:dyDescent="0.25">
      <c r="A514" s="34" t="str">
        <f t="shared" si="13"/>
        <v/>
      </c>
      <c r="K514" s="35"/>
    </row>
    <row r="515" spans="1:11" x14ac:dyDescent="0.25">
      <c r="A515" s="34" t="str">
        <f t="shared" si="13"/>
        <v/>
      </c>
      <c r="K515" s="35"/>
    </row>
    <row r="516" spans="1:11" x14ac:dyDescent="0.25">
      <c r="A516" s="34" t="str">
        <f t="shared" si="13"/>
        <v/>
      </c>
      <c r="K516" s="35"/>
    </row>
    <row r="517" spans="1:11" x14ac:dyDescent="0.25">
      <c r="A517" s="34" t="str">
        <f t="shared" si="13"/>
        <v/>
      </c>
      <c r="K517" s="35"/>
    </row>
    <row r="518" spans="1:11" x14ac:dyDescent="0.25">
      <c r="A518" s="34" t="str">
        <f t="shared" ref="A518:A581" si="14">C518&amp;E518</f>
        <v/>
      </c>
      <c r="K518" s="35"/>
    </row>
    <row r="519" spans="1:11" x14ac:dyDescent="0.25">
      <c r="A519" s="34" t="str">
        <f t="shared" si="14"/>
        <v/>
      </c>
      <c r="K519" s="35"/>
    </row>
    <row r="520" spans="1:11" x14ac:dyDescent="0.25">
      <c r="A520" s="34" t="str">
        <f t="shared" si="14"/>
        <v/>
      </c>
      <c r="K520" s="35"/>
    </row>
    <row r="521" spans="1:11" x14ac:dyDescent="0.25">
      <c r="A521" s="34" t="str">
        <f t="shared" si="14"/>
        <v/>
      </c>
      <c r="K521" s="35"/>
    </row>
    <row r="522" spans="1:11" x14ac:dyDescent="0.25">
      <c r="A522" s="34" t="str">
        <f t="shared" si="14"/>
        <v/>
      </c>
      <c r="K522" s="35"/>
    </row>
    <row r="523" spans="1:11" x14ac:dyDescent="0.25">
      <c r="A523" s="34" t="str">
        <f t="shared" si="14"/>
        <v/>
      </c>
      <c r="K523" s="35"/>
    </row>
    <row r="524" spans="1:11" x14ac:dyDescent="0.25">
      <c r="A524" s="34" t="str">
        <f t="shared" si="14"/>
        <v/>
      </c>
      <c r="K524" s="35"/>
    </row>
    <row r="525" spans="1:11" x14ac:dyDescent="0.25">
      <c r="A525" s="34" t="str">
        <f t="shared" si="14"/>
        <v/>
      </c>
      <c r="K525" s="35"/>
    </row>
    <row r="526" spans="1:11" x14ac:dyDescent="0.25">
      <c r="A526" s="34" t="str">
        <f t="shared" si="14"/>
        <v/>
      </c>
      <c r="K526" s="35"/>
    </row>
    <row r="527" spans="1:11" x14ac:dyDescent="0.25">
      <c r="A527" s="34" t="str">
        <f t="shared" si="14"/>
        <v/>
      </c>
      <c r="K527" s="35"/>
    </row>
    <row r="528" spans="1:11" x14ac:dyDescent="0.25">
      <c r="A528" s="34" t="str">
        <f t="shared" si="14"/>
        <v/>
      </c>
      <c r="K528" s="35"/>
    </row>
    <row r="529" spans="1:11" x14ac:dyDescent="0.25">
      <c r="A529" s="34" t="str">
        <f t="shared" si="14"/>
        <v/>
      </c>
      <c r="K529" s="35"/>
    </row>
    <row r="530" spans="1:11" x14ac:dyDescent="0.25">
      <c r="A530" s="34" t="str">
        <f t="shared" si="14"/>
        <v/>
      </c>
      <c r="K530" s="35"/>
    </row>
    <row r="531" spans="1:11" x14ac:dyDescent="0.25">
      <c r="A531" s="34" t="str">
        <f t="shared" si="14"/>
        <v/>
      </c>
      <c r="K531" s="35"/>
    </row>
    <row r="532" spans="1:11" x14ac:dyDescent="0.25">
      <c r="A532" s="34" t="str">
        <f t="shared" si="14"/>
        <v/>
      </c>
      <c r="K532" s="35"/>
    </row>
    <row r="533" spans="1:11" x14ac:dyDescent="0.25">
      <c r="A533" s="34" t="str">
        <f t="shared" si="14"/>
        <v/>
      </c>
      <c r="K533" s="35"/>
    </row>
    <row r="534" spans="1:11" x14ac:dyDescent="0.25">
      <c r="A534" s="34" t="str">
        <f t="shared" si="14"/>
        <v/>
      </c>
      <c r="K534" s="35"/>
    </row>
    <row r="535" spans="1:11" x14ac:dyDescent="0.25">
      <c r="A535" s="34" t="str">
        <f t="shared" si="14"/>
        <v/>
      </c>
      <c r="K535" s="35"/>
    </row>
    <row r="536" spans="1:11" x14ac:dyDescent="0.25">
      <c r="A536" s="34" t="str">
        <f t="shared" si="14"/>
        <v/>
      </c>
      <c r="K536" s="35"/>
    </row>
    <row r="537" spans="1:11" x14ac:dyDescent="0.25">
      <c r="A537" s="34" t="str">
        <f t="shared" si="14"/>
        <v/>
      </c>
      <c r="K537" s="35"/>
    </row>
    <row r="538" spans="1:11" x14ac:dyDescent="0.25">
      <c r="A538" s="34" t="str">
        <f t="shared" si="14"/>
        <v/>
      </c>
      <c r="K538" s="35"/>
    </row>
    <row r="539" spans="1:11" x14ac:dyDescent="0.25">
      <c r="A539" s="34" t="str">
        <f t="shared" si="14"/>
        <v/>
      </c>
      <c r="K539" s="35"/>
    </row>
    <row r="540" spans="1:11" x14ac:dyDescent="0.25">
      <c r="A540" s="34" t="str">
        <f t="shared" si="14"/>
        <v/>
      </c>
      <c r="K540" s="35"/>
    </row>
    <row r="541" spans="1:11" x14ac:dyDescent="0.25">
      <c r="A541" s="34" t="str">
        <f t="shared" si="14"/>
        <v/>
      </c>
      <c r="K541" s="35"/>
    </row>
    <row r="542" spans="1:11" x14ac:dyDescent="0.25">
      <c r="A542" s="34" t="str">
        <f t="shared" si="14"/>
        <v/>
      </c>
      <c r="K542" s="35"/>
    </row>
    <row r="543" spans="1:11" x14ac:dyDescent="0.25">
      <c r="A543" s="34" t="str">
        <f t="shared" si="14"/>
        <v/>
      </c>
      <c r="K543" s="35"/>
    </row>
    <row r="544" spans="1:11" x14ac:dyDescent="0.25">
      <c r="A544" s="34" t="str">
        <f t="shared" si="14"/>
        <v/>
      </c>
      <c r="K544" s="35"/>
    </row>
    <row r="545" spans="1:11" x14ac:dyDescent="0.25">
      <c r="A545" s="34" t="str">
        <f t="shared" si="14"/>
        <v/>
      </c>
      <c r="K545" s="35"/>
    </row>
    <row r="546" spans="1:11" x14ac:dyDescent="0.25">
      <c r="A546" s="34" t="str">
        <f t="shared" si="14"/>
        <v/>
      </c>
      <c r="K546" s="35"/>
    </row>
    <row r="547" spans="1:11" x14ac:dyDescent="0.25">
      <c r="A547" s="34" t="str">
        <f t="shared" si="14"/>
        <v/>
      </c>
      <c r="K547" s="35"/>
    </row>
    <row r="548" spans="1:11" x14ac:dyDescent="0.25">
      <c r="A548" s="34" t="str">
        <f t="shared" si="14"/>
        <v/>
      </c>
      <c r="K548" s="35"/>
    </row>
    <row r="549" spans="1:11" x14ac:dyDescent="0.25">
      <c r="A549" s="34" t="str">
        <f t="shared" si="14"/>
        <v/>
      </c>
      <c r="K549" s="35"/>
    </row>
    <row r="550" spans="1:11" x14ac:dyDescent="0.25">
      <c r="A550" s="34" t="str">
        <f t="shared" si="14"/>
        <v/>
      </c>
      <c r="K550" s="35"/>
    </row>
    <row r="551" spans="1:11" x14ac:dyDescent="0.25">
      <c r="A551" s="34" t="str">
        <f t="shared" si="14"/>
        <v/>
      </c>
      <c r="K551" s="35"/>
    </row>
    <row r="552" spans="1:11" x14ac:dyDescent="0.25">
      <c r="A552" s="34" t="str">
        <f t="shared" si="14"/>
        <v/>
      </c>
      <c r="K552" s="35"/>
    </row>
    <row r="553" spans="1:11" x14ac:dyDescent="0.25">
      <c r="A553" s="34" t="str">
        <f t="shared" si="14"/>
        <v/>
      </c>
      <c r="K553" s="35"/>
    </row>
    <row r="554" spans="1:11" x14ac:dyDescent="0.25">
      <c r="A554" s="34" t="str">
        <f t="shared" si="14"/>
        <v/>
      </c>
      <c r="K554" s="35"/>
    </row>
    <row r="555" spans="1:11" x14ac:dyDescent="0.25">
      <c r="A555" s="34" t="str">
        <f t="shared" si="14"/>
        <v/>
      </c>
      <c r="K555" s="35"/>
    </row>
    <row r="556" spans="1:11" x14ac:dyDescent="0.25">
      <c r="A556" s="34" t="str">
        <f t="shared" si="14"/>
        <v/>
      </c>
      <c r="K556" s="35"/>
    </row>
    <row r="557" spans="1:11" x14ac:dyDescent="0.25">
      <c r="A557" s="34" t="str">
        <f t="shared" si="14"/>
        <v/>
      </c>
      <c r="K557" s="35"/>
    </row>
    <row r="558" spans="1:11" x14ac:dyDescent="0.25">
      <c r="A558" s="34" t="str">
        <f t="shared" si="14"/>
        <v/>
      </c>
      <c r="K558" s="35"/>
    </row>
    <row r="559" spans="1:11" x14ac:dyDescent="0.25">
      <c r="A559" s="34" t="str">
        <f t="shared" si="14"/>
        <v/>
      </c>
      <c r="K559" s="35"/>
    </row>
    <row r="560" spans="1:11" x14ac:dyDescent="0.25">
      <c r="A560" s="34" t="str">
        <f t="shared" si="14"/>
        <v/>
      </c>
      <c r="K560" s="35"/>
    </row>
    <row r="561" spans="1:11" x14ac:dyDescent="0.25">
      <c r="A561" s="34" t="str">
        <f t="shared" si="14"/>
        <v/>
      </c>
      <c r="K561" s="35"/>
    </row>
    <row r="562" spans="1:11" x14ac:dyDescent="0.25">
      <c r="A562" s="34" t="str">
        <f t="shared" si="14"/>
        <v/>
      </c>
      <c r="K562" s="35"/>
    </row>
    <row r="563" spans="1:11" x14ac:dyDescent="0.25">
      <c r="A563" s="34" t="str">
        <f t="shared" si="14"/>
        <v/>
      </c>
      <c r="K563" s="35"/>
    </row>
    <row r="564" spans="1:11" x14ac:dyDescent="0.25">
      <c r="A564" s="34" t="str">
        <f t="shared" si="14"/>
        <v/>
      </c>
      <c r="K564" s="35"/>
    </row>
    <row r="565" spans="1:11" x14ac:dyDescent="0.25">
      <c r="A565" s="34" t="str">
        <f t="shared" si="14"/>
        <v/>
      </c>
      <c r="K565" s="35"/>
    </row>
    <row r="566" spans="1:11" x14ac:dyDescent="0.25">
      <c r="A566" s="34" t="str">
        <f t="shared" si="14"/>
        <v/>
      </c>
      <c r="K566" s="35"/>
    </row>
    <row r="567" spans="1:11" x14ac:dyDescent="0.25">
      <c r="A567" s="34" t="str">
        <f t="shared" si="14"/>
        <v/>
      </c>
      <c r="K567" s="35"/>
    </row>
    <row r="568" spans="1:11" x14ac:dyDescent="0.25">
      <c r="A568" s="34" t="str">
        <f t="shared" si="14"/>
        <v/>
      </c>
      <c r="K568" s="35"/>
    </row>
    <row r="569" spans="1:11" x14ac:dyDescent="0.25">
      <c r="A569" s="34" t="str">
        <f t="shared" si="14"/>
        <v/>
      </c>
      <c r="K569" s="35"/>
    </row>
    <row r="570" spans="1:11" x14ac:dyDescent="0.25">
      <c r="A570" s="34" t="str">
        <f t="shared" si="14"/>
        <v/>
      </c>
      <c r="K570" s="35"/>
    </row>
    <row r="571" spans="1:11" x14ac:dyDescent="0.25">
      <c r="A571" s="34" t="str">
        <f t="shared" si="14"/>
        <v/>
      </c>
      <c r="K571" s="35"/>
    </row>
    <row r="572" spans="1:11" x14ac:dyDescent="0.25">
      <c r="A572" s="34" t="str">
        <f t="shared" si="14"/>
        <v/>
      </c>
      <c r="K572" s="35"/>
    </row>
    <row r="573" spans="1:11" x14ac:dyDescent="0.25">
      <c r="A573" s="34" t="str">
        <f t="shared" si="14"/>
        <v/>
      </c>
      <c r="K573" s="35"/>
    </row>
    <row r="574" spans="1:11" x14ac:dyDescent="0.25">
      <c r="A574" s="34" t="str">
        <f t="shared" si="14"/>
        <v/>
      </c>
      <c r="K574" s="35"/>
    </row>
    <row r="575" spans="1:11" x14ac:dyDescent="0.25">
      <c r="A575" s="34" t="str">
        <f t="shared" si="14"/>
        <v/>
      </c>
      <c r="K575" s="35"/>
    </row>
    <row r="576" spans="1:11" x14ac:dyDescent="0.25">
      <c r="A576" s="34" t="str">
        <f t="shared" si="14"/>
        <v/>
      </c>
      <c r="K576" s="35"/>
    </row>
    <row r="577" spans="1:11" x14ac:dyDescent="0.25">
      <c r="A577" s="34" t="str">
        <f t="shared" si="14"/>
        <v/>
      </c>
      <c r="K577" s="35"/>
    </row>
    <row r="578" spans="1:11" x14ac:dyDescent="0.25">
      <c r="A578" s="34" t="str">
        <f t="shared" si="14"/>
        <v/>
      </c>
      <c r="K578" s="35"/>
    </row>
    <row r="579" spans="1:11" x14ac:dyDescent="0.25">
      <c r="A579" s="34" t="str">
        <f t="shared" si="14"/>
        <v/>
      </c>
      <c r="K579" s="35"/>
    </row>
    <row r="580" spans="1:11" x14ac:dyDescent="0.25">
      <c r="A580" s="34" t="str">
        <f t="shared" si="14"/>
        <v/>
      </c>
      <c r="K580" s="35"/>
    </row>
    <row r="581" spans="1:11" x14ac:dyDescent="0.25">
      <c r="A581" s="34" t="str">
        <f t="shared" si="14"/>
        <v/>
      </c>
      <c r="K581" s="35"/>
    </row>
    <row r="582" spans="1:11" x14ac:dyDescent="0.25">
      <c r="A582" s="34" t="str">
        <f t="shared" ref="A582:A645" si="15">C582&amp;E582</f>
        <v/>
      </c>
      <c r="K582" s="35"/>
    </row>
    <row r="583" spans="1:11" x14ac:dyDescent="0.25">
      <c r="A583" s="34" t="str">
        <f t="shared" si="15"/>
        <v/>
      </c>
      <c r="K583" s="35"/>
    </row>
    <row r="584" spans="1:11" x14ac:dyDescent="0.25">
      <c r="A584" s="34" t="str">
        <f t="shared" si="15"/>
        <v/>
      </c>
      <c r="K584" s="35"/>
    </row>
    <row r="585" spans="1:11" x14ac:dyDescent="0.25">
      <c r="A585" s="34" t="str">
        <f t="shared" si="15"/>
        <v/>
      </c>
      <c r="K585" s="35"/>
    </row>
    <row r="586" spans="1:11" x14ac:dyDescent="0.25">
      <c r="A586" s="34" t="str">
        <f t="shared" si="15"/>
        <v/>
      </c>
      <c r="K586" s="35"/>
    </row>
    <row r="587" spans="1:11" x14ac:dyDescent="0.25">
      <c r="A587" s="34" t="str">
        <f t="shared" si="15"/>
        <v/>
      </c>
      <c r="K587" s="35"/>
    </row>
    <row r="588" spans="1:11" x14ac:dyDescent="0.25">
      <c r="A588" s="34" t="str">
        <f t="shared" si="15"/>
        <v/>
      </c>
      <c r="K588" s="35"/>
    </row>
    <row r="589" spans="1:11" x14ac:dyDescent="0.25">
      <c r="A589" s="34" t="str">
        <f t="shared" si="15"/>
        <v/>
      </c>
      <c r="K589" s="35"/>
    </row>
    <row r="590" spans="1:11" x14ac:dyDescent="0.25">
      <c r="A590" s="34" t="str">
        <f t="shared" si="15"/>
        <v/>
      </c>
      <c r="K590" s="35"/>
    </row>
    <row r="591" spans="1:11" x14ac:dyDescent="0.25">
      <c r="A591" s="34" t="str">
        <f t="shared" si="15"/>
        <v/>
      </c>
      <c r="K591" s="35"/>
    </row>
    <row r="592" spans="1:11" x14ac:dyDescent="0.25">
      <c r="A592" s="34" t="str">
        <f t="shared" si="15"/>
        <v/>
      </c>
      <c r="K592" s="35"/>
    </row>
    <row r="593" spans="1:11" x14ac:dyDescent="0.25">
      <c r="A593" s="34" t="str">
        <f t="shared" si="15"/>
        <v/>
      </c>
      <c r="K593" s="35"/>
    </row>
    <row r="594" spans="1:11" x14ac:dyDescent="0.25">
      <c r="A594" s="34" t="str">
        <f t="shared" si="15"/>
        <v/>
      </c>
      <c r="K594" s="35"/>
    </row>
    <row r="595" spans="1:11" x14ac:dyDescent="0.25">
      <c r="A595" s="34" t="str">
        <f t="shared" si="15"/>
        <v/>
      </c>
      <c r="K595" s="35"/>
    </row>
    <row r="596" spans="1:11" x14ac:dyDescent="0.25">
      <c r="A596" s="34" t="str">
        <f t="shared" si="15"/>
        <v/>
      </c>
      <c r="K596" s="35"/>
    </row>
    <row r="597" spans="1:11" x14ac:dyDescent="0.25">
      <c r="A597" s="34" t="str">
        <f t="shared" si="15"/>
        <v/>
      </c>
      <c r="K597" s="35"/>
    </row>
    <row r="598" spans="1:11" x14ac:dyDescent="0.25">
      <c r="A598" s="34" t="str">
        <f t="shared" si="15"/>
        <v/>
      </c>
      <c r="K598" s="35"/>
    </row>
    <row r="599" spans="1:11" x14ac:dyDescent="0.25">
      <c r="A599" s="34" t="str">
        <f t="shared" si="15"/>
        <v/>
      </c>
      <c r="K599" s="35"/>
    </row>
    <row r="600" spans="1:11" x14ac:dyDescent="0.25">
      <c r="A600" s="34" t="str">
        <f t="shared" si="15"/>
        <v/>
      </c>
      <c r="K600" s="35"/>
    </row>
    <row r="601" spans="1:11" x14ac:dyDescent="0.25">
      <c r="A601" s="34" t="str">
        <f t="shared" si="15"/>
        <v/>
      </c>
      <c r="K601" s="35"/>
    </row>
    <row r="602" spans="1:11" x14ac:dyDescent="0.25">
      <c r="A602" s="34" t="str">
        <f t="shared" si="15"/>
        <v/>
      </c>
      <c r="K602" s="35"/>
    </row>
    <row r="603" spans="1:11" x14ac:dyDescent="0.25">
      <c r="A603" s="34" t="str">
        <f t="shared" si="15"/>
        <v/>
      </c>
      <c r="K603" s="35"/>
    </row>
    <row r="604" spans="1:11" x14ac:dyDescent="0.25">
      <c r="A604" s="34" t="str">
        <f t="shared" si="15"/>
        <v/>
      </c>
      <c r="K604" s="35"/>
    </row>
    <row r="605" spans="1:11" x14ac:dyDescent="0.25">
      <c r="A605" s="34" t="str">
        <f t="shared" si="15"/>
        <v/>
      </c>
      <c r="K605" s="35"/>
    </row>
    <row r="606" spans="1:11" x14ac:dyDescent="0.25">
      <c r="A606" s="34" t="str">
        <f t="shared" si="15"/>
        <v/>
      </c>
      <c r="K606" s="35"/>
    </row>
    <row r="607" spans="1:11" x14ac:dyDescent="0.25">
      <c r="A607" s="34" t="str">
        <f t="shared" si="15"/>
        <v/>
      </c>
      <c r="K607" s="35"/>
    </row>
    <row r="608" spans="1:11" x14ac:dyDescent="0.25">
      <c r="A608" s="34" t="str">
        <f t="shared" si="15"/>
        <v/>
      </c>
      <c r="K608" s="35"/>
    </row>
    <row r="609" spans="1:11" x14ac:dyDescent="0.25">
      <c r="A609" s="34" t="str">
        <f t="shared" si="15"/>
        <v/>
      </c>
      <c r="K609" s="35"/>
    </row>
    <row r="610" spans="1:11" x14ac:dyDescent="0.25">
      <c r="A610" s="34" t="str">
        <f t="shared" si="15"/>
        <v/>
      </c>
      <c r="K610" s="35"/>
    </row>
    <row r="611" spans="1:11" x14ac:dyDescent="0.25">
      <c r="A611" s="34" t="str">
        <f t="shared" si="15"/>
        <v/>
      </c>
      <c r="K611" s="35"/>
    </row>
    <row r="612" spans="1:11" x14ac:dyDescent="0.25">
      <c r="A612" s="34" t="str">
        <f t="shared" si="15"/>
        <v/>
      </c>
      <c r="K612" s="35"/>
    </row>
    <row r="613" spans="1:11" x14ac:dyDescent="0.25">
      <c r="A613" s="34" t="str">
        <f t="shared" si="15"/>
        <v/>
      </c>
      <c r="K613" s="35"/>
    </row>
    <row r="614" spans="1:11" x14ac:dyDescent="0.25">
      <c r="A614" s="34" t="str">
        <f t="shared" si="15"/>
        <v/>
      </c>
      <c r="K614" s="35"/>
    </row>
    <row r="615" spans="1:11" x14ac:dyDescent="0.25">
      <c r="A615" s="34" t="str">
        <f t="shared" si="15"/>
        <v/>
      </c>
      <c r="K615" s="35"/>
    </row>
    <row r="616" spans="1:11" x14ac:dyDescent="0.25">
      <c r="A616" s="34" t="str">
        <f t="shared" si="15"/>
        <v/>
      </c>
      <c r="K616" s="35"/>
    </row>
    <row r="617" spans="1:11" x14ac:dyDescent="0.25">
      <c r="A617" s="34" t="str">
        <f t="shared" si="15"/>
        <v/>
      </c>
      <c r="K617" s="35"/>
    </row>
    <row r="618" spans="1:11" x14ac:dyDescent="0.25">
      <c r="A618" s="34" t="str">
        <f t="shared" si="15"/>
        <v/>
      </c>
      <c r="K618" s="35"/>
    </row>
    <row r="619" spans="1:11" x14ac:dyDescent="0.25">
      <c r="A619" s="34" t="str">
        <f t="shared" si="15"/>
        <v/>
      </c>
      <c r="K619" s="35"/>
    </row>
    <row r="620" spans="1:11" x14ac:dyDescent="0.25">
      <c r="A620" s="34" t="str">
        <f t="shared" si="15"/>
        <v/>
      </c>
      <c r="K620" s="35"/>
    </row>
    <row r="621" spans="1:11" x14ac:dyDescent="0.25">
      <c r="A621" s="34" t="str">
        <f t="shared" si="15"/>
        <v/>
      </c>
      <c r="K621" s="35"/>
    </row>
    <row r="622" spans="1:11" x14ac:dyDescent="0.25">
      <c r="A622" s="34" t="str">
        <f t="shared" si="15"/>
        <v/>
      </c>
      <c r="K622" s="35"/>
    </row>
    <row r="623" spans="1:11" x14ac:dyDescent="0.25">
      <c r="A623" s="34" t="str">
        <f t="shared" si="15"/>
        <v/>
      </c>
      <c r="K623" s="35"/>
    </row>
    <row r="624" spans="1:11" x14ac:dyDescent="0.25">
      <c r="A624" s="34" t="str">
        <f t="shared" si="15"/>
        <v/>
      </c>
      <c r="K624" s="35"/>
    </row>
    <row r="625" spans="1:11" x14ac:dyDescent="0.25">
      <c r="A625" s="34" t="str">
        <f t="shared" si="15"/>
        <v/>
      </c>
      <c r="K625" s="35"/>
    </row>
    <row r="626" spans="1:11" x14ac:dyDescent="0.25">
      <c r="A626" s="34" t="str">
        <f t="shared" si="15"/>
        <v/>
      </c>
      <c r="K626" s="35"/>
    </row>
    <row r="627" spans="1:11" x14ac:dyDescent="0.25">
      <c r="A627" s="34" t="str">
        <f t="shared" si="15"/>
        <v/>
      </c>
      <c r="K627" s="35"/>
    </row>
    <row r="628" spans="1:11" x14ac:dyDescent="0.25">
      <c r="A628" s="34" t="str">
        <f t="shared" si="15"/>
        <v/>
      </c>
      <c r="K628" s="35"/>
    </row>
    <row r="629" spans="1:11" x14ac:dyDescent="0.25">
      <c r="A629" s="34" t="str">
        <f t="shared" si="15"/>
        <v/>
      </c>
      <c r="K629" s="35"/>
    </row>
    <row r="630" spans="1:11" x14ac:dyDescent="0.25">
      <c r="A630" s="34" t="str">
        <f t="shared" si="15"/>
        <v/>
      </c>
      <c r="K630" s="35"/>
    </row>
    <row r="631" spans="1:11" x14ac:dyDescent="0.25">
      <c r="A631" s="34" t="str">
        <f t="shared" si="15"/>
        <v/>
      </c>
      <c r="K631" s="35"/>
    </row>
    <row r="632" spans="1:11" x14ac:dyDescent="0.25">
      <c r="A632" s="34" t="str">
        <f t="shared" si="15"/>
        <v/>
      </c>
      <c r="K632" s="35"/>
    </row>
    <row r="633" spans="1:11" x14ac:dyDescent="0.25">
      <c r="A633" s="34" t="str">
        <f t="shared" si="15"/>
        <v/>
      </c>
      <c r="K633" s="35"/>
    </row>
    <row r="634" spans="1:11" x14ac:dyDescent="0.25">
      <c r="A634" s="34" t="str">
        <f t="shared" si="15"/>
        <v/>
      </c>
      <c r="K634" s="35"/>
    </row>
    <row r="635" spans="1:11" x14ac:dyDescent="0.25">
      <c r="A635" s="34" t="str">
        <f t="shared" si="15"/>
        <v/>
      </c>
      <c r="K635" s="35"/>
    </row>
    <row r="636" spans="1:11" x14ac:dyDescent="0.25">
      <c r="A636" s="34" t="str">
        <f t="shared" si="15"/>
        <v/>
      </c>
      <c r="K636" s="35"/>
    </row>
    <row r="637" spans="1:11" x14ac:dyDescent="0.25">
      <c r="A637" s="34" t="str">
        <f t="shared" si="15"/>
        <v/>
      </c>
      <c r="K637" s="35"/>
    </row>
    <row r="638" spans="1:11" x14ac:dyDescent="0.25">
      <c r="A638" s="34" t="str">
        <f t="shared" si="15"/>
        <v/>
      </c>
      <c r="K638" s="35"/>
    </row>
    <row r="639" spans="1:11" x14ac:dyDescent="0.25">
      <c r="A639" s="34" t="str">
        <f t="shared" si="15"/>
        <v/>
      </c>
      <c r="K639" s="35"/>
    </row>
    <row r="640" spans="1:11" x14ac:dyDescent="0.25">
      <c r="A640" s="34" t="str">
        <f t="shared" si="15"/>
        <v/>
      </c>
      <c r="K640" s="35"/>
    </row>
    <row r="641" spans="1:11" x14ac:dyDescent="0.25">
      <c r="A641" s="34" t="str">
        <f t="shared" si="15"/>
        <v/>
      </c>
      <c r="K641" s="35"/>
    </row>
    <row r="642" spans="1:11" x14ac:dyDescent="0.25">
      <c r="A642" s="34" t="str">
        <f t="shared" si="15"/>
        <v/>
      </c>
      <c r="K642" s="35"/>
    </row>
    <row r="643" spans="1:11" x14ac:dyDescent="0.25">
      <c r="A643" s="34" t="str">
        <f t="shared" si="15"/>
        <v/>
      </c>
      <c r="K643" s="35"/>
    </row>
    <row r="644" spans="1:11" x14ac:dyDescent="0.25">
      <c r="A644" s="34" t="str">
        <f t="shared" si="15"/>
        <v/>
      </c>
      <c r="K644" s="35"/>
    </row>
    <row r="645" spans="1:11" x14ac:dyDescent="0.25">
      <c r="A645" s="34" t="str">
        <f t="shared" si="15"/>
        <v/>
      </c>
      <c r="K645" s="35"/>
    </row>
    <row r="646" spans="1:11" x14ac:dyDescent="0.25">
      <c r="A646" s="34" t="str">
        <f t="shared" ref="A646:A709" si="16">C646&amp;E646</f>
        <v/>
      </c>
      <c r="K646" s="35"/>
    </row>
    <row r="647" spans="1:11" x14ac:dyDescent="0.25">
      <c r="A647" s="34" t="str">
        <f t="shared" si="16"/>
        <v/>
      </c>
      <c r="K647" s="35"/>
    </row>
    <row r="648" spans="1:11" x14ac:dyDescent="0.25">
      <c r="A648" s="34" t="str">
        <f t="shared" si="16"/>
        <v/>
      </c>
      <c r="K648" s="35"/>
    </row>
    <row r="649" spans="1:11" x14ac:dyDescent="0.25">
      <c r="A649" s="34" t="str">
        <f t="shared" si="16"/>
        <v/>
      </c>
      <c r="K649" s="35"/>
    </row>
    <row r="650" spans="1:11" x14ac:dyDescent="0.25">
      <c r="A650" s="34" t="str">
        <f t="shared" si="16"/>
        <v/>
      </c>
      <c r="K650" s="35"/>
    </row>
    <row r="651" spans="1:11" x14ac:dyDescent="0.25">
      <c r="A651" s="34" t="str">
        <f t="shared" si="16"/>
        <v/>
      </c>
      <c r="K651" s="35"/>
    </row>
    <row r="652" spans="1:11" x14ac:dyDescent="0.25">
      <c r="A652" s="34" t="str">
        <f t="shared" si="16"/>
        <v/>
      </c>
      <c r="K652" s="35"/>
    </row>
    <row r="653" spans="1:11" x14ac:dyDescent="0.25">
      <c r="A653" s="34" t="str">
        <f t="shared" si="16"/>
        <v/>
      </c>
      <c r="K653" s="35"/>
    </row>
    <row r="654" spans="1:11" x14ac:dyDescent="0.25">
      <c r="A654" s="34" t="str">
        <f t="shared" si="16"/>
        <v/>
      </c>
      <c r="K654" s="35"/>
    </row>
    <row r="655" spans="1:11" x14ac:dyDescent="0.25">
      <c r="A655" s="34" t="str">
        <f t="shared" si="16"/>
        <v/>
      </c>
      <c r="K655" s="35"/>
    </row>
    <row r="656" spans="1:11" x14ac:dyDescent="0.25">
      <c r="A656" s="34" t="str">
        <f t="shared" si="16"/>
        <v/>
      </c>
      <c r="K656" s="35"/>
    </row>
    <row r="657" spans="1:11" x14ac:dyDescent="0.25">
      <c r="A657" s="34" t="str">
        <f t="shared" si="16"/>
        <v/>
      </c>
      <c r="K657" s="35"/>
    </row>
    <row r="658" spans="1:11" x14ac:dyDescent="0.25">
      <c r="A658" s="34" t="str">
        <f t="shared" si="16"/>
        <v/>
      </c>
      <c r="K658" s="35"/>
    </row>
    <row r="659" spans="1:11" x14ac:dyDescent="0.25">
      <c r="A659" s="34" t="str">
        <f t="shared" si="16"/>
        <v/>
      </c>
      <c r="K659" s="35"/>
    </row>
    <row r="660" spans="1:11" x14ac:dyDescent="0.25">
      <c r="A660" s="34" t="str">
        <f t="shared" si="16"/>
        <v/>
      </c>
      <c r="K660" s="35"/>
    </row>
    <row r="661" spans="1:11" x14ac:dyDescent="0.25">
      <c r="A661" s="34" t="str">
        <f t="shared" si="16"/>
        <v/>
      </c>
      <c r="K661" s="35"/>
    </row>
    <row r="662" spans="1:11" x14ac:dyDescent="0.25">
      <c r="A662" s="34" t="str">
        <f t="shared" si="16"/>
        <v/>
      </c>
      <c r="K662" s="35"/>
    </row>
    <row r="663" spans="1:11" x14ac:dyDescent="0.25">
      <c r="A663" s="34" t="str">
        <f t="shared" si="16"/>
        <v/>
      </c>
      <c r="K663" s="35"/>
    </row>
    <row r="664" spans="1:11" x14ac:dyDescent="0.25">
      <c r="A664" s="34" t="str">
        <f t="shared" si="16"/>
        <v/>
      </c>
      <c r="K664" s="35"/>
    </row>
    <row r="665" spans="1:11" x14ac:dyDescent="0.25">
      <c r="A665" s="34" t="str">
        <f t="shared" si="16"/>
        <v/>
      </c>
      <c r="K665" s="35"/>
    </row>
    <row r="666" spans="1:11" x14ac:dyDescent="0.25">
      <c r="A666" s="34" t="str">
        <f t="shared" si="16"/>
        <v/>
      </c>
      <c r="K666" s="35"/>
    </row>
    <row r="667" spans="1:11" x14ac:dyDescent="0.25">
      <c r="A667" s="34" t="str">
        <f t="shared" si="16"/>
        <v/>
      </c>
      <c r="K667" s="35"/>
    </row>
    <row r="668" spans="1:11" x14ac:dyDescent="0.25">
      <c r="A668" s="34" t="str">
        <f t="shared" si="16"/>
        <v/>
      </c>
      <c r="K668" s="35"/>
    </row>
    <row r="669" spans="1:11" x14ac:dyDescent="0.25">
      <c r="A669" s="34" t="str">
        <f t="shared" si="16"/>
        <v/>
      </c>
      <c r="K669" s="35"/>
    </row>
    <row r="670" spans="1:11" x14ac:dyDescent="0.25">
      <c r="A670" s="34" t="str">
        <f t="shared" si="16"/>
        <v/>
      </c>
      <c r="K670" s="35"/>
    </row>
    <row r="671" spans="1:11" x14ac:dyDescent="0.25">
      <c r="A671" s="34" t="str">
        <f t="shared" si="16"/>
        <v/>
      </c>
      <c r="K671" s="35"/>
    </row>
    <row r="672" spans="1:11" x14ac:dyDescent="0.25">
      <c r="A672" s="34" t="str">
        <f t="shared" si="16"/>
        <v/>
      </c>
      <c r="K672" s="35"/>
    </row>
    <row r="673" spans="1:11" x14ac:dyDescent="0.25">
      <c r="A673" s="34" t="str">
        <f t="shared" si="16"/>
        <v/>
      </c>
      <c r="K673" s="35"/>
    </row>
    <row r="674" spans="1:11" x14ac:dyDescent="0.25">
      <c r="A674" s="34" t="str">
        <f t="shared" si="16"/>
        <v/>
      </c>
      <c r="K674" s="35"/>
    </row>
    <row r="675" spans="1:11" x14ac:dyDescent="0.25">
      <c r="A675" s="34" t="str">
        <f t="shared" si="16"/>
        <v/>
      </c>
      <c r="K675" s="35"/>
    </row>
    <row r="676" spans="1:11" x14ac:dyDescent="0.25">
      <c r="A676" s="34" t="str">
        <f t="shared" si="16"/>
        <v/>
      </c>
      <c r="K676" s="35"/>
    </row>
    <row r="677" spans="1:11" x14ac:dyDescent="0.25">
      <c r="A677" s="34" t="str">
        <f t="shared" si="16"/>
        <v/>
      </c>
      <c r="K677" s="35"/>
    </row>
    <row r="678" spans="1:11" x14ac:dyDescent="0.25">
      <c r="A678" s="34" t="str">
        <f t="shared" si="16"/>
        <v/>
      </c>
      <c r="K678" s="35"/>
    </row>
    <row r="679" spans="1:11" x14ac:dyDescent="0.25">
      <c r="A679" s="34" t="str">
        <f t="shared" si="16"/>
        <v/>
      </c>
      <c r="K679" s="35"/>
    </row>
    <row r="680" spans="1:11" x14ac:dyDescent="0.25">
      <c r="A680" s="34" t="str">
        <f t="shared" si="16"/>
        <v/>
      </c>
      <c r="K680" s="35"/>
    </row>
    <row r="681" spans="1:11" x14ac:dyDescent="0.25">
      <c r="A681" s="34" t="str">
        <f t="shared" si="16"/>
        <v/>
      </c>
      <c r="K681" s="35"/>
    </row>
    <row r="682" spans="1:11" x14ac:dyDescent="0.25">
      <c r="A682" s="34" t="str">
        <f t="shared" si="16"/>
        <v/>
      </c>
      <c r="K682" s="35"/>
    </row>
    <row r="683" spans="1:11" x14ac:dyDescent="0.25">
      <c r="A683" s="34" t="str">
        <f t="shared" si="16"/>
        <v/>
      </c>
      <c r="K683" s="35"/>
    </row>
    <row r="684" spans="1:11" x14ac:dyDescent="0.25">
      <c r="A684" s="34" t="str">
        <f t="shared" si="16"/>
        <v/>
      </c>
      <c r="K684" s="35"/>
    </row>
    <row r="685" spans="1:11" x14ac:dyDescent="0.25">
      <c r="A685" s="34" t="str">
        <f t="shared" si="16"/>
        <v/>
      </c>
      <c r="K685" s="35"/>
    </row>
    <row r="686" spans="1:11" x14ac:dyDescent="0.25">
      <c r="A686" s="34" t="str">
        <f t="shared" si="16"/>
        <v/>
      </c>
      <c r="K686" s="35"/>
    </row>
    <row r="687" spans="1:11" x14ac:dyDescent="0.25">
      <c r="A687" s="34" t="str">
        <f t="shared" si="16"/>
        <v/>
      </c>
      <c r="K687" s="35"/>
    </row>
    <row r="688" spans="1:11" x14ac:dyDescent="0.25">
      <c r="A688" s="34" t="str">
        <f t="shared" si="16"/>
        <v/>
      </c>
      <c r="K688" s="35"/>
    </row>
    <row r="689" spans="1:11" x14ac:dyDescent="0.25">
      <c r="A689" s="34" t="str">
        <f t="shared" si="16"/>
        <v/>
      </c>
      <c r="K689" s="35"/>
    </row>
    <row r="690" spans="1:11" x14ac:dyDescent="0.25">
      <c r="A690" s="34" t="str">
        <f t="shared" si="16"/>
        <v/>
      </c>
      <c r="K690" s="35"/>
    </row>
    <row r="691" spans="1:11" x14ac:dyDescent="0.25">
      <c r="A691" s="34" t="str">
        <f t="shared" si="16"/>
        <v/>
      </c>
      <c r="K691" s="35"/>
    </row>
    <row r="692" spans="1:11" x14ac:dyDescent="0.25">
      <c r="A692" s="34" t="str">
        <f t="shared" si="16"/>
        <v/>
      </c>
      <c r="K692" s="35"/>
    </row>
    <row r="693" spans="1:11" x14ac:dyDescent="0.25">
      <c r="A693" s="34" t="str">
        <f t="shared" si="16"/>
        <v/>
      </c>
      <c r="K693" s="35"/>
    </row>
    <row r="694" spans="1:11" x14ac:dyDescent="0.25">
      <c r="A694" s="34" t="str">
        <f t="shared" si="16"/>
        <v/>
      </c>
      <c r="K694" s="35"/>
    </row>
    <row r="695" spans="1:11" x14ac:dyDescent="0.25">
      <c r="A695" s="34" t="str">
        <f t="shared" si="16"/>
        <v/>
      </c>
      <c r="K695" s="35"/>
    </row>
    <row r="696" spans="1:11" x14ac:dyDescent="0.25">
      <c r="A696" s="34" t="str">
        <f t="shared" si="16"/>
        <v/>
      </c>
      <c r="K696" s="35"/>
    </row>
    <row r="697" spans="1:11" x14ac:dyDescent="0.25">
      <c r="A697" s="34" t="str">
        <f t="shared" si="16"/>
        <v/>
      </c>
      <c r="K697" s="35"/>
    </row>
    <row r="698" spans="1:11" x14ac:dyDescent="0.25">
      <c r="A698" s="34" t="str">
        <f t="shared" si="16"/>
        <v/>
      </c>
      <c r="K698" s="35"/>
    </row>
    <row r="699" spans="1:11" x14ac:dyDescent="0.25">
      <c r="A699" s="34" t="str">
        <f t="shared" si="16"/>
        <v/>
      </c>
      <c r="K699" s="35"/>
    </row>
    <row r="700" spans="1:11" x14ac:dyDescent="0.25">
      <c r="A700" s="34" t="str">
        <f t="shared" si="16"/>
        <v/>
      </c>
      <c r="K700" s="35"/>
    </row>
    <row r="701" spans="1:11" x14ac:dyDescent="0.25">
      <c r="A701" s="34" t="str">
        <f t="shared" si="16"/>
        <v/>
      </c>
      <c r="K701" s="35"/>
    </row>
    <row r="702" spans="1:11" x14ac:dyDescent="0.25">
      <c r="A702" s="34" t="str">
        <f t="shared" si="16"/>
        <v/>
      </c>
      <c r="K702" s="35"/>
    </row>
    <row r="703" spans="1:11" x14ac:dyDescent="0.25">
      <c r="A703" s="34" t="str">
        <f t="shared" si="16"/>
        <v/>
      </c>
      <c r="K703" s="35"/>
    </row>
    <row r="704" spans="1:11" x14ac:dyDescent="0.25">
      <c r="A704" s="34" t="str">
        <f t="shared" si="16"/>
        <v/>
      </c>
      <c r="K704" s="35"/>
    </row>
    <row r="705" spans="1:11" x14ac:dyDescent="0.25">
      <c r="A705" s="34" t="str">
        <f t="shared" si="16"/>
        <v/>
      </c>
      <c r="K705" s="35"/>
    </row>
    <row r="706" spans="1:11" x14ac:dyDescent="0.25">
      <c r="A706" s="34" t="str">
        <f t="shared" si="16"/>
        <v/>
      </c>
      <c r="K706" s="35"/>
    </row>
    <row r="707" spans="1:11" x14ac:dyDescent="0.25">
      <c r="A707" s="34" t="str">
        <f t="shared" si="16"/>
        <v/>
      </c>
      <c r="K707" s="35"/>
    </row>
    <row r="708" spans="1:11" x14ac:dyDescent="0.25">
      <c r="A708" s="34" t="str">
        <f t="shared" si="16"/>
        <v/>
      </c>
      <c r="K708" s="35"/>
    </row>
    <row r="709" spans="1:11" x14ac:dyDescent="0.25">
      <c r="A709" s="34" t="str">
        <f t="shared" si="16"/>
        <v/>
      </c>
      <c r="K709" s="35"/>
    </row>
    <row r="710" spans="1:11" x14ac:dyDescent="0.25">
      <c r="A710" s="34" t="str">
        <f t="shared" ref="A710:A773" si="17">C710&amp;E710</f>
        <v/>
      </c>
      <c r="K710" s="35"/>
    </row>
    <row r="711" spans="1:11" x14ac:dyDescent="0.25">
      <c r="A711" s="34" t="str">
        <f t="shared" si="17"/>
        <v/>
      </c>
      <c r="K711" s="35"/>
    </row>
    <row r="712" spans="1:11" x14ac:dyDescent="0.25">
      <c r="A712" s="34" t="str">
        <f t="shared" si="17"/>
        <v/>
      </c>
      <c r="K712" s="35"/>
    </row>
    <row r="713" spans="1:11" x14ac:dyDescent="0.25">
      <c r="A713" s="34" t="str">
        <f t="shared" si="17"/>
        <v/>
      </c>
      <c r="K713" s="35"/>
    </row>
    <row r="714" spans="1:11" x14ac:dyDescent="0.25">
      <c r="A714" s="34" t="str">
        <f t="shared" si="17"/>
        <v/>
      </c>
      <c r="K714" s="35"/>
    </row>
    <row r="715" spans="1:11" x14ac:dyDescent="0.25">
      <c r="A715" s="34" t="str">
        <f t="shared" si="17"/>
        <v/>
      </c>
      <c r="K715" s="35"/>
    </row>
    <row r="716" spans="1:11" x14ac:dyDescent="0.25">
      <c r="A716" s="34" t="str">
        <f t="shared" si="17"/>
        <v/>
      </c>
      <c r="K716" s="35"/>
    </row>
    <row r="717" spans="1:11" x14ac:dyDescent="0.25">
      <c r="A717" s="34" t="str">
        <f t="shared" si="17"/>
        <v/>
      </c>
      <c r="K717" s="35"/>
    </row>
    <row r="718" spans="1:11" x14ac:dyDescent="0.25">
      <c r="A718" s="34" t="str">
        <f t="shared" si="17"/>
        <v/>
      </c>
      <c r="K718" s="35"/>
    </row>
    <row r="719" spans="1:11" x14ac:dyDescent="0.25">
      <c r="A719" s="34" t="str">
        <f t="shared" si="17"/>
        <v/>
      </c>
      <c r="K719" s="35"/>
    </row>
    <row r="720" spans="1:11" x14ac:dyDescent="0.25">
      <c r="A720" s="34" t="str">
        <f t="shared" si="17"/>
        <v/>
      </c>
      <c r="K720" s="35"/>
    </row>
    <row r="721" spans="1:11" x14ac:dyDescent="0.25">
      <c r="A721" s="34" t="str">
        <f t="shared" si="17"/>
        <v/>
      </c>
      <c r="K721" s="35"/>
    </row>
    <row r="722" spans="1:11" x14ac:dyDescent="0.25">
      <c r="A722" s="34" t="str">
        <f t="shared" si="17"/>
        <v/>
      </c>
      <c r="K722" s="35"/>
    </row>
    <row r="723" spans="1:11" x14ac:dyDescent="0.25">
      <c r="A723" s="34" t="str">
        <f t="shared" si="17"/>
        <v/>
      </c>
      <c r="K723" s="35"/>
    </row>
    <row r="724" spans="1:11" x14ac:dyDescent="0.25">
      <c r="A724" s="34" t="str">
        <f t="shared" si="17"/>
        <v/>
      </c>
      <c r="K724" s="35"/>
    </row>
    <row r="725" spans="1:11" x14ac:dyDescent="0.25">
      <c r="A725" s="34" t="str">
        <f t="shared" si="17"/>
        <v/>
      </c>
      <c r="K725" s="35"/>
    </row>
    <row r="726" spans="1:11" x14ac:dyDescent="0.25">
      <c r="A726" s="34" t="str">
        <f t="shared" si="17"/>
        <v/>
      </c>
      <c r="K726" s="35"/>
    </row>
    <row r="727" spans="1:11" x14ac:dyDescent="0.25">
      <c r="A727" s="34" t="str">
        <f t="shared" si="17"/>
        <v/>
      </c>
      <c r="K727" s="35"/>
    </row>
    <row r="728" spans="1:11" x14ac:dyDescent="0.25">
      <c r="A728" s="34" t="str">
        <f t="shared" si="17"/>
        <v/>
      </c>
      <c r="K728" s="35"/>
    </row>
    <row r="729" spans="1:11" x14ac:dyDescent="0.25">
      <c r="A729" s="34" t="str">
        <f t="shared" si="17"/>
        <v/>
      </c>
      <c r="K729" s="35"/>
    </row>
    <row r="730" spans="1:11" x14ac:dyDescent="0.25">
      <c r="A730" s="34" t="str">
        <f t="shared" si="17"/>
        <v/>
      </c>
      <c r="K730" s="35"/>
    </row>
    <row r="731" spans="1:11" x14ac:dyDescent="0.25">
      <c r="A731" s="34" t="str">
        <f t="shared" si="17"/>
        <v/>
      </c>
      <c r="K731" s="35"/>
    </row>
    <row r="732" spans="1:11" x14ac:dyDescent="0.25">
      <c r="A732" s="34" t="str">
        <f t="shared" si="17"/>
        <v/>
      </c>
      <c r="K732" s="35"/>
    </row>
    <row r="733" spans="1:11" x14ac:dyDescent="0.25">
      <c r="A733" s="34" t="str">
        <f t="shared" si="17"/>
        <v/>
      </c>
      <c r="K733" s="35"/>
    </row>
    <row r="734" spans="1:11" x14ac:dyDescent="0.25">
      <c r="A734" s="34" t="str">
        <f t="shared" si="17"/>
        <v/>
      </c>
      <c r="K734" s="35"/>
    </row>
    <row r="735" spans="1:11" x14ac:dyDescent="0.25">
      <c r="A735" s="34" t="str">
        <f t="shared" si="17"/>
        <v/>
      </c>
      <c r="K735" s="35"/>
    </row>
    <row r="736" spans="1:11" x14ac:dyDescent="0.25">
      <c r="A736" s="34" t="str">
        <f t="shared" si="17"/>
        <v/>
      </c>
      <c r="K736" s="35"/>
    </row>
    <row r="737" spans="1:11" x14ac:dyDescent="0.25">
      <c r="A737" s="34" t="str">
        <f t="shared" si="17"/>
        <v/>
      </c>
      <c r="K737" s="35"/>
    </row>
    <row r="738" spans="1:11" x14ac:dyDescent="0.25">
      <c r="A738" s="34" t="str">
        <f t="shared" si="17"/>
        <v/>
      </c>
      <c r="K738" s="35"/>
    </row>
    <row r="739" spans="1:11" x14ac:dyDescent="0.25">
      <c r="A739" s="34" t="str">
        <f t="shared" si="17"/>
        <v/>
      </c>
      <c r="K739" s="35"/>
    </row>
    <row r="740" spans="1:11" x14ac:dyDescent="0.25">
      <c r="A740" s="34" t="str">
        <f t="shared" si="17"/>
        <v/>
      </c>
      <c r="K740" s="35"/>
    </row>
    <row r="741" spans="1:11" x14ac:dyDescent="0.25">
      <c r="A741" s="34" t="str">
        <f t="shared" si="17"/>
        <v/>
      </c>
      <c r="K741" s="35"/>
    </row>
    <row r="742" spans="1:11" x14ac:dyDescent="0.25">
      <c r="A742" s="34" t="str">
        <f t="shared" si="17"/>
        <v/>
      </c>
      <c r="K742" s="35"/>
    </row>
    <row r="743" spans="1:11" x14ac:dyDescent="0.25">
      <c r="A743" s="34" t="str">
        <f t="shared" si="17"/>
        <v/>
      </c>
      <c r="K743" s="35"/>
    </row>
    <row r="744" spans="1:11" x14ac:dyDescent="0.25">
      <c r="A744" s="34" t="str">
        <f t="shared" si="17"/>
        <v/>
      </c>
      <c r="K744" s="35"/>
    </row>
    <row r="745" spans="1:11" x14ac:dyDescent="0.25">
      <c r="A745" s="34" t="str">
        <f t="shared" si="17"/>
        <v/>
      </c>
      <c r="K745" s="35"/>
    </row>
    <row r="746" spans="1:11" x14ac:dyDescent="0.25">
      <c r="A746" s="34" t="str">
        <f t="shared" si="17"/>
        <v/>
      </c>
      <c r="K746" s="35"/>
    </row>
    <row r="747" spans="1:11" x14ac:dyDescent="0.25">
      <c r="A747" s="34" t="str">
        <f t="shared" si="17"/>
        <v/>
      </c>
      <c r="K747" s="35"/>
    </row>
    <row r="748" spans="1:11" x14ac:dyDescent="0.25">
      <c r="A748" s="34" t="str">
        <f t="shared" si="17"/>
        <v/>
      </c>
      <c r="K748" s="35"/>
    </row>
    <row r="749" spans="1:11" x14ac:dyDescent="0.25">
      <c r="A749" s="34" t="str">
        <f t="shared" si="17"/>
        <v/>
      </c>
      <c r="K749" s="35"/>
    </row>
    <row r="750" spans="1:11" x14ac:dyDescent="0.25">
      <c r="A750" s="34" t="str">
        <f t="shared" si="17"/>
        <v/>
      </c>
      <c r="K750" s="35"/>
    </row>
    <row r="751" spans="1:11" x14ac:dyDescent="0.25">
      <c r="A751" s="34" t="str">
        <f t="shared" si="17"/>
        <v/>
      </c>
      <c r="K751" s="35"/>
    </row>
    <row r="752" spans="1:11" x14ac:dyDescent="0.25">
      <c r="A752" s="34" t="str">
        <f t="shared" si="17"/>
        <v/>
      </c>
      <c r="K752" s="35"/>
    </row>
    <row r="753" spans="1:11" x14ac:dyDescent="0.25">
      <c r="A753" s="34" t="str">
        <f t="shared" si="17"/>
        <v/>
      </c>
      <c r="K753" s="35"/>
    </row>
    <row r="754" spans="1:11" x14ac:dyDescent="0.25">
      <c r="A754" s="34" t="str">
        <f t="shared" si="17"/>
        <v/>
      </c>
      <c r="K754" s="35"/>
    </row>
    <row r="755" spans="1:11" x14ac:dyDescent="0.25">
      <c r="A755" s="34" t="str">
        <f t="shared" si="17"/>
        <v/>
      </c>
      <c r="K755" s="35"/>
    </row>
    <row r="756" spans="1:11" x14ac:dyDescent="0.25">
      <c r="A756" s="34" t="str">
        <f t="shared" si="17"/>
        <v/>
      </c>
      <c r="K756" s="35"/>
    </row>
    <row r="757" spans="1:11" x14ac:dyDescent="0.25">
      <c r="A757" s="34" t="str">
        <f t="shared" si="17"/>
        <v/>
      </c>
      <c r="K757" s="35"/>
    </row>
    <row r="758" spans="1:11" x14ac:dyDescent="0.25">
      <c r="A758" s="34" t="str">
        <f t="shared" si="17"/>
        <v/>
      </c>
      <c r="K758" s="35"/>
    </row>
    <row r="759" spans="1:11" x14ac:dyDescent="0.25">
      <c r="A759" s="34" t="str">
        <f t="shared" si="17"/>
        <v/>
      </c>
      <c r="K759" s="35"/>
    </row>
    <row r="760" spans="1:11" x14ac:dyDescent="0.25">
      <c r="A760" s="34" t="str">
        <f t="shared" si="17"/>
        <v/>
      </c>
      <c r="K760" s="35"/>
    </row>
    <row r="761" spans="1:11" x14ac:dyDescent="0.25">
      <c r="A761" s="34" t="str">
        <f t="shared" si="17"/>
        <v/>
      </c>
      <c r="K761" s="35"/>
    </row>
    <row r="762" spans="1:11" x14ac:dyDescent="0.25">
      <c r="A762" s="34" t="str">
        <f t="shared" si="17"/>
        <v/>
      </c>
      <c r="K762" s="35"/>
    </row>
    <row r="763" spans="1:11" x14ac:dyDescent="0.25">
      <c r="A763" s="34" t="str">
        <f t="shared" si="17"/>
        <v/>
      </c>
      <c r="K763" s="35"/>
    </row>
    <row r="764" spans="1:11" x14ac:dyDescent="0.25">
      <c r="A764" s="34" t="str">
        <f t="shared" si="17"/>
        <v/>
      </c>
      <c r="K764" s="35"/>
    </row>
    <row r="765" spans="1:11" x14ac:dyDescent="0.25">
      <c r="A765" s="34" t="str">
        <f t="shared" si="17"/>
        <v/>
      </c>
      <c r="K765" s="35"/>
    </row>
    <row r="766" spans="1:11" x14ac:dyDescent="0.25">
      <c r="A766" s="34" t="str">
        <f t="shared" si="17"/>
        <v/>
      </c>
      <c r="K766" s="35"/>
    </row>
    <row r="767" spans="1:11" x14ac:dyDescent="0.25">
      <c r="A767" s="34" t="str">
        <f t="shared" si="17"/>
        <v/>
      </c>
      <c r="K767" s="35"/>
    </row>
    <row r="768" spans="1:11" x14ac:dyDescent="0.25">
      <c r="A768" s="34" t="str">
        <f t="shared" si="17"/>
        <v/>
      </c>
      <c r="K768" s="35"/>
    </row>
    <row r="769" spans="1:11" x14ac:dyDescent="0.25">
      <c r="A769" s="34" t="str">
        <f t="shared" si="17"/>
        <v/>
      </c>
      <c r="K769" s="35"/>
    </row>
    <row r="770" spans="1:11" x14ac:dyDescent="0.25">
      <c r="A770" s="34" t="str">
        <f t="shared" si="17"/>
        <v/>
      </c>
      <c r="K770" s="35"/>
    </row>
    <row r="771" spans="1:11" x14ac:dyDescent="0.25">
      <c r="A771" s="34" t="str">
        <f t="shared" si="17"/>
        <v/>
      </c>
      <c r="K771" s="35"/>
    </row>
    <row r="772" spans="1:11" x14ac:dyDescent="0.25">
      <c r="A772" s="34" t="str">
        <f t="shared" si="17"/>
        <v/>
      </c>
      <c r="K772" s="35"/>
    </row>
    <row r="773" spans="1:11" x14ac:dyDescent="0.25">
      <c r="A773" s="34" t="str">
        <f t="shared" si="17"/>
        <v/>
      </c>
      <c r="K773" s="35"/>
    </row>
    <row r="774" spans="1:11" x14ac:dyDescent="0.25">
      <c r="A774" s="34" t="str">
        <f t="shared" ref="A774:A837" si="18">C774&amp;E774</f>
        <v/>
      </c>
      <c r="K774" s="35"/>
    </row>
    <row r="775" spans="1:11" x14ac:dyDescent="0.25">
      <c r="A775" s="34" t="str">
        <f t="shared" si="18"/>
        <v/>
      </c>
      <c r="K775" s="35"/>
    </row>
    <row r="776" spans="1:11" x14ac:dyDescent="0.25">
      <c r="A776" s="34" t="str">
        <f t="shared" si="18"/>
        <v/>
      </c>
      <c r="K776" s="35"/>
    </row>
    <row r="777" spans="1:11" x14ac:dyDescent="0.25">
      <c r="A777" s="34" t="str">
        <f t="shared" si="18"/>
        <v/>
      </c>
      <c r="K777" s="35"/>
    </row>
    <row r="778" spans="1:11" x14ac:dyDescent="0.25">
      <c r="A778" s="34" t="str">
        <f t="shared" si="18"/>
        <v/>
      </c>
      <c r="K778" s="35"/>
    </row>
    <row r="779" spans="1:11" x14ac:dyDescent="0.25">
      <c r="A779" s="34" t="str">
        <f t="shared" si="18"/>
        <v/>
      </c>
      <c r="K779" s="35"/>
    </row>
    <row r="780" spans="1:11" x14ac:dyDescent="0.25">
      <c r="A780" s="34" t="str">
        <f t="shared" si="18"/>
        <v/>
      </c>
      <c r="K780" s="35"/>
    </row>
    <row r="781" spans="1:11" x14ac:dyDescent="0.25">
      <c r="A781" s="34" t="str">
        <f t="shared" si="18"/>
        <v/>
      </c>
      <c r="K781" s="35"/>
    </row>
    <row r="782" spans="1:11" x14ac:dyDescent="0.25">
      <c r="A782" s="34" t="str">
        <f t="shared" si="18"/>
        <v/>
      </c>
      <c r="K782" s="35"/>
    </row>
    <row r="783" spans="1:11" x14ac:dyDescent="0.25">
      <c r="A783" s="34" t="str">
        <f t="shared" si="18"/>
        <v/>
      </c>
      <c r="K783" s="35"/>
    </row>
    <row r="784" spans="1:11" x14ac:dyDescent="0.25">
      <c r="A784" s="34" t="str">
        <f t="shared" si="18"/>
        <v/>
      </c>
      <c r="K784" s="35"/>
    </row>
    <row r="785" spans="1:11" x14ac:dyDescent="0.25">
      <c r="A785" s="34" t="str">
        <f t="shared" si="18"/>
        <v/>
      </c>
      <c r="K785" s="35"/>
    </row>
    <row r="786" spans="1:11" x14ac:dyDescent="0.25">
      <c r="A786" s="34" t="str">
        <f t="shared" si="18"/>
        <v/>
      </c>
      <c r="K786" s="35"/>
    </row>
    <row r="787" spans="1:11" x14ac:dyDescent="0.25">
      <c r="A787" s="34" t="str">
        <f t="shared" si="18"/>
        <v/>
      </c>
      <c r="K787" s="35"/>
    </row>
    <row r="788" spans="1:11" x14ac:dyDescent="0.25">
      <c r="A788" s="34" t="str">
        <f t="shared" si="18"/>
        <v/>
      </c>
      <c r="K788" s="35"/>
    </row>
    <row r="789" spans="1:11" x14ac:dyDescent="0.25">
      <c r="A789" s="34" t="str">
        <f t="shared" si="18"/>
        <v/>
      </c>
      <c r="K789" s="35"/>
    </row>
    <row r="790" spans="1:11" x14ac:dyDescent="0.25">
      <c r="A790" s="34" t="str">
        <f t="shared" si="18"/>
        <v/>
      </c>
      <c r="K790" s="35"/>
    </row>
    <row r="791" spans="1:11" x14ac:dyDescent="0.25">
      <c r="A791" s="34" t="str">
        <f t="shared" si="18"/>
        <v/>
      </c>
      <c r="K791" s="35"/>
    </row>
    <row r="792" spans="1:11" x14ac:dyDescent="0.25">
      <c r="A792" s="34" t="str">
        <f t="shared" si="18"/>
        <v/>
      </c>
      <c r="K792" s="35"/>
    </row>
    <row r="793" spans="1:11" x14ac:dyDescent="0.25">
      <c r="A793" s="34" t="str">
        <f t="shared" si="18"/>
        <v/>
      </c>
      <c r="K793" s="35"/>
    </row>
    <row r="794" spans="1:11" x14ac:dyDescent="0.25">
      <c r="A794" s="34" t="str">
        <f t="shared" si="18"/>
        <v/>
      </c>
      <c r="K794" s="35"/>
    </row>
    <row r="795" spans="1:11" x14ac:dyDescent="0.25">
      <c r="A795" s="34" t="str">
        <f t="shared" si="18"/>
        <v/>
      </c>
      <c r="K795" s="35"/>
    </row>
    <row r="796" spans="1:11" x14ac:dyDescent="0.25">
      <c r="A796" s="34" t="str">
        <f t="shared" si="18"/>
        <v/>
      </c>
      <c r="K796" s="35"/>
    </row>
    <row r="797" spans="1:11" x14ac:dyDescent="0.25">
      <c r="A797" s="34" t="str">
        <f t="shared" si="18"/>
        <v/>
      </c>
      <c r="K797" s="35"/>
    </row>
    <row r="798" spans="1:11" x14ac:dyDescent="0.25">
      <c r="A798" s="34" t="str">
        <f t="shared" si="18"/>
        <v/>
      </c>
      <c r="K798" s="35"/>
    </row>
    <row r="799" spans="1:11" x14ac:dyDescent="0.25">
      <c r="A799" s="34" t="str">
        <f t="shared" si="18"/>
        <v/>
      </c>
      <c r="K799" s="35"/>
    </row>
    <row r="800" spans="1:11" x14ac:dyDescent="0.25">
      <c r="A800" s="34" t="str">
        <f t="shared" si="18"/>
        <v/>
      </c>
      <c r="K800" s="35"/>
    </row>
    <row r="801" spans="1:11" x14ac:dyDescent="0.25">
      <c r="A801" s="34" t="str">
        <f t="shared" si="18"/>
        <v/>
      </c>
      <c r="K801" s="35"/>
    </row>
    <row r="802" spans="1:11" x14ac:dyDescent="0.25">
      <c r="A802" s="34" t="str">
        <f t="shared" si="18"/>
        <v/>
      </c>
      <c r="K802" s="35"/>
    </row>
    <row r="803" spans="1:11" x14ac:dyDescent="0.25">
      <c r="A803" s="34" t="str">
        <f t="shared" si="18"/>
        <v/>
      </c>
      <c r="K803" s="35"/>
    </row>
    <row r="804" spans="1:11" x14ac:dyDescent="0.25">
      <c r="A804" s="34" t="str">
        <f t="shared" si="18"/>
        <v/>
      </c>
      <c r="K804" s="35"/>
    </row>
    <row r="805" spans="1:11" x14ac:dyDescent="0.25">
      <c r="A805" s="34" t="str">
        <f t="shared" si="18"/>
        <v/>
      </c>
      <c r="K805" s="35"/>
    </row>
    <row r="806" spans="1:11" x14ac:dyDescent="0.25">
      <c r="A806" s="34" t="str">
        <f t="shared" si="18"/>
        <v/>
      </c>
      <c r="K806" s="35"/>
    </row>
    <row r="807" spans="1:11" x14ac:dyDescent="0.25">
      <c r="A807" s="34" t="str">
        <f t="shared" si="18"/>
        <v/>
      </c>
      <c r="K807" s="35"/>
    </row>
    <row r="808" spans="1:11" x14ac:dyDescent="0.25">
      <c r="A808" s="34" t="str">
        <f t="shared" si="18"/>
        <v/>
      </c>
      <c r="K808" s="35"/>
    </row>
    <row r="809" spans="1:11" x14ac:dyDescent="0.25">
      <c r="A809" s="34" t="str">
        <f t="shared" si="18"/>
        <v/>
      </c>
      <c r="K809" s="35"/>
    </row>
    <row r="810" spans="1:11" x14ac:dyDescent="0.25">
      <c r="A810" s="34" t="str">
        <f t="shared" si="18"/>
        <v/>
      </c>
      <c r="K810" s="35"/>
    </row>
    <row r="811" spans="1:11" x14ac:dyDescent="0.25">
      <c r="A811" s="34" t="str">
        <f t="shared" si="18"/>
        <v/>
      </c>
      <c r="K811" s="35"/>
    </row>
    <row r="812" spans="1:11" x14ac:dyDescent="0.25">
      <c r="A812" s="34" t="str">
        <f t="shared" si="18"/>
        <v/>
      </c>
      <c r="K812" s="35"/>
    </row>
    <row r="813" spans="1:11" x14ac:dyDescent="0.25">
      <c r="A813" s="34" t="str">
        <f t="shared" si="18"/>
        <v/>
      </c>
      <c r="K813" s="35"/>
    </row>
    <row r="814" spans="1:11" x14ac:dyDescent="0.25">
      <c r="A814" s="34" t="str">
        <f t="shared" si="18"/>
        <v/>
      </c>
      <c r="K814" s="35"/>
    </row>
    <row r="815" spans="1:11" x14ac:dyDescent="0.25">
      <c r="A815" s="34" t="str">
        <f t="shared" si="18"/>
        <v/>
      </c>
      <c r="K815" s="35"/>
    </row>
    <row r="816" spans="1:11" x14ac:dyDescent="0.25">
      <c r="A816" s="34" t="str">
        <f t="shared" si="18"/>
        <v/>
      </c>
      <c r="K816" s="35"/>
    </row>
    <row r="817" spans="1:11" x14ac:dyDescent="0.25">
      <c r="A817" s="34" t="str">
        <f t="shared" si="18"/>
        <v/>
      </c>
      <c r="K817" s="35"/>
    </row>
    <row r="818" spans="1:11" x14ac:dyDescent="0.25">
      <c r="A818" s="34" t="str">
        <f t="shared" si="18"/>
        <v/>
      </c>
      <c r="K818" s="35"/>
    </row>
    <row r="819" spans="1:11" x14ac:dyDescent="0.25">
      <c r="A819" s="34" t="str">
        <f t="shared" si="18"/>
        <v/>
      </c>
      <c r="K819" s="35"/>
    </row>
    <row r="820" spans="1:11" x14ac:dyDescent="0.25">
      <c r="A820" s="34" t="str">
        <f t="shared" si="18"/>
        <v/>
      </c>
      <c r="K820" s="35"/>
    </row>
    <row r="821" spans="1:11" x14ac:dyDescent="0.25">
      <c r="A821" s="34" t="str">
        <f t="shared" si="18"/>
        <v/>
      </c>
      <c r="K821" s="35"/>
    </row>
    <row r="822" spans="1:11" x14ac:dyDescent="0.25">
      <c r="A822" s="34" t="str">
        <f t="shared" si="18"/>
        <v/>
      </c>
      <c r="K822" s="35"/>
    </row>
    <row r="823" spans="1:11" x14ac:dyDescent="0.25">
      <c r="A823" s="34" t="str">
        <f t="shared" si="18"/>
        <v/>
      </c>
      <c r="K823" s="35"/>
    </row>
    <row r="824" spans="1:11" x14ac:dyDescent="0.25">
      <c r="A824" s="34" t="str">
        <f t="shared" si="18"/>
        <v/>
      </c>
      <c r="K824" s="35"/>
    </row>
    <row r="825" spans="1:11" x14ac:dyDescent="0.25">
      <c r="A825" s="34" t="str">
        <f t="shared" si="18"/>
        <v/>
      </c>
      <c r="K825" s="35"/>
    </row>
    <row r="826" spans="1:11" x14ac:dyDescent="0.25">
      <c r="A826" s="34" t="str">
        <f t="shared" si="18"/>
        <v/>
      </c>
      <c r="K826" s="35"/>
    </row>
    <row r="827" spans="1:11" x14ac:dyDescent="0.25">
      <c r="A827" s="34" t="str">
        <f t="shared" si="18"/>
        <v/>
      </c>
      <c r="K827" s="35"/>
    </row>
    <row r="828" spans="1:11" x14ac:dyDescent="0.25">
      <c r="A828" s="34" t="str">
        <f t="shared" si="18"/>
        <v/>
      </c>
      <c r="K828" s="35"/>
    </row>
    <row r="829" spans="1:11" x14ac:dyDescent="0.25">
      <c r="A829" s="34" t="str">
        <f t="shared" si="18"/>
        <v/>
      </c>
      <c r="K829" s="35"/>
    </row>
    <row r="830" spans="1:11" x14ac:dyDescent="0.25">
      <c r="A830" s="34" t="str">
        <f t="shared" si="18"/>
        <v/>
      </c>
      <c r="K830" s="35"/>
    </row>
    <row r="831" spans="1:11" x14ac:dyDescent="0.25">
      <c r="A831" s="34" t="str">
        <f t="shared" si="18"/>
        <v/>
      </c>
      <c r="K831" s="35"/>
    </row>
    <row r="832" spans="1:11" x14ac:dyDescent="0.25">
      <c r="A832" s="34" t="str">
        <f t="shared" si="18"/>
        <v/>
      </c>
      <c r="K832" s="35"/>
    </row>
    <row r="833" spans="1:11" x14ac:dyDescent="0.25">
      <c r="A833" s="34" t="str">
        <f t="shared" si="18"/>
        <v/>
      </c>
      <c r="K833" s="35"/>
    </row>
    <row r="834" spans="1:11" x14ac:dyDescent="0.25">
      <c r="A834" s="34" t="str">
        <f t="shared" si="18"/>
        <v/>
      </c>
      <c r="K834" s="35"/>
    </row>
    <row r="835" spans="1:11" x14ac:dyDescent="0.25">
      <c r="A835" s="34" t="str">
        <f t="shared" si="18"/>
        <v/>
      </c>
      <c r="K835" s="35"/>
    </row>
    <row r="836" spans="1:11" x14ac:dyDescent="0.25">
      <c r="A836" s="34" t="str">
        <f t="shared" si="18"/>
        <v/>
      </c>
      <c r="K836" s="35"/>
    </row>
    <row r="837" spans="1:11" x14ac:dyDescent="0.25">
      <c r="A837" s="34" t="str">
        <f t="shared" si="18"/>
        <v/>
      </c>
      <c r="K837" s="35"/>
    </row>
    <row r="838" spans="1:11" x14ac:dyDescent="0.25">
      <c r="A838" s="34" t="str">
        <f t="shared" ref="A838:A901" si="19">C838&amp;E838</f>
        <v/>
      </c>
      <c r="K838" s="35"/>
    </row>
    <row r="839" spans="1:11" x14ac:dyDescent="0.25">
      <c r="A839" s="34" t="str">
        <f t="shared" si="19"/>
        <v/>
      </c>
      <c r="K839" s="35"/>
    </row>
    <row r="840" spans="1:11" x14ac:dyDescent="0.25">
      <c r="A840" s="34" t="str">
        <f t="shared" si="19"/>
        <v/>
      </c>
      <c r="K840" s="35"/>
    </row>
    <row r="841" spans="1:11" x14ac:dyDescent="0.25">
      <c r="A841" s="34" t="str">
        <f t="shared" si="19"/>
        <v/>
      </c>
      <c r="K841" s="35"/>
    </row>
    <row r="842" spans="1:11" x14ac:dyDescent="0.25">
      <c r="A842" s="34" t="str">
        <f t="shared" si="19"/>
        <v/>
      </c>
      <c r="K842" s="35"/>
    </row>
    <row r="843" spans="1:11" x14ac:dyDescent="0.25">
      <c r="A843" s="34" t="str">
        <f t="shared" si="19"/>
        <v/>
      </c>
      <c r="K843" s="35"/>
    </row>
    <row r="844" spans="1:11" x14ac:dyDescent="0.25">
      <c r="A844" s="34" t="str">
        <f t="shared" si="19"/>
        <v/>
      </c>
      <c r="K844" s="35"/>
    </row>
    <row r="845" spans="1:11" x14ac:dyDescent="0.25">
      <c r="A845" s="34" t="str">
        <f t="shared" si="19"/>
        <v/>
      </c>
      <c r="K845" s="35"/>
    </row>
    <row r="846" spans="1:11" x14ac:dyDescent="0.25">
      <c r="A846" s="34" t="str">
        <f t="shared" si="19"/>
        <v/>
      </c>
      <c r="K846" s="35"/>
    </row>
    <row r="847" spans="1:11" x14ac:dyDescent="0.25">
      <c r="A847" s="34" t="str">
        <f t="shared" si="19"/>
        <v/>
      </c>
      <c r="K847" s="35"/>
    </row>
    <row r="848" spans="1:11" x14ac:dyDescent="0.25">
      <c r="A848" s="34" t="str">
        <f t="shared" si="19"/>
        <v/>
      </c>
      <c r="K848" s="35"/>
    </row>
    <row r="849" spans="1:11" x14ac:dyDescent="0.25">
      <c r="A849" s="34" t="str">
        <f t="shared" si="19"/>
        <v/>
      </c>
      <c r="K849" s="35"/>
    </row>
    <row r="850" spans="1:11" x14ac:dyDescent="0.25">
      <c r="A850" s="34" t="str">
        <f t="shared" si="19"/>
        <v/>
      </c>
      <c r="K850" s="35"/>
    </row>
    <row r="851" spans="1:11" x14ac:dyDescent="0.25">
      <c r="A851" s="34" t="str">
        <f t="shared" si="19"/>
        <v/>
      </c>
      <c r="K851" s="35"/>
    </row>
    <row r="852" spans="1:11" x14ac:dyDescent="0.25">
      <c r="A852" s="34" t="str">
        <f t="shared" si="19"/>
        <v/>
      </c>
      <c r="K852" s="35"/>
    </row>
    <row r="853" spans="1:11" x14ac:dyDescent="0.25">
      <c r="A853" s="34" t="str">
        <f t="shared" si="19"/>
        <v/>
      </c>
      <c r="K853" s="35"/>
    </row>
    <row r="854" spans="1:11" x14ac:dyDescent="0.25">
      <c r="A854" s="34" t="str">
        <f t="shared" si="19"/>
        <v/>
      </c>
      <c r="K854" s="35"/>
    </row>
    <row r="855" spans="1:11" x14ac:dyDescent="0.25">
      <c r="A855" s="34" t="str">
        <f t="shared" si="19"/>
        <v/>
      </c>
      <c r="K855" s="35"/>
    </row>
    <row r="856" spans="1:11" x14ac:dyDescent="0.25">
      <c r="A856" s="34" t="str">
        <f t="shared" si="19"/>
        <v/>
      </c>
      <c r="K856" s="35"/>
    </row>
    <row r="857" spans="1:11" x14ac:dyDescent="0.25">
      <c r="A857" s="34" t="str">
        <f t="shared" si="19"/>
        <v/>
      </c>
      <c r="K857" s="35"/>
    </row>
    <row r="858" spans="1:11" x14ac:dyDescent="0.25">
      <c r="A858" s="34" t="str">
        <f t="shared" si="19"/>
        <v/>
      </c>
      <c r="K858" s="35"/>
    </row>
    <row r="859" spans="1:11" x14ac:dyDescent="0.25">
      <c r="A859" s="34" t="str">
        <f t="shared" si="19"/>
        <v/>
      </c>
      <c r="K859" s="35"/>
    </row>
    <row r="860" spans="1:11" x14ac:dyDescent="0.25">
      <c r="A860" s="34" t="str">
        <f t="shared" si="19"/>
        <v/>
      </c>
      <c r="K860" s="35"/>
    </row>
    <row r="861" spans="1:11" x14ac:dyDescent="0.25">
      <c r="A861" s="34" t="str">
        <f t="shared" si="19"/>
        <v/>
      </c>
      <c r="K861" s="35"/>
    </row>
    <row r="862" spans="1:11" x14ac:dyDescent="0.25">
      <c r="A862" s="34" t="str">
        <f t="shared" si="19"/>
        <v/>
      </c>
      <c r="K862" s="35"/>
    </row>
    <row r="863" spans="1:11" x14ac:dyDescent="0.25">
      <c r="A863" s="34" t="str">
        <f t="shared" si="19"/>
        <v/>
      </c>
      <c r="K863" s="35"/>
    </row>
    <row r="864" spans="1:11" x14ac:dyDescent="0.25">
      <c r="A864" s="34" t="str">
        <f t="shared" si="19"/>
        <v/>
      </c>
      <c r="K864" s="35"/>
    </row>
    <row r="865" spans="1:11" x14ac:dyDescent="0.25">
      <c r="A865" s="34" t="str">
        <f t="shared" si="19"/>
        <v/>
      </c>
      <c r="K865" s="35"/>
    </row>
    <row r="866" spans="1:11" x14ac:dyDescent="0.25">
      <c r="A866" s="34" t="str">
        <f t="shared" si="19"/>
        <v/>
      </c>
      <c r="K866" s="35"/>
    </row>
    <row r="867" spans="1:11" x14ac:dyDescent="0.25">
      <c r="A867" s="34" t="str">
        <f t="shared" si="19"/>
        <v/>
      </c>
      <c r="K867" s="35"/>
    </row>
    <row r="868" spans="1:11" x14ac:dyDescent="0.25">
      <c r="A868" s="34" t="str">
        <f t="shared" si="19"/>
        <v/>
      </c>
      <c r="K868" s="35"/>
    </row>
    <row r="869" spans="1:11" x14ac:dyDescent="0.25">
      <c r="A869" s="34" t="str">
        <f t="shared" si="19"/>
        <v/>
      </c>
      <c r="K869" s="35"/>
    </row>
    <row r="870" spans="1:11" x14ac:dyDescent="0.25">
      <c r="A870" s="34" t="str">
        <f t="shared" si="19"/>
        <v/>
      </c>
      <c r="K870" s="35"/>
    </row>
    <row r="871" spans="1:11" x14ac:dyDescent="0.25">
      <c r="A871" s="34" t="str">
        <f t="shared" si="19"/>
        <v/>
      </c>
      <c r="K871" s="35"/>
    </row>
    <row r="872" spans="1:11" x14ac:dyDescent="0.25">
      <c r="A872" s="34" t="str">
        <f t="shared" si="19"/>
        <v/>
      </c>
      <c r="K872" s="35"/>
    </row>
    <row r="873" spans="1:11" x14ac:dyDescent="0.25">
      <c r="A873" s="34" t="str">
        <f t="shared" si="19"/>
        <v/>
      </c>
      <c r="K873" s="35"/>
    </row>
    <row r="874" spans="1:11" x14ac:dyDescent="0.25">
      <c r="A874" s="34" t="str">
        <f t="shared" si="19"/>
        <v/>
      </c>
      <c r="K874" s="35"/>
    </row>
    <row r="875" spans="1:11" x14ac:dyDescent="0.25">
      <c r="A875" s="34" t="str">
        <f t="shared" si="19"/>
        <v/>
      </c>
      <c r="K875" s="35"/>
    </row>
    <row r="876" spans="1:11" x14ac:dyDescent="0.25">
      <c r="A876" s="34" t="str">
        <f t="shared" si="19"/>
        <v/>
      </c>
      <c r="K876" s="35"/>
    </row>
    <row r="877" spans="1:11" x14ac:dyDescent="0.25">
      <c r="A877" s="34" t="str">
        <f t="shared" si="19"/>
        <v/>
      </c>
      <c r="K877" s="35"/>
    </row>
    <row r="878" spans="1:11" x14ac:dyDescent="0.25">
      <c r="A878" s="34" t="str">
        <f t="shared" si="19"/>
        <v/>
      </c>
      <c r="K878" s="35"/>
    </row>
    <row r="879" spans="1:11" x14ac:dyDescent="0.25">
      <c r="A879" s="34" t="str">
        <f t="shared" si="19"/>
        <v/>
      </c>
      <c r="K879" s="35"/>
    </row>
    <row r="880" spans="1:11" x14ac:dyDescent="0.25">
      <c r="A880" s="34" t="str">
        <f t="shared" si="19"/>
        <v/>
      </c>
      <c r="K880" s="35"/>
    </row>
    <row r="881" spans="1:11" x14ac:dyDescent="0.25">
      <c r="A881" s="34" t="str">
        <f t="shared" si="19"/>
        <v/>
      </c>
      <c r="K881" s="35"/>
    </row>
    <row r="882" spans="1:11" x14ac:dyDescent="0.25">
      <c r="A882" s="34" t="str">
        <f t="shared" si="19"/>
        <v/>
      </c>
      <c r="K882" s="35"/>
    </row>
    <row r="883" spans="1:11" x14ac:dyDescent="0.25">
      <c r="A883" s="34" t="str">
        <f t="shared" si="19"/>
        <v/>
      </c>
      <c r="K883" s="35"/>
    </row>
    <row r="884" spans="1:11" x14ac:dyDescent="0.25">
      <c r="A884" s="34" t="str">
        <f t="shared" si="19"/>
        <v/>
      </c>
      <c r="K884" s="35"/>
    </row>
    <row r="885" spans="1:11" x14ac:dyDescent="0.25">
      <c r="A885" s="34" t="str">
        <f t="shared" si="19"/>
        <v/>
      </c>
      <c r="K885" s="35"/>
    </row>
    <row r="886" spans="1:11" x14ac:dyDescent="0.25">
      <c r="A886" s="34" t="str">
        <f t="shared" si="19"/>
        <v/>
      </c>
      <c r="K886" s="35"/>
    </row>
    <row r="887" spans="1:11" x14ac:dyDescent="0.25">
      <c r="A887" s="34" t="str">
        <f t="shared" si="19"/>
        <v/>
      </c>
      <c r="K887" s="35"/>
    </row>
    <row r="888" spans="1:11" x14ac:dyDescent="0.25">
      <c r="A888" s="34" t="str">
        <f t="shared" si="19"/>
        <v/>
      </c>
      <c r="K888" s="35"/>
    </row>
    <row r="889" spans="1:11" x14ac:dyDescent="0.25">
      <c r="A889" s="34" t="str">
        <f t="shared" si="19"/>
        <v/>
      </c>
      <c r="K889" s="35"/>
    </row>
    <row r="890" spans="1:11" x14ac:dyDescent="0.25">
      <c r="A890" s="34" t="str">
        <f t="shared" si="19"/>
        <v/>
      </c>
      <c r="K890" s="35"/>
    </row>
    <row r="891" spans="1:11" x14ac:dyDescent="0.25">
      <c r="A891" s="34" t="str">
        <f t="shared" si="19"/>
        <v/>
      </c>
      <c r="K891" s="35"/>
    </row>
    <row r="892" spans="1:11" x14ac:dyDescent="0.25">
      <c r="A892" s="34" t="str">
        <f t="shared" si="19"/>
        <v/>
      </c>
      <c r="K892" s="35"/>
    </row>
    <row r="893" spans="1:11" x14ac:dyDescent="0.25">
      <c r="A893" s="34" t="str">
        <f t="shared" si="19"/>
        <v/>
      </c>
      <c r="K893" s="35"/>
    </row>
    <row r="894" spans="1:11" x14ac:dyDescent="0.25">
      <c r="A894" s="34" t="str">
        <f t="shared" si="19"/>
        <v/>
      </c>
      <c r="K894" s="35"/>
    </row>
    <row r="895" spans="1:11" x14ac:dyDescent="0.25">
      <c r="A895" s="34" t="str">
        <f t="shared" si="19"/>
        <v/>
      </c>
      <c r="K895" s="35"/>
    </row>
    <row r="896" spans="1:11" x14ac:dyDescent="0.25">
      <c r="A896" s="34" t="str">
        <f t="shared" si="19"/>
        <v/>
      </c>
      <c r="K896" s="35"/>
    </row>
    <row r="897" spans="1:11" x14ac:dyDescent="0.25">
      <c r="A897" s="34" t="str">
        <f t="shared" si="19"/>
        <v/>
      </c>
      <c r="K897" s="35"/>
    </row>
    <row r="898" spans="1:11" x14ac:dyDescent="0.25">
      <c r="A898" s="34" t="str">
        <f t="shared" si="19"/>
        <v/>
      </c>
      <c r="K898" s="35"/>
    </row>
    <row r="899" spans="1:11" x14ac:dyDescent="0.25">
      <c r="A899" s="34" t="str">
        <f t="shared" si="19"/>
        <v/>
      </c>
      <c r="K899" s="35"/>
    </row>
    <row r="900" spans="1:11" x14ac:dyDescent="0.25">
      <c r="A900" s="34" t="str">
        <f t="shared" si="19"/>
        <v/>
      </c>
      <c r="K900" s="35"/>
    </row>
    <row r="901" spans="1:11" x14ac:dyDescent="0.25">
      <c r="A901" s="34" t="str">
        <f t="shared" si="19"/>
        <v/>
      </c>
      <c r="K901" s="35"/>
    </row>
    <row r="902" spans="1:11" x14ac:dyDescent="0.25">
      <c r="A902" s="34" t="str">
        <f t="shared" ref="A902:A965" si="20">C902&amp;E902</f>
        <v/>
      </c>
      <c r="K902" s="35"/>
    </row>
    <row r="903" spans="1:11" x14ac:dyDescent="0.25">
      <c r="A903" s="34" t="str">
        <f t="shared" si="20"/>
        <v/>
      </c>
      <c r="K903" s="35"/>
    </row>
    <row r="904" spans="1:11" x14ac:dyDescent="0.25">
      <c r="A904" s="34" t="str">
        <f t="shared" si="20"/>
        <v/>
      </c>
      <c r="K904" s="35"/>
    </row>
    <row r="905" spans="1:11" x14ac:dyDescent="0.25">
      <c r="A905" s="34" t="str">
        <f t="shared" si="20"/>
        <v/>
      </c>
      <c r="K905" s="35"/>
    </row>
    <row r="906" spans="1:11" x14ac:dyDescent="0.25">
      <c r="A906" s="34" t="str">
        <f t="shared" si="20"/>
        <v/>
      </c>
      <c r="K906" s="35"/>
    </row>
    <row r="907" spans="1:11" x14ac:dyDescent="0.25">
      <c r="A907" s="34" t="str">
        <f t="shared" si="20"/>
        <v/>
      </c>
      <c r="K907" s="35"/>
    </row>
    <row r="908" spans="1:11" x14ac:dyDescent="0.25">
      <c r="A908" s="34" t="str">
        <f t="shared" si="20"/>
        <v/>
      </c>
      <c r="K908" s="35"/>
    </row>
    <row r="909" spans="1:11" x14ac:dyDescent="0.25">
      <c r="A909" s="34" t="str">
        <f t="shared" si="20"/>
        <v/>
      </c>
      <c r="K909" s="35"/>
    </row>
    <row r="910" spans="1:11" x14ac:dyDescent="0.25">
      <c r="A910" s="34" t="str">
        <f t="shared" si="20"/>
        <v/>
      </c>
      <c r="K910" s="35"/>
    </row>
    <row r="911" spans="1:11" x14ac:dyDescent="0.25">
      <c r="A911" s="34" t="str">
        <f t="shared" si="20"/>
        <v/>
      </c>
      <c r="K911" s="35"/>
    </row>
    <row r="912" spans="1:11" x14ac:dyDescent="0.25">
      <c r="A912" s="34" t="str">
        <f t="shared" si="20"/>
        <v/>
      </c>
      <c r="K912" s="35"/>
    </row>
    <row r="913" spans="1:11" x14ac:dyDescent="0.25">
      <c r="A913" s="34" t="str">
        <f t="shared" si="20"/>
        <v/>
      </c>
      <c r="K913" s="35"/>
    </row>
    <row r="914" spans="1:11" x14ac:dyDescent="0.25">
      <c r="A914" s="34" t="str">
        <f t="shared" si="20"/>
        <v/>
      </c>
      <c r="K914" s="35"/>
    </row>
    <row r="915" spans="1:11" x14ac:dyDescent="0.25">
      <c r="A915" s="34" t="str">
        <f t="shared" si="20"/>
        <v/>
      </c>
      <c r="K915" s="35"/>
    </row>
    <row r="916" spans="1:11" x14ac:dyDescent="0.25">
      <c r="A916" s="34" t="str">
        <f t="shared" si="20"/>
        <v/>
      </c>
      <c r="K916" s="35"/>
    </row>
    <row r="917" spans="1:11" x14ac:dyDescent="0.25">
      <c r="A917" s="34" t="str">
        <f t="shared" si="20"/>
        <v/>
      </c>
      <c r="K917" s="35"/>
    </row>
    <row r="918" spans="1:11" x14ac:dyDescent="0.25">
      <c r="A918" s="34" t="str">
        <f t="shared" si="20"/>
        <v/>
      </c>
      <c r="K918" s="35"/>
    </row>
    <row r="919" spans="1:11" x14ac:dyDescent="0.25">
      <c r="A919" s="34" t="str">
        <f t="shared" si="20"/>
        <v/>
      </c>
      <c r="K919" s="35"/>
    </row>
    <row r="920" spans="1:11" x14ac:dyDescent="0.25">
      <c r="A920" s="34" t="str">
        <f t="shared" si="20"/>
        <v/>
      </c>
      <c r="K920" s="35"/>
    </row>
    <row r="921" spans="1:11" x14ac:dyDescent="0.25">
      <c r="A921" s="34" t="str">
        <f t="shared" si="20"/>
        <v/>
      </c>
      <c r="K921" s="35"/>
    </row>
    <row r="922" spans="1:11" x14ac:dyDescent="0.25">
      <c r="A922" s="34" t="str">
        <f t="shared" si="20"/>
        <v/>
      </c>
      <c r="K922" s="35"/>
    </row>
    <row r="923" spans="1:11" x14ac:dyDescent="0.25">
      <c r="A923" s="34" t="str">
        <f t="shared" si="20"/>
        <v/>
      </c>
      <c r="K923" s="35"/>
    </row>
    <row r="924" spans="1:11" x14ac:dyDescent="0.25">
      <c r="A924" s="34" t="str">
        <f t="shared" si="20"/>
        <v/>
      </c>
      <c r="K924" s="35"/>
    </row>
    <row r="925" spans="1:11" x14ac:dyDescent="0.25">
      <c r="A925" s="34" t="str">
        <f t="shared" si="20"/>
        <v/>
      </c>
      <c r="K925" s="35"/>
    </row>
    <row r="926" spans="1:11" x14ac:dyDescent="0.25">
      <c r="A926" s="34" t="str">
        <f t="shared" si="20"/>
        <v/>
      </c>
      <c r="K926" s="35"/>
    </row>
    <row r="927" spans="1:11" x14ac:dyDescent="0.25">
      <c r="A927" s="34" t="str">
        <f t="shared" si="20"/>
        <v/>
      </c>
      <c r="K927" s="35"/>
    </row>
    <row r="928" spans="1:11" x14ac:dyDescent="0.25">
      <c r="A928" s="34" t="str">
        <f t="shared" si="20"/>
        <v/>
      </c>
      <c r="K928" s="35"/>
    </row>
    <row r="929" spans="1:11" x14ac:dyDescent="0.25">
      <c r="A929" s="34" t="str">
        <f t="shared" si="20"/>
        <v/>
      </c>
      <c r="K929" s="35"/>
    </row>
    <row r="930" spans="1:11" x14ac:dyDescent="0.25">
      <c r="A930" s="34" t="str">
        <f t="shared" si="20"/>
        <v/>
      </c>
      <c r="K930" s="35"/>
    </row>
    <row r="931" spans="1:11" x14ac:dyDescent="0.25">
      <c r="A931" s="34" t="str">
        <f t="shared" si="20"/>
        <v/>
      </c>
      <c r="K931" s="35"/>
    </row>
    <row r="932" spans="1:11" x14ac:dyDescent="0.25">
      <c r="A932" s="34" t="str">
        <f t="shared" si="20"/>
        <v/>
      </c>
      <c r="K932" s="35"/>
    </row>
    <row r="933" spans="1:11" x14ac:dyDescent="0.25">
      <c r="A933" s="34" t="str">
        <f t="shared" si="20"/>
        <v/>
      </c>
      <c r="K933" s="35"/>
    </row>
    <row r="934" spans="1:11" x14ac:dyDescent="0.25">
      <c r="A934" s="34" t="str">
        <f t="shared" si="20"/>
        <v/>
      </c>
      <c r="K934" s="35"/>
    </row>
    <row r="935" spans="1:11" x14ac:dyDescent="0.25">
      <c r="A935" s="34" t="str">
        <f t="shared" si="20"/>
        <v/>
      </c>
      <c r="K935" s="35"/>
    </row>
    <row r="936" spans="1:11" x14ac:dyDescent="0.25">
      <c r="A936" s="34" t="str">
        <f t="shared" si="20"/>
        <v/>
      </c>
      <c r="K936" s="35"/>
    </row>
    <row r="937" spans="1:11" x14ac:dyDescent="0.25">
      <c r="A937" s="34" t="str">
        <f t="shared" si="20"/>
        <v/>
      </c>
      <c r="K937" s="35"/>
    </row>
    <row r="938" spans="1:11" x14ac:dyDescent="0.25">
      <c r="A938" s="34" t="str">
        <f t="shared" si="20"/>
        <v/>
      </c>
      <c r="K938" s="35"/>
    </row>
    <row r="939" spans="1:11" x14ac:dyDescent="0.25">
      <c r="A939" s="34" t="str">
        <f t="shared" si="20"/>
        <v/>
      </c>
      <c r="K939" s="35"/>
    </row>
    <row r="940" spans="1:11" x14ac:dyDescent="0.25">
      <c r="A940" s="34" t="str">
        <f t="shared" si="20"/>
        <v/>
      </c>
      <c r="K940" s="35"/>
    </row>
    <row r="941" spans="1:11" x14ac:dyDescent="0.25">
      <c r="A941" s="34" t="str">
        <f t="shared" si="20"/>
        <v/>
      </c>
      <c r="K941" s="35"/>
    </row>
    <row r="942" spans="1:11" x14ac:dyDescent="0.25">
      <c r="A942" s="34" t="str">
        <f t="shared" si="20"/>
        <v/>
      </c>
      <c r="K942" s="35"/>
    </row>
    <row r="943" spans="1:11" x14ac:dyDescent="0.25">
      <c r="A943" s="34" t="str">
        <f t="shared" si="20"/>
        <v/>
      </c>
      <c r="K943" s="35"/>
    </row>
    <row r="944" spans="1:11" x14ac:dyDescent="0.25">
      <c r="A944" s="34" t="str">
        <f t="shared" si="20"/>
        <v/>
      </c>
      <c r="K944" s="35"/>
    </row>
    <row r="945" spans="1:11" x14ac:dyDescent="0.25">
      <c r="A945" s="34" t="str">
        <f t="shared" si="20"/>
        <v/>
      </c>
      <c r="K945" s="35"/>
    </row>
    <row r="946" spans="1:11" x14ac:dyDescent="0.25">
      <c r="A946" s="34" t="str">
        <f t="shared" si="20"/>
        <v/>
      </c>
      <c r="K946" s="35"/>
    </row>
    <row r="947" spans="1:11" x14ac:dyDescent="0.25">
      <c r="A947" s="34" t="str">
        <f t="shared" si="20"/>
        <v/>
      </c>
      <c r="K947" s="35"/>
    </row>
    <row r="948" spans="1:11" x14ac:dyDescent="0.25">
      <c r="A948" s="34" t="str">
        <f t="shared" si="20"/>
        <v/>
      </c>
      <c r="K948" s="35"/>
    </row>
    <row r="949" spans="1:11" x14ac:dyDescent="0.25">
      <c r="A949" s="34" t="str">
        <f t="shared" si="20"/>
        <v/>
      </c>
      <c r="K949" s="35"/>
    </row>
    <row r="950" spans="1:11" x14ac:dyDescent="0.25">
      <c r="A950" s="34" t="str">
        <f t="shared" si="20"/>
        <v/>
      </c>
      <c r="K950" s="35"/>
    </row>
    <row r="951" spans="1:11" x14ac:dyDescent="0.25">
      <c r="A951" s="34" t="str">
        <f t="shared" si="20"/>
        <v/>
      </c>
      <c r="K951" s="35"/>
    </row>
    <row r="952" spans="1:11" x14ac:dyDescent="0.25">
      <c r="A952" s="34" t="str">
        <f t="shared" si="20"/>
        <v/>
      </c>
      <c r="K952" s="35"/>
    </row>
    <row r="953" spans="1:11" x14ac:dyDescent="0.25">
      <c r="A953" s="34" t="str">
        <f t="shared" si="20"/>
        <v/>
      </c>
      <c r="K953" s="35"/>
    </row>
    <row r="954" spans="1:11" x14ac:dyDescent="0.25">
      <c r="A954" s="34" t="str">
        <f t="shared" si="20"/>
        <v/>
      </c>
      <c r="K954" s="35"/>
    </row>
    <row r="955" spans="1:11" x14ac:dyDescent="0.25">
      <c r="A955" s="34" t="str">
        <f t="shared" si="20"/>
        <v/>
      </c>
      <c r="K955" s="35"/>
    </row>
    <row r="956" spans="1:11" x14ac:dyDescent="0.25">
      <c r="A956" s="34" t="str">
        <f t="shared" si="20"/>
        <v/>
      </c>
      <c r="K956" s="35"/>
    </row>
    <row r="957" spans="1:11" x14ac:dyDescent="0.25">
      <c r="A957" s="34" t="str">
        <f t="shared" si="20"/>
        <v/>
      </c>
      <c r="K957" s="35"/>
    </row>
    <row r="958" spans="1:11" x14ac:dyDescent="0.25">
      <c r="A958" s="34" t="str">
        <f t="shared" si="20"/>
        <v/>
      </c>
      <c r="K958" s="35"/>
    </row>
    <row r="959" spans="1:11" x14ac:dyDescent="0.25">
      <c r="A959" s="34" t="str">
        <f t="shared" si="20"/>
        <v/>
      </c>
      <c r="K959" s="35"/>
    </row>
    <row r="960" spans="1:11" x14ac:dyDescent="0.25">
      <c r="A960" s="34" t="str">
        <f t="shared" si="20"/>
        <v/>
      </c>
      <c r="K960" s="35"/>
    </row>
    <row r="961" spans="1:11" x14ac:dyDescent="0.25">
      <c r="A961" s="34" t="str">
        <f t="shared" si="20"/>
        <v/>
      </c>
      <c r="K961" s="35"/>
    </row>
    <row r="962" spans="1:11" x14ac:dyDescent="0.25">
      <c r="A962" s="34" t="str">
        <f t="shared" si="20"/>
        <v/>
      </c>
      <c r="K962" s="35"/>
    </row>
    <row r="963" spans="1:11" x14ac:dyDescent="0.25">
      <c r="A963" s="34" t="str">
        <f t="shared" si="20"/>
        <v/>
      </c>
      <c r="K963" s="35"/>
    </row>
    <row r="964" spans="1:11" x14ac:dyDescent="0.25">
      <c r="A964" s="34" t="str">
        <f t="shared" si="20"/>
        <v/>
      </c>
      <c r="K964" s="35"/>
    </row>
    <row r="965" spans="1:11" x14ac:dyDescent="0.25">
      <c r="A965" s="34" t="str">
        <f t="shared" si="20"/>
        <v/>
      </c>
      <c r="K965" s="35"/>
    </row>
    <row r="966" spans="1:11" x14ac:dyDescent="0.25">
      <c r="A966" s="34" t="str">
        <f t="shared" ref="A966:A1002" si="21">C966&amp;E966</f>
        <v/>
      </c>
      <c r="K966" s="35"/>
    </row>
    <row r="967" spans="1:11" x14ac:dyDescent="0.25">
      <c r="A967" s="34" t="str">
        <f t="shared" si="21"/>
        <v/>
      </c>
      <c r="K967" s="35"/>
    </row>
    <row r="968" spans="1:11" x14ac:dyDescent="0.25">
      <c r="A968" s="34" t="str">
        <f t="shared" si="21"/>
        <v/>
      </c>
      <c r="K968" s="35"/>
    </row>
    <row r="969" spans="1:11" x14ac:dyDescent="0.25">
      <c r="A969" s="34" t="str">
        <f t="shared" si="21"/>
        <v/>
      </c>
      <c r="K969" s="35"/>
    </row>
    <row r="970" spans="1:11" x14ac:dyDescent="0.25">
      <c r="A970" s="34" t="str">
        <f t="shared" si="21"/>
        <v/>
      </c>
      <c r="K970" s="35"/>
    </row>
    <row r="971" spans="1:11" x14ac:dyDescent="0.25">
      <c r="A971" s="34" t="str">
        <f t="shared" si="21"/>
        <v/>
      </c>
      <c r="K971" s="35"/>
    </row>
    <row r="972" spans="1:11" x14ac:dyDescent="0.25">
      <c r="A972" s="34" t="str">
        <f t="shared" si="21"/>
        <v/>
      </c>
      <c r="K972" s="35"/>
    </row>
    <row r="973" spans="1:11" x14ac:dyDescent="0.25">
      <c r="A973" s="34" t="str">
        <f t="shared" si="21"/>
        <v/>
      </c>
      <c r="K973" s="35"/>
    </row>
    <row r="974" spans="1:11" x14ac:dyDescent="0.25">
      <c r="A974" s="34" t="str">
        <f t="shared" si="21"/>
        <v/>
      </c>
      <c r="K974" s="35"/>
    </row>
    <row r="975" spans="1:11" x14ac:dyDescent="0.25">
      <c r="A975" s="34" t="str">
        <f t="shared" si="21"/>
        <v/>
      </c>
      <c r="K975" s="35"/>
    </row>
    <row r="976" spans="1:11" x14ac:dyDescent="0.25">
      <c r="A976" s="34" t="str">
        <f t="shared" si="21"/>
        <v/>
      </c>
      <c r="K976" s="35"/>
    </row>
    <row r="977" spans="1:11" x14ac:dyDescent="0.25">
      <c r="A977" s="34" t="str">
        <f t="shared" si="21"/>
        <v/>
      </c>
      <c r="K977" s="35"/>
    </row>
    <row r="978" spans="1:11" x14ac:dyDescent="0.25">
      <c r="A978" s="34" t="str">
        <f t="shared" si="21"/>
        <v/>
      </c>
      <c r="K978" s="35"/>
    </row>
    <row r="979" spans="1:11" x14ac:dyDescent="0.25">
      <c r="A979" s="34" t="str">
        <f t="shared" si="21"/>
        <v/>
      </c>
      <c r="K979" s="35"/>
    </row>
    <row r="980" spans="1:11" x14ac:dyDescent="0.25">
      <c r="A980" s="34" t="str">
        <f t="shared" si="21"/>
        <v/>
      </c>
      <c r="K980" s="35"/>
    </row>
    <row r="981" spans="1:11" x14ac:dyDescent="0.25">
      <c r="A981" s="34" t="str">
        <f t="shared" si="21"/>
        <v/>
      </c>
      <c r="K981" s="35"/>
    </row>
    <row r="982" spans="1:11" x14ac:dyDescent="0.25">
      <c r="A982" s="34" t="str">
        <f t="shared" si="21"/>
        <v/>
      </c>
      <c r="K982" s="35"/>
    </row>
    <row r="983" spans="1:11" x14ac:dyDescent="0.25">
      <c r="A983" s="34" t="str">
        <f t="shared" si="21"/>
        <v/>
      </c>
      <c r="K983" s="35"/>
    </row>
    <row r="984" spans="1:11" x14ac:dyDescent="0.25">
      <c r="A984" s="34" t="str">
        <f t="shared" si="21"/>
        <v/>
      </c>
      <c r="K984" s="35"/>
    </row>
    <row r="985" spans="1:11" x14ac:dyDescent="0.25">
      <c r="A985" s="34" t="str">
        <f t="shared" si="21"/>
        <v/>
      </c>
      <c r="K985" s="35"/>
    </row>
    <row r="986" spans="1:11" x14ac:dyDescent="0.25">
      <c r="A986" s="34" t="str">
        <f t="shared" si="21"/>
        <v/>
      </c>
      <c r="K986" s="35"/>
    </row>
    <row r="987" spans="1:11" x14ac:dyDescent="0.25">
      <c r="A987" s="34" t="str">
        <f t="shared" si="21"/>
        <v/>
      </c>
      <c r="K987" s="35"/>
    </row>
    <row r="988" spans="1:11" x14ac:dyDescent="0.25">
      <c r="A988" s="34" t="str">
        <f t="shared" si="21"/>
        <v/>
      </c>
      <c r="K988" s="35"/>
    </row>
    <row r="989" spans="1:11" x14ac:dyDescent="0.25">
      <c r="A989" s="34" t="str">
        <f t="shared" si="21"/>
        <v/>
      </c>
      <c r="K989" s="35"/>
    </row>
    <row r="990" spans="1:11" x14ac:dyDescent="0.25">
      <c r="A990" s="34" t="str">
        <f t="shared" si="21"/>
        <v/>
      </c>
      <c r="K990" s="35"/>
    </row>
    <row r="991" spans="1:11" x14ac:dyDescent="0.25">
      <c r="A991" s="34" t="str">
        <f t="shared" si="21"/>
        <v/>
      </c>
      <c r="K991" s="35"/>
    </row>
    <row r="992" spans="1:11" x14ac:dyDescent="0.25">
      <c r="A992" s="34" t="str">
        <f t="shared" si="21"/>
        <v/>
      </c>
      <c r="K992" s="35"/>
    </row>
    <row r="993" spans="1:11" x14ac:dyDescent="0.25">
      <c r="A993" s="34" t="str">
        <f t="shared" si="21"/>
        <v/>
      </c>
      <c r="K993" s="35"/>
    </row>
    <row r="994" spans="1:11" x14ac:dyDescent="0.25">
      <c r="A994" s="34" t="str">
        <f t="shared" si="21"/>
        <v/>
      </c>
      <c r="K994" s="35"/>
    </row>
    <row r="995" spans="1:11" x14ac:dyDescent="0.25">
      <c r="A995" s="34" t="str">
        <f t="shared" si="21"/>
        <v/>
      </c>
      <c r="K995" s="35"/>
    </row>
    <row r="996" spans="1:11" x14ac:dyDescent="0.25">
      <c r="A996" s="34" t="str">
        <f t="shared" si="21"/>
        <v/>
      </c>
      <c r="K996" s="35"/>
    </row>
    <row r="997" spans="1:11" x14ac:dyDescent="0.25">
      <c r="A997" s="34" t="str">
        <f t="shared" si="21"/>
        <v/>
      </c>
      <c r="K997" s="35"/>
    </row>
    <row r="998" spans="1:11" x14ac:dyDescent="0.25">
      <c r="A998" s="34" t="str">
        <f t="shared" si="21"/>
        <v/>
      </c>
      <c r="K998" s="35"/>
    </row>
    <row r="999" spans="1:11" x14ac:dyDescent="0.25">
      <c r="A999" s="34" t="str">
        <f t="shared" si="21"/>
        <v/>
      </c>
      <c r="K999" s="35"/>
    </row>
    <row r="1000" spans="1:11" x14ac:dyDescent="0.25">
      <c r="A1000" s="34" t="str">
        <f t="shared" si="21"/>
        <v/>
      </c>
      <c r="K1000" s="35"/>
    </row>
    <row r="1001" spans="1:11" x14ac:dyDescent="0.25">
      <c r="A1001" s="34" t="str">
        <f t="shared" si="21"/>
        <v/>
      </c>
      <c r="K1001" s="35"/>
    </row>
    <row r="1002" spans="1:11" x14ac:dyDescent="0.25">
      <c r="A1002" s="34" t="str">
        <f t="shared" si="21"/>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D7" sqref="D7"/>
    </sheetView>
  </sheetViews>
  <sheetFormatPr defaultRowHeight="15" x14ac:dyDescent="0.2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7" t="s">
        <v>202</v>
      </c>
      <c r="E2" s="127"/>
      <c r="F2" s="71">
        <f>SUMIF(E:E,"Investment",K:K)</f>
        <v>0</v>
      </c>
      <c r="H2" s="128" t="s">
        <v>203</v>
      </c>
      <c r="I2" s="128"/>
      <c r="J2" s="71">
        <f>SUMIF(E:E,"IRA",K:K)</f>
        <v>43.244379844315517</v>
      </c>
    </row>
    <row r="3" spans="1:13" x14ac:dyDescent="0.25">
      <c r="D3" s="127" t="s">
        <v>204</v>
      </c>
      <c r="E3" s="127"/>
      <c r="F3" s="54">
        <f>IFERROR((SUMIF(E:E,"Investment",J:J) - SUMIF(E:E,"Investment",H:H)) / SUMIF(E:E,"Investment",H:H),0)</f>
        <v>0</v>
      </c>
      <c r="H3" s="34" t="s">
        <v>222</v>
      </c>
      <c r="J3" s="54">
        <f>IFERROR((SUMIF(E:E,"IRA",K:K)) / SUMIF(E:E,"IRA",H:H),0)</f>
        <v>2.1619774304916985E-2</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C6&amp;E6</f>
        <v>FSKAXIRA</v>
      </c>
      <c r="B6" s="50">
        <v>44014</v>
      </c>
      <c r="C6" s="34" t="s">
        <v>223</v>
      </c>
      <c r="D6" s="34" t="e" vm="116">
        <v>#VALUE!</v>
      </c>
      <c r="E6" s="34" t="s">
        <v>200</v>
      </c>
      <c r="F6" s="59">
        <v>6.7174205105239597</v>
      </c>
      <c r="G6" s="51">
        <v>89.32</v>
      </c>
      <c r="H6" s="51">
        <f>G6*F6</f>
        <v>600</v>
      </c>
      <c r="I6" s="35">
        <f>_FV(D6,"Price")</f>
        <v>91.69</v>
      </c>
      <c r="J6" s="35">
        <f>I6*F6</f>
        <v>615.92028660994185</v>
      </c>
      <c r="K6" s="35">
        <f>J6-H6</f>
        <v>15.920286609941854</v>
      </c>
      <c r="L6" s="54">
        <f>(J6-H6)/J6</f>
        <v>2.5847965972298076E-2</v>
      </c>
      <c r="M6" s="53">
        <f t="shared" ref="M6:M11" si="0">SUMIF(A:A,A6,J:J) / SUMIF(E:E,E6,J:J)</f>
        <v>0.30140933636886841</v>
      </c>
    </row>
    <row r="7" spans="1:13" x14ac:dyDescent="0.25">
      <c r="A7" s="34" t="str">
        <f t="shared" ref="A7:A35" si="1">C7&amp;E7</f>
        <v>GLDMIRA</v>
      </c>
      <c r="B7" s="50">
        <v>44014</v>
      </c>
      <c r="C7" s="34" t="str">
        <f>_FV(D7,"Ticker symbol",TRUE)</f>
        <v>GLDM</v>
      </c>
      <c r="D7" s="34" t="e" vm="98">
        <v>#VALUE!</v>
      </c>
      <c r="E7" s="34" t="s">
        <v>200</v>
      </c>
      <c r="F7" s="59">
        <v>11.173184357541901</v>
      </c>
      <c r="G7" s="51">
        <v>17.920000000000002</v>
      </c>
      <c r="H7" s="51">
        <f t="shared" ref="H7:H9" si="2">G7*F7</f>
        <v>200.22346368715088</v>
      </c>
      <c r="I7" s="35">
        <f t="shared" ref="I7:I9" si="3">_FV(D7,"Price")</f>
        <v>18.625</v>
      </c>
      <c r="J7" s="35">
        <f t="shared" ref="J7:J9" si="4">I7*F7</f>
        <v>208.10055865921791</v>
      </c>
      <c r="K7" s="35">
        <f t="shared" ref="K7:K9" si="5">J7-H7</f>
        <v>7.8770949720670274</v>
      </c>
      <c r="L7" s="54">
        <f t="shared" ref="L7:L9" si="6">(J7-H7)/J7</f>
        <v>3.7852348993288529E-2</v>
      </c>
      <c r="M7" s="53">
        <f t="shared" si="0"/>
        <v>0.10183696274837588</v>
      </c>
    </row>
    <row r="8" spans="1:13" x14ac:dyDescent="0.25">
      <c r="A8" s="34" t="str">
        <f t="shared" si="1"/>
        <v>FNBGXIRA</v>
      </c>
      <c r="B8" s="50">
        <v>44014</v>
      </c>
      <c r="C8" s="34" t="str">
        <f>_FV(D8,"Ticker symbol",TRUE)</f>
        <v>FNBGX</v>
      </c>
      <c r="D8" s="34" t="e" vm="120">
        <v>#VALUE!</v>
      </c>
      <c r="E8" s="34" t="s">
        <v>200</v>
      </c>
      <c r="F8" s="59">
        <v>23.710729104919974</v>
      </c>
      <c r="G8" s="51">
        <v>16.87</v>
      </c>
      <c r="H8" s="51">
        <f t="shared" si="2"/>
        <v>400</v>
      </c>
      <c r="I8" s="35">
        <f t="shared" si="3"/>
        <v>17.29</v>
      </c>
      <c r="J8" s="35">
        <f t="shared" si="4"/>
        <v>409.9585062240663</v>
      </c>
      <c r="K8" s="35">
        <f t="shared" si="5"/>
        <v>9.9585062240662978</v>
      </c>
      <c r="L8" s="54">
        <f t="shared" si="6"/>
        <v>2.4291497975708284E-2</v>
      </c>
      <c r="M8" s="53">
        <f t="shared" si="0"/>
        <v>0.20061901513242655</v>
      </c>
    </row>
    <row r="9" spans="1:13" x14ac:dyDescent="0.25">
      <c r="A9" s="34" t="str">
        <f t="shared" si="1"/>
        <v>FUAMXIRA</v>
      </c>
      <c r="B9" s="50">
        <v>44014</v>
      </c>
      <c r="C9" s="34" t="str">
        <f>_FV(D9,"Ticker symbol",TRUE)</f>
        <v>FUAMX</v>
      </c>
      <c r="D9" s="34" t="e" vm="173">
        <v>#VALUE!</v>
      </c>
      <c r="E9" s="34" t="s">
        <v>200</v>
      </c>
      <c r="F9" s="59">
        <v>16.638935108153078</v>
      </c>
      <c r="G9" s="51">
        <v>12.02</v>
      </c>
      <c r="H9" s="51">
        <f t="shared" si="2"/>
        <v>200</v>
      </c>
      <c r="I9" s="35">
        <f t="shared" si="3"/>
        <v>12.06</v>
      </c>
      <c r="J9" s="35">
        <f t="shared" si="4"/>
        <v>200.66555740432614</v>
      </c>
      <c r="K9" s="35">
        <f t="shared" si="5"/>
        <v>0.66555740432613675</v>
      </c>
      <c r="L9" s="54">
        <f t="shared" si="6"/>
        <v>3.3167495854063696E-3</v>
      </c>
      <c r="M9" s="53">
        <f t="shared" si="0"/>
        <v>9.8198539330837373E-2</v>
      </c>
    </row>
    <row r="10" spans="1:13" x14ac:dyDescent="0.25">
      <c r="A10" s="34" t="str">
        <f t="shared" si="1"/>
        <v>FSRPXIRA</v>
      </c>
      <c r="B10" s="50">
        <v>44014</v>
      </c>
      <c r="C10" s="34" t="str">
        <f t="shared" ref="C10:C11" si="7">_FV(D10,"Ticker symbol",TRUE)</f>
        <v>FSRPX</v>
      </c>
      <c r="D10" s="34" t="e" vm="176">
        <v>#VALUE!</v>
      </c>
      <c r="E10" s="34" t="s">
        <v>200</v>
      </c>
      <c r="F10" s="59">
        <v>12.403100775193797</v>
      </c>
      <c r="G10" s="51">
        <v>19.350000000000001</v>
      </c>
      <c r="H10" s="51">
        <f t="shared" ref="H10:H11" si="8">G10*F10</f>
        <v>240</v>
      </c>
      <c r="I10" s="35">
        <f t="shared" ref="I10:I11" si="9">_FV(D10,"Price")</f>
        <v>19.95</v>
      </c>
      <c r="J10" s="35">
        <f t="shared" ref="J10:J11" si="10">I10*F10</f>
        <v>247.44186046511624</v>
      </c>
      <c r="K10" s="35">
        <f t="shared" ref="K10:K11" si="11">J10-H10</f>
        <v>7.4418604651162354</v>
      </c>
      <c r="L10" s="54">
        <f t="shared" ref="L10:L11" si="12">(J10-H10)/J10</f>
        <v>3.007518796992464E-2</v>
      </c>
      <c r="M10" s="53">
        <f t="shared" si="0"/>
        <v>0.12108918730891007</v>
      </c>
    </row>
    <row r="11" spans="1:13" x14ac:dyDescent="0.25">
      <c r="A11" s="34" t="str">
        <f t="shared" si="1"/>
        <v>FSCSXIRA</v>
      </c>
      <c r="B11" s="50">
        <v>44014</v>
      </c>
      <c r="C11" s="34" t="str">
        <f t="shared" si="7"/>
        <v>FSCSX</v>
      </c>
      <c r="D11" s="34" t="e" vm="119">
        <v>#VALUE!</v>
      </c>
      <c r="E11" s="34" t="s">
        <v>200</v>
      </c>
      <c r="F11" s="59">
        <v>15.345268542199488</v>
      </c>
      <c r="G11" s="51">
        <v>23.46</v>
      </c>
      <c r="H11" s="51">
        <f t="shared" si="8"/>
        <v>360</v>
      </c>
      <c r="I11" s="35">
        <f t="shared" si="9"/>
        <v>23.55</v>
      </c>
      <c r="J11" s="35">
        <f t="shared" si="10"/>
        <v>361.38107416879797</v>
      </c>
      <c r="K11" s="35">
        <f t="shared" si="11"/>
        <v>1.3810741687979657</v>
      </c>
      <c r="L11" s="54">
        <f t="shared" si="12"/>
        <v>3.8216560509554466E-3</v>
      </c>
      <c r="M11" s="53">
        <f t="shared" si="0"/>
        <v>0.17684695911058179</v>
      </c>
    </row>
    <row r="12" spans="1:13" x14ac:dyDescent="0.25">
      <c r="A12" s="34" t="str">
        <f t="shared" si="1"/>
        <v/>
      </c>
      <c r="B12" s="50"/>
      <c r="F12" s="59"/>
      <c r="H12" s="51"/>
      <c r="I12" s="35"/>
      <c r="J12" s="35"/>
      <c r="K12" s="35"/>
      <c r="L12" s="54"/>
      <c r="M12" s="53"/>
    </row>
    <row r="13" spans="1:13" x14ac:dyDescent="0.25">
      <c r="A13" s="34" t="str">
        <f t="shared" si="1"/>
        <v/>
      </c>
      <c r="B13" s="50"/>
      <c r="F13" s="59"/>
      <c r="H13" s="51"/>
      <c r="I13" s="35"/>
      <c r="J13" s="35"/>
      <c r="K13" s="35"/>
      <c r="L13" s="54"/>
      <c r="M13" s="53"/>
    </row>
    <row r="14" spans="1:13" x14ac:dyDescent="0.25">
      <c r="A14" s="34" t="str">
        <f t="shared" si="1"/>
        <v/>
      </c>
      <c r="B14" s="50"/>
      <c r="F14" s="59"/>
      <c r="H14" s="51"/>
      <c r="I14" s="35"/>
      <c r="J14" s="35"/>
      <c r="K14" s="35"/>
      <c r="L14" s="54"/>
      <c r="M14" s="53"/>
    </row>
    <row r="15" spans="1:13" x14ac:dyDescent="0.25">
      <c r="A15" s="34" t="str">
        <f t="shared" si="1"/>
        <v/>
      </c>
      <c r="B15" s="50"/>
      <c r="F15" s="59"/>
      <c r="H15" s="51"/>
      <c r="I15" s="35"/>
      <c r="J15" s="35"/>
      <c r="K15" s="35"/>
      <c r="L15" s="54"/>
      <c r="M15" s="53"/>
    </row>
    <row r="16" spans="1:13" x14ac:dyDescent="0.25">
      <c r="A16" s="34" t="str">
        <f t="shared" si="1"/>
        <v/>
      </c>
      <c r="B16" s="50"/>
      <c r="F16" s="59"/>
      <c r="H16" s="51"/>
      <c r="I16" s="35"/>
      <c r="J16" s="35"/>
      <c r="K16" s="35"/>
      <c r="L16" s="54"/>
      <c r="M16" s="53"/>
    </row>
    <row r="17" spans="1:13" x14ac:dyDescent="0.25">
      <c r="A17" s="34" t="str">
        <f t="shared" si="1"/>
        <v/>
      </c>
      <c r="B17" s="50"/>
      <c r="F17" s="59"/>
      <c r="H17" s="51"/>
      <c r="I17" s="35"/>
      <c r="J17" s="35"/>
      <c r="K17" s="35"/>
      <c r="L17" s="54"/>
      <c r="M17" s="53"/>
    </row>
    <row r="18" spans="1:13" x14ac:dyDescent="0.25">
      <c r="A18" s="34" t="str">
        <f t="shared" si="1"/>
        <v/>
      </c>
      <c r="B18" s="50"/>
      <c r="F18" s="59"/>
      <c r="H18" s="51"/>
      <c r="I18" s="35"/>
      <c r="J18" s="35"/>
      <c r="K18" s="35"/>
      <c r="L18" s="54"/>
      <c r="M18" s="53"/>
    </row>
    <row r="19" spans="1:13" x14ac:dyDescent="0.25">
      <c r="A19" s="34" t="str">
        <f t="shared" si="1"/>
        <v/>
      </c>
      <c r="B19" s="50"/>
      <c r="F19" s="59"/>
      <c r="H19" s="51"/>
      <c r="I19" s="35"/>
      <c r="J19" s="35"/>
      <c r="K19" s="35"/>
      <c r="L19" s="54"/>
      <c r="M19" s="53"/>
    </row>
    <row r="20" spans="1:13" x14ac:dyDescent="0.25">
      <c r="A20" s="34" t="str">
        <f t="shared" si="1"/>
        <v/>
      </c>
      <c r="B20" s="50"/>
      <c r="F20" s="59"/>
      <c r="H20" s="51"/>
      <c r="I20" s="35"/>
      <c r="J20" s="35"/>
      <c r="K20" s="35"/>
      <c r="L20" s="54"/>
      <c r="M20" s="53"/>
    </row>
    <row r="21" spans="1:13" x14ac:dyDescent="0.25">
      <c r="A21" s="34" t="str">
        <f t="shared" si="1"/>
        <v/>
      </c>
      <c r="B21" s="50"/>
      <c r="F21" s="59"/>
      <c r="H21" s="51"/>
      <c r="I21" s="35"/>
      <c r="J21" s="35"/>
      <c r="K21" s="35"/>
      <c r="L21" s="54"/>
      <c r="M21" s="53"/>
    </row>
    <row r="22" spans="1:13" x14ac:dyDescent="0.25">
      <c r="A22" s="34" t="str">
        <f t="shared" si="1"/>
        <v/>
      </c>
      <c r="B22" s="50"/>
      <c r="F22" s="59"/>
      <c r="H22" s="51"/>
      <c r="I22" s="35"/>
      <c r="J22" s="35"/>
      <c r="K22" s="35"/>
      <c r="L22" s="54"/>
      <c r="M22" s="53"/>
    </row>
    <row r="23" spans="1:13" x14ac:dyDescent="0.25">
      <c r="A23" s="34" t="str">
        <f t="shared" si="1"/>
        <v/>
      </c>
      <c r="B23" s="50"/>
      <c r="F23" s="59"/>
      <c r="H23" s="51"/>
      <c r="I23" s="35"/>
      <c r="J23" s="35"/>
      <c r="K23" s="35"/>
      <c r="L23" s="54"/>
      <c r="M23" s="53"/>
    </row>
    <row r="24" spans="1:13" x14ac:dyDescent="0.25">
      <c r="A24" s="34" t="str">
        <f t="shared" si="1"/>
        <v/>
      </c>
      <c r="B24" s="50"/>
      <c r="F24" s="59"/>
      <c r="H24" s="51"/>
      <c r="I24" s="35"/>
      <c r="J24" s="35"/>
      <c r="K24" s="35"/>
      <c r="L24" s="54"/>
      <c r="M24" s="53"/>
    </row>
    <row r="25" spans="1:13" x14ac:dyDescent="0.25">
      <c r="A25" s="34" t="str">
        <f t="shared" si="1"/>
        <v/>
      </c>
      <c r="B25" s="50"/>
      <c r="F25" s="59"/>
      <c r="H25" s="51"/>
      <c r="I25" s="35"/>
      <c r="J25" s="35"/>
      <c r="K25" s="35"/>
      <c r="L25" s="54"/>
      <c r="M25" s="53"/>
    </row>
    <row r="26" spans="1:13" x14ac:dyDescent="0.25">
      <c r="A26" s="34" t="str">
        <f t="shared" si="1"/>
        <v/>
      </c>
      <c r="B26" s="50"/>
      <c r="F26" s="59"/>
      <c r="H26" s="51"/>
      <c r="I26" s="35"/>
      <c r="J26" s="35"/>
      <c r="K26" s="35"/>
      <c r="L26" s="54"/>
      <c r="M26" s="53"/>
    </row>
    <row r="27" spans="1:13" x14ac:dyDescent="0.25">
      <c r="A27" s="34" t="str">
        <f t="shared" si="1"/>
        <v/>
      </c>
      <c r="B27" s="50"/>
      <c r="F27" s="59"/>
      <c r="H27" s="51"/>
      <c r="I27" s="35"/>
      <c r="J27" s="35"/>
      <c r="K27" s="35"/>
      <c r="L27" s="54"/>
      <c r="M27" s="53"/>
    </row>
    <row r="28" spans="1:13" x14ac:dyDescent="0.25">
      <c r="A28" s="34" t="str">
        <f t="shared" si="1"/>
        <v/>
      </c>
      <c r="B28" s="50"/>
      <c r="F28" s="59"/>
      <c r="H28" s="51"/>
      <c r="I28" s="35"/>
      <c r="J28" s="35"/>
      <c r="K28" s="35"/>
      <c r="L28" s="54"/>
      <c r="M28" s="53"/>
    </row>
    <row r="29" spans="1:13" x14ac:dyDescent="0.25">
      <c r="A29" s="34" t="str">
        <f t="shared" si="1"/>
        <v/>
      </c>
      <c r="K29" s="35"/>
    </row>
    <row r="30" spans="1:13" x14ac:dyDescent="0.25">
      <c r="A30" s="34" t="str">
        <f t="shared" si="1"/>
        <v/>
      </c>
      <c r="K30" s="35"/>
    </row>
    <row r="31" spans="1:13" x14ac:dyDescent="0.25">
      <c r="A31" s="34" t="str">
        <f t="shared" si="1"/>
        <v/>
      </c>
      <c r="K31" s="35"/>
    </row>
    <row r="32" spans="1:13" x14ac:dyDescent="0.25">
      <c r="A32" s="34" t="str">
        <f t="shared" si="1"/>
        <v/>
      </c>
      <c r="K32" s="35"/>
    </row>
    <row r="33" spans="1:11" x14ac:dyDescent="0.25">
      <c r="A33" s="34" t="str">
        <f t="shared" si="1"/>
        <v/>
      </c>
      <c r="K33" s="35"/>
    </row>
    <row r="34" spans="1:11" x14ac:dyDescent="0.25">
      <c r="A34" s="34" t="str">
        <f t="shared" si="1"/>
        <v/>
      </c>
      <c r="K34" s="35"/>
    </row>
    <row r="35" spans="1:11" x14ac:dyDescent="0.25">
      <c r="A35" s="34" t="str">
        <f t="shared" si="1"/>
        <v/>
      </c>
      <c r="K35" s="35"/>
    </row>
    <row r="36" spans="1:11" x14ac:dyDescent="0.25">
      <c r="A36" s="34" t="str">
        <f t="shared" ref="A36:A99" si="13">C36&amp;E36</f>
        <v/>
      </c>
      <c r="K36" s="35"/>
    </row>
    <row r="37" spans="1:11" x14ac:dyDescent="0.25">
      <c r="A37" s="34" t="str">
        <f t="shared" si="13"/>
        <v/>
      </c>
      <c r="K37" s="35"/>
    </row>
    <row r="38" spans="1:11" x14ac:dyDescent="0.25">
      <c r="A38" s="34" t="str">
        <f t="shared" si="13"/>
        <v/>
      </c>
      <c r="K38" s="35"/>
    </row>
    <row r="39" spans="1:11" x14ac:dyDescent="0.25">
      <c r="A39" s="34" t="str">
        <f t="shared" si="13"/>
        <v/>
      </c>
      <c r="K39" s="35"/>
    </row>
    <row r="40" spans="1:11" x14ac:dyDescent="0.25">
      <c r="A40" s="34" t="str">
        <f t="shared" si="13"/>
        <v/>
      </c>
      <c r="K40" s="35"/>
    </row>
    <row r="41" spans="1:11" x14ac:dyDescent="0.25">
      <c r="A41" s="34" t="str">
        <f t="shared" si="13"/>
        <v/>
      </c>
      <c r="K41" s="35"/>
    </row>
    <row r="42" spans="1:11" x14ac:dyDescent="0.25">
      <c r="A42" s="34" t="str">
        <f t="shared" si="13"/>
        <v/>
      </c>
      <c r="K42" s="35"/>
    </row>
    <row r="43" spans="1:11" x14ac:dyDescent="0.25">
      <c r="A43" s="34" t="str">
        <f t="shared" si="13"/>
        <v/>
      </c>
      <c r="K43" s="35"/>
    </row>
    <row r="44" spans="1:11" x14ac:dyDescent="0.25">
      <c r="A44" s="34" t="str">
        <f t="shared" si="13"/>
        <v/>
      </c>
      <c r="K44" s="35"/>
    </row>
    <row r="45" spans="1:11" x14ac:dyDescent="0.25">
      <c r="A45" s="34" t="str">
        <f t="shared" si="13"/>
        <v/>
      </c>
      <c r="K45" s="35"/>
    </row>
    <row r="46" spans="1:11" x14ac:dyDescent="0.25">
      <c r="A46" s="34" t="str">
        <f t="shared" si="13"/>
        <v/>
      </c>
      <c r="K46" s="35"/>
    </row>
    <row r="47" spans="1:11" x14ac:dyDescent="0.25">
      <c r="A47" s="34" t="str">
        <f t="shared" si="13"/>
        <v/>
      </c>
      <c r="K47" s="35"/>
    </row>
    <row r="48" spans="1:11" x14ac:dyDescent="0.25">
      <c r="A48" s="34" t="str">
        <f t="shared" si="13"/>
        <v/>
      </c>
      <c r="K48" s="35"/>
    </row>
    <row r="49" spans="1:11" x14ac:dyDescent="0.25">
      <c r="A49" s="34" t="str">
        <f t="shared" si="13"/>
        <v/>
      </c>
      <c r="K49" s="35"/>
    </row>
    <row r="50" spans="1:11" x14ac:dyDescent="0.25">
      <c r="A50" s="34" t="str">
        <f t="shared" si="13"/>
        <v/>
      </c>
      <c r="K50" s="35"/>
    </row>
    <row r="51" spans="1:11" x14ac:dyDescent="0.25">
      <c r="A51" s="34" t="str">
        <f t="shared" si="13"/>
        <v/>
      </c>
      <c r="K51" s="35"/>
    </row>
    <row r="52" spans="1:11" x14ac:dyDescent="0.25">
      <c r="A52" s="34" t="str">
        <f t="shared" si="13"/>
        <v/>
      </c>
      <c r="K52" s="35"/>
    </row>
    <row r="53" spans="1:11" x14ac:dyDescent="0.25">
      <c r="A53" s="34" t="str">
        <f t="shared" si="13"/>
        <v/>
      </c>
      <c r="K53" s="35"/>
    </row>
    <row r="54" spans="1:11" x14ac:dyDescent="0.25">
      <c r="A54" s="34" t="str">
        <f t="shared" si="13"/>
        <v/>
      </c>
      <c r="K54" s="35"/>
    </row>
    <row r="55" spans="1:11" x14ac:dyDescent="0.25">
      <c r="A55" s="34" t="str">
        <f t="shared" si="13"/>
        <v/>
      </c>
      <c r="K55" s="35"/>
    </row>
    <row r="56" spans="1:11" x14ac:dyDescent="0.25">
      <c r="A56" s="34" t="str">
        <f t="shared" si="13"/>
        <v/>
      </c>
      <c r="K56" s="35"/>
    </row>
    <row r="57" spans="1:11" x14ac:dyDescent="0.25">
      <c r="A57" s="34" t="str">
        <f t="shared" si="13"/>
        <v/>
      </c>
      <c r="K57" s="35"/>
    </row>
    <row r="58" spans="1:11" x14ac:dyDescent="0.25">
      <c r="A58" s="34" t="str">
        <f t="shared" si="13"/>
        <v/>
      </c>
      <c r="K58" s="35"/>
    </row>
    <row r="59" spans="1:11" x14ac:dyDescent="0.25">
      <c r="A59" s="34" t="str">
        <f t="shared" si="13"/>
        <v/>
      </c>
      <c r="K59" s="35"/>
    </row>
    <row r="60" spans="1:11" x14ac:dyDescent="0.25">
      <c r="A60" s="34" t="str">
        <f t="shared" si="13"/>
        <v/>
      </c>
      <c r="K60" s="35"/>
    </row>
    <row r="61" spans="1:11" x14ac:dyDescent="0.25">
      <c r="A61" s="34" t="str">
        <f t="shared" si="13"/>
        <v/>
      </c>
      <c r="K61" s="35"/>
    </row>
    <row r="62" spans="1:11" x14ac:dyDescent="0.25">
      <c r="A62" s="34" t="str">
        <f t="shared" si="13"/>
        <v/>
      </c>
      <c r="K62" s="35"/>
    </row>
    <row r="63" spans="1:11" x14ac:dyDescent="0.25">
      <c r="A63" s="34" t="str">
        <f t="shared" si="13"/>
        <v/>
      </c>
      <c r="K63" s="35"/>
    </row>
    <row r="64" spans="1:11" x14ac:dyDescent="0.25">
      <c r="A64" s="34" t="str">
        <f t="shared" si="13"/>
        <v/>
      </c>
      <c r="K64" s="35"/>
    </row>
    <row r="65" spans="1:11" x14ac:dyDescent="0.25">
      <c r="A65" s="34" t="str">
        <f t="shared" si="13"/>
        <v/>
      </c>
      <c r="K65" s="35"/>
    </row>
    <row r="66" spans="1:11" x14ac:dyDescent="0.25">
      <c r="A66" s="34" t="str">
        <f t="shared" si="13"/>
        <v/>
      </c>
      <c r="K66" s="35"/>
    </row>
    <row r="67" spans="1:11" x14ac:dyDescent="0.25">
      <c r="A67" s="34" t="str">
        <f t="shared" si="13"/>
        <v/>
      </c>
      <c r="K67" s="35"/>
    </row>
    <row r="68" spans="1:11" x14ac:dyDescent="0.25">
      <c r="A68" s="34" t="str">
        <f t="shared" si="13"/>
        <v/>
      </c>
      <c r="K68" s="35"/>
    </row>
    <row r="69" spans="1:11" x14ac:dyDescent="0.25">
      <c r="A69" s="34" t="str">
        <f t="shared" si="13"/>
        <v/>
      </c>
      <c r="K69" s="35"/>
    </row>
    <row r="70" spans="1:11" x14ac:dyDescent="0.25">
      <c r="A70" s="34" t="str">
        <f t="shared" si="13"/>
        <v/>
      </c>
      <c r="K70" s="35"/>
    </row>
    <row r="71" spans="1:11" x14ac:dyDescent="0.25">
      <c r="A71" s="34" t="str">
        <f t="shared" si="13"/>
        <v/>
      </c>
      <c r="K71" s="35"/>
    </row>
    <row r="72" spans="1:11" x14ac:dyDescent="0.25">
      <c r="A72" s="34" t="str">
        <f t="shared" si="13"/>
        <v/>
      </c>
      <c r="K72" s="35"/>
    </row>
    <row r="73" spans="1:11" x14ac:dyDescent="0.25">
      <c r="A73" s="34" t="str">
        <f t="shared" si="13"/>
        <v/>
      </c>
      <c r="K73" s="35"/>
    </row>
    <row r="74" spans="1:11" x14ac:dyDescent="0.25">
      <c r="A74" s="34" t="str">
        <f t="shared" si="13"/>
        <v/>
      </c>
      <c r="K74" s="35"/>
    </row>
    <row r="75" spans="1:11" x14ac:dyDescent="0.25">
      <c r="A75" s="34" t="str">
        <f t="shared" si="13"/>
        <v/>
      </c>
      <c r="K75" s="35"/>
    </row>
    <row r="76" spans="1:11" x14ac:dyDescent="0.25">
      <c r="A76" s="34" t="str">
        <f t="shared" si="13"/>
        <v/>
      </c>
      <c r="K76" s="35"/>
    </row>
    <row r="77" spans="1:11" x14ac:dyDescent="0.25">
      <c r="A77" s="34" t="str">
        <f t="shared" si="13"/>
        <v/>
      </c>
      <c r="K77" s="35"/>
    </row>
    <row r="78" spans="1:11" x14ac:dyDescent="0.25">
      <c r="A78" s="34" t="str">
        <f t="shared" si="13"/>
        <v/>
      </c>
      <c r="K78" s="35"/>
    </row>
    <row r="79" spans="1:11" x14ac:dyDescent="0.25">
      <c r="A79" s="34" t="str">
        <f t="shared" si="13"/>
        <v/>
      </c>
      <c r="K79" s="35"/>
    </row>
    <row r="80" spans="1:11" x14ac:dyDescent="0.25">
      <c r="A80" s="34" t="str">
        <f t="shared" si="13"/>
        <v/>
      </c>
      <c r="K80" s="35"/>
    </row>
    <row r="81" spans="1:11" x14ac:dyDescent="0.25">
      <c r="A81" s="34" t="str">
        <f t="shared" si="13"/>
        <v/>
      </c>
      <c r="K81" s="35"/>
    </row>
    <row r="82" spans="1:11" x14ac:dyDescent="0.25">
      <c r="A82" s="34" t="str">
        <f t="shared" si="13"/>
        <v/>
      </c>
      <c r="K82" s="35"/>
    </row>
    <row r="83" spans="1:11" x14ac:dyDescent="0.25">
      <c r="A83" s="34" t="str">
        <f t="shared" si="13"/>
        <v/>
      </c>
      <c r="K83" s="35"/>
    </row>
    <row r="84" spans="1:11" x14ac:dyDescent="0.25">
      <c r="A84" s="34" t="str">
        <f t="shared" si="13"/>
        <v/>
      </c>
      <c r="K84" s="35"/>
    </row>
    <row r="85" spans="1:11" x14ac:dyDescent="0.25">
      <c r="A85" s="34" t="str">
        <f t="shared" si="13"/>
        <v/>
      </c>
      <c r="K85" s="35"/>
    </row>
    <row r="86" spans="1:11" x14ac:dyDescent="0.25">
      <c r="A86" s="34" t="str">
        <f t="shared" si="13"/>
        <v/>
      </c>
      <c r="K86" s="35"/>
    </row>
    <row r="87" spans="1:11" x14ac:dyDescent="0.25">
      <c r="A87" s="34" t="str">
        <f t="shared" si="13"/>
        <v/>
      </c>
      <c r="K87" s="35"/>
    </row>
    <row r="88" spans="1:11" x14ac:dyDescent="0.25">
      <c r="A88" s="34" t="str">
        <f t="shared" si="13"/>
        <v/>
      </c>
      <c r="K88" s="35"/>
    </row>
    <row r="89" spans="1:11" x14ac:dyDescent="0.25">
      <c r="A89" s="34" t="str">
        <f t="shared" si="13"/>
        <v/>
      </c>
      <c r="K89" s="35"/>
    </row>
    <row r="90" spans="1:11" x14ac:dyDescent="0.25">
      <c r="A90" s="34" t="str">
        <f t="shared" si="13"/>
        <v/>
      </c>
      <c r="K90" s="35"/>
    </row>
    <row r="91" spans="1:11" x14ac:dyDescent="0.25">
      <c r="A91" s="34" t="str">
        <f t="shared" si="13"/>
        <v/>
      </c>
      <c r="K91" s="35"/>
    </row>
    <row r="92" spans="1:11" x14ac:dyDescent="0.25">
      <c r="A92" s="34" t="str">
        <f t="shared" si="13"/>
        <v/>
      </c>
      <c r="K92" s="35"/>
    </row>
    <row r="93" spans="1:11" x14ac:dyDescent="0.25">
      <c r="A93" s="34" t="str">
        <f t="shared" si="13"/>
        <v/>
      </c>
      <c r="K93" s="35"/>
    </row>
    <row r="94" spans="1:11" x14ac:dyDescent="0.25">
      <c r="A94" s="34" t="str">
        <f t="shared" si="13"/>
        <v/>
      </c>
      <c r="K94" s="35"/>
    </row>
    <row r="95" spans="1:11" x14ac:dyDescent="0.25">
      <c r="A95" s="34" t="str">
        <f t="shared" si="13"/>
        <v/>
      </c>
      <c r="K95" s="35"/>
    </row>
    <row r="96" spans="1:11" x14ac:dyDescent="0.25">
      <c r="A96" s="34" t="str">
        <f t="shared" si="13"/>
        <v/>
      </c>
      <c r="K96" s="35"/>
    </row>
    <row r="97" spans="1:11" x14ac:dyDescent="0.25">
      <c r="A97" s="34" t="str">
        <f t="shared" si="13"/>
        <v/>
      </c>
      <c r="K97" s="35"/>
    </row>
    <row r="98" spans="1:11" x14ac:dyDescent="0.25">
      <c r="A98" s="34" t="str">
        <f t="shared" si="13"/>
        <v/>
      </c>
      <c r="K98" s="35"/>
    </row>
    <row r="99" spans="1:11" x14ac:dyDescent="0.25">
      <c r="A99" s="34" t="str">
        <f t="shared" si="13"/>
        <v/>
      </c>
      <c r="K99" s="35"/>
    </row>
    <row r="100" spans="1:11" x14ac:dyDescent="0.25">
      <c r="A100" s="34" t="str">
        <f t="shared" ref="A100:A163" si="14">C100&amp;E100</f>
        <v/>
      </c>
      <c r="K100" s="35"/>
    </row>
    <row r="101" spans="1:11" x14ac:dyDescent="0.25">
      <c r="A101" s="34" t="str">
        <f t="shared" si="14"/>
        <v/>
      </c>
      <c r="K101" s="35"/>
    </row>
    <row r="102" spans="1:11" x14ac:dyDescent="0.25">
      <c r="A102" s="34" t="str">
        <f t="shared" si="14"/>
        <v/>
      </c>
      <c r="K102" s="35"/>
    </row>
    <row r="103" spans="1:11" x14ac:dyDescent="0.25">
      <c r="A103" s="34" t="str">
        <f t="shared" si="14"/>
        <v/>
      </c>
      <c r="K103" s="35"/>
    </row>
    <row r="104" spans="1:11" x14ac:dyDescent="0.25">
      <c r="A104" s="34" t="str">
        <f t="shared" si="14"/>
        <v/>
      </c>
      <c r="K104" s="35"/>
    </row>
    <row r="105" spans="1:11" x14ac:dyDescent="0.25">
      <c r="A105" s="34" t="str">
        <f t="shared" si="14"/>
        <v/>
      </c>
      <c r="K105" s="35"/>
    </row>
    <row r="106" spans="1:11" x14ac:dyDescent="0.25">
      <c r="A106" s="34" t="str">
        <f t="shared" si="14"/>
        <v/>
      </c>
      <c r="K106" s="35"/>
    </row>
    <row r="107" spans="1:11" x14ac:dyDescent="0.25">
      <c r="A107" s="34" t="str">
        <f t="shared" si="14"/>
        <v/>
      </c>
      <c r="K107" s="35"/>
    </row>
    <row r="108" spans="1:11" x14ac:dyDescent="0.25">
      <c r="A108" s="34" t="str">
        <f t="shared" si="14"/>
        <v/>
      </c>
      <c r="K108" s="35"/>
    </row>
    <row r="109" spans="1:11" x14ac:dyDescent="0.25">
      <c r="A109" s="34" t="str">
        <f t="shared" si="14"/>
        <v/>
      </c>
      <c r="K109" s="35"/>
    </row>
    <row r="110" spans="1:11" x14ac:dyDescent="0.25">
      <c r="A110" s="34" t="str">
        <f t="shared" si="14"/>
        <v/>
      </c>
      <c r="K110" s="35"/>
    </row>
    <row r="111" spans="1:11" x14ac:dyDescent="0.25">
      <c r="A111" s="34" t="str">
        <f t="shared" si="14"/>
        <v/>
      </c>
      <c r="K111" s="35"/>
    </row>
    <row r="112" spans="1:11" x14ac:dyDescent="0.25">
      <c r="A112" s="34" t="str">
        <f t="shared" si="14"/>
        <v/>
      </c>
      <c r="K112" s="35"/>
    </row>
    <row r="113" spans="1:11" x14ac:dyDescent="0.25">
      <c r="A113" s="34" t="str">
        <f t="shared" si="14"/>
        <v/>
      </c>
      <c r="K113" s="35"/>
    </row>
    <row r="114" spans="1:11" x14ac:dyDescent="0.25">
      <c r="A114" s="34" t="str">
        <f t="shared" si="14"/>
        <v/>
      </c>
      <c r="K114" s="35"/>
    </row>
    <row r="115" spans="1:11" x14ac:dyDescent="0.25">
      <c r="A115" s="34" t="str">
        <f t="shared" si="14"/>
        <v/>
      </c>
      <c r="K115" s="35"/>
    </row>
    <row r="116" spans="1:11" x14ac:dyDescent="0.25">
      <c r="A116" s="34" t="str">
        <f t="shared" si="14"/>
        <v/>
      </c>
      <c r="K116" s="35"/>
    </row>
    <row r="117" spans="1:11" x14ac:dyDescent="0.25">
      <c r="A117" s="34" t="str">
        <f t="shared" si="14"/>
        <v/>
      </c>
      <c r="K117" s="35"/>
    </row>
    <row r="118" spans="1:11" x14ac:dyDescent="0.25">
      <c r="A118" s="34" t="str">
        <f t="shared" si="14"/>
        <v/>
      </c>
      <c r="K118" s="35"/>
    </row>
    <row r="119" spans="1:11" x14ac:dyDescent="0.25">
      <c r="A119" s="34" t="str">
        <f t="shared" si="14"/>
        <v/>
      </c>
      <c r="K119" s="35"/>
    </row>
    <row r="120" spans="1:11" x14ac:dyDescent="0.25">
      <c r="A120" s="34" t="str">
        <f t="shared" si="14"/>
        <v/>
      </c>
      <c r="K120" s="35"/>
    </row>
    <row r="121" spans="1:11" x14ac:dyDescent="0.25">
      <c r="A121" s="34" t="str">
        <f t="shared" si="14"/>
        <v/>
      </c>
      <c r="K121" s="35"/>
    </row>
    <row r="122" spans="1:11" x14ac:dyDescent="0.25">
      <c r="A122" s="34" t="str">
        <f t="shared" si="14"/>
        <v/>
      </c>
      <c r="K122" s="35"/>
    </row>
    <row r="123" spans="1:11" x14ac:dyDescent="0.25">
      <c r="A123" s="34" t="str">
        <f t="shared" si="14"/>
        <v/>
      </c>
      <c r="K123" s="35"/>
    </row>
    <row r="124" spans="1:11" x14ac:dyDescent="0.25">
      <c r="A124" s="34" t="str">
        <f t="shared" si="14"/>
        <v/>
      </c>
      <c r="K124" s="35"/>
    </row>
    <row r="125" spans="1:11" x14ac:dyDescent="0.25">
      <c r="A125" s="34" t="str">
        <f t="shared" si="14"/>
        <v/>
      </c>
      <c r="K125" s="35"/>
    </row>
    <row r="126" spans="1:11" x14ac:dyDescent="0.25">
      <c r="A126" s="34" t="str">
        <f t="shared" si="14"/>
        <v/>
      </c>
      <c r="K126" s="35"/>
    </row>
    <row r="127" spans="1:11" x14ac:dyDescent="0.25">
      <c r="A127" s="34" t="str">
        <f t="shared" si="14"/>
        <v/>
      </c>
      <c r="K127" s="35"/>
    </row>
    <row r="128" spans="1:11" x14ac:dyDescent="0.25">
      <c r="A128" s="34" t="str">
        <f t="shared" si="14"/>
        <v/>
      </c>
      <c r="K128" s="35"/>
    </row>
    <row r="129" spans="1:11" x14ac:dyDescent="0.25">
      <c r="A129" s="34" t="str">
        <f t="shared" si="14"/>
        <v/>
      </c>
      <c r="K129" s="35"/>
    </row>
    <row r="130" spans="1:11" x14ac:dyDescent="0.25">
      <c r="A130" s="34" t="str">
        <f t="shared" si="14"/>
        <v/>
      </c>
      <c r="K130" s="35"/>
    </row>
    <row r="131" spans="1:11" x14ac:dyDescent="0.25">
      <c r="A131" s="34" t="str">
        <f t="shared" si="14"/>
        <v/>
      </c>
      <c r="K131" s="35"/>
    </row>
    <row r="132" spans="1:11" x14ac:dyDescent="0.25">
      <c r="A132" s="34" t="str">
        <f t="shared" si="14"/>
        <v/>
      </c>
      <c r="K132" s="35"/>
    </row>
    <row r="133" spans="1:11" x14ac:dyDescent="0.25">
      <c r="A133" s="34" t="str">
        <f t="shared" si="14"/>
        <v/>
      </c>
      <c r="K133" s="35"/>
    </row>
    <row r="134" spans="1:11" x14ac:dyDescent="0.25">
      <c r="A134" s="34" t="str">
        <f t="shared" si="14"/>
        <v/>
      </c>
      <c r="K134" s="35"/>
    </row>
    <row r="135" spans="1:11" x14ac:dyDescent="0.25">
      <c r="A135" s="34" t="str">
        <f t="shared" si="14"/>
        <v/>
      </c>
      <c r="K135" s="35"/>
    </row>
    <row r="136" spans="1:11" x14ac:dyDescent="0.25">
      <c r="A136" s="34" t="str">
        <f t="shared" si="14"/>
        <v/>
      </c>
      <c r="K136" s="35"/>
    </row>
    <row r="137" spans="1:11" x14ac:dyDescent="0.25">
      <c r="A137" s="34" t="str">
        <f t="shared" si="14"/>
        <v/>
      </c>
      <c r="K137" s="35"/>
    </row>
    <row r="138" spans="1:11" x14ac:dyDescent="0.25">
      <c r="A138" s="34" t="str">
        <f t="shared" si="14"/>
        <v/>
      </c>
      <c r="K138" s="35"/>
    </row>
    <row r="139" spans="1:11" x14ac:dyDescent="0.25">
      <c r="A139" s="34" t="str">
        <f t="shared" si="14"/>
        <v/>
      </c>
      <c r="K139" s="35"/>
    </row>
    <row r="140" spans="1:11" x14ac:dyDescent="0.25">
      <c r="A140" s="34" t="str">
        <f t="shared" si="14"/>
        <v/>
      </c>
      <c r="K140" s="35"/>
    </row>
    <row r="141" spans="1:11" x14ac:dyDescent="0.25">
      <c r="A141" s="34" t="str">
        <f t="shared" si="14"/>
        <v/>
      </c>
      <c r="K141" s="35"/>
    </row>
    <row r="142" spans="1:11" x14ac:dyDescent="0.25">
      <c r="A142" s="34" t="str">
        <f t="shared" si="14"/>
        <v/>
      </c>
      <c r="K142" s="35"/>
    </row>
    <row r="143" spans="1:11" x14ac:dyDescent="0.25">
      <c r="A143" s="34" t="str">
        <f t="shared" si="14"/>
        <v/>
      </c>
      <c r="K143" s="35"/>
    </row>
    <row r="144" spans="1:11" x14ac:dyDescent="0.25">
      <c r="A144" s="34" t="str">
        <f t="shared" si="14"/>
        <v/>
      </c>
      <c r="K144" s="35"/>
    </row>
    <row r="145" spans="1:11" x14ac:dyDescent="0.25">
      <c r="A145" s="34" t="str">
        <f t="shared" si="14"/>
        <v/>
      </c>
      <c r="K145" s="35"/>
    </row>
    <row r="146" spans="1:11" x14ac:dyDescent="0.25">
      <c r="A146" s="34" t="str">
        <f t="shared" si="14"/>
        <v/>
      </c>
      <c r="K146" s="35"/>
    </row>
    <row r="147" spans="1:11" x14ac:dyDescent="0.25">
      <c r="A147" s="34" t="str">
        <f t="shared" si="14"/>
        <v/>
      </c>
      <c r="K147" s="35"/>
    </row>
    <row r="148" spans="1:11" x14ac:dyDescent="0.25">
      <c r="A148" s="34" t="str">
        <f t="shared" si="14"/>
        <v/>
      </c>
      <c r="K148" s="35"/>
    </row>
    <row r="149" spans="1:11" x14ac:dyDescent="0.25">
      <c r="A149" s="34" t="str">
        <f t="shared" si="14"/>
        <v/>
      </c>
      <c r="K149" s="35"/>
    </row>
    <row r="150" spans="1:11" x14ac:dyDescent="0.25">
      <c r="A150" s="34" t="str">
        <f t="shared" si="14"/>
        <v/>
      </c>
      <c r="K150" s="35"/>
    </row>
    <row r="151" spans="1:11" x14ac:dyDescent="0.25">
      <c r="A151" s="34" t="str">
        <f t="shared" si="14"/>
        <v/>
      </c>
      <c r="K151" s="35"/>
    </row>
    <row r="152" spans="1:11" x14ac:dyDescent="0.25">
      <c r="A152" s="34" t="str">
        <f t="shared" si="14"/>
        <v/>
      </c>
      <c r="K152" s="35"/>
    </row>
    <row r="153" spans="1:11" x14ac:dyDescent="0.25">
      <c r="A153" s="34" t="str">
        <f t="shared" si="14"/>
        <v/>
      </c>
      <c r="K153" s="35"/>
    </row>
    <row r="154" spans="1:11" x14ac:dyDescent="0.25">
      <c r="A154" s="34" t="str">
        <f t="shared" si="14"/>
        <v/>
      </c>
      <c r="K154" s="35"/>
    </row>
    <row r="155" spans="1:11" x14ac:dyDescent="0.25">
      <c r="A155" s="34" t="str">
        <f t="shared" si="14"/>
        <v/>
      </c>
      <c r="K155" s="35"/>
    </row>
    <row r="156" spans="1:11" x14ac:dyDescent="0.25">
      <c r="A156" s="34" t="str">
        <f t="shared" si="14"/>
        <v/>
      </c>
      <c r="K156" s="35"/>
    </row>
    <row r="157" spans="1:11" x14ac:dyDescent="0.25">
      <c r="A157" s="34" t="str">
        <f t="shared" si="14"/>
        <v/>
      </c>
      <c r="K157" s="35"/>
    </row>
    <row r="158" spans="1:11" x14ac:dyDescent="0.25">
      <c r="A158" s="34" t="str">
        <f t="shared" si="14"/>
        <v/>
      </c>
      <c r="K158" s="35"/>
    </row>
    <row r="159" spans="1:11" x14ac:dyDescent="0.25">
      <c r="A159" s="34" t="str">
        <f t="shared" si="14"/>
        <v/>
      </c>
      <c r="K159" s="35"/>
    </row>
    <row r="160" spans="1:11" x14ac:dyDescent="0.25">
      <c r="A160" s="34" t="str">
        <f t="shared" si="14"/>
        <v/>
      </c>
      <c r="K160" s="35"/>
    </row>
    <row r="161" spans="1:11" x14ac:dyDescent="0.25">
      <c r="A161" s="34" t="str">
        <f t="shared" si="14"/>
        <v/>
      </c>
      <c r="K161" s="35"/>
    </row>
    <row r="162" spans="1:11" x14ac:dyDescent="0.25">
      <c r="A162" s="34" t="str">
        <f t="shared" si="14"/>
        <v/>
      </c>
      <c r="K162" s="35"/>
    </row>
    <row r="163" spans="1:11" x14ac:dyDescent="0.25">
      <c r="A163" s="34" t="str">
        <f t="shared" si="14"/>
        <v/>
      </c>
      <c r="K163" s="35"/>
    </row>
    <row r="164" spans="1:11" x14ac:dyDescent="0.25">
      <c r="A164" s="34" t="str">
        <f t="shared" ref="A164:A227" si="15">C164&amp;E164</f>
        <v/>
      </c>
      <c r="K164" s="35"/>
    </row>
    <row r="165" spans="1:11" x14ac:dyDescent="0.25">
      <c r="A165" s="34" t="str">
        <f t="shared" si="15"/>
        <v/>
      </c>
      <c r="K165" s="35"/>
    </row>
    <row r="166" spans="1:11" x14ac:dyDescent="0.25">
      <c r="A166" s="34" t="str">
        <f t="shared" si="15"/>
        <v/>
      </c>
      <c r="K166" s="35"/>
    </row>
    <row r="167" spans="1:11" x14ac:dyDescent="0.25">
      <c r="A167" s="34" t="str">
        <f t="shared" si="15"/>
        <v/>
      </c>
      <c r="K167" s="35"/>
    </row>
    <row r="168" spans="1:11" x14ac:dyDescent="0.25">
      <c r="A168" s="34" t="str">
        <f t="shared" si="15"/>
        <v/>
      </c>
      <c r="K168" s="35"/>
    </row>
    <row r="169" spans="1:11" x14ac:dyDescent="0.25">
      <c r="A169" s="34" t="str">
        <f t="shared" si="15"/>
        <v/>
      </c>
      <c r="K169" s="35"/>
    </row>
    <row r="170" spans="1:11" x14ac:dyDescent="0.25">
      <c r="A170" s="34" t="str">
        <f t="shared" si="15"/>
        <v/>
      </c>
      <c r="K170" s="35"/>
    </row>
    <row r="171" spans="1:11" x14ac:dyDescent="0.25">
      <c r="A171" s="34" t="str">
        <f t="shared" si="15"/>
        <v/>
      </c>
      <c r="K171" s="35"/>
    </row>
    <row r="172" spans="1:11" x14ac:dyDescent="0.25">
      <c r="A172" s="34" t="str">
        <f t="shared" si="15"/>
        <v/>
      </c>
      <c r="K172" s="35"/>
    </row>
    <row r="173" spans="1:11" x14ac:dyDescent="0.25">
      <c r="A173" s="34" t="str">
        <f t="shared" si="15"/>
        <v/>
      </c>
      <c r="K173" s="35"/>
    </row>
    <row r="174" spans="1:11" x14ac:dyDescent="0.25">
      <c r="A174" s="34" t="str">
        <f t="shared" si="15"/>
        <v/>
      </c>
      <c r="K174" s="35"/>
    </row>
    <row r="175" spans="1:11" x14ac:dyDescent="0.25">
      <c r="A175" s="34" t="str">
        <f t="shared" si="15"/>
        <v/>
      </c>
      <c r="K175" s="35"/>
    </row>
    <row r="176" spans="1:11" x14ac:dyDescent="0.25">
      <c r="A176" s="34" t="str">
        <f t="shared" si="15"/>
        <v/>
      </c>
      <c r="K176" s="35"/>
    </row>
    <row r="177" spans="1:11" x14ac:dyDescent="0.25">
      <c r="A177" s="34" t="str">
        <f t="shared" si="15"/>
        <v/>
      </c>
      <c r="K177" s="35"/>
    </row>
    <row r="178" spans="1:11" x14ac:dyDescent="0.25">
      <c r="A178" s="34" t="str">
        <f t="shared" si="15"/>
        <v/>
      </c>
      <c r="K178" s="35"/>
    </row>
    <row r="179" spans="1:11" x14ac:dyDescent="0.25">
      <c r="A179" s="34" t="str">
        <f t="shared" si="15"/>
        <v/>
      </c>
      <c r="K179" s="35"/>
    </row>
    <row r="180" spans="1:11" x14ac:dyDescent="0.25">
      <c r="A180" s="34" t="str">
        <f t="shared" si="15"/>
        <v/>
      </c>
      <c r="K180" s="35"/>
    </row>
    <row r="181" spans="1:11" x14ac:dyDescent="0.25">
      <c r="A181" s="34" t="str">
        <f t="shared" si="15"/>
        <v/>
      </c>
      <c r="K181" s="35"/>
    </row>
    <row r="182" spans="1:11" x14ac:dyDescent="0.25">
      <c r="A182" s="34" t="str">
        <f t="shared" si="15"/>
        <v/>
      </c>
      <c r="K182" s="35"/>
    </row>
    <row r="183" spans="1:11" x14ac:dyDescent="0.25">
      <c r="A183" s="34" t="str">
        <f t="shared" si="15"/>
        <v/>
      </c>
      <c r="K183" s="35"/>
    </row>
    <row r="184" spans="1:11" x14ac:dyDescent="0.25">
      <c r="A184" s="34" t="str">
        <f t="shared" si="15"/>
        <v/>
      </c>
      <c r="K184" s="35"/>
    </row>
    <row r="185" spans="1:11" x14ac:dyDescent="0.25">
      <c r="A185" s="34" t="str">
        <f t="shared" si="15"/>
        <v/>
      </c>
      <c r="K185" s="35"/>
    </row>
    <row r="186" spans="1:11" x14ac:dyDescent="0.25">
      <c r="A186" s="34" t="str">
        <f t="shared" si="15"/>
        <v/>
      </c>
      <c r="K186" s="35"/>
    </row>
    <row r="187" spans="1:11" x14ac:dyDescent="0.25">
      <c r="A187" s="34" t="str">
        <f t="shared" si="15"/>
        <v/>
      </c>
      <c r="K187" s="35"/>
    </row>
    <row r="188" spans="1:11" x14ac:dyDescent="0.25">
      <c r="A188" s="34" t="str">
        <f t="shared" si="15"/>
        <v/>
      </c>
      <c r="K188" s="35"/>
    </row>
    <row r="189" spans="1:11" x14ac:dyDescent="0.25">
      <c r="A189" s="34" t="str">
        <f t="shared" si="15"/>
        <v/>
      </c>
      <c r="K189" s="35"/>
    </row>
    <row r="190" spans="1:11" x14ac:dyDescent="0.25">
      <c r="A190" s="34" t="str">
        <f t="shared" si="15"/>
        <v/>
      </c>
      <c r="K190" s="35"/>
    </row>
    <row r="191" spans="1:11" x14ac:dyDescent="0.25">
      <c r="A191" s="34" t="str">
        <f t="shared" si="15"/>
        <v/>
      </c>
      <c r="K191" s="35"/>
    </row>
    <row r="192" spans="1:11" x14ac:dyDescent="0.25">
      <c r="A192" s="34" t="str">
        <f t="shared" si="15"/>
        <v/>
      </c>
      <c r="K192" s="35"/>
    </row>
    <row r="193" spans="1:11" x14ac:dyDescent="0.25">
      <c r="A193" s="34" t="str">
        <f t="shared" si="15"/>
        <v/>
      </c>
      <c r="K193" s="35"/>
    </row>
    <row r="194" spans="1:11" x14ac:dyDescent="0.25">
      <c r="A194" s="34" t="str">
        <f t="shared" si="15"/>
        <v/>
      </c>
      <c r="K194" s="35"/>
    </row>
    <row r="195" spans="1:11" x14ac:dyDescent="0.25">
      <c r="A195" s="34" t="str">
        <f t="shared" si="15"/>
        <v/>
      </c>
      <c r="K195" s="35"/>
    </row>
    <row r="196" spans="1:11" x14ac:dyDescent="0.25">
      <c r="A196" s="34" t="str">
        <f t="shared" si="15"/>
        <v/>
      </c>
      <c r="K196" s="35"/>
    </row>
    <row r="197" spans="1:11" x14ac:dyDescent="0.25">
      <c r="A197" s="34" t="str">
        <f t="shared" si="15"/>
        <v/>
      </c>
      <c r="K197" s="35"/>
    </row>
    <row r="198" spans="1:11" x14ac:dyDescent="0.25">
      <c r="A198" s="34" t="str">
        <f t="shared" si="15"/>
        <v/>
      </c>
      <c r="K198" s="35"/>
    </row>
    <row r="199" spans="1:11" x14ac:dyDescent="0.25">
      <c r="A199" s="34" t="str">
        <f t="shared" si="15"/>
        <v/>
      </c>
      <c r="K199" s="35"/>
    </row>
    <row r="200" spans="1:11" x14ac:dyDescent="0.25">
      <c r="A200" s="34" t="str">
        <f t="shared" si="15"/>
        <v/>
      </c>
      <c r="K200" s="35"/>
    </row>
    <row r="201" spans="1:11" x14ac:dyDescent="0.25">
      <c r="A201" s="34" t="str">
        <f t="shared" si="15"/>
        <v/>
      </c>
      <c r="K201" s="35"/>
    </row>
    <row r="202" spans="1:11" x14ac:dyDescent="0.25">
      <c r="A202" s="34" t="str">
        <f t="shared" si="15"/>
        <v/>
      </c>
      <c r="K202" s="35"/>
    </row>
    <row r="203" spans="1:11" x14ac:dyDescent="0.25">
      <c r="A203" s="34" t="str">
        <f t="shared" si="15"/>
        <v/>
      </c>
      <c r="K203" s="35"/>
    </row>
    <row r="204" spans="1:11" x14ac:dyDescent="0.25">
      <c r="A204" s="34" t="str">
        <f t="shared" si="15"/>
        <v/>
      </c>
      <c r="K204" s="35"/>
    </row>
    <row r="205" spans="1:11" x14ac:dyDescent="0.25">
      <c r="A205" s="34" t="str">
        <f t="shared" si="15"/>
        <v/>
      </c>
      <c r="K205" s="35"/>
    </row>
    <row r="206" spans="1:11" x14ac:dyDescent="0.25">
      <c r="A206" s="34" t="str">
        <f t="shared" si="15"/>
        <v/>
      </c>
      <c r="K206" s="35"/>
    </row>
    <row r="207" spans="1:11" x14ac:dyDescent="0.25">
      <c r="A207" s="34" t="str">
        <f t="shared" si="15"/>
        <v/>
      </c>
      <c r="K207" s="35"/>
    </row>
    <row r="208" spans="1:11" x14ac:dyDescent="0.25">
      <c r="A208" s="34" t="str">
        <f t="shared" si="15"/>
        <v/>
      </c>
      <c r="K208" s="35"/>
    </row>
    <row r="209" spans="1:11" x14ac:dyDescent="0.25">
      <c r="A209" s="34" t="str">
        <f t="shared" si="15"/>
        <v/>
      </c>
      <c r="K209" s="35"/>
    </row>
    <row r="210" spans="1:11" x14ac:dyDescent="0.25">
      <c r="A210" s="34" t="str">
        <f t="shared" si="15"/>
        <v/>
      </c>
      <c r="K210" s="35"/>
    </row>
    <row r="211" spans="1:11" x14ac:dyDescent="0.25">
      <c r="A211" s="34" t="str">
        <f t="shared" si="15"/>
        <v/>
      </c>
      <c r="K211" s="35"/>
    </row>
    <row r="212" spans="1:11" x14ac:dyDescent="0.25">
      <c r="A212" s="34" t="str">
        <f t="shared" si="15"/>
        <v/>
      </c>
      <c r="K212" s="35"/>
    </row>
    <row r="213" spans="1:11" x14ac:dyDescent="0.25">
      <c r="A213" s="34" t="str">
        <f t="shared" si="15"/>
        <v/>
      </c>
      <c r="K213" s="35"/>
    </row>
    <row r="214" spans="1:11" x14ac:dyDescent="0.25">
      <c r="A214" s="34" t="str">
        <f t="shared" si="15"/>
        <v/>
      </c>
      <c r="K214" s="35"/>
    </row>
    <row r="215" spans="1:11" x14ac:dyDescent="0.25">
      <c r="A215" s="34" t="str">
        <f t="shared" si="15"/>
        <v/>
      </c>
      <c r="K215" s="35"/>
    </row>
    <row r="216" spans="1:11" x14ac:dyDescent="0.25">
      <c r="A216" s="34" t="str">
        <f t="shared" si="15"/>
        <v/>
      </c>
      <c r="K216" s="35"/>
    </row>
    <row r="217" spans="1:11" x14ac:dyDescent="0.25">
      <c r="A217" s="34" t="str">
        <f t="shared" si="15"/>
        <v/>
      </c>
      <c r="K217" s="35"/>
    </row>
    <row r="218" spans="1:11" x14ac:dyDescent="0.25">
      <c r="A218" s="34" t="str">
        <f t="shared" si="15"/>
        <v/>
      </c>
      <c r="K218" s="35"/>
    </row>
    <row r="219" spans="1:11" x14ac:dyDescent="0.25">
      <c r="A219" s="34" t="str">
        <f t="shared" si="15"/>
        <v/>
      </c>
      <c r="K219" s="35"/>
    </row>
    <row r="220" spans="1:11" x14ac:dyDescent="0.25">
      <c r="A220" s="34" t="str">
        <f t="shared" si="15"/>
        <v/>
      </c>
      <c r="K220" s="35"/>
    </row>
    <row r="221" spans="1:11" x14ac:dyDescent="0.25">
      <c r="A221" s="34" t="str">
        <f t="shared" si="15"/>
        <v/>
      </c>
      <c r="K221" s="35"/>
    </row>
    <row r="222" spans="1:11" x14ac:dyDescent="0.25">
      <c r="A222" s="34" t="str">
        <f t="shared" si="15"/>
        <v/>
      </c>
      <c r="K222" s="35"/>
    </row>
    <row r="223" spans="1:11" x14ac:dyDescent="0.25">
      <c r="A223" s="34" t="str">
        <f t="shared" si="15"/>
        <v/>
      </c>
      <c r="K223" s="35"/>
    </row>
    <row r="224" spans="1:11" x14ac:dyDescent="0.25">
      <c r="A224" s="34" t="str">
        <f t="shared" si="15"/>
        <v/>
      </c>
      <c r="K224" s="35"/>
    </row>
    <row r="225" spans="1:11" x14ac:dyDescent="0.25">
      <c r="A225" s="34" t="str">
        <f t="shared" si="15"/>
        <v/>
      </c>
      <c r="K225" s="35"/>
    </row>
    <row r="226" spans="1:11" x14ac:dyDescent="0.25">
      <c r="A226" s="34" t="str">
        <f t="shared" si="15"/>
        <v/>
      </c>
      <c r="K226" s="35"/>
    </row>
    <row r="227" spans="1:11" x14ac:dyDescent="0.25">
      <c r="A227" s="34" t="str">
        <f t="shared" si="15"/>
        <v/>
      </c>
      <c r="K227" s="35"/>
    </row>
    <row r="228" spans="1:11" x14ac:dyDescent="0.25">
      <c r="A228" s="34" t="str">
        <f t="shared" ref="A228:A291" si="16">C228&amp;E228</f>
        <v/>
      </c>
      <c r="K228" s="35"/>
    </row>
    <row r="229" spans="1:11" x14ac:dyDescent="0.25">
      <c r="A229" s="34" t="str">
        <f t="shared" si="16"/>
        <v/>
      </c>
      <c r="K229" s="35"/>
    </row>
    <row r="230" spans="1:11" x14ac:dyDescent="0.25">
      <c r="A230" s="34" t="str">
        <f t="shared" si="16"/>
        <v/>
      </c>
      <c r="K230" s="35"/>
    </row>
    <row r="231" spans="1:11" x14ac:dyDescent="0.25">
      <c r="A231" s="34" t="str">
        <f t="shared" si="16"/>
        <v/>
      </c>
      <c r="K231" s="35"/>
    </row>
    <row r="232" spans="1:11" x14ac:dyDescent="0.25">
      <c r="A232" s="34" t="str">
        <f t="shared" si="16"/>
        <v/>
      </c>
      <c r="K232" s="35"/>
    </row>
    <row r="233" spans="1:11" x14ac:dyDescent="0.25">
      <c r="A233" s="34" t="str">
        <f t="shared" si="16"/>
        <v/>
      </c>
      <c r="K233" s="35"/>
    </row>
    <row r="234" spans="1:11" x14ac:dyDescent="0.25">
      <c r="A234" s="34" t="str">
        <f t="shared" si="16"/>
        <v/>
      </c>
      <c r="K234" s="35"/>
    </row>
    <row r="235" spans="1:11" x14ac:dyDescent="0.25">
      <c r="A235" s="34" t="str">
        <f t="shared" si="16"/>
        <v/>
      </c>
      <c r="K235" s="35"/>
    </row>
    <row r="236" spans="1:11" x14ac:dyDescent="0.25">
      <c r="A236" s="34" t="str">
        <f t="shared" si="16"/>
        <v/>
      </c>
      <c r="K236" s="35"/>
    </row>
    <row r="237" spans="1:11" x14ac:dyDescent="0.25">
      <c r="A237" s="34" t="str">
        <f t="shared" si="16"/>
        <v/>
      </c>
      <c r="K237" s="35"/>
    </row>
    <row r="238" spans="1:11" x14ac:dyDescent="0.25">
      <c r="A238" s="34" t="str">
        <f t="shared" si="16"/>
        <v/>
      </c>
      <c r="K238" s="35"/>
    </row>
    <row r="239" spans="1:11" x14ac:dyDescent="0.25">
      <c r="A239" s="34" t="str">
        <f t="shared" si="16"/>
        <v/>
      </c>
      <c r="K239" s="35"/>
    </row>
    <row r="240" spans="1:11" x14ac:dyDescent="0.25">
      <c r="A240" s="34" t="str">
        <f t="shared" si="16"/>
        <v/>
      </c>
      <c r="K240" s="35"/>
    </row>
    <row r="241" spans="1:11" x14ac:dyDescent="0.25">
      <c r="A241" s="34" t="str">
        <f t="shared" si="16"/>
        <v/>
      </c>
      <c r="K241" s="35"/>
    </row>
    <row r="242" spans="1:11" x14ac:dyDescent="0.25">
      <c r="A242" s="34" t="str">
        <f t="shared" si="16"/>
        <v/>
      </c>
      <c r="K242" s="35"/>
    </row>
    <row r="243" spans="1:11" x14ac:dyDescent="0.25">
      <c r="A243" s="34" t="str">
        <f t="shared" si="16"/>
        <v/>
      </c>
      <c r="K243" s="35"/>
    </row>
    <row r="244" spans="1:11" x14ac:dyDescent="0.25">
      <c r="A244" s="34" t="str">
        <f t="shared" si="16"/>
        <v/>
      </c>
      <c r="K244" s="35"/>
    </row>
    <row r="245" spans="1:11" x14ac:dyDescent="0.25">
      <c r="A245" s="34" t="str">
        <f t="shared" si="16"/>
        <v/>
      </c>
      <c r="K245" s="35"/>
    </row>
    <row r="246" spans="1:11" x14ac:dyDescent="0.25">
      <c r="A246" s="34" t="str">
        <f t="shared" si="16"/>
        <v/>
      </c>
      <c r="K246" s="35"/>
    </row>
    <row r="247" spans="1:11" x14ac:dyDescent="0.25">
      <c r="A247" s="34" t="str">
        <f t="shared" si="16"/>
        <v/>
      </c>
      <c r="K247" s="35"/>
    </row>
    <row r="248" spans="1:11" x14ac:dyDescent="0.25">
      <c r="A248" s="34" t="str">
        <f t="shared" si="16"/>
        <v/>
      </c>
      <c r="K248" s="35"/>
    </row>
    <row r="249" spans="1:11" x14ac:dyDescent="0.25">
      <c r="A249" s="34" t="str">
        <f t="shared" si="16"/>
        <v/>
      </c>
      <c r="K249" s="35"/>
    </row>
    <row r="250" spans="1:11" x14ac:dyDescent="0.25">
      <c r="A250" s="34" t="str">
        <f t="shared" si="16"/>
        <v/>
      </c>
      <c r="K250" s="35"/>
    </row>
    <row r="251" spans="1:11" x14ac:dyDescent="0.25">
      <c r="A251" s="34" t="str">
        <f t="shared" si="16"/>
        <v/>
      </c>
      <c r="K251" s="35"/>
    </row>
    <row r="252" spans="1:11" x14ac:dyDescent="0.25">
      <c r="A252" s="34" t="str">
        <f t="shared" si="16"/>
        <v/>
      </c>
      <c r="K252" s="35"/>
    </row>
    <row r="253" spans="1:11" x14ac:dyDescent="0.25">
      <c r="A253" s="34" t="str">
        <f t="shared" si="16"/>
        <v/>
      </c>
      <c r="K253" s="35"/>
    </row>
    <row r="254" spans="1:11" x14ac:dyDescent="0.25">
      <c r="A254" s="34" t="str">
        <f t="shared" si="16"/>
        <v/>
      </c>
      <c r="K254" s="35"/>
    </row>
    <row r="255" spans="1:11" x14ac:dyDescent="0.25">
      <c r="A255" s="34" t="str">
        <f t="shared" si="16"/>
        <v/>
      </c>
      <c r="K255" s="35"/>
    </row>
    <row r="256" spans="1:11" x14ac:dyDescent="0.25">
      <c r="A256" s="34" t="str">
        <f t="shared" si="16"/>
        <v/>
      </c>
      <c r="K256" s="35"/>
    </row>
    <row r="257" spans="1:11" x14ac:dyDescent="0.25">
      <c r="A257" s="34" t="str">
        <f t="shared" si="16"/>
        <v/>
      </c>
      <c r="K257" s="35"/>
    </row>
    <row r="258" spans="1:11" x14ac:dyDescent="0.25">
      <c r="A258" s="34" t="str">
        <f t="shared" si="16"/>
        <v/>
      </c>
      <c r="K258" s="35"/>
    </row>
    <row r="259" spans="1:11" x14ac:dyDescent="0.25">
      <c r="A259" s="34" t="str">
        <f t="shared" si="16"/>
        <v/>
      </c>
      <c r="K259" s="35"/>
    </row>
    <row r="260" spans="1:11" x14ac:dyDescent="0.25">
      <c r="A260" s="34" t="str">
        <f t="shared" si="16"/>
        <v/>
      </c>
      <c r="K260" s="35"/>
    </row>
    <row r="261" spans="1:11" x14ac:dyDescent="0.25">
      <c r="A261" s="34" t="str">
        <f t="shared" si="16"/>
        <v/>
      </c>
      <c r="K261" s="35"/>
    </row>
    <row r="262" spans="1:11" x14ac:dyDescent="0.25">
      <c r="A262" s="34" t="str">
        <f t="shared" si="16"/>
        <v/>
      </c>
      <c r="K262" s="35"/>
    </row>
    <row r="263" spans="1:11" x14ac:dyDescent="0.25">
      <c r="A263" s="34" t="str">
        <f t="shared" si="16"/>
        <v/>
      </c>
      <c r="K263" s="35"/>
    </row>
    <row r="264" spans="1:11" x14ac:dyDescent="0.25">
      <c r="A264" s="34" t="str">
        <f t="shared" si="16"/>
        <v/>
      </c>
      <c r="K264" s="35"/>
    </row>
    <row r="265" spans="1:11" x14ac:dyDescent="0.25">
      <c r="A265" s="34" t="str">
        <f t="shared" si="16"/>
        <v/>
      </c>
      <c r="K265" s="35"/>
    </row>
    <row r="266" spans="1:11" x14ac:dyDescent="0.25">
      <c r="A266" s="34" t="str">
        <f t="shared" si="16"/>
        <v/>
      </c>
      <c r="K266" s="35"/>
    </row>
    <row r="267" spans="1:11" x14ac:dyDescent="0.25">
      <c r="A267" s="34" t="str">
        <f t="shared" si="16"/>
        <v/>
      </c>
      <c r="K267" s="35"/>
    </row>
    <row r="268" spans="1:11" x14ac:dyDescent="0.25">
      <c r="A268" s="34" t="str">
        <f t="shared" si="16"/>
        <v/>
      </c>
      <c r="K268" s="35"/>
    </row>
    <row r="269" spans="1:11" x14ac:dyDescent="0.25">
      <c r="A269" s="34" t="str">
        <f t="shared" si="16"/>
        <v/>
      </c>
      <c r="K269" s="35"/>
    </row>
    <row r="270" spans="1:11" x14ac:dyDescent="0.25">
      <c r="A270" s="34" t="str">
        <f t="shared" si="16"/>
        <v/>
      </c>
      <c r="K270" s="35"/>
    </row>
    <row r="271" spans="1:11" x14ac:dyDescent="0.25">
      <c r="A271" s="34" t="str">
        <f t="shared" si="16"/>
        <v/>
      </c>
      <c r="K271" s="35"/>
    </row>
    <row r="272" spans="1:11" x14ac:dyDescent="0.25">
      <c r="A272" s="34" t="str">
        <f t="shared" si="16"/>
        <v/>
      </c>
      <c r="K272" s="35"/>
    </row>
    <row r="273" spans="1:11" x14ac:dyDescent="0.25">
      <c r="A273" s="34" t="str">
        <f t="shared" si="16"/>
        <v/>
      </c>
      <c r="K273" s="35"/>
    </row>
    <row r="274" spans="1:11" x14ac:dyDescent="0.25">
      <c r="A274" s="34" t="str">
        <f t="shared" si="16"/>
        <v/>
      </c>
      <c r="K274" s="35"/>
    </row>
    <row r="275" spans="1:11" x14ac:dyDescent="0.25">
      <c r="A275" s="34" t="str">
        <f t="shared" si="16"/>
        <v/>
      </c>
      <c r="K275" s="35"/>
    </row>
    <row r="276" spans="1:11" x14ac:dyDescent="0.25">
      <c r="A276" s="34" t="str">
        <f t="shared" si="16"/>
        <v/>
      </c>
      <c r="K276" s="35"/>
    </row>
    <row r="277" spans="1:11" x14ac:dyDescent="0.25">
      <c r="A277" s="34" t="str">
        <f t="shared" si="16"/>
        <v/>
      </c>
      <c r="K277" s="35"/>
    </row>
    <row r="278" spans="1:11" x14ac:dyDescent="0.25">
      <c r="A278" s="34" t="str">
        <f t="shared" si="16"/>
        <v/>
      </c>
      <c r="K278" s="35"/>
    </row>
    <row r="279" spans="1:11" x14ac:dyDescent="0.25">
      <c r="A279" s="34" t="str">
        <f t="shared" si="16"/>
        <v/>
      </c>
      <c r="K279" s="35"/>
    </row>
    <row r="280" spans="1:11" x14ac:dyDescent="0.25">
      <c r="A280" s="34" t="str">
        <f t="shared" si="16"/>
        <v/>
      </c>
      <c r="K280" s="35"/>
    </row>
    <row r="281" spans="1:11" x14ac:dyDescent="0.25">
      <c r="A281" s="34" t="str">
        <f t="shared" si="16"/>
        <v/>
      </c>
      <c r="K281" s="35"/>
    </row>
    <row r="282" spans="1:11" x14ac:dyDescent="0.25">
      <c r="A282" s="34" t="str">
        <f t="shared" si="16"/>
        <v/>
      </c>
      <c r="K282" s="35"/>
    </row>
    <row r="283" spans="1:11" x14ac:dyDescent="0.25">
      <c r="A283" s="34" t="str">
        <f t="shared" si="16"/>
        <v/>
      </c>
      <c r="K283" s="35"/>
    </row>
    <row r="284" spans="1:11" x14ac:dyDescent="0.25">
      <c r="A284" s="34" t="str">
        <f t="shared" si="16"/>
        <v/>
      </c>
      <c r="K284" s="35"/>
    </row>
    <row r="285" spans="1:11" x14ac:dyDescent="0.25">
      <c r="A285" s="34" t="str">
        <f t="shared" si="16"/>
        <v/>
      </c>
      <c r="K285" s="35"/>
    </row>
    <row r="286" spans="1:11" x14ac:dyDescent="0.25">
      <c r="A286" s="34" t="str">
        <f t="shared" si="16"/>
        <v/>
      </c>
      <c r="K286" s="35"/>
    </row>
    <row r="287" spans="1:11" x14ac:dyDescent="0.25">
      <c r="A287" s="34" t="str">
        <f t="shared" si="16"/>
        <v/>
      </c>
      <c r="K287" s="35"/>
    </row>
    <row r="288" spans="1:11" x14ac:dyDescent="0.25">
      <c r="A288" s="34" t="str">
        <f t="shared" si="16"/>
        <v/>
      </c>
      <c r="K288" s="35"/>
    </row>
    <row r="289" spans="1:11" x14ac:dyDescent="0.25">
      <c r="A289" s="34" t="str">
        <f t="shared" si="16"/>
        <v/>
      </c>
      <c r="K289" s="35"/>
    </row>
    <row r="290" spans="1:11" x14ac:dyDescent="0.25">
      <c r="A290" s="34" t="str">
        <f t="shared" si="16"/>
        <v/>
      </c>
      <c r="K290" s="35"/>
    </row>
    <row r="291" spans="1:11" x14ac:dyDescent="0.25">
      <c r="A291" s="34" t="str">
        <f t="shared" si="16"/>
        <v/>
      </c>
      <c r="K291" s="35"/>
    </row>
    <row r="292" spans="1:11" x14ac:dyDescent="0.25">
      <c r="A292" s="34" t="str">
        <f t="shared" ref="A292:A355" si="17">C292&amp;E292</f>
        <v/>
      </c>
      <c r="K292" s="35"/>
    </row>
    <row r="293" spans="1:11" x14ac:dyDescent="0.25">
      <c r="A293" s="34" t="str">
        <f t="shared" si="17"/>
        <v/>
      </c>
      <c r="K293" s="35"/>
    </row>
    <row r="294" spans="1:11" x14ac:dyDescent="0.25">
      <c r="A294" s="34" t="str">
        <f t="shared" si="17"/>
        <v/>
      </c>
      <c r="K294" s="35"/>
    </row>
    <row r="295" spans="1:11" x14ac:dyDescent="0.25">
      <c r="A295" s="34" t="str">
        <f t="shared" si="17"/>
        <v/>
      </c>
      <c r="K295" s="35"/>
    </row>
    <row r="296" spans="1:11" x14ac:dyDescent="0.25">
      <c r="A296" s="34" t="str">
        <f t="shared" si="17"/>
        <v/>
      </c>
      <c r="K296" s="35"/>
    </row>
    <row r="297" spans="1:11" x14ac:dyDescent="0.25">
      <c r="A297" s="34" t="str">
        <f t="shared" si="17"/>
        <v/>
      </c>
      <c r="K297" s="35"/>
    </row>
    <row r="298" spans="1:11" x14ac:dyDescent="0.25">
      <c r="A298" s="34" t="str">
        <f t="shared" si="17"/>
        <v/>
      </c>
      <c r="K298" s="35"/>
    </row>
    <row r="299" spans="1:11" x14ac:dyDescent="0.25">
      <c r="A299" s="34" t="str">
        <f t="shared" si="17"/>
        <v/>
      </c>
      <c r="K299" s="35"/>
    </row>
    <row r="300" spans="1:11" x14ac:dyDescent="0.25">
      <c r="A300" s="34" t="str">
        <f t="shared" si="17"/>
        <v/>
      </c>
      <c r="K300" s="35"/>
    </row>
    <row r="301" spans="1:11" x14ac:dyDescent="0.25">
      <c r="A301" s="34" t="str">
        <f t="shared" si="17"/>
        <v/>
      </c>
      <c r="K301" s="35"/>
    </row>
    <row r="302" spans="1:11" x14ac:dyDescent="0.25">
      <c r="A302" s="34" t="str">
        <f t="shared" si="17"/>
        <v/>
      </c>
      <c r="K302" s="35"/>
    </row>
    <row r="303" spans="1:11" x14ac:dyDescent="0.25">
      <c r="A303" s="34" t="str">
        <f t="shared" si="17"/>
        <v/>
      </c>
      <c r="K303" s="35"/>
    </row>
    <row r="304" spans="1:11" x14ac:dyDescent="0.25">
      <c r="A304" s="34" t="str">
        <f t="shared" si="17"/>
        <v/>
      </c>
      <c r="K304" s="35"/>
    </row>
    <row r="305" spans="1:11" x14ac:dyDescent="0.25">
      <c r="A305" s="34" t="str">
        <f t="shared" si="17"/>
        <v/>
      </c>
      <c r="K305" s="35"/>
    </row>
    <row r="306" spans="1:11" x14ac:dyDescent="0.25">
      <c r="A306" s="34" t="str">
        <f t="shared" si="17"/>
        <v/>
      </c>
      <c r="K306" s="35"/>
    </row>
    <row r="307" spans="1:11" x14ac:dyDescent="0.25">
      <c r="A307" s="34" t="str">
        <f t="shared" si="17"/>
        <v/>
      </c>
      <c r="K307" s="35"/>
    </row>
    <row r="308" spans="1:11" x14ac:dyDescent="0.25">
      <c r="A308" s="34" t="str">
        <f t="shared" si="17"/>
        <v/>
      </c>
      <c r="K308" s="35"/>
    </row>
    <row r="309" spans="1:11" x14ac:dyDescent="0.25">
      <c r="A309" s="34" t="str">
        <f t="shared" si="17"/>
        <v/>
      </c>
      <c r="K309" s="35"/>
    </row>
    <row r="310" spans="1:11" x14ac:dyDescent="0.25">
      <c r="A310" s="34" t="str">
        <f t="shared" si="17"/>
        <v/>
      </c>
      <c r="K310" s="35"/>
    </row>
    <row r="311" spans="1:11" x14ac:dyDescent="0.25">
      <c r="A311" s="34" t="str">
        <f t="shared" si="17"/>
        <v/>
      </c>
      <c r="K311" s="35"/>
    </row>
    <row r="312" spans="1:11" x14ac:dyDescent="0.25">
      <c r="A312" s="34" t="str">
        <f t="shared" si="17"/>
        <v/>
      </c>
      <c r="K312" s="35"/>
    </row>
    <row r="313" spans="1:11" x14ac:dyDescent="0.25">
      <c r="A313" s="34" t="str">
        <f t="shared" si="17"/>
        <v/>
      </c>
      <c r="K313" s="35"/>
    </row>
    <row r="314" spans="1:11" x14ac:dyDescent="0.25">
      <c r="A314" s="34" t="str">
        <f t="shared" si="17"/>
        <v/>
      </c>
      <c r="K314" s="35"/>
    </row>
    <row r="315" spans="1:11" x14ac:dyDescent="0.25">
      <c r="A315" s="34" t="str">
        <f t="shared" si="17"/>
        <v/>
      </c>
      <c r="K315" s="35"/>
    </row>
    <row r="316" spans="1:11" x14ac:dyDescent="0.25">
      <c r="A316" s="34" t="str">
        <f t="shared" si="17"/>
        <v/>
      </c>
      <c r="K316" s="35"/>
    </row>
    <row r="317" spans="1:11" x14ac:dyDescent="0.25">
      <c r="A317" s="34" t="str">
        <f t="shared" si="17"/>
        <v/>
      </c>
      <c r="K317" s="35"/>
    </row>
    <row r="318" spans="1:11" x14ac:dyDescent="0.25">
      <c r="A318" s="34" t="str">
        <f t="shared" si="17"/>
        <v/>
      </c>
      <c r="K318" s="35"/>
    </row>
    <row r="319" spans="1:11" x14ac:dyDescent="0.25">
      <c r="A319" s="34" t="str">
        <f t="shared" si="17"/>
        <v/>
      </c>
      <c r="K319" s="35"/>
    </row>
    <row r="320" spans="1:11" x14ac:dyDescent="0.25">
      <c r="A320" s="34" t="str">
        <f t="shared" si="17"/>
        <v/>
      </c>
      <c r="K320" s="35"/>
    </row>
    <row r="321" spans="1:11" x14ac:dyDescent="0.25">
      <c r="A321" s="34" t="str">
        <f t="shared" si="17"/>
        <v/>
      </c>
      <c r="K321" s="35"/>
    </row>
    <row r="322" spans="1:11" x14ac:dyDescent="0.25">
      <c r="A322" s="34" t="str">
        <f t="shared" si="17"/>
        <v/>
      </c>
      <c r="K322" s="35"/>
    </row>
    <row r="323" spans="1:11" x14ac:dyDescent="0.25">
      <c r="A323" s="34" t="str">
        <f t="shared" si="17"/>
        <v/>
      </c>
      <c r="K323" s="35"/>
    </row>
    <row r="324" spans="1:11" x14ac:dyDescent="0.25">
      <c r="A324" s="34" t="str">
        <f t="shared" si="17"/>
        <v/>
      </c>
      <c r="K324" s="35"/>
    </row>
    <row r="325" spans="1:11" x14ac:dyDescent="0.25">
      <c r="A325" s="34" t="str">
        <f t="shared" si="17"/>
        <v/>
      </c>
      <c r="K325" s="35"/>
    </row>
    <row r="326" spans="1:11" x14ac:dyDescent="0.25">
      <c r="A326" s="34" t="str">
        <f t="shared" si="17"/>
        <v/>
      </c>
      <c r="K326" s="35"/>
    </row>
    <row r="327" spans="1:11" x14ac:dyDescent="0.25">
      <c r="A327" s="34" t="str">
        <f t="shared" si="17"/>
        <v/>
      </c>
      <c r="K327" s="35"/>
    </row>
    <row r="328" spans="1:11" x14ac:dyDescent="0.25">
      <c r="A328" s="34" t="str">
        <f t="shared" si="17"/>
        <v/>
      </c>
      <c r="K328" s="35"/>
    </row>
    <row r="329" spans="1:11" x14ac:dyDescent="0.25">
      <c r="A329" s="34" t="str">
        <f t="shared" si="17"/>
        <v/>
      </c>
      <c r="K329" s="35"/>
    </row>
    <row r="330" spans="1:11" x14ac:dyDescent="0.25">
      <c r="A330" s="34" t="str">
        <f t="shared" si="17"/>
        <v/>
      </c>
      <c r="K330" s="35"/>
    </row>
    <row r="331" spans="1:11" x14ac:dyDescent="0.25">
      <c r="A331" s="34" t="str">
        <f t="shared" si="17"/>
        <v/>
      </c>
      <c r="K331" s="35"/>
    </row>
    <row r="332" spans="1:11" x14ac:dyDescent="0.25">
      <c r="A332" s="34" t="str">
        <f t="shared" si="17"/>
        <v/>
      </c>
      <c r="K332" s="35"/>
    </row>
    <row r="333" spans="1:11" x14ac:dyDescent="0.25">
      <c r="A333" s="34" t="str">
        <f t="shared" si="17"/>
        <v/>
      </c>
      <c r="K333" s="35"/>
    </row>
    <row r="334" spans="1:11" x14ac:dyDescent="0.25">
      <c r="A334" s="34" t="str">
        <f t="shared" si="17"/>
        <v/>
      </c>
      <c r="K334" s="35"/>
    </row>
    <row r="335" spans="1:11" x14ac:dyDescent="0.25">
      <c r="A335" s="34" t="str">
        <f t="shared" si="17"/>
        <v/>
      </c>
      <c r="K335" s="35"/>
    </row>
    <row r="336" spans="1:11" x14ac:dyDescent="0.25">
      <c r="A336" s="34" t="str">
        <f t="shared" si="17"/>
        <v/>
      </c>
      <c r="K336" s="35"/>
    </row>
    <row r="337" spans="1:11" x14ac:dyDescent="0.25">
      <c r="A337" s="34" t="str">
        <f t="shared" si="17"/>
        <v/>
      </c>
      <c r="K337" s="35"/>
    </row>
    <row r="338" spans="1:11" x14ac:dyDescent="0.25">
      <c r="A338" s="34" t="str">
        <f t="shared" si="17"/>
        <v/>
      </c>
      <c r="K338" s="35"/>
    </row>
    <row r="339" spans="1:11" x14ac:dyDescent="0.25">
      <c r="A339" s="34" t="str">
        <f t="shared" si="17"/>
        <v/>
      </c>
      <c r="K339" s="35"/>
    </row>
    <row r="340" spans="1:11" x14ac:dyDescent="0.25">
      <c r="A340" s="34" t="str">
        <f t="shared" si="17"/>
        <v/>
      </c>
      <c r="K340" s="35"/>
    </row>
    <row r="341" spans="1:11" x14ac:dyDescent="0.25">
      <c r="A341" s="34" t="str">
        <f t="shared" si="17"/>
        <v/>
      </c>
      <c r="K341" s="35"/>
    </row>
    <row r="342" spans="1:11" x14ac:dyDescent="0.25">
      <c r="A342" s="34" t="str">
        <f t="shared" si="17"/>
        <v/>
      </c>
      <c r="K342" s="35"/>
    </row>
    <row r="343" spans="1:11" x14ac:dyDescent="0.25">
      <c r="A343" s="34" t="str">
        <f t="shared" si="17"/>
        <v/>
      </c>
      <c r="K343" s="35"/>
    </row>
    <row r="344" spans="1:11" x14ac:dyDescent="0.25">
      <c r="A344" s="34" t="str">
        <f t="shared" si="17"/>
        <v/>
      </c>
      <c r="K344" s="35"/>
    </row>
    <row r="345" spans="1:11" x14ac:dyDescent="0.25">
      <c r="A345" s="34" t="str">
        <f t="shared" si="17"/>
        <v/>
      </c>
      <c r="K345" s="35"/>
    </row>
    <row r="346" spans="1:11" x14ac:dyDescent="0.25">
      <c r="A346" s="34" t="str">
        <f t="shared" si="17"/>
        <v/>
      </c>
      <c r="K346" s="35"/>
    </row>
    <row r="347" spans="1:11" x14ac:dyDescent="0.25">
      <c r="A347" s="34" t="str">
        <f t="shared" si="17"/>
        <v/>
      </c>
      <c r="K347" s="35"/>
    </row>
    <row r="348" spans="1:11" x14ac:dyDescent="0.25">
      <c r="A348" s="34" t="str">
        <f t="shared" si="17"/>
        <v/>
      </c>
      <c r="K348" s="35"/>
    </row>
    <row r="349" spans="1:11" x14ac:dyDescent="0.25">
      <c r="A349" s="34" t="str">
        <f t="shared" si="17"/>
        <v/>
      </c>
      <c r="K349" s="35"/>
    </row>
    <row r="350" spans="1:11" x14ac:dyDescent="0.25">
      <c r="A350" s="34" t="str">
        <f t="shared" si="17"/>
        <v/>
      </c>
      <c r="K350" s="35"/>
    </row>
    <row r="351" spans="1:11" x14ac:dyDescent="0.25">
      <c r="A351" s="34" t="str">
        <f t="shared" si="17"/>
        <v/>
      </c>
      <c r="K351" s="35"/>
    </row>
    <row r="352" spans="1:11" x14ac:dyDescent="0.25">
      <c r="A352" s="34" t="str">
        <f t="shared" si="17"/>
        <v/>
      </c>
      <c r="K352" s="35"/>
    </row>
    <row r="353" spans="1:11" x14ac:dyDescent="0.25">
      <c r="A353" s="34" t="str">
        <f t="shared" si="17"/>
        <v/>
      </c>
      <c r="K353" s="35"/>
    </row>
    <row r="354" spans="1:11" x14ac:dyDescent="0.25">
      <c r="A354" s="34" t="str">
        <f t="shared" si="17"/>
        <v/>
      </c>
      <c r="K354" s="35"/>
    </row>
    <row r="355" spans="1:11" x14ac:dyDescent="0.25">
      <c r="A355" s="34" t="str">
        <f t="shared" si="17"/>
        <v/>
      </c>
      <c r="K355" s="35"/>
    </row>
    <row r="356" spans="1:11" x14ac:dyDescent="0.25">
      <c r="A356" s="34" t="str">
        <f t="shared" ref="A356:A419" si="18">C356&amp;E356</f>
        <v/>
      </c>
      <c r="K356" s="35"/>
    </row>
    <row r="357" spans="1:11" x14ac:dyDescent="0.25">
      <c r="A357" s="34" t="str">
        <f t="shared" si="18"/>
        <v/>
      </c>
      <c r="K357" s="35"/>
    </row>
    <row r="358" spans="1:11" x14ac:dyDescent="0.25">
      <c r="A358" s="34" t="str">
        <f t="shared" si="18"/>
        <v/>
      </c>
      <c r="K358" s="35"/>
    </row>
    <row r="359" spans="1:11" x14ac:dyDescent="0.25">
      <c r="A359" s="34" t="str">
        <f t="shared" si="18"/>
        <v/>
      </c>
      <c r="K359" s="35"/>
    </row>
    <row r="360" spans="1:11" x14ac:dyDescent="0.25">
      <c r="A360" s="34" t="str">
        <f t="shared" si="18"/>
        <v/>
      </c>
      <c r="K360" s="35"/>
    </row>
    <row r="361" spans="1:11" x14ac:dyDescent="0.25">
      <c r="A361" s="34" t="str">
        <f t="shared" si="18"/>
        <v/>
      </c>
      <c r="K361" s="35"/>
    </row>
    <row r="362" spans="1:11" x14ac:dyDescent="0.25">
      <c r="A362" s="34" t="str">
        <f t="shared" si="18"/>
        <v/>
      </c>
      <c r="K362" s="35"/>
    </row>
    <row r="363" spans="1:11" x14ac:dyDescent="0.25">
      <c r="A363" s="34" t="str">
        <f t="shared" si="18"/>
        <v/>
      </c>
      <c r="K363" s="35"/>
    </row>
    <row r="364" spans="1:11" x14ac:dyDescent="0.25">
      <c r="A364" s="34" t="str">
        <f t="shared" si="18"/>
        <v/>
      </c>
      <c r="K364" s="35"/>
    </row>
    <row r="365" spans="1:11" x14ac:dyDescent="0.25">
      <c r="A365" s="34" t="str">
        <f t="shared" si="18"/>
        <v/>
      </c>
      <c r="K365" s="35"/>
    </row>
    <row r="366" spans="1:11" x14ac:dyDescent="0.25">
      <c r="A366" s="34" t="str">
        <f t="shared" si="18"/>
        <v/>
      </c>
      <c r="K366" s="35"/>
    </row>
    <row r="367" spans="1:11" x14ac:dyDescent="0.25">
      <c r="A367" s="34" t="str">
        <f t="shared" si="18"/>
        <v/>
      </c>
      <c r="K367" s="35"/>
    </row>
    <row r="368" spans="1:11" x14ac:dyDescent="0.25">
      <c r="A368" s="34" t="str">
        <f t="shared" si="18"/>
        <v/>
      </c>
      <c r="K368" s="35"/>
    </row>
    <row r="369" spans="1:11" x14ac:dyDescent="0.25">
      <c r="A369" s="34" t="str">
        <f t="shared" si="18"/>
        <v/>
      </c>
      <c r="K369" s="35"/>
    </row>
    <row r="370" spans="1:11" x14ac:dyDescent="0.25">
      <c r="A370" s="34" t="str">
        <f t="shared" si="18"/>
        <v/>
      </c>
      <c r="K370" s="35"/>
    </row>
    <row r="371" spans="1:11" x14ac:dyDescent="0.25">
      <c r="A371" s="34" t="str">
        <f t="shared" si="18"/>
        <v/>
      </c>
      <c r="K371" s="35"/>
    </row>
    <row r="372" spans="1:11" x14ac:dyDescent="0.25">
      <c r="A372" s="34" t="str">
        <f t="shared" si="18"/>
        <v/>
      </c>
      <c r="K372" s="35"/>
    </row>
    <row r="373" spans="1:11" x14ac:dyDescent="0.25">
      <c r="A373" s="34" t="str">
        <f t="shared" si="18"/>
        <v/>
      </c>
      <c r="K373" s="35"/>
    </row>
    <row r="374" spans="1:11" x14ac:dyDescent="0.25">
      <c r="A374" s="34" t="str">
        <f t="shared" si="18"/>
        <v/>
      </c>
      <c r="K374" s="35"/>
    </row>
    <row r="375" spans="1:11" x14ac:dyDescent="0.25">
      <c r="A375" s="34" t="str">
        <f t="shared" si="18"/>
        <v/>
      </c>
      <c r="K375" s="35"/>
    </row>
    <row r="376" spans="1:11" x14ac:dyDescent="0.25">
      <c r="A376" s="34" t="str">
        <f t="shared" si="18"/>
        <v/>
      </c>
      <c r="K376" s="35"/>
    </row>
    <row r="377" spans="1:11" x14ac:dyDescent="0.25">
      <c r="A377" s="34" t="str">
        <f t="shared" si="18"/>
        <v/>
      </c>
      <c r="K377" s="35"/>
    </row>
    <row r="378" spans="1:11" x14ac:dyDescent="0.25">
      <c r="A378" s="34" t="str">
        <f t="shared" si="18"/>
        <v/>
      </c>
      <c r="K378" s="35"/>
    </row>
    <row r="379" spans="1:11" x14ac:dyDescent="0.25">
      <c r="A379" s="34" t="str">
        <f t="shared" si="18"/>
        <v/>
      </c>
      <c r="K379" s="35"/>
    </row>
    <row r="380" spans="1:11" x14ac:dyDescent="0.25">
      <c r="A380" s="34" t="str">
        <f t="shared" si="18"/>
        <v/>
      </c>
      <c r="K380" s="35"/>
    </row>
    <row r="381" spans="1:11" x14ac:dyDescent="0.25">
      <c r="A381" s="34" t="str">
        <f t="shared" si="18"/>
        <v/>
      </c>
      <c r="K381" s="35"/>
    </row>
    <row r="382" spans="1:11" x14ac:dyDescent="0.25">
      <c r="A382" s="34" t="str">
        <f t="shared" si="18"/>
        <v/>
      </c>
      <c r="K382" s="35"/>
    </row>
    <row r="383" spans="1:11" x14ac:dyDescent="0.25">
      <c r="A383" s="34" t="str">
        <f t="shared" si="18"/>
        <v/>
      </c>
      <c r="K383" s="35"/>
    </row>
    <row r="384" spans="1:11" x14ac:dyDescent="0.25">
      <c r="A384" s="34" t="str">
        <f t="shared" si="18"/>
        <v/>
      </c>
      <c r="K384" s="35"/>
    </row>
    <row r="385" spans="1:11" x14ac:dyDescent="0.25">
      <c r="A385" s="34" t="str">
        <f t="shared" si="18"/>
        <v/>
      </c>
      <c r="K385" s="35"/>
    </row>
    <row r="386" spans="1:11" x14ac:dyDescent="0.25">
      <c r="A386" s="34" t="str">
        <f t="shared" si="18"/>
        <v/>
      </c>
      <c r="K386" s="35"/>
    </row>
    <row r="387" spans="1:11" x14ac:dyDescent="0.25">
      <c r="A387" s="34" t="str">
        <f t="shared" si="18"/>
        <v/>
      </c>
      <c r="K387" s="35"/>
    </row>
    <row r="388" spans="1:11" x14ac:dyDescent="0.25">
      <c r="A388" s="34" t="str">
        <f t="shared" si="18"/>
        <v/>
      </c>
      <c r="K388" s="35"/>
    </row>
    <row r="389" spans="1:11" x14ac:dyDescent="0.25">
      <c r="A389" s="34" t="str">
        <f t="shared" si="18"/>
        <v/>
      </c>
      <c r="K389" s="35"/>
    </row>
    <row r="390" spans="1:11" x14ac:dyDescent="0.25">
      <c r="A390" s="34" t="str">
        <f t="shared" si="18"/>
        <v/>
      </c>
      <c r="K390" s="35"/>
    </row>
    <row r="391" spans="1:11" x14ac:dyDescent="0.25">
      <c r="A391" s="34" t="str">
        <f t="shared" si="18"/>
        <v/>
      </c>
      <c r="K391" s="35"/>
    </row>
    <row r="392" spans="1:11" x14ac:dyDescent="0.25">
      <c r="A392" s="34" t="str">
        <f t="shared" si="18"/>
        <v/>
      </c>
      <c r="K392" s="35"/>
    </row>
    <row r="393" spans="1:11" x14ac:dyDescent="0.25">
      <c r="A393" s="34" t="str">
        <f t="shared" si="18"/>
        <v/>
      </c>
      <c r="K393" s="35"/>
    </row>
    <row r="394" spans="1:11" x14ac:dyDescent="0.25">
      <c r="A394" s="34" t="str">
        <f t="shared" si="18"/>
        <v/>
      </c>
      <c r="K394" s="35"/>
    </row>
    <row r="395" spans="1:11" x14ac:dyDescent="0.25">
      <c r="A395" s="34" t="str">
        <f t="shared" si="18"/>
        <v/>
      </c>
      <c r="K395" s="35"/>
    </row>
    <row r="396" spans="1:11" x14ac:dyDescent="0.25">
      <c r="A396" s="34" t="str">
        <f t="shared" si="18"/>
        <v/>
      </c>
      <c r="K396" s="35"/>
    </row>
    <row r="397" spans="1:11" x14ac:dyDescent="0.25">
      <c r="A397" s="34" t="str">
        <f t="shared" si="18"/>
        <v/>
      </c>
      <c r="K397" s="35"/>
    </row>
    <row r="398" spans="1:11" x14ac:dyDescent="0.25">
      <c r="A398" s="34" t="str">
        <f t="shared" si="18"/>
        <v/>
      </c>
      <c r="K398" s="35"/>
    </row>
    <row r="399" spans="1:11" x14ac:dyDescent="0.25">
      <c r="A399" s="34" t="str">
        <f t="shared" si="18"/>
        <v/>
      </c>
      <c r="K399" s="35"/>
    </row>
    <row r="400" spans="1:11" x14ac:dyDescent="0.25">
      <c r="A400" s="34" t="str">
        <f t="shared" si="18"/>
        <v/>
      </c>
      <c r="K400" s="35"/>
    </row>
    <row r="401" spans="1:11" x14ac:dyDescent="0.25">
      <c r="A401" s="34" t="str">
        <f t="shared" si="18"/>
        <v/>
      </c>
      <c r="K401" s="35"/>
    </row>
    <row r="402" spans="1:11" x14ac:dyDescent="0.25">
      <c r="A402" s="34" t="str">
        <f t="shared" si="18"/>
        <v/>
      </c>
      <c r="K402" s="35"/>
    </row>
    <row r="403" spans="1:11" x14ac:dyDescent="0.25">
      <c r="A403" s="34" t="str">
        <f t="shared" si="18"/>
        <v/>
      </c>
      <c r="K403" s="35"/>
    </row>
    <row r="404" spans="1:11" x14ac:dyDescent="0.25">
      <c r="A404" s="34" t="str">
        <f t="shared" si="18"/>
        <v/>
      </c>
      <c r="K404" s="35"/>
    </row>
    <row r="405" spans="1:11" x14ac:dyDescent="0.25">
      <c r="A405" s="34" t="str">
        <f t="shared" si="18"/>
        <v/>
      </c>
      <c r="K405" s="35"/>
    </row>
    <row r="406" spans="1:11" x14ac:dyDescent="0.25">
      <c r="A406" s="34" t="str">
        <f t="shared" si="18"/>
        <v/>
      </c>
      <c r="K406" s="35"/>
    </row>
    <row r="407" spans="1:11" x14ac:dyDescent="0.25">
      <c r="A407" s="34" t="str">
        <f t="shared" si="18"/>
        <v/>
      </c>
      <c r="K407" s="35"/>
    </row>
    <row r="408" spans="1:11" x14ac:dyDescent="0.25">
      <c r="A408" s="34" t="str">
        <f t="shared" si="18"/>
        <v/>
      </c>
      <c r="K408" s="35"/>
    </row>
    <row r="409" spans="1:11" x14ac:dyDescent="0.25">
      <c r="A409" s="34" t="str">
        <f t="shared" si="18"/>
        <v/>
      </c>
      <c r="K409" s="35"/>
    </row>
    <row r="410" spans="1:11" x14ac:dyDescent="0.25">
      <c r="A410" s="34" t="str">
        <f t="shared" si="18"/>
        <v/>
      </c>
      <c r="K410" s="35"/>
    </row>
    <row r="411" spans="1:11" x14ac:dyDescent="0.25">
      <c r="A411" s="34" t="str">
        <f t="shared" si="18"/>
        <v/>
      </c>
      <c r="K411" s="35"/>
    </row>
    <row r="412" spans="1:11" x14ac:dyDescent="0.25">
      <c r="A412" s="34" t="str">
        <f t="shared" si="18"/>
        <v/>
      </c>
      <c r="K412" s="35"/>
    </row>
    <row r="413" spans="1:11" x14ac:dyDescent="0.25">
      <c r="A413" s="34" t="str">
        <f t="shared" si="18"/>
        <v/>
      </c>
      <c r="K413" s="35"/>
    </row>
    <row r="414" spans="1:11" x14ac:dyDescent="0.25">
      <c r="A414" s="34" t="str">
        <f t="shared" si="18"/>
        <v/>
      </c>
      <c r="K414" s="35"/>
    </row>
    <row r="415" spans="1:11" x14ac:dyDescent="0.25">
      <c r="A415" s="34" t="str">
        <f t="shared" si="18"/>
        <v/>
      </c>
      <c r="K415" s="35"/>
    </row>
    <row r="416" spans="1:11" x14ac:dyDescent="0.25">
      <c r="A416" s="34" t="str">
        <f t="shared" si="18"/>
        <v/>
      </c>
      <c r="K416" s="35"/>
    </row>
    <row r="417" spans="1:11" x14ac:dyDescent="0.25">
      <c r="A417" s="34" t="str">
        <f t="shared" si="18"/>
        <v/>
      </c>
      <c r="K417" s="35"/>
    </row>
    <row r="418" spans="1:11" x14ac:dyDescent="0.25">
      <c r="A418" s="34" t="str">
        <f t="shared" si="18"/>
        <v/>
      </c>
      <c r="K418" s="35"/>
    </row>
    <row r="419" spans="1:11" x14ac:dyDescent="0.25">
      <c r="A419" s="34" t="str">
        <f t="shared" si="18"/>
        <v/>
      </c>
      <c r="K419" s="35"/>
    </row>
    <row r="420" spans="1:11" x14ac:dyDescent="0.25">
      <c r="A420" s="34" t="str">
        <f t="shared" ref="A420:A483" si="19">C420&amp;E420</f>
        <v/>
      </c>
      <c r="K420" s="35"/>
    </row>
    <row r="421" spans="1:11" x14ac:dyDescent="0.25">
      <c r="A421" s="34" t="str">
        <f t="shared" si="19"/>
        <v/>
      </c>
      <c r="K421" s="35"/>
    </row>
    <row r="422" spans="1:11" x14ac:dyDescent="0.25">
      <c r="A422" s="34" t="str">
        <f t="shared" si="19"/>
        <v/>
      </c>
      <c r="K422" s="35"/>
    </row>
    <row r="423" spans="1:11" x14ac:dyDescent="0.25">
      <c r="A423" s="34" t="str">
        <f t="shared" si="19"/>
        <v/>
      </c>
      <c r="K423" s="35"/>
    </row>
    <row r="424" spans="1:11" x14ac:dyDescent="0.25">
      <c r="A424" s="34" t="str">
        <f t="shared" si="19"/>
        <v/>
      </c>
      <c r="K424" s="35"/>
    </row>
    <row r="425" spans="1:11" x14ac:dyDescent="0.25">
      <c r="A425" s="34" t="str">
        <f t="shared" si="19"/>
        <v/>
      </c>
      <c r="K425" s="35"/>
    </row>
    <row r="426" spans="1:11" x14ac:dyDescent="0.25">
      <c r="A426" s="34" t="str">
        <f t="shared" si="19"/>
        <v/>
      </c>
      <c r="K426" s="35"/>
    </row>
    <row r="427" spans="1:11" x14ac:dyDescent="0.25">
      <c r="A427" s="34" t="str">
        <f t="shared" si="19"/>
        <v/>
      </c>
      <c r="K427" s="35"/>
    </row>
    <row r="428" spans="1:11" x14ac:dyDescent="0.25">
      <c r="A428" s="34" t="str">
        <f t="shared" si="19"/>
        <v/>
      </c>
      <c r="K428" s="35"/>
    </row>
    <row r="429" spans="1:11" x14ac:dyDescent="0.25">
      <c r="A429" s="34" t="str">
        <f t="shared" si="19"/>
        <v/>
      </c>
      <c r="K429" s="35"/>
    </row>
    <row r="430" spans="1:11" x14ac:dyDescent="0.25">
      <c r="A430" s="34" t="str">
        <f t="shared" si="19"/>
        <v/>
      </c>
      <c r="K430" s="35"/>
    </row>
    <row r="431" spans="1:11" x14ac:dyDescent="0.25">
      <c r="A431" s="34" t="str">
        <f t="shared" si="19"/>
        <v/>
      </c>
      <c r="K431" s="35"/>
    </row>
    <row r="432" spans="1:11" x14ac:dyDescent="0.25">
      <c r="A432" s="34" t="str">
        <f t="shared" si="19"/>
        <v/>
      </c>
      <c r="K432" s="35"/>
    </row>
    <row r="433" spans="1:11" x14ac:dyDescent="0.25">
      <c r="A433" s="34" t="str">
        <f t="shared" si="19"/>
        <v/>
      </c>
      <c r="K433" s="35"/>
    </row>
    <row r="434" spans="1:11" x14ac:dyDescent="0.25">
      <c r="A434" s="34" t="str">
        <f t="shared" si="19"/>
        <v/>
      </c>
      <c r="K434" s="35"/>
    </row>
    <row r="435" spans="1:11" x14ac:dyDescent="0.25">
      <c r="A435" s="34" t="str">
        <f t="shared" si="19"/>
        <v/>
      </c>
      <c r="K435" s="35"/>
    </row>
    <row r="436" spans="1:11" x14ac:dyDescent="0.25">
      <c r="A436" s="34" t="str">
        <f t="shared" si="19"/>
        <v/>
      </c>
      <c r="K436" s="35"/>
    </row>
    <row r="437" spans="1:11" x14ac:dyDescent="0.25">
      <c r="A437" s="34" t="str">
        <f t="shared" si="19"/>
        <v/>
      </c>
      <c r="K437" s="35"/>
    </row>
    <row r="438" spans="1:11" x14ac:dyDescent="0.25">
      <c r="A438" s="34" t="str">
        <f t="shared" si="19"/>
        <v/>
      </c>
      <c r="K438" s="35"/>
    </row>
    <row r="439" spans="1:11" x14ac:dyDescent="0.25">
      <c r="A439" s="34" t="str">
        <f t="shared" si="19"/>
        <v/>
      </c>
      <c r="K439" s="35"/>
    </row>
    <row r="440" spans="1:11" x14ac:dyDescent="0.25">
      <c r="A440" s="34" t="str">
        <f t="shared" si="19"/>
        <v/>
      </c>
      <c r="K440" s="35"/>
    </row>
    <row r="441" spans="1:11" x14ac:dyDescent="0.25">
      <c r="A441" s="34" t="str">
        <f t="shared" si="19"/>
        <v/>
      </c>
      <c r="K441" s="35"/>
    </row>
    <row r="442" spans="1:11" x14ac:dyDescent="0.25">
      <c r="A442" s="34" t="str">
        <f t="shared" si="19"/>
        <v/>
      </c>
      <c r="K442" s="35"/>
    </row>
    <row r="443" spans="1:11" x14ac:dyDescent="0.25">
      <c r="A443" s="34" t="str">
        <f t="shared" si="19"/>
        <v/>
      </c>
      <c r="K443" s="35"/>
    </row>
    <row r="444" spans="1:11" x14ac:dyDescent="0.25">
      <c r="A444" s="34" t="str">
        <f t="shared" si="19"/>
        <v/>
      </c>
      <c r="K444" s="35"/>
    </row>
    <row r="445" spans="1:11" x14ac:dyDescent="0.25">
      <c r="A445" s="34" t="str">
        <f t="shared" si="19"/>
        <v/>
      </c>
      <c r="K445" s="35"/>
    </row>
    <row r="446" spans="1:11" x14ac:dyDescent="0.25">
      <c r="A446" s="34" t="str">
        <f t="shared" si="19"/>
        <v/>
      </c>
      <c r="K446" s="35"/>
    </row>
    <row r="447" spans="1:11" x14ac:dyDescent="0.25">
      <c r="A447" s="34" t="str">
        <f t="shared" si="19"/>
        <v/>
      </c>
      <c r="K447" s="35"/>
    </row>
    <row r="448" spans="1:11" x14ac:dyDescent="0.25">
      <c r="A448" s="34" t="str">
        <f t="shared" si="19"/>
        <v/>
      </c>
      <c r="K448" s="35"/>
    </row>
    <row r="449" spans="1:11" x14ac:dyDescent="0.25">
      <c r="A449" s="34" t="str">
        <f t="shared" si="19"/>
        <v/>
      </c>
      <c r="K449" s="35"/>
    </row>
    <row r="450" spans="1:11" x14ac:dyDescent="0.25">
      <c r="A450" s="34" t="str">
        <f t="shared" si="19"/>
        <v/>
      </c>
      <c r="K450" s="35"/>
    </row>
    <row r="451" spans="1:11" x14ac:dyDescent="0.25">
      <c r="A451" s="34" t="str">
        <f t="shared" si="19"/>
        <v/>
      </c>
      <c r="K451" s="35"/>
    </row>
    <row r="452" spans="1:11" x14ac:dyDescent="0.25">
      <c r="A452" s="34" t="str">
        <f t="shared" si="19"/>
        <v/>
      </c>
      <c r="K452" s="35"/>
    </row>
    <row r="453" spans="1:11" x14ac:dyDescent="0.25">
      <c r="A453" s="34" t="str">
        <f t="shared" si="19"/>
        <v/>
      </c>
      <c r="K453" s="35"/>
    </row>
    <row r="454" spans="1:11" x14ac:dyDescent="0.25">
      <c r="A454" s="34" t="str">
        <f t="shared" si="19"/>
        <v/>
      </c>
      <c r="K454" s="35"/>
    </row>
    <row r="455" spans="1:11" x14ac:dyDescent="0.25">
      <c r="A455" s="34" t="str">
        <f t="shared" si="19"/>
        <v/>
      </c>
      <c r="K455" s="35"/>
    </row>
    <row r="456" spans="1:11" x14ac:dyDescent="0.25">
      <c r="A456" s="34" t="str">
        <f t="shared" si="19"/>
        <v/>
      </c>
      <c r="K456" s="35"/>
    </row>
    <row r="457" spans="1:11" x14ac:dyDescent="0.25">
      <c r="A457" s="34" t="str">
        <f t="shared" si="19"/>
        <v/>
      </c>
      <c r="K457" s="35"/>
    </row>
    <row r="458" spans="1:11" x14ac:dyDescent="0.25">
      <c r="A458" s="34" t="str">
        <f t="shared" si="19"/>
        <v/>
      </c>
      <c r="K458" s="35"/>
    </row>
    <row r="459" spans="1:11" x14ac:dyDescent="0.25">
      <c r="A459" s="34" t="str">
        <f t="shared" si="19"/>
        <v/>
      </c>
      <c r="K459" s="35"/>
    </row>
    <row r="460" spans="1:11" x14ac:dyDescent="0.25">
      <c r="A460" s="34" t="str">
        <f t="shared" si="19"/>
        <v/>
      </c>
      <c r="K460" s="35"/>
    </row>
    <row r="461" spans="1:11" x14ac:dyDescent="0.25">
      <c r="A461" s="34" t="str">
        <f t="shared" si="19"/>
        <v/>
      </c>
      <c r="K461" s="35"/>
    </row>
    <row r="462" spans="1:11" x14ac:dyDescent="0.25">
      <c r="A462" s="34" t="str">
        <f t="shared" si="19"/>
        <v/>
      </c>
      <c r="K462" s="35"/>
    </row>
    <row r="463" spans="1:11" x14ac:dyDescent="0.25">
      <c r="A463" s="34" t="str">
        <f t="shared" si="19"/>
        <v/>
      </c>
      <c r="K463" s="35"/>
    </row>
    <row r="464" spans="1:11" x14ac:dyDescent="0.25">
      <c r="A464" s="34" t="str">
        <f t="shared" si="19"/>
        <v/>
      </c>
      <c r="K464" s="35"/>
    </row>
    <row r="465" spans="1:11" x14ac:dyDescent="0.25">
      <c r="A465" s="34" t="str">
        <f t="shared" si="19"/>
        <v/>
      </c>
      <c r="K465" s="35"/>
    </row>
    <row r="466" spans="1:11" x14ac:dyDescent="0.25">
      <c r="A466" s="34" t="str">
        <f t="shared" si="19"/>
        <v/>
      </c>
      <c r="K466" s="35"/>
    </row>
    <row r="467" spans="1:11" x14ac:dyDescent="0.25">
      <c r="A467" s="34" t="str">
        <f t="shared" si="19"/>
        <v/>
      </c>
      <c r="K467" s="35"/>
    </row>
    <row r="468" spans="1:11" x14ac:dyDescent="0.25">
      <c r="A468" s="34" t="str">
        <f t="shared" si="19"/>
        <v/>
      </c>
      <c r="K468" s="35"/>
    </row>
    <row r="469" spans="1:11" x14ac:dyDescent="0.25">
      <c r="A469" s="34" t="str">
        <f t="shared" si="19"/>
        <v/>
      </c>
      <c r="K469" s="35"/>
    </row>
    <row r="470" spans="1:11" x14ac:dyDescent="0.25">
      <c r="A470" s="34" t="str">
        <f t="shared" si="19"/>
        <v/>
      </c>
      <c r="K470" s="35"/>
    </row>
    <row r="471" spans="1:11" x14ac:dyDescent="0.25">
      <c r="A471" s="34" t="str">
        <f t="shared" si="19"/>
        <v/>
      </c>
      <c r="K471" s="35"/>
    </row>
    <row r="472" spans="1:11" x14ac:dyDescent="0.25">
      <c r="A472" s="34" t="str">
        <f t="shared" si="19"/>
        <v/>
      </c>
      <c r="K472" s="35"/>
    </row>
    <row r="473" spans="1:11" x14ac:dyDescent="0.25">
      <c r="A473" s="34" t="str">
        <f t="shared" si="19"/>
        <v/>
      </c>
      <c r="K473" s="35"/>
    </row>
    <row r="474" spans="1:11" x14ac:dyDescent="0.25">
      <c r="A474" s="34" t="str">
        <f t="shared" si="19"/>
        <v/>
      </c>
      <c r="K474" s="35"/>
    </row>
    <row r="475" spans="1:11" x14ac:dyDescent="0.25">
      <c r="A475" s="34" t="str">
        <f t="shared" si="19"/>
        <v/>
      </c>
      <c r="K475" s="35"/>
    </row>
    <row r="476" spans="1:11" x14ac:dyDescent="0.25">
      <c r="A476" s="34" t="str">
        <f t="shared" si="19"/>
        <v/>
      </c>
      <c r="K476" s="35"/>
    </row>
    <row r="477" spans="1:11" x14ac:dyDescent="0.25">
      <c r="A477" s="34" t="str">
        <f t="shared" si="19"/>
        <v/>
      </c>
      <c r="K477" s="35"/>
    </row>
    <row r="478" spans="1:11" x14ac:dyDescent="0.25">
      <c r="A478" s="34" t="str">
        <f t="shared" si="19"/>
        <v/>
      </c>
      <c r="K478" s="35"/>
    </row>
    <row r="479" spans="1:11" x14ac:dyDescent="0.25">
      <c r="A479" s="34" t="str">
        <f t="shared" si="19"/>
        <v/>
      </c>
      <c r="K479" s="35"/>
    </row>
    <row r="480" spans="1:11" x14ac:dyDescent="0.25">
      <c r="A480" s="34" t="str">
        <f t="shared" si="19"/>
        <v/>
      </c>
      <c r="K480" s="35"/>
    </row>
    <row r="481" spans="1:11" x14ac:dyDescent="0.25">
      <c r="A481" s="34" t="str">
        <f t="shared" si="19"/>
        <v/>
      </c>
      <c r="K481" s="35"/>
    </row>
    <row r="482" spans="1:11" x14ac:dyDescent="0.25">
      <c r="A482" s="34" t="str">
        <f t="shared" si="19"/>
        <v/>
      </c>
      <c r="K482" s="35"/>
    </row>
    <row r="483" spans="1:11" x14ac:dyDescent="0.25">
      <c r="A483" s="34" t="str">
        <f t="shared" si="19"/>
        <v/>
      </c>
      <c r="K483" s="35"/>
    </row>
    <row r="484" spans="1:11" x14ac:dyDescent="0.25">
      <c r="A484" s="34" t="str">
        <f t="shared" ref="A484:A547" si="20">C484&amp;E484</f>
        <v/>
      </c>
      <c r="K484" s="35"/>
    </row>
    <row r="485" spans="1:11" x14ac:dyDescent="0.25">
      <c r="A485" s="34" t="str">
        <f t="shared" si="20"/>
        <v/>
      </c>
      <c r="K485" s="35"/>
    </row>
    <row r="486" spans="1:11" x14ac:dyDescent="0.25">
      <c r="A486" s="34" t="str">
        <f t="shared" si="20"/>
        <v/>
      </c>
      <c r="K486" s="35"/>
    </row>
    <row r="487" spans="1:11" x14ac:dyDescent="0.25">
      <c r="A487" s="34" t="str">
        <f t="shared" si="20"/>
        <v/>
      </c>
      <c r="K487" s="35"/>
    </row>
    <row r="488" spans="1:11" x14ac:dyDescent="0.25">
      <c r="A488" s="34" t="str">
        <f t="shared" si="20"/>
        <v/>
      </c>
      <c r="K488" s="35"/>
    </row>
    <row r="489" spans="1:11" x14ac:dyDescent="0.25">
      <c r="A489" s="34" t="str">
        <f t="shared" si="20"/>
        <v/>
      </c>
      <c r="K489" s="35"/>
    </row>
    <row r="490" spans="1:11" x14ac:dyDescent="0.25">
      <c r="A490" s="34" t="str">
        <f t="shared" si="20"/>
        <v/>
      </c>
      <c r="K490" s="35"/>
    </row>
    <row r="491" spans="1:11" x14ac:dyDescent="0.25">
      <c r="A491" s="34" t="str">
        <f t="shared" si="20"/>
        <v/>
      </c>
      <c r="K491" s="35"/>
    </row>
    <row r="492" spans="1:11" x14ac:dyDescent="0.25">
      <c r="A492" s="34" t="str">
        <f t="shared" si="20"/>
        <v/>
      </c>
      <c r="K492" s="35"/>
    </row>
    <row r="493" spans="1:11" x14ac:dyDescent="0.25">
      <c r="A493" s="34" t="str">
        <f t="shared" si="20"/>
        <v/>
      </c>
      <c r="K493" s="35"/>
    </row>
    <row r="494" spans="1:11" x14ac:dyDescent="0.25">
      <c r="A494" s="34" t="str">
        <f t="shared" si="20"/>
        <v/>
      </c>
      <c r="K494" s="35"/>
    </row>
    <row r="495" spans="1:11" x14ac:dyDescent="0.25">
      <c r="A495" s="34" t="str">
        <f t="shared" si="20"/>
        <v/>
      </c>
      <c r="K495" s="35"/>
    </row>
    <row r="496" spans="1:11" x14ac:dyDescent="0.25">
      <c r="A496" s="34" t="str">
        <f t="shared" si="20"/>
        <v/>
      </c>
      <c r="K496" s="35"/>
    </row>
    <row r="497" spans="1:11" x14ac:dyDescent="0.25">
      <c r="A497" s="34" t="str">
        <f t="shared" si="20"/>
        <v/>
      </c>
      <c r="K497" s="35"/>
    </row>
    <row r="498" spans="1:11" x14ac:dyDescent="0.25">
      <c r="A498" s="34" t="str">
        <f t="shared" si="20"/>
        <v/>
      </c>
      <c r="K498" s="35"/>
    </row>
    <row r="499" spans="1:11" x14ac:dyDescent="0.25">
      <c r="A499" s="34" t="str">
        <f t="shared" si="20"/>
        <v/>
      </c>
      <c r="K499" s="35"/>
    </row>
    <row r="500" spans="1:11" x14ac:dyDescent="0.25">
      <c r="A500" s="34" t="str">
        <f t="shared" si="20"/>
        <v/>
      </c>
      <c r="K500" s="35"/>
    </row>
    <row r="501" spans="1:11" x14ac:dyDescent="0.25">
      <c r="A501" s="34" t="str">
        <f t="shared" si="20"/>
        <v/>
      </c>
      <c r="K501" s="35"/>
    </row>
    <row r="502" spans="1:11" x14ac:dyDescent="0.25">
      <c r="A502" s="34" t="str">
        <f t="shared" si="20"/>
        <v/>
      </c>
      <c r="K502" s="35"/>
    </row>
    <row r="503" spans="1:11" x14ac:dyDescent="0.25">
      <c r="A503" s="34" t="str">
        <f t="shared" si="20"/>
        <v/>
      </c>
      <c r="K503" s="35"/>
    </row>
    <row r="504" spans="1:11" x14ac:dyDescent="0.25">
      <c r="A504" s="34" t="str">
        <f t="shared" si="20"/>
        <v/>
      </c>
      <c r="K504" s="35"/>
    </row>
    <row r="505" spans="1:11" x14ac:dyDescent="0.25">
      <c r="A505" s="34" t="str">
        <f t="shared" si="20"/>
        <v/>
      </c>
      <c r="K505" s="35"/>
    </row>
    <row r="506" spans="1:11" x14ac:dyDescent="0.25">
      <c r="A506" s="34" t="str">
        <f t="shared" si="20"/>
        <v/>
      </c>
      <c r="K506" s="35"/>
    </row>
    <row r="507" spans="1:11" x14ac:dyDescent="0.25">
      <c r="A507" s="34" t="str">
        <f t="shared" si="20"/>
        <v/>
      </c>
      <c r="K507" s="35"/>
    </row>
    <row r="508" spans="1:11" x14ac:dyDescent="0.25">
      <c r="A508" s="34" t="str">
        <f t="shared" si="20"/>
        <v/>
      </c>
      <c r="K508" s="35"/>
    </row>
    <row r="509" spans="1:11" x14ac:dyDescent="0.25">
      <c r="A509" s="34" t="str">
        <f t="shared" si="20"/>
        <v/>
      </c>
      <c r="K509" s="35"/>
    </row>
    <row r="510" spans="1:11" x14ac:dyDescent="0.25">
      <c r="A510" s="34" t="str">
        <f t="shared" si="20"/>
        <v/>
      </c>
      <c r="K510" s="35"/>
    </row>
    <row r="511" spans="1:11" x14ac:dyDescent="0.25">
      <c r="A511" s="34" t="str">
        <f t="shared" si="20"/>
        <v/>
      </c>
      <c r="K511" s="35"/>
    </row>
    <row r="512" spans="1:11" x14ac:dyDescent="0.25">
      <c r="A512" s="34" t="str">
        <f t="shared" si="20"/>
        <v/>
      </c>
      <c r="K512" s="35"/>
    </row>
    <row r="513" spans="1:11" x14ac:dyDescent="0.25">
      <c r="A513" s="34" t="str">
        <f t="shared" si="20"/>
        <v/>
      </c>
      <c r="K513" s="35"/>
    </row>
    <row r="514" spans="1:11" x14ac:dyDescent="0.25">
      <c r="A514" s="34" t="str">
        <f t="shared" si="20"/>
        <v/>
      </c>
      <c r="K514" s="35"/>
    </row>
    <row r="515" spans="1:11" x14ac:dyDescent="0.25">
      <c r="A515" s="34" t="str">
        <f t="shared" si="20"/>
        <v/>
      </c>
      <c r="K515" s="35"/>
    </row>
    <row r="516" spans="1:11" x14ac:dyDescent="0.25">
      <c r="A516" s="34" t="str">
        <f t="shared" si="20"/>
        <v/>
      </c>
      <c r="K516" s="35"/>
    </row>
    <row r="517" spans="1:11" x14ac:dyDescent="0.25">
      <c r="A517" s="34" t="str">
        <f t="shared" si="20"/>
        <v/>
      </c>
      <c r="K517" s="35"/>
    </row>
    <row r="518" spans="1:11" x14ac:dyDescent="0.25">
      <c r="A518" s="34" t="str">
        <f t="shared" si="20"/>
        <v/>
      </c>
      <c r="K518" s="35"/>
    </row>
    <row r="519" spans="1:11" x14ac:dyDescent="0.25">
      <c r="A519" s="34" t="str">
        <f t="shared" si="20"/>
        <v/>
      </c>
      <c r="K519" s="35"/>
    </row>
    <row r="520" spans="1:11" x14ac:dyDescent="0.25">
      <c r="A520" s="34" t="str">
        <f t="shared" si="20"/>
        <v/>
      </c>
      <c r="K520" s="35"/>
    </row>
    <row r="521" spans="1:11" x14ac:dyDescent="0.25">
      <c r="A521" s="34" t="str">
        <f t="shared" si="20"/>
        <v/>
      </c>
      <c r="K521" s="35"/>
    </row>
    <row r="522" spans="1:11" x14ac:dyDescent="0.25">
      <c r="A522" s="34" t="str">
        <f t="shared" si="20"/>
        <v/>
      </c>
      <c r="K522" s="35"/>
    </row>
    <row r="523" spans="1:11" x14ac:dyDescent="0.25">
      <c r="A523" s="34" t="str">
        <f t="shared" si="20"/>
        <v/>
      </c>
      <c r="K523" s="35"/>
    </row>
    <row r="524" spans="1:11" x14ac:dyDescent="0.25">
      <c r="A524" s="34" t="str">
        <f t="shared" si="20"/>
        <v/>
      </c>
      <c r="K524" s="35"/>
    </row>
    <row r="525" spans="1:11" x14ac:dyDescent="0.25">
      <c r="A525" s="34" t="str">
        <f t="shared" si="20"/>
        <v/>
      </c>
      <c r="K525" s="35"/>
    </row>
    <row r="526" spans="1:11" x14ac:dyDescent="0.25">
      <c r="A526" s="34" t="str">
        <f t="shared" si="20"/>
        <v/>
      </c>
      <c r="K526" s="35"/>
    </row>
    <row r="527" spans="1:11" x14ac:dyDescent="0.25">
      <c r="A527" s="34" t="str">
        <f t="shared" si="20"/>
        <v/>
      </c>
      <c r="K527" s="35"/>
    </row>
    <row r="528" spans="1:11" x14ac:dyDescent="0.25">
      <c r="A528" s="34" t="str">
        <f t="shared" si="20"/>
        <v/>
      </c>
      <c r="K528" s="35"/>
    </row>
    <row r="529" spans="1:11" x14ac:dyDescent="0.25">
      <c r="A529" s="34" t="str">
        <f t="shared" si="20"/>
        <v/>
      </c>
      <c r="K529" s="35"/>
    </row>
    <row r="530" spans="1:11" x14ac:dyDescent="0.25">
      <c r="A530" s="34" t="str">
        <f t="shared" si="20"/>
        <v/>
      </c>
      <c r="K530" s="35"/>
    </row>
    <row r="531" spans="1:11" x14ac:dyDescent="0.25">
      <c r="A531" s="34" t="str">
        <f t="shared" si="20"/>
        <v/>
      </c>
      <c r="K531" s="35"/>
    </row>
    <row r="532" spans="1:11" x14ac:dyDescent="0.25">
      <c r="A532" s="34" t="str">
        <f t="shared" si="20"/>
        <v/>
      </c>
      <c r="K532" s="35"/>
    </row>
    <row r="533" spans="1:11" x14ac:dyDescent="0.25">
      <c r="A533" s="34" t="str">
        <f t="shared" si="20"/>
        <v/>
      </c>
      <c r="K533" s="35"/>
    </row>
    <row r="534" spans="1:11" x14ac:dyDescent="0.25">
      <c r="A534" s="34" t="str">
        <f t="shared" si="20"/>
        <v/>
      </c>
      <c r="K534" s="35"/>
    </row>
    <row r="535" spans="1:11" x14ac:dyDescent="0.25">
      <c r="A535" s="34" t="str">
        <f t="shared" si="20"/>
        <v/>
      </c>
      <c r="K535" s="35"/>
    </row>
    <row r="536" spans="1:11" x14ac:dyDescent="0.25">
      <c r="A536" s="34" t="str">
        <f t="shared" si="20"/>
        <v/>
      </c>
      <c r="K536" s="35"/>
    </row>
    <row r="537" spans="1:11" x14ac:dyDescent="0.25">
      <c r="A537" s="34" t="str">
        <f t="shared" si="20"/>
        <v/>
      </c>
      <c r="K537" s="35"/>
    </row>
    <row r="538" spans="1:11" x14ac:dyDescent="0.25">
      <c r="A538" s="34" t="str">
        <f t="shared" si="20"/>
        <v/>
      </c>
      <c r="K538" s="35"/>
    </row>
    <row r="539" spans="1:11" x14ac:dyDescent="0.25">
      <c r="A539" s="34" t="str">
        <f t="shared" si="20"/>
        <v/>
      </c>
      <c r="K539" s="35"/>
    </row>
    <row r="540" spans="1:11" x14ac:dyDescent="0.25">
      <c r="A540" s="34" t="str">
        <f t="shared" si="20"/>
        <v/>
      </c>
      <c r="K540" s="35"/>
    </row>
    <row r="541" spans="1:11" x14ac:dyDescent="0.25">
      <c r="A541" s="34" t="str">
        <f t="shared" si="20"/>
        <v/>
      </c>
      <c r="K541" s="35"/>
    </row>
    <row r="542" spans="1:11" x14ac:dyDescent="0.25">
      <c r="A542" s="34" t="str">
        <f t="shared" si="20"/>
        <v/>
      </c>
      <c r="K542" s="35"/>
    </row>
    <row r="543" spans="1:11" x14ac:dyDescent="0.25">
      <c r="A543" s="34" t="str">
        <f t="shared" si="20"/>
        <v/>
      </c>
      <c r="K543" s="35"/>
    </row>
    <row r="544" spans="1:11" x14ac:dyDescent="0.25">
      <c r="A544" s="34" t="str">
        <f t="shared" si="20"/>
        <v/>
      </c>
      <c r="K544" s="35"/>
    </row>
    <row r="545" spans="1:11" x14ac:dyDescent="0.25">
      <c r="A545" s="34" t="str">
        <f t="shared" si="20"/>
        <v/>
      </c>
      <c r="K545" s="35"/>
    </row>
    <row r="546" spans="1:11" x14ac:dyDescent="0.25">
      <c r="A546" s="34" t="str">
        <f t="shared" si="20"/>
        <v/>
      </c>
      <c r="K546" s="35"/>
    </row>
    <row r="547" spans="1:11" x14ac:dyDescent="0.25">
      <c r="A547" s="34" t="str">
        <f t="shared" si="20"/>
        <v/>
      </c>
      <c r="K547" s="35"/>
    </row>
    <row r="548" spans="1:11" x14ac:dyDescent="0.25">
      <c r="A548" s="34" t="str">
        <f t="shared" ref="A548:A611" si="21">C548&amp;E548</f>
        <v/>
      </c>
      <c r="K548" s="35"/>
    </row>
    <row r="549" spans="1:11" x14ac:dyDescent="0.25">
      <c r="A549" s="34" t="str">
        <f t="shared" si="21"/>
        <v/>
      </c>
      <c r="K549" s="35"/>
    </row>
    <row r="550" spans="1:11" x14ac:dyDescent="0.25">
      <c r="A550" s="34" t="str">
        <f t="shared" si="21"/>
        <v/>
      </c>
      <c r="K550" s="35"/>
    </row>
    <row r="551" spans="1:11" x14ac:dyDescent="0.25">
      <c r="A551" s="34" t="str">
        <f t="shared" si="21"/>
        <v/>
      </c>
      <c r="K551" s="35"/>
    </row>
    <row r="552" spans="1:11" x14ac:dyDescent="0.25">
      <c r="A552" s="34" t="str">
        <f t="shared" si="21"/>
        <v/>
      </c>
      <c r="K552" s="35"/>
    </row>
    <row r="553" spans="1:11" x14ac:dyDescent="0.25">
      <c r="A553" s="34" t="str">
        <f t="shared" si="21"/>
        <v/>
      </c>
      <c r="K553" s="35"/>
    </row>
    <row r="554" spans="1:11" x14ac:dyDescent="0.25">
      <c r="A554" s="34" t="str">
        <f t="shared" si="21"/>
        <v/>
      </c>
      <c r="K554" s="35"/>
    </row>
    <row r="555" spans="1:11" x14ac:dyDescent="0.25">
      <c r="A555" s="34" t="str">
        <f t="shared" si="21"/>
        <v/>
      </c>
      <c r="K555" s="35"/>
    </row>
    <row r="556" spans="1:11" x14ac:dyDescent="0.25">
      <c r="A556" s="34" t="str">
        <f t="shared" si="21"/>
        <v/>
      </c>
      <c r="K556" s="35"/>
    </row>
    <row r="557" spans="1:11" x14ac:dyDescent="0.25">
      <c r="A557" s="34" t="str">
        <f t="shared" si="21"/>
        <v/>
      </c>
      <c r="K557" s="35"/>
    </row>
    <row r="558" spans="1:11" x14ac:dyDescent="0.25">
      <c r="A558" s="34" t="str">
        <f t="shared" si="21"/>
        <v/>
      </c>
      <c r="K558" s="35"/>
    </row>
    <row r="559" spans="1:11" x14ac:dyDescent="0.25">
      <c r="A559" s="34" t="str">
        <f t="shared" si="21"/>
        <v/>
      </c>
      <c r="K559" s="35"/>
    </row>
    <row r="560" spans="1:11" x14ac:dyDescent="0.25">
      <c r="A560" s="34" t="str">
        <f t="shared" si="21"/>
        <v/>
      </c>
      <c r="K560" s="35"/>
    </row>
    <row r="561" spans="1:11" x14ac:dyDescent="0.25">
      <c r="A561" s="34" t="str">
        <f t="shared" si="21"/>
        <v/>
      </c>
      <c r="K561" s="35"/>
    </row>
    <row r="562" spans="1:11" x14ac:dyDescent="0.25">
      <c r="A562" s="34" t="str">
        <f t="shared" si="21"/>
        <v/>
      </c>
      <c r="K562" s="35"/>
    </row>
    <row r="563" spans="1:11" x14ac:dyDescent="0.25">
      <c r="A563" s="34" t="str">
        <f t="shared" si="21"/>
        <v/>
      </c>
      <c r="K563" s="35"/>
    </row>
    <row r="564" spans="1:11" x14ac:dyDescent="0.25">
      <c r="A564" s="34" t="str">
        <f t="shared" si="21"/>
        <v/>
      </c>
      <c r="K564" s="35"/>
    </row>
    <row r="565" spans="1:11" x14ac:dyDescent="0.25">
      <c r="A565" s="34" t="str">
        <f t="shared" si="21"/>
        <v/>
      </c>
      <c r="K565" s="35"/>
    </row>
    <row r="566" spans="1:11" x14ac:dyDescent="0.25">
      <c r="A566" s="34" t="str">
        <f t="shared" si="21"/>
        <v/>
      </c>
      <c r="K566" s="35"/>
    </row>
    <row r="567" spans="1:11" x14ac:dyDescent="0.25">
      <c r="A567" s="34" t="str">
        <f t="shared" si="21"/>
        <v/>
      </c>
      <c r="K567" s="35"/>
    </row>
    <row r="568" spans="1:11" x14ac:dyDescent="0.25">
      <c r="A568" s="34" t="str">
        <f t="shared" si="21"/>
        <v/>
      </c>
      <c r="K568" s="35"/>
    </row>
    <row r="569" spans="1:11" x14ac:dyDescent="0.25">
      <c r="A569" s="34" t="str">
        <f t="shared" si="21"/>
        <v/>
      </c>
      <c r="K569" s="35"/>
    </row>
    <row r="570" spans="1:11" x14ac:dyDescent="0.25">
      <c r="A570" s="34" t="str">
        <f t="shared" si="21"/>
        <v/>
      </c>
      <c r="K570" s="35"/>
    </row>
    <row r="571" spans="1:11" x14ac:dyDescent="0.25">
      <c r="A571" s="34" t="str">
        <f t="shared" si="21"/>
        <v/>
      </c>
      <c r="K571" s="35"/>
    </row>
    <row r="572" spans="1:11" x14ac:dyDescent="0.25">
      <c r="A572" s="34" t="str">
        <f t="shared" si="21"/>
        <v/>
      </c>
      <c r="K572" s="35"/>
    </row>
    <row r="573" spans="1:11" x14ac:dyDescent="0.25">
      <c r="A573" s="34" t="str">
        <f t="shared" si="21"/>
        <v/>
      </c>
      <c r="K573" s="35"/>
    </row>
    <row r="574" spans="1:11" x14ac:dyDescent="0.25">
      <c r="A574" s="34" t="str">
        <f t="shared" si="21"/>
        <v/>
      </c>
      <c r="K574" s="35"/>
    </row>
    <row r="575" spans="1:11" x14ac:dyDescent="0.25">
      <c r="A575" s="34" t="str">
        <f t="shared" si="21"/>
        <v/>
      </c>
      <c r="K575" s="35"/>
    </row>
    <row r="576" spans="1:11" x14ac:dyDescent="0.25">
      <c r="A576" s="34" t="str">
        <f t="shared" si="21"/>
        <v/>
      </c>
      <c r="K576" s="35"/>
    </row>
    <row r="577" spans="1:11" x14ac:dyDescent="0.25">
      <c r="A577" s="34" t="str">
        <f t="shared" si="21"/>
        <v/>
      </c>
      <c r="K577" s="35"/>
    </row>
    <row r="578" spans="1:11" x14ac:dyDescent="0.25">
      <c r="A578" s="34" t="str">
        <f t="shared" si="21"/>
        <v/>
      </c>
      <c r="K578" s="35"/>
    </row>
    <row r="579" spans="1:11" x14ac:dyDescent="0.25">
      <c r="A579" s="34" t="str">
        <f t="shared" si="21"/>
        <v/>
      </c>
      <c r="K579" s="35"/>
    </row>
    <row r="580" spans="1:11" x14ac:dyDescent="0.25">
      <c r="A580" s="34" t="str">
        <f t="shared" si="21"/>
        <v/>
      </c>
      <c r="K580" s="35"/>
    </row>
    <row r="581" spans="1:11" x14ac:dyDescent="0.25">
      <c r="A581" s="34" t="str">
        <f t="shared" si="21"/>
        <v/>
      </c>
      <c r="K581" s="35"/>
    </row>
    <row r="582" spans="1:11" x14ac:dyDescent="0.25">
      <c r="A582" s="34" t="str">
        <f t="shared" si="21"/>
        <v/>
      </c>
      <c r="K582" s="35"/>
    </row>
    <row r="583" spans="1:11" x14ac:dyDescent="0.25">
      <c r="A583" s="34" t="str">
        <f t="shared" si="21"/>
        <v/>
      </c>
      <c r="K583" s="35"/>
    </row>
    <row r="584" spans="1:11" x14ac:dyDescent="0.25">
      <c r="A584" s="34" t="str">
        <f t="shared" si="21"/>
        <v/>
      </c>
      <c r="K584" s="35"/>
    </row>
    <row r="585" spans="1:11" x14ac:dyDescent="0.25">
      <c r="A585" s="34" t="str">
        <f t="shared" si="21"/>
        <v/>
      </c>
      <c r="K585" s="35"/>
    </row>
    <row r="586" spans="1:11" x14ac:dyDescent="0.25">
      <c r="A586" s="34" t="str">
        <f t="shared" si="21"/>
        <v/>
      </c>
      <c r="K586" s="35"/>
    </row>
    <row r="587" spans="1:11" x14ac:dyDescent="0.25">
      <c r="A587" s="34" t="str">
        <f t="shared" si="21"/>
        <v/>
      </c>
      <c r="K587" s="35"/>
    </row>
    <row r="588" spans="1:11" x14ac:dyDescent="0.25">
      <c r="A588" s="34" t="str">
        <f t="shared" si="21"/>
        <v/>
      </c>
      <c r="K588" s="35"/>
    </row>
    <row r="589" spans="1:11" x14ac:dyDescent="0.25">
      <c r="A589" s="34" t="str">
        <f t="shared" si="21"/>
        <v/>
      </c>
      <c r="K589" s="35"/>
    </row>
    <row r="590" spans="1:11" x14ac:dyDescent="0.25">
      <c r="A590" s="34" t="str">
        <f t="shared" si="21"/>
        <v/>
      </c>
      <c r="K590" s="35"/>
    </row>
    <row r="591" spans="1:11" x14ac:dyDescent="0.25">
      <c r="A591" s="34" t="str">
        <f t="shared" si="21"/>
        <v/>
      </c>
      <c r="K591" s="35"/>
    </row>
    <row r="592" spans="1:11" x14ac:dyDescent="0.25">
      <c r="A592" s="34" t="str">
        <f t="shared" si="21"/>
        <v/>
      </c>
      <c r="K592" s="35"/>
    </row>
    <row r="593" spans="1:11" x14ac:dyDescent="0.25">
      <c r="A593" s="34" t="str">
        <f t="shared" si="21"/>
        <v/>
      </c>
      <c r="K593" s="35"/>
    </row>
    <row r="594" spans="1:11" x14ac:dyDescent="0.25">
      <c r="A594" s="34" t="str">
        <f t="shared" si="21"/>
        <v/>
      </c>
      <c r="K594" s="35"/>
    </row>
    <row r="595" spans="1:11" x14ac:dyDescent="0.25">
      <c r="A595" s="34" t="str">
        <f t="shared" si="21"/>
        <v/>
      </c>
      <c r="K595" s="35"/>
    </row>
    <row r="596" spans="1:11" x14ac:dyDescent="0.25">
      <c r="A596" s="34" t="str">
        <f t="shared" si="21"/>
        <v/>
      </c>
      <c r="K596" s="35"/>
    </row>
    <row r="597" spans="1:11" x14ac:dyDescent="0.25">
      <c r="A597" s="34" t="str">
        <f t="shared" si="21"/>
        <v/>
      </c>
      <c r="K597" s="35"/>
    </row>
    <row r="598" spans="1:11" x14ac:dyDescent="0.25">
      <c r="A598" s="34" t="str">
        <f t="shared" si="21"/>
        <v/>
      </c>
      <c r="K598" s="35"/>
    </row>
    <row r="599" spans="1:11" x14ac:dyDescent="0.25">
      <c r="A599" s="34" t="str">
        <f t="shared" si="21"/>
        <v/>
      </c>
      <c r="K599" s="35"/>
    </row>
    <row r="600" spans="1:11" x14ac:dyDescent="0.25">
      <c r="A600" s="34" t="str">
        <f t="shared" si="21"/>
        <v/>
      </c>
      <c r="K600" s="35"/>
    </row>
    <row r="601" spans="1:11" x14ac:dyDescent="0.25">
      <c r="A601" s="34" t="str">
        <f t="shared" si="21"/>
        <v/>
      </c>
      <c r="K601" s="35"/>
    </row>
    <row r="602" spans="1:11" x14ac:dyDescent="0.25">
      <c r="A602" s="34" t="str">
        <f t="shared" si="21"/>
        <v/>
      </c>
      <c r="K602" s="35"/>
    </row>
    <row r="603" spans="1:11" x14ac:dyDescent="0.25">
      <c r="A603" s="34" t="str">
        <f t="shared" si="21"/>
        <v/>
      </c>
      <c r="K603" s="35"/>
    </row>
    <row r="604" spans="1:11" x14ac:dyDescent="0.25">
      <c r="A604" s="34" t="str">
        <f t="shared" si="21"/>
        <v/>
      </c>
      <c r="K604" s="35"/>
    </row>
    <row r="605" spans="1:11" x14ac:dyDescent="0.25">
      <c r="A605" s="34" t="str">
        <f t="shared" si="21"/>
        <v/>
      </c>
      <c r="K605" s="35"/>
    </row>
    <row r="606" spans="1:11" x14ac:dyDescent="0.25">
      <c r="A606" s="34" t="str">
        <f t="shared" si="21"/>
        <v/>
      </c>
      <c r="K606" s="35"/>
    </row>
    <row r="607" spans="1:11" x14ac:dyDescent="0.25">
      <c r="A607" s="34" t="str">
        <f t="shared" si="21"/>
        <v/>
      </c>
      <c r="K607" s="35"/>
    </row>
    <row r="608" spans="1:11" x14ac:dyDescent="0.25">
      <c r="A608" s="34" t="str">
        <f t="shared" si="21"/>
        <v/>
      </c>
      <c r="K608" s="35"/>
    </row>
    <row r="609" spans="1:11" x14ac:dyDescent="0.25">
      <c r="A609" s="34" t="str">
        <f t="shared" si="21"/>
        <v/>
      </c>
      <c r="K609" s="35"/>
    </row>
    <row r="610" spans="1:11" x14ac:dyDescent="0.25">
      <c r="A610" s="34" t="str">
        <f t="shared" si="21"/>
        <v/>
      </c>
      <c r="K610" s="35"/>
    </row>
    <row r="611" spans="1:11" x14ac:dyDescent="0.25">
      <c r="A611" s="34" t="str">
        <f t="shared" si="21"/>
        <v/>
      </c>
      <c r="K611" s="35"/>
    </row>
    <row r="612" spans="1:11" x14ac:dyDescent="0.25">
      <c r="A612" s="34" t="str">
        <f t="shared" ref="A612:A675" si="22">C612&amp;E612</f>
        <v/>
      </c>
      <c r="K612" s="35"/>
    </row>
    <row r="613" spans="1:11" x14ac:dyDescent="0.25">
      <c r="A613" s="34" t="str">
        <f t="shared" si="22"/>
        <v/>
      </c>
      <c r="K613" s="35"/>
    </row>
    <row r="614" spans="1:11" x14ac:dyDescent="0.25">
      <c r="A614" s="34" t="str">
        <f t="shared" si="22"/>
        <v/>
      </c>
      <c r="K614" s="35"/>
    </row>
    <row r="615" spans="1:11" x14ac:dyDescent="0.25">
      <c r="A615" s="34" t="str">
        <f t="shared" si="22"/>
        <v/>
      </c>
      <c r="K615" s="35"/>
    </row>
    <row r="616" spans="1:11" x14ac:dyDescent="0.25">
      <c r="A616" s="34" t="str">
        <f t="shared" si="22"/>
        <v/>
      </c>
      <c r="K616" s="35"/>
    </row>
    <row r="617" spans="1:11" x14ac:dyDescent="0.25">
      <c r="A617" s="34" t="str">
        <f t="shared" si="22"/>
        <v/>
      </c>
      <c r="K617" s="35"/>
    </row>
    <row r="618" spans="1:11" x14ac:dyDescent="0.25">
      <c r="A618" s="34" t="str">
        <f t="shared" si="22"/>
        <v/>
      </c>
      <c r="K618" s="35"/>
    </row>
    <row r="619" spans="1:11" x14ac:dyDescent="0.25">
      <c r="A619" s="34" t="str">
        <f t="shared" si="22"/>
        <v/>
      </c>
      <c r="K619" s="35"/>
    </row>
    <row r="620" spans="1:11" x14ac:dyDescent="0.25">
      <c r="A620" s="34" t="str">
        <f t="shared" si="22"/>
        <v/>
      </c>
      <c r="K620" s="35"/>
    </row>
    <row r="621" spans="1:11" x14ac:dyDescent="0.25">
      <c r="A621" s="34" t="str">
        <f t="shared" si="22"/>
        <v/>
      </c>
      <c r="K621" s="35"/>
    </row>
    <row r="622" spans="1:11" x14ac:dyDescent="0.25">
      <c r="A622" s="34" t="str">
        <f t="shared" si="22"/>
        <v/>
      </c>
      <c r="K622" s="35"/>
    </row>
    <row r="623" spans="1:11" x14ac:dyDescent="0.25">
      <c r="A623" s="34" t="str">
        <f t="shared" si="22"/>
        <v/>
      </c>
      <c r="K623" s="35"/>
    </row>
    <row r="624" spans="1:11" x14ac:dyDescent="0.25">
      <c r="A624" s="34" t="str">
        <f t="shared" si="22"/>
        <v/>
      </c>
      <c r="K624" s="35"/>
    </row>
    <row r="625" spans="1:11" x14ac:dyDescent="0.25">
      <c r="A625" s="34" t="str">
        <f t="shared" si="22"/>
        <v/>
      </c>
      <c r="K625" s="35"/>
    </row>
    <row r="626" spans="1:11" x14ac:dyDescent="0.25">
      <c r="A626" s="34" t="str">
        <f t="shared" si="22"/>
        <v/>
      </c>
      <c r="K626" s="35"/>
    </row>
    <row r="627" spans="1:11" x14ac:dyDescent="0.25">
      <c r="A627" s="34" t="str">
        <f t="shared" si="22"/>
        <v/>
      </c>
      <c r="K627" s="35"/>
    </row>
    <row r="628" spans="1:11" x14ac:dyDescent="0.25">
      <c r="A628" s="34" t="str">
        <f t="shared" si="22"/>
        <v/>
      </c>
      <c r="K628" s="35"/>
    </row>
    <row r="629" spans="1:11" x14ac:dyDescent="0.25">
      <c r="A629" s="34" t="str">
        <f t="shared" si="22"/>
        <v/>
      </c>
      <c r="K629" s="35"/>
    </row>
    <row r="630" spans="1:11" x14ac:dyDescent="0.25">
      <c r="A630" s="34" t="str">
        <f t="shared" si="22"/>
        <v/>
      </c>
      <c r="K630" s="35"/>
    </row>
    <row r="631" spans="1:11" x14ac:dyDescent="0.25">
      <c r="A631" s="34" t="str">
        <f t="shared" si="22"/>
        <v/>
      </c>
      <c r="K631" s="35"/>
    </row>
    <row r="632" spans="1:11" x14ac:dyDescent="0.25">
      <c r="A632" s="34" t="str">
        <f t="shared" si="22"/>
        <v/>
      </c>
      <c r="K632" s="35"/>
    </row>
    <row r="633" spans="1:11" x14ac:dyDescent="0.25">
      <c r="A633" s="34" t="str">
        <f t="shared" si="22"/>
        <v/>
      </c>
      <c r="K633" s="35"/>
    </row>
    <row r="634" spans="1:11" x14ac:dyDescent="0.25">
      <c r="A634" s="34" t="str">
        <f t="shared" si="22"/>
        <v/>
      </c>
      <c r="K634" s="35"/>
    </row>
    <row r="635" spans="1:11" x14ac:dyDescent="0.25">
      <c r="A635" s="34" t="str">
        <f t="shared" si="22"/>
        <v/>
      </c>
      <c r="K635" s="35"/>
    </row>
    <row r="636" spans="1:11" x14ac:dyDescent="0.25">
      <c r="A636" s="34" t="str">
        <f t="shared" si="22"/>
        <v/>
      </c>
      <c r="K636" s="35"/>
    </row>
    <row r="637" spans="1:11" x14ac:dyDescent="0.25">
      <c r="A637" s="34" t="str">
        <f t="shared" si="22"/>
        <v/>
      </c>
      <c r="K637" s="35"/>
    </row>
    <row r="638" spans="1:11" x14ac:dyDescent="0.25">
      <c r="A638" s="34" t="str">
        <f t="shared" si="22"/>
        <v/>
      </c>
      <c r="K638" s="35"/>
    </row>
    <row r="639" spans="1:11" x14ac:dyDescent="0.25">
      <c r="A639" s="34" t="str">
        <f t="shared" si="22"/>
        <v/>
      </c>
      <c r="K639" s="35"/>
    </row>
    <row r="640" spans="1:11" x14ac:dyDescent="0.25">
      <c r="A640" s="34" t="str">
        <f t="shared" si="22"/>
        <v/>
      </c>
      <c r="K640" s="35"/>
    </row>
    <row r="641" spans="1:11" x14ac:dyDescent="0.25">
      <c r="A641" s="34" t="str">
        <f t="shared" si="22"/>
        <v/>
      </c>
      <c r="K641" s="35"/>
    </row>
    <row r="642" spans="1:11" x14ac:dyDescent="0.25">
      <c r="A642" s="34" t="str">
        <f t="shared" si="22"/>
        <v/>
      </c>
      <c r="K642" s="35"/>
    </row>
    <row r="643" spans="1:11" x14ac:dyDescent="0.25">
      <c r="A643" s="34" t="str">
        <f t="shared" si="22"/>
        <v/>
      </c>
      <c r="K643" s="35"/>
    </row>
    <row r="644" spans="1:11" x14ac:dyDescent="0.25">
      <c r="A644" s="34" t="str">
        <f t="shared" si="22"/>
        <v/>
      </c>
      <c r="K644" s="35"/>
    </row>
    <row r="645" spans="1:11" x14ac:dyDescent="0.25">
      <c r="A645" s="34" t="str">
        <f t="shared" si="22"/>
        <v/>
      </c>
      <c r="K645" s="35"/>
    </row>
    <row r="646" spans="1:11" x14ac:dyDescent="0.25">
      <c r="A646" s="34" t="str">
        <f t="shared" si="22"/>
        <v/>
      </c>
      <c r="K646" s="35"/>
    </row>
    <row r="647" spans="1:11" x14ac:dyDescent="0.25">
      <c r="A647" s="34" t="str">
        <f t="shared" si="22"/>
        <v/>
      </c>
      <c r="K647" s="35"/>
    </row>
    <row r="648" spans="1:11" x14ac:dyDescent="0.25">
      <c r="A648" s="34" t="str">
        <f t="shared" si="22"/>
        <v/>
      </c>
      <c r="K648" s="35"/>
    </row>
    <row r="649" spans="1:11" x14ac:dyDescent="0.25">
      <c r="A649" s="34" t="str">
        <f t="shared" si="22"/>
        <v/>
      </c>
      <c r="K649" s="35"/>
    </row>
    <row r="650" spans="1:11" x14ac:dyDescent="0.25">
      <c r="A650" s="34" t="str">
        <f t="shared" si="22"/>
        <v/>
      </c>
      <c r="K650" s="35"/>
    </row>
    <row r="651" spans="1:11" x14ac:dyDescent="0.25">
      <c r="A651" s="34" t="str">
        <f t="shared" si="22"/>
        <v/>
      </c>
      <c r="K651" s="35"/>
    </row>
    <row r="652" spans="1:11" x14ac:dyDescent="0.25">
      <c r="A652" s="34" t="str">
        <f t="shared" si="22"/>
        <v/>
      </c>
      <c r="K652" s="35"/>
    </row>
    <row r="653" spans="1:11" x14ac:dyDescent="0.25">
      <c r="A653" s="34" t="str">
        <f t="shared" si="22"/>
        <v/>
      </c>
      <c r="K653" s="35"/>
    </row>
    <row r="654" spans="1:11" x14ac:dyDescent="0.25">
      <c r="A654" s="34" t="str">
        <f t="shared" si="22"/>
        <v/>
      </c>
      <c r="K654" s="35"/>
    </row>
    <row r="655" spans="1:11" x14ac:dyDescent="0.25">
      <c r="A655" s="34" t="str">
        <f t="shared" si="22"/>
        <v/>
      </c>
      <c r="K655" s="35"/>
    </row>
    <row r="656" spans="1:11" x14ac:dyDescent="0.25">
      <c r="A656" s="34" t="str">
        <f t="shared" si="22"/>
        <v/>
      </c>
      <c r="K656" s="35"/>
    </row>
    <row r="657" spans="1:11" x14ac:dyDescent="0.25">
      <c r="A657" s="34" t="str">
        <f t="shared" si="22"/>
        <v/>
      </c>
      <c r="K657" s="35"/>
    </row>
    <row r="658" spans="1:11" x14ac:dyDescent="0.25">
      <c r="A658" s="34" t="str">
        <f t="shared" si="22"/>
        <v/>
      </c>
      <c r="K658" s="35"/>
    </row>
    <row r="659" spans="1:11" x14ac:dyDescent="0.25">
      <c r="A659" s="34" t="str">
        <f t="shared" si="22"/>
        <v/>
      </c>
      <c r="K659" s="35"/>
    </row>
    <row r="660" spans="1:11" x14ac:dyDescent="0.25">
      <c r="A660" s="34" t="str">
        <f t="shared" si="22"/>
        <v/>
      </c>
      <c r="K660" s="35"/>
    </row>
    <row r="661" spans="1:11" x14ac:dyDescent="0.25">
      <c r="A661" s="34" t="str">
        <f t="shared" si="22"/>
        <v/>
      </c>
      <c r="K661" s="35"/>
    </row>
    <row r="662" spans="1:11" x14ac:dyDescent="0.25">
      <c r="A662" s="34" t="str">
        <f t="shared" si="22"/>
        <v/>
      </c>
      <c r="K662" s="35"/>
    </row>
    <row r="663" spans="1:11" x14ac:dyDescent="0.25">
      <c r="A663" s="34" t="str">
        <f t="shared" si="22"/>
        <v/>
      </c>
      <c r="K663" s="35"/>
    </row>
    <row r="664" spans="1:11" x14ac:dyDescent="0.25">
      <c r="A664" s="34" t="str">
        <f t="shared" si="22"/>
        <v/>
      </c>
      <c r="K664" s="35"/>
    </row>
    <row r="665" spans="1:11" x14ac:dyDescent="0.25">
      <c r="A665" s="34" t="str">
        <f t="shared" si="22"/>
        <v/>
      </c>
      <c r="K665" s="35"/>
    </row>
    <row r="666" spans="1:11" x14ac:dyDescent="0.25">
      <c r="A666" s="34" t="str">
        <f t="shared" si="22"/>
        <v/>
      </c>
      <c r="K666" s="35"/>
    </row>
    <row r="667" spans="1:11" x14ac:dyDescent="0.25">
      <c r="A667" s="34" t="str">
        <f t="shared" si="22"/>
        <v/>
      </c>
      <c r="K667" s="35"/>
    </row>
    <row r="668" spans="1:11" x14ac:dyDescent="0.25">
      <c r="A668" s="34" t="str">
        <f t="shared" si="22"/>
        <v/>
      </c>
      <c r="K668" s="35"/>
    </row>
    <row r="669" spans="1:11" x14ac:dyDescent="0.25">
      <c r="A669" s="34" t="str">
        <f t="shared" si="22"/>
        <v/>
      </c>
      <c r="K669" s="35"/>
    </row>
    <row r="670" spans="1:11" x14ac:dyDescent="0.25">
      <c r="A670" s="34" t="str">
        <f t="shared" si="22"/>
        <v/>
      </c>
      <c r="K670" s="35"/>
    </row>
    <row r="671" spans="1:11" x14ac:dyDescent="0.25">
      <c r="A671" s="34" t="str">
        <f t="shared" si="22"/>
        <v/>
      </c>
      <c r="K671" s="35"/>
    </row>
    <row r="672" spans="1:11" x14ac:dyDescent="0.25">
      <c r="A672" s="34" t="str">
        <f t="shared" si="22"/>
        <v/>
      </c>
      <c r="K672" s="35"/>
    </row>
    <row r="673" spans="1:11" x14ac:dyDescent="0.25">
      <c r="A673" s="34" t="str">
        <f t="shared" si="22"/>
        <v/>
      </c>
      <c r="K673" s="35"/>
    </row>
    <row r="674" spans="1:11" x14ac:dyDescent="0.25">
      <c r="A674" s="34" t="str">
        <f t="shared" si="22"/>
        <v/>
      </c>
      <c r="K674" s="35"/>
    </row>
    <row r="675" spans="1:11" x14ac:dyDescent="0.25">
      <c r="A675" s="34" t="str">
        <f t="shared" si="22"/>
        <v/>
      </c>
      <c r="K675" s="35"/>
    </row>
    <row r="676" spans="1:11" x14ac:dyDescent="0.25">
      <c r="A676" s="34" t="str">
        <f t="shared" ref="A676:A739" si="23">C676&amp;E676</f>
        <v/>
      </c>
      <c r="K676" s="35"/>
    </row>
    <row r="677" spans="1:11" x14ac:dyDescent="0.25">
      <c r="A677" s="34" t="str">
        <f t="shared" si="23"/>
        <v/>
      </c>
      <c r="K677" s="35"/>
    </row>
    <row r="678" spans="1:11" x14ac:dyDescent="0.25">
      <c r="A678" s="34" t="str">
        <f t="shared" si="23"/>
        <v/>
      </c>
      <c r="K678" s="35"/>
    </row>
    <row r="679" spans="1:11" x14ac:dyDescent="0.25">
      <c r="A679" s="34" t="str">
        <f t="shared" si="23"/>
        <v/>
      </c>
      <c r="K679" s="35"/>
    </row>
    <row r="680" spans="1:11" x14ac:dyDescent="0.25">
      <c r="A680" s="34" t="str">
        <f t="shared" si="23"/>
        <v/>
      </c>
      <c r="K680" s="35"/>
    </row>
    <row r="681" spans="1:11" x14ac:dyDescent="0.25">
      <c r="A681" s="34" t="str">
        <f t="shared" si="23"/>
        <v/>
      </c>
      <c r="K681" s="35"/>
    </row>
    <row r="682" spans="1:11" x14ac:dyDescent="0.25">
      <c r="A682" s="34" t="str">
        <f t="shared" si="23"/>
        <v/>
      </c>
      <c r="K682" s="35"/>
    </row>
    <row r="683" spans="1:11" x14ac:dyDescent="0.25">
      <c r="A683" s="34" t="str">
        <f t="shared" si="23"/>
        <v/>
      </c>
      <c r="K683" s="35"/>
    </row>
    <row r="684" spans="1:11" x14ac:dyDescent="0.25">
      <c r="A684" s="34" t="str">
        <f t="shared" si="23"/>
        <v/>
      </c>
      <c r="K684" s="35"/>
    </row>
    <row r="685" spans="1:11" x14ac:dyDescent="0.25">
      <c r="A685" s="34" t="str">
        <f t="shared" si="23"/>
        <v/>
      </c>
      <c r="K685" s="35"/>
    </row>
    <row r="686" spans="1:11" x14ac:dyDescent="0.25">
      <c r="A686" s="34" t="str">
        <f t="shared" si="23"/>
        <v/>
      </c>
      <c r="K686" s="35"/>
    </row>
    <row r="687" spans="1:11" x14ac:dyDescent="0.25">
      <c r="A687" s="34" t="str">
        <f t="shared" si="23"/>
        <v/>
      </c>
      <c r="K687" s="35"/>
    </row>
    <row r="688" spans="1:11" x14ac:dyDescent="0.25">
      <c r="A688" s="34" t="str">
        <f t="shared" si="23"/>
        <v/>
      </c>
      <c r="K688" s="35"/>
    </row>
    <row r="689" spans="1:11" x14ac:dyDescent="0.25">
      <c r="A689" s="34" t="str">
        <f t="shared" si="23"/>
        <v/>
      </c>
      <c r="K689" s="35"/>
    </row>
    <row r="690" spans="1:11" x14ac:dyDescent="0.25">
      <c r="A690" s="34" t="str">
        <f t="shared" si="23"/>
        <v/>
      </c>
      <c r="K690" s="35"/>
    </row>
    <row r="691" spans="1:11" x14ac:dyDescent="0.25">
      <c r="A691" s="34" t="str">
        <f t="shared" si="23"/>
        <v/>
      </c>
      <c r="K691" s="35"/>
    </row>
    <row r="692" spans="1:11" x14ac:dyDescent="0.25">
      <c r="A692" s="34" t="str">
        <f t="shared" si="23"/>
        <v/>
      </c>
      <c r="K692" s="35"/>
    </row>
    <row r="693" spans="1:11" x14ac:dyDescent="0.25">
      <c r="A693" s="34" t="str">
        <f t="shared" si="23"/>
        <v/>
      </c>
      <c r="K693" s="35"/>
    </row>
    <row r="694" spans="1:11" x14ac:dyDescent="0.25">
      <c r="A694" s="34" t="str">
        <f t="shared" si="23"/>
        <v/>
      </c>
      <c r="K694" s="35"/>
    </row>
    <row r="695" spans="1:11" x14ac:dyDescent="0.25">
      <c r="A695" s="34" t="str">
        <f t="shared" si="23"/>
        <v/>
      </c>
      <c r="K695" s="35"/>
    </row>
    <row r="696" spans="1:11" x14ac:dyDescent="0.25">
      <c r="A696" s="34" t="str">
        <f t="shared" si="23"/>
        <v/>
      </c>
      <c r="K696" s="35"/>
    </row>
    <row r="697" spans="1:11" x14ac:dyDescent="0.25">
      <c r="A697" s="34" t="str">
        <f t="shared" si="23"/>
        <v/>
      </c>
      <c r="K697" s="35"/>
    </row>
    <row r="698" spans="1:11" x14ac:dyDescent="0.25">
      <c r="A698" s="34" t="str">
        <f t="shared" si="23"/>
        <v/>
      </c>
      <c r="K698" s="35"/>
    </row>
    <row r="699" spans="1:11" x14ac:dyDescent="0.25">
      <c r="A699" s="34" t="str">
        <f t="shared" si="23"/>
        <v/>
      </c>
      <c r="K699" s="35"/>
    </row>
    <row r="700" spans="1:11" x14ac:dyDescent="0.25">
      <c r="A700" s="34" t="str">
        <f t="shared" si="23"/>
        <v/>
      </c>
      <c r="K700" s="35"/>
    </row>
    <row r="701" spans="1:11" x14ac:dyDescent="0.25">
      <c r="A701" s="34" t="str">
        <f t="shared" si="23"/>
        <v/>
      </c>
      <c r="K701" s="35"/>
    </row>
    <row r="702" spans="1:11" x14ac:dyDescent="0.25">
      <c r="A702" s="34" t="str">
        <f t="shared" si="23"/>
        <v/>
      </c>
      <c r="K702" s="35"/>
    </row>
    <row r="703" spans="1:11" x14ac:dyDescent="0.25">
      <c r="A703" s="34" t="str">
        <f t="shared" si="23"/>
        <v/>
      </c>
      <c r="K703" s="35"/>
    </row>
    <row r="704" spans="1:11" x14ac:dyDescent="0.25">
      <c r="A704" s="34" t="str">
        <f t="shared" si="23"/>
        <v/>
      </c>
      <c r="K704" s="35"/>
    </row>
    <row r="705" spans="1:11" x14ac:dyDescent="0.25">
      <c r="A705" s="34" t="str">
        <f t="shared" si="23"/>
        <v/>
      </c>
      <c r="K705" s="35"/>
    </row>
    <row r="706" spans="1:11" x14ac:dyDescent="0.25">
      <c r="A706" s="34" t="str">
        <f t="shared" si="23"/>
        <v/>
      </c>
      <c r="K706" s="35"/>
    </row>
    <row r="707" spans="1:11" x14ac:dyDescent="0.25">
      <c r="A707" s="34" t="str">
        <f t="shared" si="23"/>
        <v/>
      </c>
      <c r="K707" s="35"/>
    </row>
    <row r="708" spans="1:11" x14ac:dyDescent="0.25">
      <c r="A708" s="34" t="str">
        <f t="shared" si="23"/>
        <v/>
      </c>
      <c r="K708" s="35"/>
    </row>
    <row r="709" spans="1:11" x14ac:dyDescent="0.25">
      <c r="A709" s="34" t="str">
        <f t="shared" si="23"/>
        <v/>
      </c>
      <c r="K709" s="35"/>
    </row>
    <row r="710" spans="1:11" x14ac:dyDescent="0.25">
      <c r="A710" s="34" t="str">
        <f t="shared" si="23"/>
        <v/>
      </c>
      <c r="K710" s="35"/>
    </row>
    <row r="711" spans="1:11" x14ac:dyDescent="0.25">
      <c r="A711" s="34" t="str">
        <f t="shared" si="23"/>
        <v/>
      </c>
      <c r="K711" s="35"/>
    </row>
    <row r="712" spans="1:11" x14ac:dyDescent="0.25">
      <c r="A712" s="34" t="str">
        <f t="shared" si="23"/>
        <v/>
      </c>
      <c r="K712" s="35"/>
    </row>
    <row r="713" spans="1:11" x14ac:dyDescent="0.25">
      <c r="A713" s="34" t="str">
        <f t="shared" si="23"/>
        <v/>
      </c>
      <c r="K713" s="35"/>
    </row>
    <row r="714" spans="1:11" x14ac:dyDescent="0.25">
      <c r="A714" s="34" t="str">
        <f t="shared" si="23"/>
        <v/>
      </c>
      <c r="K714" s="35"/>
    </row>
    <row r="715" spans="1:11" x14ac:dyDescent="0.25">
      <c r="A715" s="34" t="str">
        <f t="shared" si="23"/>
        <v/>
      </c>
      <c r="K715" s="35"/>
    </row>
    <row r="716" spans="1:11" x14ac:dyDescent="0.25">
      <c r="A716" s="34" t="str">
        <f t="shared" si="23"/>
        <v/>
      </c>
      <c r="K716" s="35"/>
    </row>
    <row r="717" spans="1:11" x14ac:dyDescent="0.25">
      <c r="A717" s="34" t="str">
        <f t="shared" si="23"/>
        <v/>
      </c>
      <c r="K717" s="35"/>
    </row>
    <row r="718" spans="1:11" x14ac:dyDescent="0.25">
      <c r="A718" s="34" t="str">
        <f t="shared" si="23"/>
        <v/>
      </c>
      <c r="K718" s="35"/>
    </row>
    <row r="719" spans="1:11" x14ac:dyDescent="0.25">
      <c r="A719" s="34" t="str">
        <f t="shared" si="23"/>
        <v/>
      </c>
      <c r="K719" s="35"/>
    </row>
    <row r="720" spans="1:11" x14ac:dyDescent="0.25">
      <c r="A720" s="34" t="str">
        <f t="shared" si="23"/>
        <v/>
      </c>
      <c r="K720" s="35"/>
    </row>
    <row r="721" spans="1:11" x14ac:dyDescent="0.25">
      <c r="A721" s="34" t="str">
        <f t="shared" si="23"/>
        <v/>
      </c>
      <c r="K721" s="35"/>
    </row>
    <row r="722" spans="1:11" x14ac:dyDescent="0.25">
      <c r="A722" s="34" t="str">
        <f t="shared" si="23"/>
        <v/>
      </c>
      <c r="K722" s="35"/>
    </row>
    <row r="723" spans="1:11" x14ac:dyDescent="0.25">
      <c r="A723" s="34" t="str">
        <f t="shared" si="23"/>
        <v/>
      </c>
      <c r="K723" s="35"/>
    </row>
    <row r="724" spans="1:11" x14ac:dyDescent="0.25">
      <c r="A724" s="34" t="str">
        <f t="shared" si="23"/>
        <v/>
      </c>
      <c r="K724" s="35"/>
    </row>
    <row r="725" spans="1:11" x14ac:dyDescent="0.25">
      <c r="A725" s="34" t="str">
        <f t="shared" si="23"/>
        <v/>
      </c>
      <c r="K725" s="35"/>
    </row>
    <row r="726" spans="1:11" x14ac:dyDescent="0.25">
      <c r="A726" s="34" t="str">
        <f t="shared" si="23"/>
        <v/>
      </c>
      <c r="K726" s="35"/>
    </row>
    <row r="727" spans="1:11" x14ac:dyDescent="0.25">
      <c r="A727" s="34" t="str">
        <f t="shared" si="23"/>
        <v/>
      </c>
      <c r="K727" s="35"/>
    </row>
    <row r="728" spans="1:11" x14ac:dyDescent="0.25">
      <c r="A728" s="34" t="str">
        <f t="shared" si="23"/>
        <v/>
      </c>
      <c r="K728" s="35"/>
    </row>
    <row r="729" spans="1:11" x14ac:dyDescent="0.25">
      <c r="A729" s="34" t="str">
        <f t="shared" si="23"/>
        <v/>
      </c>
      <c r="K729" s="35"/>
    </row>
    <row r="730" spans="1:11" x14ac:dyDescent="0.25">
      <c r="A730" s="34" t="str">
        <f t="shared" si="23"/>
        <v/>
      </c>
      <c r="K730" s="35"/>
    </row>
    <row r="731" spans="1:11" x14ac:dyDescent="0.25">
      <c r="A731" s="34" t="str">
        <f t="shared" si="23"/>
        <v/>
      </c>
      <c r="K731" s="35"/>
    </row>
    <row r="732" spans="1:11" x14ac:dyDescent="0.25">
      <c r="A732" s="34" t="str">
        <f t="shared" si="23"/>
        <v/>
      </c>
      <c r="K732" s="35"/>
    </row>
    <row r="733" spans="1:11" x14ac:dyDescent="0.25">
      <c r="A733" s="34" t="str">
        <f t="shared" si="23"/>
        <v/>
      </c>
      <c r="K733" s="35"/>
    </row>
    <row r="734" spans="1:11" x14ac:dyDescent="0.25">
      <c r="A734" s="34" t="str">
        <f t="shared" si="23"/>
        <v/>
      </c>
      <c r="K734" s="35"/>
    </row>
    <row r="735" spans="1:11" x14ac:dyDescent="0.25">
      <c r="A735" s="34" t="str">
        <f t="shared" si="23"/>
        <v/>
      </c>
      <c r="K735" s="35"/>
    </row>
    <row r="736" spans="1:11" x14ac:dyDescent="0.25">
      <c r="A736" s="34" t="str">
        <f t="shared" si="23"/>
        <v/>
      </c>
      <c r="K736" s="35"/>
    </row>
    <row r="737" spans="1:11" x14ac:dyDescent="0.25">
      <c r="A737" s="34" t="str">
        <f t="shared" si="23"/>
        <v/>
      </c>
      <c r="K737" s="35"/>
    </row>
    <row r="738" spans="1:11" x14ac:dyDescent="0.25">
      <c r="A738" s="34" t="str">
        <f t="shared" si="23"/>
        <v/>
      </c>
      <c r="K738" s="35"/>
    </row>
    <row r="739" spans="1:11" x14ac:dyDescent="0.25">
      <c r="A739" s="34" t="str">
        <f t="shared" si="23"/>
        <v/>
      </c>
      <c r="K739" s="35"/>
    </row>
    <row r="740" spans="1:11" x14ac:dyDescent="0.25">
      <c r="A740" s="34" t="str">
        <f t="shared" ref="A740:A803" si="24">C740&amp;E740</f>
        <v/>
      </c>
      <c r="K740" s="35"/>
    </row>
    <row r="741" spans="1:11" x14ac:dyDescent="0.25">
      <c r="A741" s="34" t="str">
        <f t="shared" si="24"/>
        <v/>
      </c>
      <c r="K741" s="35"/>
    </row>
    <row r="742" spans="1:11" x14ac:dyDescent="0.25">
      <c r="A742" s="34" t="str">
        <f t="shared" si="24"/>
        <v/>
      </c>
      <c r="K742" s="35"/>
    </row>
    <row r="743" spans="1:11" x14ac:dyDescent="0.25">
      <c r="A743" s="34" t="str">
        <f t="shared" si="24"/>
        <v/>
      </c>
      <c r="K743" s="35"/>
    </row>
    <row r="744" spans="1:11" x14ac:dyDescent="0.25">
      <c r="A744" s="34" t="str">
        <f t="shared" si="24"/>
        <v/>
      </c>
      <c r="K744" s="35"/>
    </row>
    <row r="745" spans="1:11" x14ac:dyDescent="0.25">
      <c r="A745" s="34" t="str">
        <f t="shared" si="24"/>
        <v/>
      </c>
      <c r="K745" s="35"/>
    </row>
    <row r="746" spans="1:11" x14ac:dyDescent="0.25">
      <c r="A746" s="34" t="str">
        <f t="shared" si="24"/>
        <v/>
      </c>
      <c r="K746" s="35"/>
    </row>
    <row r="747" spans="1:11" x14ac:dyDescent="0.25">
      <c r="A747" s="34" t="str">
        <f t="shared" si="24"/>
        <v/>
      </c>
      <c r="K747" s="35"/>
    </row>
    <row r="748" spans="1:11" x14ac:dyDescent="0.25">
      <c r="A748" s="34" t="str">
        <f t="shared" si="24"/>
        <v/>
      </c>
      <c r="K748" s="35"/>
    </row>
    <row r="749" spans="1:11" x14ac:dyDescent="0.25">
      <c r="A749" s="34" t="str">
        <f t="shared" si="24"/>
        <v/>
      </c>
      <c r="K749" s="35"/>
    </row>
    <row r="750" spans="1:11" x14ac:dyDescent="0.25">
      <c r="A750" s="34" t="str">
        <f t="shared" si="24"/>
        <v/>
      </c>
      <c r="K750" s="35"/>
    </row>
    <row r="751" spans="1:11" x14ac:dyDescent="0.25">
      <c r="A751" s="34" t="str">
        <f t="shared" si="24"/>
        <v/>
      </c>
      <c r="K751" s="35"/>
    </row>
    <row r="752" spans="1:11" x14ac:dyDescent="0.25">
      <c r="A752" s="34" t="str">
        <f t="shared" si="24"/>
        <v/>
      </c>
      <c r="K752" s="35"/>
    </row>
    <row r="753" spans="1:11" x14ac:dyDescent="0.25">
      <c r="A753" s="34" t="str">
        <f t="shared" si="24"/>
        <v/>
      </c>
      <c r="K753" s="35"/>
    </row>
    <row r="754" spans="1:11" x14ac:dyDescent="0.25">
      <c r="A754" s="34" t="str">
        <f t="shared" si="24"/>
        <v/>
      </c>
      <c r="K754" s="35"/>
    </row>
    <row r="755" spans="1:11" x14ac:dyDescent="0.25">
      <c r="A755" s="34" t="str">
        <f t="shared" si="24"/>
        <v/>
      </c>
      <c r="K755" s="35"/>
    </row>
    <row r="756" spans="1:11" x14ac:dyDescent="0.25">
      <c r="A756" s="34" t="str">
        <f t="shared" si="24"/>
        <v/>
      </c>
      <c r="K756" s="35"/>
    </row>
    <row r="757" spans="1:11" x14ac:dyDescent="0.25">
      <c r="A757" s="34" t="str">
        <f t="shared" si="24"/>
        <v/>
      </c>
      <c r="K757" s="35"/>
    </row>
    <row r="758" spans="1:11" x14ac:dyDescent="0.25">
      <c r="A758" s="34" t="str">
        <f t="shared" si="24"/>
        <v/>
      </c>
      <c r="K758" s="35"/>
    </row>
    <row r="759" spans="1:11" x14ac:dyDescent="0.25">
      <c r="A759" s="34" t="str">
        <f t="shared" si="24"/>
        <v/>
      </c>
      <c r="K759" s="35"/>
    </row>
    <row r="760" spans="1:11" x14ac:dyDescent="0.25">
      <c r="A760" s="34" t="str">
        <f t="shared" si="24"/>
        <v/>
      </c>
      <c r="K760" s="35"/>
    </row>
    <row r="761" spans="1:11" x14ac:dyDescent="0.25">
      <c r="A761" s="34" t="str">
        <f t="shared" si="24"/>
        <v/>
      </c>
      <c r="K761" s="35"/>
    </row>
    <row r="762" spans="1:11" x14ac:dyDescent="0.25">
      <c r="A762" s="34" t="str">
        <f t="shared" si="24"/>
        <v/>
      </c>
      <c r="K762" s="35"/>
    </row>
    <row r="763" spans="1:11" x14ac:dyDescent="0.25">
      <c r="A763" s="34" t="str">
        <f t="shared" si="24"/>
        <v/>
      </c>
      <c r="K763" s="35"/>
    </row>
    <row r="764" spans="1:11" x14ac:dyDescent="0.25">
      <c r="A764" s="34" t="str">
        <f t="shared" si="24"/>
        <v/>
      </c>
      <c r="K764" s="35"/>
    </row>
    <row r="765" spans="1:11" x14ac:dyDescent="0.25">
      <c r="A765" s="34" t="str">
        <f t="shared" si="24"/>
        <v/>
      </c>
      <c r="K765" s="35"/>
    </row>
    <row r="766" spans="1:11" x14ac:dyDescent="0.25">
      <c r="A766" s="34" t="str">
        <f t="shared" si="24"/>
        <v/>
      </c>
      <c r="K766" s="35"/>
    </row>
    <row r="767" spans="1:11" x14ac:dyDescent="0.25">
      <c r="A767" s="34" t="str">
        <f t="shared" si="24"/>
        <v/>
      </c>
      <c r="K767" s="35"/>
    </row>
    <row r="768" spans="1:11" x14ac:dyDescent="0.25">
      <c r="A768" s="34" t="str">
        <f t="shared" si="24"/>
        <v/>
      </c>
      <c r="K768" s="35"/>
    </row>
    <row r="769" spans="1:11" x14ac:dyDescent="0.25">
      <c r="A769" s="34" t="str">
        <f t="shared" si="24"/>
        <v/>
      </c>
      <c r="K769" s="35"/>
    </row>
    <row r="770" spans="1:11" x14ac:dyDescent="0.25">
      <c r="A770" s="34" t="str">
        <f t="shared" si="24"/>
        <v/>
      </c>
      <c r="K770" s="35"/>
    </row>
    <row r="771" spans="1:11" x14ac:dyDescent="0.25">
      <c r="A771" s="34" t="str">
        <f t="shared" si="24"/>
        <v/>
      </c>
      <c r="K771" s="35"/>
    </row>
    <row r="772" spans="1:11" x14ac:dyDescent="0.25">
      <c r="A772" s="34" t="str">
        <f t="shared" si="24"/>
        <v/>
      </c>
      <c r="K772" s="35"/>
    </row>
    <row r="773" spans="1:11" x14ac:dyDescent="0.25">
      <c r="A773" s="34" t="str">
        <f t="shared" si="24"/>
        <v/>
      </c>
      <c r="K773" s="35"/>
    </row>
    <row r="774" spans="1:11" x14ac:dyDescent="0.25">
      <c r="A774" s="34" t="str">
        <f t="shared" si="24"/>
        <v/>
      </c>
      <c r="K774" s="35"/>
    </row>
    <row r="775" spans="1:11" x14ac:dyDescent="0.25">
      <c r="A775" s="34" t="str">
        <f t="shared" si="24"/>
        <v/>
      </c>
      <c r="K775" s="35"/>
    </row>
    <row r="776" spans="1:11" x14ac:dyDescent="0.25">
      <c r="A776" s="34" t="str">
        <f t="shared" si="24"/>
        <v/>
      </c>
      <c r="K776" s="35"/>
    </row>
    <row r="777" spans="1:11" x14ac:dyDescent="0.25">
      <c r="A777" s="34" t="str">
        <f t="shared" si="24"/>
        <v/>
      </c>
      <c r="K777" s="35"/>
    </row>
    <row r="778" spans="1:11" x14ac:dyDescent="0.25">
      <c r="A778" s="34" t="str">
        <f t="shared" si="24"/>
        <v/>
      </c>
      <c r="K778" s="35"/>
    </row>
    <row r="779" spans="1:11" x14ac:dyDescent="0.25">
      <c r="A779" s="34" t="str">
        <f t="shared" si="24"/>
        <v/>
      </c>
      <c r="K779" s="35"/>
    </row>
    <row r="780" spans="1:11" x14ac:dyDescent="0.25">
      <c r="A780" s="34" t="str">
        <f t="shared" si="24"/>
        <v/>
      </c>
      <c r="K780" s="35"/>
    </row>
    <row r="781" spans="1:11" x14ac:dyDescent="0.25">
      <c r="A781" s="34" t="str">
        <f t="shared" si="24"/>
        <v/>
      </c>
      <c r="K781" s="35"/>
    </row>
    <row r="782" spans="1:11" x14ac:dyDescent="0.25">
      <c r="A782" s="34" t="str">
        <f t="shared" si="24"/>
        <v/>
      </c>
      <c r="K782" s="35"/>
    </row>
    <row r="783" spans="1:11" x14ac:dyDescent="0.25">
      <c r="A783" s="34" t="str">
        <f t="shared" si="24"/>
        <v/>
      </c>
      <c r="K783" s="35"/>
    </row>
    <row r="784" spans="1:11" x14ac:dyDescent="0.25">
      <c r="A784" s="34" t="str">
        <f t="shared" si="24"/>
        <v/>
      </c>
      <c r="K784" s="35"/>
    </row>
    <row r="785" spans="1:11" x14ac:dyDescent="0.25">
      <c r="A785" s="34" t="str">
        <f t="shared" si="24"/>
        <v/>
      </c>
      <c r="K785" s="35"/>
    </row>
    <row r="786" spans="1:11" x14ac:dyDescent="0.25">
      <c r="A786" s="34" t="str">
        <f t="shared" si="24"/>
        <v/>
      </c>
      <c r="K786" s="35"/>
    </row>
    <row r="787" spans="1:11" x14ac:dyDescent="0.25">
      <c r="A787" s="34" t="str">
        <f t="shared" si="24"/>
        <v/>
      </c>
      <c r="K787" s="35"/>
    </row>
    <row r="788" spans="1:11" x14ac:dyDescent="0.25">
      <c r="A788" s="34" t="str">
        <f t="shared" si="24"/>
        <v/>
      </c>
      <c r="K788" s="35"/>
    </row>
    <row r="789" spans="1:11" x14ac:dyDescent="0.25">
      <c r="A789" s="34" t="str">
        <f t="shared" si="24"/>
        <v/>
      </c>
      <c r="K789" s="35"/>
    </row>
    <row r="790" spans="1:11" x14ac:dyDescent="0.25">
      <c r="A790" s="34" t="str">
        <f t="shared" si="24"/>
        <v/>
      </c>
      <c r="K790" s="35"/>
    </row>
    <row r="791" spans="1:11" x14ac:dyDescent="0.25">
      <c r="A791" s="34" t="str">
        <f t="shared" si="24"/>
        <v/>
      </c>
      <c r="K791" s="35"/>
    </row>
    <row r="792" spans="1:11" x14ac:dyDescent="0.25">
      <c r="A792" s="34" t="str">
        <f t="shared" si="24"/>
        <v/>
      </c>
      <c r="K792" s="35"/>
    </row>
    <row r="793" spans="1:11" x14ac:dyDescent="0.25">
      <c r="A793" s="34" t="str">
        <f t="shared" si="24"/>
        <v/>
      </c>
      <c r="K793" s="35"/>
    </row>
    <row r="794" spans="1:11" x14ac:dyDescent="0.25">
      <c r="A794" s="34" t="str">
        <f t="shared" si="24"/>
        <v/>
      </c>
      <c r="K794" s="35"/>
    </row>
    <row r="795" spans="1:11" x14ac:dyDescent="0.25">
      <c r="A795" s="34" t="str">
        <f t="shared" si="24"/>
        <v/>
      </c>
      <c r="K795" s="35"/>
    </row>
    <row r="796" spans="1:11" x14ac:dyDescent="0.25">
      <c r="A796" s="34" t="str">
        <f t="shared" si="24"/>
        <v/>
      </c>
      <c r="K796" s="35"/>
    </row>
    <row r="797" spans="1:11" x14ac:dyDescent="0.25">
      <c r="A797" s="34" t="str">
        <f t="shared" si="24"/>
        <v/>
      </c>
      <c r="K797" s="35"/>
    </row>
    <row r="798" spans="1:11" x14ac:dyDescent="0.25">
      <c r="A798" s="34" t="str">
        <f t="shared" si="24"/>
        <v/>
      </c>
      <c r="K798" s="35"/>
    </row>
    <row r="799" spans="1:11" x14ac:dyDescent="0.25">
      <c r="A799" s="34" t="str">
        <f t="shared" si="24"/>
        <v/>
      </c>
      <c r="K799" s="35"/>
    </row>
    <row r="800" spans="1:11" x14ac:dyDescent="0.25">
      <c r="A800" s="34" t="str">
        <f t="shared" si="24"/>
        <v/>
      </c>
      <c r="K800" s="35"/>
    </row>
    <row r="801" spans="1:11" x14ac:dyDescent="0.25">
      <c r="A801" s="34" t="str">
        <f t="shared" si="24"/>
        <v/>
      </c>
      <c r="K801" s="35"/>
    </row>
    <row r="802" spans="1:11" x14ac:dyDescent="0.25">
      <c r="A802" s="34" t="str">
        <f t="shared" si="24"/>
        <v/>
      </c>
      <c r="K802" s="35"/>
    </row>
    <row r="803" spans="1:11" x14ac:dyDescent="0.25">
      <c r="A803" s="34" t="str">
        <f t="shared" si="24"/>
        <v/>
      </c>
      <c r="K803" s="35"/>
    </row>
    <row r="804" spans="1:11" x14ac:dyDescent="0.25">
      <c r="A804" s="34" t="str">
        <f t="shared" ref="A804:A867" si="25">C804&amp;E804</f>
        <v/>
      </c>
      <c r="K804" s="35"/>
    </row>
    <row r="805" spans="1:11" x14ac:dyDescent="0.25">
      <c r="A805" s="34" t="str">
        <f t="shared" si="25"/>
        <v/>
      </c>
      <c r="K805" s="35"/>
    </row>
    <row r="806" spans="1:11" x14ac:dyDescent="0.25">
      <c r="A806" s="34" t="str">
        <f t="shared" si="25"/>
        <v/>
      </c>
      <c r="K806" s="35"/>
    </row>
    <row r="807" spans="1:11" x14ac:dyDescent="0.25">
      <c r="A807" s="34" t="str">
        <f t="shared" si="25"/>
        <v/>
      </c>
      <c r="K807" s="35"/>
    </row>
    <row r="808" spans="1:11" x14ac:dyDescent="0.25">
      <c r="A808" s="34" t="str">
        <f t="shared" si="25"/>
        <v/>
      </c>
      <c r="K808" s="35"/>
    </row>
    <row r="809" spans="1:11" x14ac:dyDescent="0.25">
      <c r="A809" s="34" t="str">
        <f t="shared" si="25"/>
        <v/>
      </c>
      <c r="K809" s="35"/>
    </row>
    <row r="810" spans="1:11" x14ac:dyDescent="0.25">
      <c r="A810" s="34" t="str">
        <f t="shared" si="25"/>
        <v/>
      </c>
      <c r="K810" s="35"/>
    </row>
    <row r="811" spans="1:11" x14ac:dyDescent="0.25">
      <c r="A811" s="34" t="str">
        <f t="shared" si="25"/>
        <v/>
      </c>
      <c r="K811" s="35"/>
    </row>
    <row r="812" spans="1:11" x14ac:dyDescent="0.25">
      <c r="A812" s="34" t="str">
        <f t="shared" si="25"/>
        <v/>
      </c>
      <c r="K812" s="35"/>
    </row>
    <row r="813" spans="1:11" x14ac:dyDescent="0.25">
      <c r="A813" s="34" t="str">
        <f t="shared" si="25"/>
        <v/>
      </c>
      <c r="K813" s="35"/>
    </row>
    <row r="814" spans="1:11" x14ac:dyDescent="0.25">
      <c r="A814" s="34" t="str">
        <f t="shared" si="25"/>
        <v/>
      </c>
      <c r="K814" s="35"/>
    </row>
    <row r="815" spans="1:11" x14ac:dyDescent="0.25">
      <c r="A815" s="34" t="str">
        <f t="shared" si="25"/>
        <v/>
      </c>
      <c r="K815" s="35"/>
    </row>
    <row r="816" spans="1:11" x14ac:dyDescent="0.25">
      <c r="A816" s="34" t="str">
        <f t="shared" si="25"/>
        <v/>
      </c>
      <c r="K816" s="35"/>
    </row>
    <row r="817" spans="1:11" x14ac:dyDescent="0.25">
      <c r="A817" s="34" t="str">
        <f t="shared" si="25"/>
        <v/>
      </c>
      <c r="K817" s="35"/>
    </row>
    <row r="818" spans="1:11" x14ac:dyDescent="0.25">
      <c r="A818" s="34" t="str">
        <f t="shared" si="25"/>
        <v/>
      </c>
      <c r="K818" s="35"/>
    </row>
    <row r="819" spans="1:11" x14ac:dyDescent="0.25">
      <c r="A819" s="34" t="str">
        <f t="shared" si="25"/>
        <v/>
      </c>
      <c r="K819" s="35"/>
    </row>
    <row r="820" spans="1:11" x14ac:dyDescent="0.25">
      <c r="A820" s="34" t="str">
        <f t="shared" si="25"/>
        <v/>
      </c>
      <c r="K820" s="35"/>
    </row>
    <row r="821" spans="1:11" x14ac:dyDescent="0.25">
      <c r="A821" s="34" t="str">
        <f t="shared" si="25"/>
        <v/>
      </c>
      <c r="K821" s="35"/>
    </row>
    <row r="822" spans="1:11" x14ac:dyDescent="0.25">
      <c r="A822" s="34" t="str">
        <f t="shared" si="25"/>
        <v/>
      </c>
      <c r="K822" s="35"/>
    </row>
    <row r="823" spans="1:11" x14ac:dyDescent="0.25">
      <c r="A823" s="34" t="str">
        <f t="shared" si="25"/>
        <v/>
      </c>
      <c r="K823" s="35"/>
    </row>
    <row r="824" spans="1:11" x14ac:dyDescent="0.25">
      <c r="A824" s="34" t="str">
        <f t="shared" si="25"/>
        <v/>
      </c>
      <c r="K824" s="35"/>
    </row>
    <row r="825" spans="1:11" x14ac:dyDescent="0.25">
      <c r="A825" s="34" t="str">
        <f t="shared" si="25"/>
        <v/>
      </c>
      <c r="K825" s="35"/>
    </row>
    <row r="826" spans="1:11" x14ac:dyDescent="0.25">
      <c r="A826" s="34" t="str">
        <f t="shared" si="25"/>
        <v/>
      </c>
      <c r="K826" s="35"/>
    </row>
    <row r="827" spans="1:11" x14ac:dyDescent="0.25">
      <c r="A827" s="34" t="str">
        <f t="shared" si="25"/>
        <v/>
      </c>
      <c r="K827" s="35"/>
    </row>
    <row r="828" spans="1:11" x14ac:dyDescent="0.25">
      <c r="A828" s="34" t="str">
        <f t="shared" si="25"/>
        <v/>
      </c>
      <c r="K828" s="35"/>
    </row>
    <row r="829" spans="1:11" x14ac:dyDescent="0.25">
      <c r="A829" s="34" t="str">
        <f t="shared" si="25"/>
        <v/>
      </c>
      <c r="K829" s="35"/>
    </row>
    <row r="830" spans="1:11" x14ac:dyDescent="0.25">
      <c r="A830" s="34" t="str">
        <f t="shared" si="25"/>
        <v/>
      </c>
      <c r="K830" s="35"/>
    </row>
    <row r="831" spans="1:11" x14ac:dyDescent="0.25">
      <c r="A831" s="34" t="str">
        <f t="shared" si="25"/>
        <v/>
      </c>
      <c r="K831" s="35"/>
    </row>
    <row r="832" spans="1:11" x14ac:dyDescent="0.25">
      <c r="A832" s="34" t="str">
        <f t="shared" si="25"/>
        <v/>
      </c>
      <c r="K832" s="35"/>
    </row>
    <row r="833" spans="1:11" x14ac:dyDescent="0.25">
      <c r="A833" s="34" t="str">
        <f t="shared" si="25"/>
        <v/>
      </c>
      <c r="K833" s="35"/>
    </row>
    <row r="834" spans="1:11" x14ac:dyDescent="0.25">
      <c r="A834" s="34" t="str">
        <f t="shared" si="25"/>
        <v/>
      </c>
      <c r="K834" s="35"/>
    </row>
    <row r="835" spans="1:11" x14ac:dyDescent="0.25">
      <c r="A835" s="34" t="str">
        <f t="shared" si="25"/>
        <v/>
      </c>
      <c r="K835" s="35"/>
    </row>
    <row r="836" spans="1:11" x14ac:dyDescent="0.25">
      <c r="A836" s="34" t="str">
        <f t="shared" si="25"/>
        <v/>
      </c>
      <c r="K836" s="35"/>
    </row>
    <row r="837" spans="1:11" x14ac:dyDescent="0.25">
      <c r="A837" s="34" t="str">
        <f t="shared" si="25"/>
        <v/>
      </c>
      <c r="K837" s="35"/>
    </row>
    <row r="838" spans="1:11" x14ac:dyDescent="0.25">
      <c r="A838" s="34" t="str">
        <f t="shared" si="25"/>
        <v/>
      </c>
      <c r="K838" s="35"/>
    </row>
    <row r="839" spans="1:11" x14ac:dyDescent="0.25">
      <c r="A839" s="34" t="str">
        <f t="shared" si="25"/>
        <v/>
      </c>
      <c r="K839" s="35"/>
    </row>
    <row r="840" spans="1:11" x14ac:dyDescent="0.25">
      <c r="A840" s="34" t="str">
        <f t="shared" si="25"/>
        <v/>
      </c>
      <c r="K840" s="35"/>
    </row>
    <row r="841" spans="1:11" x14ac:dyDescent="0.25">
      <c r="A841" s="34" t="str">
        <f t="shared" si="25"/>
        <v/>
      </c>
      <c r="K841" s="35"/>
    </row>
    <row r="842" spans="1:11" x14ac:dyDescent="0.25">
      <c r="A842" s="34" t="str">
        <f t="shared" si="25"/>
        <v/>
      </c>
      <c r="K842" s="35"/>
    </row>
    <row r="843" spans="1:11" x14ac:dyDescent="0.25">
      <c r="A843" s="34" t="str">
        <f t="shared" si="25"/>
        <v/>
      </c>
      <c r="K843" s="35"/>
    </row>
    <row r="844" spans="1:11" x14ac:dyDescent="0.25">
      <c r="A844" s="34" t="str">
        <f t="shared" si="25"/>
        <v/>
      </c>
      <c r="K844" s="35"/>
    </row>
    <row r="845" spans="1:11" x14ac:dyDescent="0.25">
      <c r="A845" s="34" t="str">
        <f t="shared" si="25"/>
        <v/>
      </c>
      <c r="K845" s="35"/>
    </row>
    <row r="846" spans="1:11" x14ac:dyDescent="0.25">
      <c r="A846" s="34" t="str">
        <f t="shared" si="25"/>
        <v/>
      </c>
      <c r="K846" s="35"/>
    </row>
    <row r="847" spans="1:11" x14ac:dyDescent="0.25">
      <c r="A847" s="34" t="str">
        <f t="shared" si="25"/>
        <v/>
      </c>
      <c r="K847" s="35"/>
    </row>
    <row r="848" spans="1:11" x14ac:dyDescent="0.25">
      <c r="A848" s="34" t="str">
        <f t="shared" si="25"/>
        <v/>
      </c>
      <c r="K848" s="35"/>
    </row>
    <row r="849" spans="1:11" x14ac:dyDescent="0.25">
      <c r="A849" s="34" t="str">
        <f t="shared" si="25"/>
        <v/>
      </c>
      <c r="K849" s="35"/>
    </row>
    <row r="850" spans="1:11" x14ac:dyDescent="0.25">
      <c r="A850" s="34" t="str">
        <f t="shared" si="25"/>
        <v/>
      </c>
      <c r="K850" s="35"/>
    </row>
    <row r="851" spans="1:11" x14ac:dyDescent="0.25">
      <c r="A851" s="34" t="str">
        <f t="shared" si="25"/>
        <v/>
      </c>
      <c r="K851" s="35"/>
    </row>
    <row r="852" spans="1:11" x14ac:dyDescent="0.25">
      <c r="A852" s="34" t="str">
        <f t="shared" si="25"/>
        <v/>
      </c>
      <c r="K852" s="35"/>
    </row>
    <row r="853" spans="1:11" x14ac:dyDescent="0.25">
      <c r="A853" s="34" t="str">
        <f t="shared" si="25"/>
        <v/>
      </c>
      <c r="K853" s="35"/>
    </row>
    <row r="854" spans="1:11" x14ac:dyDescent="0.25">
      <c r="A854" s="34" t="str">
        <f t="shared" si="25"/>
        <v/>
      </c>
      <c r="K854" s="35"/>
    </row>
    <row r="855" spans="1:11" x14ac:dyDescent="0.25">
      <c r="A855" s="34" t="str">
        <f t="shared" si="25"/>
        <v/>
      </c>
      <c r="K855" s="35"/>
    </row>
    <row r="856" spans="1:11" x14ac:dyDescent="0.25">
      <c r="A856" s="34" t="str">
        <f t="shared" si="25"/>
        <v/>
      </c>
      <c r="K856" s="35"/>
    </row>
    <row r="857" spans="1:11" x14ac:dyDescent="0.25">
      <c r="A857" s="34" t="str">
        <f t="shared" si="25"/>
        <v/>
      </c>
      <c r="K857" s="35"/>
    </row>
    <row r="858" spans="1:11" x14ac:dyDescent="0.25">
      <c r="A858" s="34" t="str">
        <f t="shared" si="25"/>
        <v/>
      </c>
      <c r="K858" s="35"/>
    </row>
    <row r="859" spans="1:11" x14ac:dyDescent="0.25">
      <c r="A859" s="34" t="str">
        <f t="shared" si="25"/>
        <v/>
      </c>
      <c r="K859" s="35"/>
    </row>
    <row r="860" spans="1:11" x14ac:dyDescent="0.25">
      <c r="A860" s="34" t="str">
        <f t="shared" si="25"/>
        <v/>
      </c>
      <c r="K860" s="35"/>
    </row>
    <row r="861" spans="1:11" x14ac:dyDescent="0.25">
      <c r="A861" s="34" t="str">
        <f t="shared" si="25"/>
        <v/>
      </c>
      <c r="K861" s="35"/>
    </row>
    <row r="862" spans="1:11" x14ac:dyDescent="0.25">
      <c r="A862" s="34" t="str">
        <f t="shared" si="25"/>
        <v/>
      </c>
      <c r="K862" s="35"/>
    </row>
    <row r="863" spans="1:11" x14ac:dyDescent="0.25">
      <c r="A863" s="34" t="str">
        <f t="shared" si="25"/>
        <v/>
      </c>
      <c r="K863" s="35"/>
    </row>
    <row r="864" spans="1:11" x14ac:dyDescent="0.25">
      <c r="A864" s="34" t="str">
        <f t="shared" si="25"/>
        <v/>
      </c>
      <c r="K864" s="35"/>
    </row>
    <row r="865" spans="1:11" x14ac:dyDescent="0.25">
      <c r="A865" s="34" t="str">
        <f t="shared" si="25"/>
        <v/>
      </c>
      <c r="K865" s="35"/>
    </row>
    <row r="866" spans="1:11" x14ac:dyDescent="0.25">
      <c r="A866" s="34" t="str">
        <f t="shared" si="25"/>
        <v/>
      </c>
      <c r="K866" s="35"/>
    </row>
    <row r="867" spans="1:11" x14ac:dyDescent="0.25">
      <c r="A867" s="34" t="str">
        <f t="shared" si="25"/>
        <v/>
      </c>
      <c r="K867" s="35"/>
    </row>
    <row r="868" spans="1:11" x14ac:dyDescent="0.25">
      <c r="A868" s="34" t="str">
        <f t="shared" ref="A868:A931" si="26">C868&amp;E868</f>
        <v/>
      </c>
      <c r="K868" s="35"/>
    </row>
    <row r="869" spans="1:11" x14ac:dyDescent="0.25">
      <c r="A869" s="34" t="str">
        <f t="shared" si="26"/>
        <v/>
      </c>
      <c r="K869" s="35"/>
    </row>
    <row r="870" spans="1:11" x14ac:dyDescent="0.25">
      <c r="A870" s="34" t="str">
        <f t="shared" si="26"/>
        <v/>
      </c>
      <c r="K870" s="35"/>
    </row>
    <row r="871" spans="1:11" x14ac:dyDescent="0.25">
      <c r="A871" s="34" t="str">
        <f t="shared" si="26"/>
        <v/>
      </c>
      <c r="K871" s="35"/>
    </row>
    <row r="872" spans="1:11" x14ac:dyDescent="0.25">
      <c r="A872" s="34" t="str">
        <f t="shared" si="26"/>
        <v/>
      </c>
      <c r="K872" s="35"/>
    </row>
    <row r="873" spans="1:11" x14ac:dyDescent="0.25">
      <c r="A873" s="34" t="str">
        <f t="shared" si="26"/>
        <v/>
      </c>
      <c r="K873" s="35"/>
    </row>
    <row r="874" spans="1:11" x14ac:dyDescent="0.25">
      <c r="A874" s="34" t="str">
        <f t="shared" si="26"/>
        <v/>
      </c>
      <c r="K874" s="35"/>
    </row>
    <row r="875" spans="1:11" x14ac:dyDescent="0.25">
      <c r="A875" s="34" t="str">
        <f t="shared" si="26"/>
        <v/>
      </c>
      <c r="K875" s="35"/>
    </row>
    <row r="876" spans="1:11" x14ac:dyDescent="0.25">
      <c r="A876" s="34" t="str">
        <f t="shared" si="26"/>
        <v/>
      </c>
      <c r="K876" s="35"/>
    </row>
    <row r="877" spans="1:11" x14ac:dyDescent="0.25">
      <c r="A877" s="34" t="str">
        <f t="shared" si="26"/>
        <v/>
      </c>
      <c r="K877" s="35"/>
    </row>
    <row r="878" spans="1:11" x14ac:dyDescent="0.25">
      <c r="A878" s="34" t="str">
        <f t="shared" si="26"/>
        <v/>
      </c>
      <c r="K878" s="35"/>
    </row>
    <row r="879" spans="1:11" x14ac:dyDescent="0.25">
      <c r="A879" s="34" t="str">
        <f t="shared" si="26"/>
        <v/>
      </c>
      <c r="K879" s="35"/>
    </row>
    <row r="880" spans="1:11" x14ac:dyDescent="0.25">
      <c r="A880" s="34" t="str">
        <f t="shared" si="26"/>
        <v/>
      </c>
      <c r="K880" s="35"/>
    </row>
    <row r="881" spans="1:11" x14ac:dyDescent="0.25">
      <c r="A881" s="34" t="str">
        <f t="shared" si="26"/>
        <v/>
      </c>
      <c r="K881" s="35"/>
    </row>
    <row r="882" spans="1:11" x14ac:dyDescent="0.25">
      <c r="A882" s="34" t="str">
        <f t="shared" si="26"/>
        <v/>
      </c>
      <c r="K882" s="35"/>
    </row>
    <row r="883" spans="1:11" x14ac:dyDescent="0.25">
      <c r="A883" s="34" t="str">
        <f t="shared" si="26"/>
        <v/>
      </c>
      <c r="K883" s="35"/>
    </row>
    <row r="884" spans="1:11" x14ac:dyDescent="0.25">
      <c r="A884" s="34" t="str">
        <f t="shared" si="26"/>
        <v/>
      </c>
      <c r="K884" s="35"/>
    </row>
    <row r="885" spans="1:11" x14ac:dyDescent="0.25">
      <c r="A885" s="34" t="str">
        <f t="shared" si="26"/>
        <v/>
      </c>
      <c r="K885" s="35"/>
    </row>
    <row r="886" spans="1:11" x14ac:dyDescent="0.25">
      <c r="A886" s="34" t="str">
        <f t="shared" si="26"/>
        <v/>
      </c>
      <c r="K886" s="35"/>
    </row>
    <row r="887" spans="1:11" x14ac:dyDescent="0.25">
      <c r="A887" s="34" t="str">
        <f t="shared" si="26"/>
        <v/>
      </c>
      <c r="K887" s="35"/>
    </row>
    <row r="888" spans="1:11" x14ac:dyDescent="0.25">
      <c r="A888" s="34" t="str">
        <f t="shared" si="26"/>
        <v/>
      </c>
      <c r="K888" s="35"/>
    </row>
    <row r="889" spans="1:11" x14ac:dyDescent="0.25">
      <c r="A889" s="34" t="str">
        <f t="shared" si="26"/>
        <v/>
      </c>
      <c r="K889" s="35"/>
    </row>
    <row r="890" spans="1:11" x14ac:dyDescent="0.25">
      <c r="A890" s="34" t="str">
        <f t="shared" si="26"/>
        <v/>
      </c>
      <c r="K890" s="35"/>
    </row>
    <row r="891" spans="1:11" x14ac:dyDescent="0.25">
      <c r="A891" s="34" t="str">
        <f t="shared" si="26"/>
        <v/>
      </c>
      <c r="K891" s="35"/>
    </row>
    <row r="892" spans="1:11" x14ac:dyDescent="0.25">
      <c r="A892" s="34" t="str">
        <f t="shared" si="26"/>
        <v/>
      </c>
      <c r="K892" s="35"/>
    </row>
    <row r="893" spans="1:11" x14ac:dyDescent="0.25">
      <c r="A893" s="34" t="str">
        <f t="shared" si="26"/>
        <v/>
      </c>
      <c r="K893" s="35"/>
    </row>
    <row r="894" spans="1:11" x14ac:dyDescent="0.25">
      <c r="A894" s="34" t="str">
        <f t="shared" si="26"/>
        <v/>
      </c>
      <c r="K894" s="35"/>
    </row>
    <row r="895" spans="1:11" x14ac:dyDescent="0.25">
      <c r="A895" s="34" t="str">
        <f t="shared" si="26"/>
        <v/>
      </c>
      <c r="K895" s="35"/>
    </row>
    <row r="896" spans="1:11" x14ac:dyDescent="0.25">
      <c r="A896" s="34" t="str">
        <f t="shared" si="26"/>
        <v/>
      </c>
      <c r="K896" s="35"/>
    </row>
    <row r="897" spans="1:11" x14ac:dyDescent="0.25">
      <c r="A897" s="34" t="str">
        <f t="shared" si="26"/>
        <v/>
      </c>
      <c r="K897" s="35"/>
    </row>
    <row r="898" spans="1:11" x14ac:dyDescent="0.25">
      <c r="A898" s="34" t="str">
        <f t="shared" si="26"/>
        <v/>
      </c>
      <c r="K898" s="35"/>
    </row>
    <row r="899" spans="1:11" x14ac:dyDescent="0.25">
      <c r="A899" s="34" t="str">
        <f t="shared" si="26"/>
        <v/>
      </c>
      <c r="K899" s="35"/>
    </row>
    <row r="900" spans="1:11" x14ac:dyDescent="0.25">
      <c r="A900" s="34" t="str">
        <f t="shared" si="26"/>
        <v/>
      </c>
      <c r="K900" s="35"/>
    </row>
    <row r="901" spans="1:11" x14ac:dyDescent="0.25">
      <c r="A901" s="34" t="str">
        <f t="shared" si="26"/>
        <v/>
      </c>
      <c r="K901" s="35"/>
    </row>
    <row r="902" spans="1:11" x14ac:dyDescent="0.25">
      <c r="A902" s="34" t="str">
        <f t="shared" si="26"/>
        <v/>
      </c>
      <c r="K902" s="35"/>
    </row>
    <row r="903" spans="1:11" x14ac:dyDescent="0.25">
      <c r="A903" s="34" t="str">
        <f t="shared" si="26"/>
        <v/>
      </c>
      <c r="K903" s="35"/>
    </row>
    <row r="904" spans="1:11" x14ac:dyDescent="0.25">
      <c r="A904" s="34" t="str">
        <f t="shared" si="26"/>
        <v/>
      </c>
      <c r="K904" s="35"/>
    </row>
    <row r="905" spans="1:11" x14ac:dyDescent="0.25">
      <c r="A905" s="34" t="str">
        <f t="shared" si="26"/>
        <v/>
      </c>
      <c r="K905" s="35"/>
    </row>
    <row r="906" spans="1:11" x14ac:dyDescent="0.25">
      <c r="A906" s="34" t="str">
        <f t="shared" si="26"/>
        <v/>
      </c>
      <c r="K906" s="35"/>
    </row>
    <row r="907" spans="1:11" x14ac:dyDescent="0.25">
      <c r="A907" s="34" t="str">
        <f t="shared" si="26"/>
        <v/>
      </c>
      <c r="K907" s="35"/>
    </row>
    <row r="908" spans="1:11" x14ac:dyDescent="0.25">
      <c r="A908" s="34" t="str">
        <f t="shared" si="26"/>
        <v/>
      </c>
      <c r="K908" s="35"/>
    </row>
    <row r="909" spans="1:11" x14ac:dyDescent="0.25">
      <c r="A909" s="34" t="str">
        <f t="shared" si="26"/>
        <v/>
      </c>
      <c r="K909" s="35"/>
    </row>
    <row r="910" spans="1:11" x14ac:dyDescent="0.25">
      <c r="A910" s="34" t="str">
        <f t="shared" si="26"/>
        <v/>
      </c>
      <c r="K910" s="35"/>
    </row>
    <row r="911" spans="1:11" x14ac:dyDescent="0.25">
      <c r="A911" s="34" t="str">
        <f t="shared" si="26"/>
        <v/>
      </c>
      <c r="K911" s="35"/>
    </row>
    <row r="912" spans="1:11" x14ac:dyDescent="0.25">
      <c r="A912" s="34" t="str">
        <f t="shared" si="26"/>
        <v/>
      </c>
      <c r="K912" s="35"/>
    </row>
    <row r="913" spans="1:11" x14ac:dyDescent="0.25">
      <c r="A913" s="34" t="str">
        <f t="shared" si="26"/>
        <v/>
      </c>
      <c r="K913" s="35"/>
    </row>
    <row r="914" spans="1:11" x14ac:dyDescent="0.25">
      <c r="A914" s="34" t="str">
        <f t="shared" si="26"/>
        <v/>
      </c>
      <c r="K914" s="35"/>
    </row>
    <row r="915" spans="1:11" x14ac:dyDescent="0.25">
      <c r="A915" s="34" t="str">
        <f t="shared" si="26"/>
        <v/>
      </c>
      <c r="K915" s="35"/>
    </row>
    <row r="916" spans="1:11" x14ac:dyDescent="0.25">
      <c r="A916" s="34" t="str">
        <f t="shared" si="26"/>
        <v/>
      </c>
      <c r="K916" s="35"/>
    </row>
    <row r="917" spans="1:11" x14ac:dyDescent="0.25">
      <c r="A917" s="34" t="str">
        <f t="shared" si="26"/>
        <v/>
      </c>
      <c r="K917" s="35"/>
    </row>
    <row r="918" spans="1:11" x14ac:dyDescent="0.25">
      <c r="A918" s="34" t="str">
        <f t="shared" si="26"/>
        <v/>
      </c>
      <c r="K918" s="35"/>
    </row>
    <row r="919" spans="1:11" x14ac:dyDescent="0.25">
      <c r="A919" s="34" t="str">
        <f t="shared" si="26"/>
        <v/>
      </c>
      <c r="K919" s="35"/>
    </row>
    <row r="920" spans="1:11" x14ac:dyDescent="0.25">
      <c r="A920" s="34" t="str">
        <f t="shared" si="26"/>
        <v/>
      </c>
      <c r="K920" s="35"/>
    </row>
    <row r="921" spans="1:11" x14ac:dyDescent="0.25">
      <c r="A921" s="34" t="str">
        <f t="shared" si="26"/>
        <v/>
      </c>
      <c r="K921" s="35"/>
    </row>
    <row r="922" spans="1:11" x14ac:dyDescent="0.25">
      <c r="A922" s="34" t="str">
        <f t="shared" si="26"/>
        <v/>
      </c>
      <c r="K922" s="35"/>
    </row>
    <row r="923" spans="1:11" x14ac:dyDescent="0.25">
      <c r="A923" s="34" t="str">
        <f t="shared" si="26"/>
        <v/>
      </c>
      <c r="K923" s="35"/>
    </row>
    <row r="924" spans="1:11" x14ac:dyDescent="0.25">
      <c r="A924" s="34" t="str">
        <f t="shared" si="26"/>
        <v/>
      </c>
      <c r="K924" s="35"/>
    </row>
    <row r="925" spans="1:11" x14ac:dyDescent="0.25">
      <c r="A925" s="34" t="str">
        <f t="shared" si="26"/>
        <v/>
      </c>
      <c r="K925" s="35"/>
    </row>
    <row r="926" spans="1:11" x14ac:dyDescent="0.25">
      <c r="A926" s="34" t="str">
        <f t="shared" si="26"/>
        <v/>
      </c>
      <c r="K926" s="35"/>
    </row>
    <row r="927" spans="1:11" x14ac:dyDescent="0.25">
      <c r="A927" s="34" t="str">
        <f t="shared" si="26"/>
        <v/>
      </c>
      <c r="K927" s="35"/>
    </row>
    <row r="928" spans="1:11" x14ac:dyDescent="0.25">
      <c r="A928" s="34" t="str">
        <f t="shared" si="26"/>
        <v/>
      </c>
      <c r="K928" s="35"/>
    </row>
    <row r="929" spans="1:11" x14ac:dyDescent="0.25">
      <c r="A929" s="34" t="str">
        <f t="shared" si="26"/>
        <v/>
      </c>
      <c r="K929" s="35"/>
    </row>
    <row r="930" spans="1:11" x14ac:dyDescent="0.25">
      <c r="A930" s="34" t="str">
        <f t="shared" si="26"/>
        <v/>
      </c>
      <c r="K930" s="35"/>
    </row>
    <row r="931" spans="1:11" x14ac:dyDescent="0.25">
      <c r="A931" s="34" t="str">
        <f t="shared" si="26"/>
        <v/>
      </c>
      <c r="K931" s="35"/>
    </row>
    <row r="932" spans="1:11" x14ac:dyDescent="0.25">
      <c r="A932" s="34" t="str">
        <f t="shared" ref="A932:A995" si="27">C932&amp;E932</f>
        <v/>
      </c>
      <c r="K932" s="35"/>
    </row>
    <row r="933" spans="1:11" x14ac:dyDescent="0.25">
      <c r="A933" s="34" t="str">
        <f t="shared" si="27"/>
        <v/>
      </c>
      <c r="K933" s="35"/>
    </row>
    <row r="934" spans="1:11" x14ac:dyDescent="0.25">
      <c r="A934" s="34" t="str">
        <f t="shared" si="27"/>
        <v/>
      </c>
      <c r="K934" s="35"/>
    </row>
    <row r="935" spans="1:11" x14ac:dyDescent="0.25">
      <c r="A935" s="34" t="str">
        <f t="shared" si="27"/>
        <v/>
      </c>
      <c r="K935" s="35"/>
    </row>
    <row r="936" spans="1:11" x14ac:dyDescent="0.25">
      <c r="A936" s="34" t="str">
        <f t="shared" si="27"/>
        <v/>
      </c>
      <c r="K936" s="35"/>
    </row>
    <row r="937" spans="1:11" x14ac:dyDescent="0.25">
      <c r="A937" s="34" t="str">
        <f t="shared" si="27"/>
        <v/>
      </c>
      <c r="K937" s="35"/>
    </row>
    <row r="938" spans="1:11" x14ac:dyDescent="0.25">
      <c r="A938" s="34" t="str">
        <f t="shared" si="27"/>
        <v/>
      </c>
      <c r="K938" s="35"/>
    </row>
    <row r="939" spans="1:11" x14ac:dyDescent="0.25">
      <c r="A939" s="34" t="str">
        <f t="shared" si="27"/>
        <v/>
      </c>
      <c r="K939" s="35"/>
    </row>
    <row r="940" spans="1:11" x14ac:dyDescent="0.25">
      <c r="A940" s="34" t="str">
        <f t="shared" si="27"/>
        <v/>
      </c>
      <c r="K940" s="35"/>
    </row>
    <row r="941" spans="1:11" x14ac:dyDescent="0.25">
      <c r="A941" s="34" t="str">
        <f t="shared" si="27"/>
        <v/>
      </c>
      <c r="K941" s="35"/>
    </row>
    <row r="942" spans="1:11" x14ac:dyDescent="0.25">
      <c r="A942" s="34" t="str">
        <f t="shared" si="27"/>
        <v/>
      </c>
      <c r="K942" s="35"/>
    </row>
    <row r="943" spans="1:11" x14ac:dyDescent="0.25">
      <c r="A943" s="34" t="str">
        <f t="shared" si="27"/>
        <v/>
      </c>
      <c r="K943" s="35"/>
    </row>
    <row r="944" spans="1:11" x14ac:dyDescent="0.25">
      <c r="A944" s="34" t="str">
        <f t="shared" si="27"/>
        <v/>
      </c>
      <c r="K944" s="35"/>
    </row>
    <row r="945" spans="1:11" x14ac:dyDescent="0.25">
      <c r="A945" s="34" t="str">
        <f t="shared" si="27"/>
        <v/>
      </c>
      <c r="K945" s="35"/>
    </row>
    <row r="946" spans="1:11" x14ac:dyDescent="0.25">
      <c r="A946" s="34" t="str">
        <f t="shared" si="27"/>
        <v/>
      </c>
      <c r="K946" s="35"/>
    </row>
    <row r="947" spans="1:11" x14ac:dyDescent="0.25">
      <c r="A947" s="34" t="str">
        <f t="shared" si="27"/>
        <v/>
      </c>
      <c r="K947" s="35"/>
    </row>
    <row r="948" spans="1:11" x14ac:dyDescent="0.25">
      <c r="A948" s="34" t="str">
        <f t="shared" si="27"/>
        <v/>
      </c>
      <c r="K948" s="35"/>
    </row>
    <row r="949" spans="1:11" x14ac:dyDescent="0.25">
      <c r="A949" s="34" t="str">
        <f t="shared" si="27"/>
        <v/>
      </c>
      <c r="K949" s="35"/>
    </row>
    <row r="950" spans="1:11" x14ac:dyDescent="0.25">
      <c r="A950" s="34" t="str">
        <f t="shared" si="27"/>
        <v/>
      </c>
      <c r="K950" s="35"/>
    </row>
    <row r="951" spans="1:11" x14ac:dyDescent="0.25">
      <c r="A951" s="34" t="str">
        <f t="shared" si="27"/>
        <v/>
      </c>
      <c r="K951" s="35"/>
    </row>
    <row r="952" spans="1:11" x14ac:dyDescent="0.25">
      <c r="A952" s="34" t="str">
        <f t="shared" si="27"/>
        <v/>
      </c>
      <c r="K952" s="35"/>
    </row>
    <row r="953" spans="1:11" x14ac:dyDescent="0.25">
      <c r="A953" s="34" t="str">
        <f t="shared" si="27"/>
        <v/>
      </c>
      <c r="K953" s="35"/>
    </row>
    <row r="954" spans="1:11" x14ac:dyDescent="0.25">
      <c r="A954" s="34" t="str">
        <f t="shared" si="27"/>
        <v/>
      </c>
      <c r="K954" s="35"/>
    </row>
    <row r="955" spans="1:11" x14ac:dyDescent="0.25">
      <c r="A955" s="34" t="str">
        <f t="shared" si="27"/>
        <v/>
      </c>
      <c r="K955" s="35"/>
    </row>
    <row r="956" spans="1:11" x14ac:dyDescent="0.25">
      <c r="A956" s="34" t="str">
        <f t="shared" si="27"/>
        <v/>
      </c>
      <c r="K956" s="35"/>
    </row>
    <row r="957" spans="1:11" x14ac:dyDescent="0.25">
      <c r="A957" s="34" t="str">
        <f t="shared" si="27"/>
        <v/>
      </c>
      <c r="K957" s="35"/>
    </row>
    <row r="958" spans="1:11" x14ac:dyDescent="0.25">
      <c r="A958" s="34" t="str">
        <f t="shared" si="27"/>
        <v/>
      </c>
      <c r="K958" s="35"/>
    </row>
    <row r="959" spans="1:11" x14ac:dyDescent="0.25">
      <c r="A959" s="34" t="str">
        <f t="shared" si="27"/>
        <v/>
      </c>
      <c r="K959" s="35"/>
    </row>
    <row r="960" spans="1:11" x14ac:dyDescent="0.25">
      <c r="A960" s="34" t="str">
        <f t="shared" si="27"/>
        <v/>
      </c>
      <c r="K960" s="35"/>
    </row>
    <row r="961" spans="1:11" x14ac:dyDescent="0.25">
      <c r="A961" s="34" t="str">
        <f t="shared" si="27"/>
        <v/>
      </c>
      <c r="K961" s="35"/>
    </row>
    <row r="962" spans="1:11" x14ac:dyDescent="0.25">
      <c r="A962" s="34" t="str">
        <f t="shared" si="27"/>
        <v/>
      </c>
      <c r="K962" s="35"/>
    </row>
    <row r="963" spans="1:11" x14ac:dyDescent="0.25">
      <c r="A963" s="34" t="str">
        <f t="shared" si="27"/>
        <v/>
      </c>
      <c r="K963" s="35"/>
    </row>
    <row r="964" spans="1:11" x14ac:dyDescent="0.25">
      <c r="A964" s="34" t="str">
        <f t="shared" si="27"/>
        <v/>
      </c>
      <c r="K964" s="35"/>
    </row>
    <row r="965" spans="1:11" x14ac:dyDescent="0.25">
      <c r="A965" s="34" t="str">
        <f t="shared" si="27"/>
        <v/>
      </c>
      <c r="K965" s="35"/>
    </row>
    <row r="966" spans="1:11" x14ac:dyDescent="0.25">
      <c r="A966" s="34" t="str">
        <f t="shared" si="27"/>
        <v/>
      </c>
      <c r="K966" s="35"/>
    </row>
    <row r="967" spans="1:11" x14ac:dyDescent="0.25">
      <c r="A967" s="34" t="str">
        <f t="shared" si="27"/>
        <v/>
      </c>
      <c r="K967" s="35"/>
    </row>
    <row r="968" spans="1:11" x14ac:dyDescent="0.25">
      <c r="A968" s="34" t="str">
        <f t="shared" si="27"/>
        <v/>
      </c>
      <c r="K968" s="35"/>
    </row>
    <row r="969" spans="1:11" x14ac:dyDescent="0.25">
      <c r="A969" s="34" t="str">
        <f t="shared" si="27"/>
        <v/>
      </c>
      <c r="K969" s="35"/>
    </row>
    <row r="970" spans="1:11" x14ac:dyDescent="0.25">
      <c r="A970" s="34" t="str">
        <f t="shared" si="27"/>
        <v/>
      </c>
      <c r="K970" s="35"/>
    </row>
    <row r="971" spans="1:11" x14ac:dyDescent="0.25">
      <c r="A971" s="34" t="str">
        <f t="shared" si="27"/>
        <v/>
      </c>
      <c r="K971" s="35"/>
    </row>
    <row r="972" spans="1:11" x14ac:dyDescent="0.25">
      <c r="A972" s="34" t="str">
        <f t="shared" si="27"/>
        <v/>
      </c>
      <c r="K972" s="35"/>
    </row>
    <row r="973" spans="1:11" x14ac:dyDescent="0.25">
      <c r="A973" s="34" t="str">
        <f t="shared" si="27"/>
        <v/>
      </c>
      <c r="K973" s="35"/>
    </row>
    <row r="974" spans="1:11" x14ac:dyDescent="0.25">
      <c r="A974" s="34" t="str">
        <f t="shared" si="27"/>
        <v/>
      </c>
      <c r="K974" s="35"/>
    </row>
    <row r="975" spans="1:11" x14ac:dyDescent="0.25">
      <c r="A975" s="34" t="str">
        <f t="shared" si="27"/>
        <v/>
      </c>
      <c r="K975" s="35"/>
    </row>
    <row r="976" spans="1:11" x14ac:dyDescent="0.25">
      <c r="A976" s="34" t="str">
        <f t="shared" si="27"/>
        <v/>
      </c>
      <c r="K976" s="35"/>
    </row>
    <row r="977" spans="1:11" x14ac:dyDescent="0.25">
      <c r="A977" s="34" t="str">
        <f t="shared" si="27"/>
        <v/>
      </c>
      <c r="K977" s="35"/>
    </row>
    <row r="978" spans="1:11" x14ac:dyDescent="0.25">
      <c r="A978" s="34" t="str">
        <f t="shared" si="27"/>
        <v/>
      </c>
      <c r="K978" s="35"/>
    </row>
    <row r="979" spans="1:11" x14ac:dyDescent="0.25">
      <c r="A979" s="34" t="str">
        <f t="shared" si="27"/>
        <v/>
      </c>
      <c r="K979" s="35"/>
    </row>
    <row r="980" spans="1:11" x14ac:dyDescent="0.25">
      <c r="A980" s="34" t="str">
        <f t="shared" si="27"/>
        <v/>
      </c>
      <c r="K980" s="35"/>
    </row>
    <row r="981" spans="1:11" x14ac:dyDescent="0.25">
      <c r="A981" s="34" t="str">
        <f t="shared" si="27"/>
        <v/>
      </c>
      <c r="K981" s="35"/>
    </row>
    <row r="982" spans="1:11" x14ac:dyDescent="0.25">
      <c r="A982" s="34" t="str">
        <f t="shared" si="27"/>
        <v/>
      </c>
      <c r="K982" s="35"/>
    </row>
    <row r="983" spans="1:11" x14ac:dyDescent="0.25">
      <c r="A983" s="34" t="str">
        <f t="shared" si="27"/>
        <v/>
      </c>
      <c r="K983" s="35"/>
    </row>
    <row r="984" spans="1:11" x14ac:dyDescent="0.25">
      <c r="A984" s="34" t="str">
        <f t="shared" si="27"/>
        <v/>
      </c>
      <c r="K984" s="35"/>
    </row>
    <row r="985" spans="1:11" x14ac:dyDescent="0.25">
      <c r="A985" s="34" t="str">
        <f t="shared" si="27"/>
        <v/>
      </c>
      <c r="K985" s="35"/>
    </row>
    <row r="986" spans="1:11" x14ac:dyDescent="0.25">
      <c r="A986" s="34" t="str">
        <f t="shared" si="27"/>
        <v/>
      </c>
      <c r="K986" s="35"/>
    </row>
    <row r="987" spans="1:11" x14ac:dyDescent="0.25">
      <c r="A987" s="34" t="str">
        <f t="shared" si="27"/>
        <v/>
      </c>
      <c r="K987" s="35"/>
    </row>
    <row r="988" spans="1:11" x14ac:dyDescent="0.25">
      <c r="A988" s="34" t="str">
        <f t="shared" si="27"/>
        <v/>
      </c>
      <c r="K988" s="35"/>
    </row>
    <row r="989" spans="1:11" x14ac:dyDescent="0.25">
      <c r="A989" s="34" t="str">
        <f t="shared" si="27"/>
        <v/>
      </c>
      <c r="K989" s="35"/>
    </row>
    <row r="990" spans="1:11" x14ac:dyDescent="0.25">
      <c r="A990" s="34" t="str">
        <f t="shared" si="27"/>
        <v/>
      </c>
      <c r="K990" s="35"/>
    </row>
    <row r="991" spans="1:11" x14ac:dyDescent="0.25">
      <c r="A991" s="34" t="str">
        <f t="shared" si="27"/>
        <v/>
      </c>
      <c r="K991" s="35"/>
    </row>
    <row r="992" spans="1:11" x14ac:dyDescent="0.25">
      <c r="A992" s="34" t="str">
        <f t="shared" si="27"/>
        <v/>
      </c>
      <c r="K992" s="35"/>
    </row>
    <row r="993" spans="1:11" x14ac:dyDescent="0.25">
      <c r="A993" s="34" t="str">
        <f t="shared" si="27"/>
        <v/>
      </c>
      <c r="K993" s="35"/>
    </row>
    <row r="994" spans="1:11" x14ac:dyDescent="0.25">
      <c r="A994" s="34" t="str">
        <f t="shared" si="27"/>
        <v/>
      </c>
      <c r="K994" s="35"/>
    </row>
    <row r="995" spans="1:11" x14ac:dyDescent="0.25">
      <c r="A995" s="34" t="str">
        <f t="shared" si="27"/>
        <v/>
      </c>
      <c r="K995" s="35"/>
    </row>
    <row r="996" spans="1:11" x14ac:dyDescent="0.25">
      <c r="A996" s="34" t="str">
        <f t="shared" ref="A996:A1001" si="28">C996&amp;E996</f>
        <v/>
      </c>
      <c r="K996" s="35"/>
    </row>
    <row r="997" spans="1:11" x14ac:dyDescent="0.25">
      <c r="A997" s="34" t="str">
        <f t="shared" si="28"/>
        <v/>
      </c>
      <c r="K997" s="35"/>
    </row>
    <row r="998" spans="1:11" x14ac:dyDescent="0.25">
      <c r="A998" s="34" t="str">
        <f t="shared" si="28"/>
        <v/>
      </c>
      <c r="K998" s="35"/>
    </row>
    <row r="999" spans="1:11" x14ac:dyDescent="0.25">
      <c r="A999" s="34" t="str">
        <f t="shared" si="28"/>
        <v/>
      </c>
      <c r="K999" s="35"/>
    </row>
    <row r="1000" spans="1:11" x14ac:dyDescent="0.25">
      <c r="A1000" s="34" t="str">
        <f t="shared" si="28"/>
        <v/>
      </c>
      <c r="K1000" s="35"/>
    </row>
    <row r="1001" spans="1:11" x14ac:dyDescent="0.25">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Q34"/>
  <sheetViews>
    <sheetView workbookViewId="0">
      <selection activeCell="N21" sqref="N21"/>
    </sheetView>
  </sheetViews>
  <sheetFormatPr defaultRowHeight="13.5" x14ac:dyDescent="0.25"/>
  <cols>
    <col min="1" max="1" width="9.140625" style="114"/>
    <col min="2" max="5" width="15.42578125" style="114" customWidth="1"/>
    <col min="6" max="6" width="9.140625" style="114"/>
    <col min="7" max="7" width="9" style="114" bestFit="1" customWidth="1"/>
    <col min="8" max="8" width="12.85546875" style="114" bestFit="1" customWidth="1"/>
    <col min="9" max="10" width="9.140625" style="114"/>
    <col min="11" max="14" width="15.42578125" style="114" customWidth="1"/>
    <col min="15" max="15" width="9.140625" style="114"/>
    <col min="16" max="16" width="9" style="114" bestFit="1" customWidth="1"/>
    <col min="17" max="17" width="12.85546875" style="114" bestFit="1" customWidth="1"/>
    <col min="18" max="16384" width="9.140625" style="114"/>
  </cols>
  <sheetData>
    <row r="1" spans="1:17" x14ac:dyDescent="0.25">
      <c r="A1" s="129" t="s">
        <v>252</v>
      </c>
      <c r="B1" s="129"/>
      <c r="C1" s="129"/>
      <c r="D1" s="129"/>
      <c r="E1" s="129"/>
      <c r="F1" s="129"/>
      <c r="G1" s="129"/>
      <c r="H1" s="129"/>
      <c r="J1" s="129" t="s">
        <v>254</v>
      </c>
      <c r="K1" s="129"/>
      <c r="L1" s="129"/>
      <c r="M1" s="129"/>
      <c r="N1" s="129"/>
      <c r="O1" s="129"/>
      <c r="P1" s="129"/>
      <c r="Q1" s="129"/>
    </row>
    <row r="2" spans="1:17" x14ac:dyDescent="0.25">
      <c r="A2" s="95" t="s">
        <v>255</v>
      </c>
      <c r="B2" s="115" t="s">
        <v>225</v>
      </c>
      <c r="C2" s="115">
        <v>12000</v>
      </c>
      <c r="D2" s="115" t="s">
        <v>235</v>
      </c>
      <c r="E2" s="115">
        <v>12000</v>
      </c>
      <c r="K2" s="115" t="s">
        <v>225</v>
      </c>
      <c r="L2" s="115">
        <v>6000</v>
      </c>
      <c r="M2" s="115" t="s">
        <v>235</v>
      </c>
      <c r="N2" s="115">
        <v>6000</v>
      </c>
    </row>
    <row r="4" spans="1:17" x14ac:dyDescent="0.25">
      <c r="A4" s="117" t="s">
        <v>241</v>
      </c>
      <c r="B4" s="117" t="s">
        <v>201</v>
      </c>
      <c r="C4" s="117" t="s">
        <v>236</v>
      </c>
      <c r="D4" s="117" t="s">
        <v>237</v>
      </c>
      <c r="E4" s="117" t="s">
        <v>238</v>
      </c>
      <c r="F4" s="117" t="s">
        <v>224</v>
      </c>
      <c r="G4" s="117" t="s">
        <v>239</v>
      </c>
      <c r="H4" s="117" t="s">
        <v>240</v>
      </c>
      <c r="J4" s="117" t="s">
        <v>241</v>
      </c>
      <c r="K4" s="117" t="s">
        <v>201</v>
      </c>
      <c r="L4" s="117" t="s">
        <v>236</v>
      </c>
      <c r="M4" s="117" t="s">
        <v>237</v>
      </c>
      <c r="N4" s="117" t="s">
        <v>238</v>
      </c>
      <c r="O4" s="117" t="s">
        <v>224</v>
      </c>
      <c r="P4" s="117" t="s">
        <v>239</v>
      </c>
      <c r="Q4" s="117" t="s">
        <v>240</v>
      </c>
    </row>
    <row r="5" spans="1:17" x14ac:dyDescent="0.25">
      <c r="A5" s="115" t="s">
        <v>242</v>
      </c>
      <c r="B5" s="115">
        <f t="shared" ref="B5:B14" si="0">E$2</f>
        <v>12000</v>
      </c>
      <c r="C5" s="116">
        <f t="shared" ref="C5:C14" si="1">IF(ISNUMBER(C4),H4+$E$2,$C$2)</f>
        <v>12000</v>
      </c>
      <c r="D5" s="116">
        <v>0.16</v>
      </c>
      <c r="E5" s="116">
        <f>C5+(C5*D5)</f>
        <v>13920</v>
      </c>
      <c r="F5" s="116">
        <v>0.08</v>
      </c>
      <c r="G5" s="116">
        <f>E5*(F5/100)</f>
        <v>11.136000000000001</v>
      </c>
      <c r="H5" s="116">
        <f>E5-G5</f>
        <v>13908.864</v>
      </c>
      <c r="J5" s="115" t="s">
        <v>242</v>
      </c>
      <c r="K5" s="115">
        <f t="shared" ref="K5:K14" si="2">N$2</f>
        <v>6000</v>
      </c>
      <c r="L5" s="116">
        <f>IF(ISNUMBER(L4),Q4+$N$2,$L$2)</f>
        <v>6000</v>
      </c>
      <c r="M5" s="116">
        <v>0.19</v>
      </c>
      <c r="N5" s="116">
        <f>L5+(L5*M5)</f>
        <v>7140</v>
      </c>
      <c r="O5" s="116">
        <v>0.73</v>
      </c>
      <c r="P5" s="116">
        <f>N5*(O5/100)</f>
        <v>52.122</v>
      </c>
      <c r="Q5" s="116">
        <f>N5-P5</f>
        <v>7087.8779999999997</v>
      </c>
    </row>
    <row r="6" spans="1:17" x14ac:dyDescent="0.25">
      <c r="A6" s="115" t="s">
        <v>243</v>
      </c>
      <c r="B6" s="115">
        <f t="shared" si="0"/>
        <v>12000</v>
      </c>
      <c r="C6" s="116">
        <f t="shared" si="1"/>
        <v>25908.864000000001</v>
      </c>
      <c r="D6" s="116">
        <v>0.16</v>
      </c>
      <c r="E6" s="116">
        <f t="shared" ref="E6:E14" si="3">C6+(C6*D6)</f>
        <v>30054.28224</v>
      </c>
      <c r="F6" s="116">
        <v>0.08</v>
      </c>
      <c r="G6" s="116">
        <f t="shared" ref="G6:G14" si="4">E6*(F6/100)</f>
        <v>24.043425792000001</v>
      </c>
      <c r="H6" s="116">
        <f t="shared" ref="H6:H14" si="5">E6-G6</f>
        <v>30030.238814208002</v>
      </c>
      <c r="J6" s="115" t="s">
        <v>243</v>
      </c>
      <c r="K6" s="115">
        <f t="shared" si="2"/>
        <v>6000</v>
      </c>
      <c r="L6" s="116">
        <f t="shared" ref="L6:L14" si="6">IF(ISNUMBER(L5),Q5+$N$2,$L$2)</f>
        <v>13087.878000000001</v>
      </c>
      <c r="M6" s="116">
        <v>0.19</v>
      </c>
      <c r="N6" s="116">
        <f t="shared" ref="N6:N14" si="7">L6+(L6*M6)</f>
        <v>15574.574820000002</v>
      </c>
      <c r="O6" s="116">
        <v>0.73</v>
      </c>
      <c r="P6" s="116">
        <f t="shared" ref="P6:P14" si="8">N6*(O6/100)</f>
        <v>113.69439618600002</v>
      </c>
      <c r="Q6" s="116">
        <f t="shared" ref="Q6:Q14" si="9">N6-P6</f>
        <v>15460.880423814002</v>
      </c>
    </row>
    <row r="7" spans="1:17" x14ac:dyDescent="0.25">
      <c r="A7" s="115" t="s">
        <v>244</v>
      </c>
      <c r="B7" s="115">
        <f t="shared" si="0"/>
        <v>12000</v>
      </c>
      <c r="C7" s="116">
        <f t="shared" si="1"/>
        <v>42030.238814208002</v>
      </c>
      <c r="D7" s="116">
        <v>0.16</v>
      </c>
      <c r="E7" s="116">
        <f t="shared" si="3"/>
        <v>48755.077024481281</v>
      </c>
      <c r="F7" s="116">
        <v>0.08</v>
      </c>
      <c r="G7" s="116">
        <f t="shared" si="4"/>
        <v>39.004061619585023</v>
      </c>
      <c r="H7" s="116">
        <f t="shared" si="5"/>
        <v>48716.072962861697</v>
      </c>
      <c r="J7" s="115" t="s">
        <v>244</v>
      </c>
      <c r="K7" s="115">
        <f t="shared" si="2"/>
        <v>6000</v>
      </c>
      <c r="L7" s="116">
        <f t="shared" si="6"/>
        <v>21460.880423814</v>
      </c>
      <c r="M7" s="116">
        <v>0.19</v>
      </c>
      <c r="N7" s="116">
        <f t="shared" si="7"/>
        <v>25538.447704338661</v>
      </c>
      <c r="O7" s="116">
        <v>0.73</v>
      </c>
      <c r="P7" s="116">
        <f t="shared" si="8"/>
        <v>186.43066824167224</v>
      </c>
      <c r="Q7" s="116">
        <f t="shared" si="9"/>
        <v>25352.01703609699</v>
      </c>
    </row>
    <row r="8" spans="1:17" x14ac:dyDescent="0.25">
      <c r="A8" s="115" t="s">
        <v>245</v>
      </c>
      <c r="B8" s="115">
        <f t="shared" si="0"/>
        <v>12000</v>
      </c>
      <c r="C8" s="116">
        <f t="shared" si="1"/>
        <v>60716.072962861697</v>
      </c>
      <c r="D8" s="116">
        <v>0.16</v>
      </c>
      <c r="E8" s="116">
        <f t="shared" si="3"/>
        <v>70430.644636919576</v>
      </c>
      <c r="F8" s="116">
        <v>0.08</v>
      </c>
      <c r="G8" s="116">
        <f t="shared" si="4"/>
        <v>56.344515709535663</v>
      </c>
      <c r="H8" s="116">
        <f t="shared" si="5"/>
        <v>70374.300121210035</v>
      </c>
      <c r="J8" s="115" t="s">
        <v>245</v>
      </c>
      <c r="K8" s="115">
        <f t="shared" si="2"/>
        <v>6000</v>
      </c>
      <c r="L8" s="116">
        <f t="shared" si="6"/>
        <v>31352.01703609699</v>
      </c>
      <c r="M8" s="116">
        <v>0.19</v>
      </c>
      <c r="N8" s="116">
        <f t="shared" si="7"/>
        <v>37308.900272955419</v>
      </c>
      <c r="O8" s="116">
        <v>0.73</v>
      </c>
      <c r="P8" s="116">
        <f t="shared" si="8"/>
        <v>272.35497199257458</v>
      </c>
      <c r="Q8" s="116">
        <f t="shared" si="9"/>
        <v>37036.545300962847</v>
      </c>
    </row>
    <row r="9" spans="1:17" x14ac:dyDescent="0.25">
      <c r="A9" s="115" t="s">
        <v>246</v>
      </c>
      <c r="B9" s="115">
        <f t="shared" si="0"/>
        <v>12000</v>
      </c>
      <c r="C9" s="116">
        <f t="shared" si="1"/>
        <v>82374.300121210035</v>
      </c>
      <c r="D9" s="116">
        <v>0.16</v>
      </c>
      <c r="E9" s="116">
        <f t="shared" si="3"/>
        <v>95554.188140603641</v>
      </c>
      <c r="F9" s="116">
        <v>0.08</v>
      </c>
      <c r="G9" s="116">
        <f t="shared" si="4"/>
        <v>76.443350512482922</v>
      </c>
      <c r="H9" s="116">
        <f t="shared" si="5"/>
        <v>95477.744790091165</v>
      </c>
      <c r="J9" s="115" t="s">
        <v>246</v>
      </c>
      <c r="K9" s="115">
        <f t="shared" si="2"/>
        <v>6000</v>
      </c>
      <c r="L9" s="116">
        <f t="shared" si="6"/>
        <v>43036.545300962847</v>
      </c>
      <c r="M9" s="116">
        <v>0.19</v>
      </c>
      <c r="N9" s="116">
        <f t="shared" si="7"/>
        <v>51213.488908145788</v>
      </c>
      <c r="O9" s="116">
        <v>0.73</v>
      </c>
      <c r="P9" s="116">
        <f t="shared" si="8"/>
        <v>373.85846902946423</v>
      </c>
      <c r="Q9" s="116">
        <f t="shared" si="9"/>
        <v>50839.630439116321</v>
      </c>
    </row>
    <row r="10" spans="1:17" x14ac:dyDescent="0.25">
      <c r="A10" s="115" t="s">
        <v>247</v>
      </c>
      <c r="B10" s="115">
        <f t="shared" si="0"/>
        <v>12000</v>
      </c>
      <c r="C10" s="116">
        <f t="shared" si="1"/>
        <v>107477.74479009116</v>
      </c>
      <c r="D10" s="116">
        <v>0.16</v>
      </c>
      <c r="E10" s="116">
        <f t="shared" si="3"/>
        <v>124674.18395650576</v>
      </c>
      <c r="F10" s="116">
        <v>0.08</v>
      </c>
      <c r="G10" s="116">
        <f t="shared" si="4"/>
        <v>99.739347165204606</v>
      </c>
      <c r="H10" s="116">
        <f t="shared" si="5"/>
        <v>124574.44460934056</v>
      </c>
      <c r="J10" s="115" t="s">
        <v>247</v>
      </c>
      <c r="K10" s="115">
        <f t="shared" si="2"/>
        <v>6000</v>
      </c>
      <c r="L10" s="116">
        <f t="shared" si="6"/>
        <v>56839.630439116321</v>
      </c>
      <c r="M10" s="116">
        <v>0.19</v>
      </c>
      <c r="N10" s="116">
        <f t="shared" si="7"/>
        <v>67639.160222548424</v>
      </c>
      <c r="O10" s="116">
        <v>0.73</v>
      </c>
      <c r="P10" s="116">
        <f t="shared" si="8"/>
        <v>493.76586962460351</v>
      </c>
      <c r="Q10" s="116">
        <f t="shared" si="9"/>
        <v>67145.394352923817</v>
      </c>
    </row>
    <row r="11" spans="1:17" x14ac:dyDescent="0.25">
      <c r="A11" s="115" t="s">
        <v>248</v>
      </c>
      <c r="B11" s="115">
        <f t="shared" si="0"/>
        <v>12000</v>
      </c>
      <c r="C11" s="116">
        <f t="shared" si="1"/>
        <v>136574.44460934057</v>
      </c>
      <c r="D11" s="116">
        <v>0.16</v>
      </c>
      <c r="E11" s="116">
        <f t="shared" si="3"/>
        <v>158426.35574683506</v>
      </c>
      <c r="F11" s="116">
        <v>0.08</v>
      </c>
      <c r="G11" s="116">
        <f t="shared" si="4"/>
        <v>126.74108459746806</v>
      </c>
      <c r="H11" s="116">
        <f t="shared" si="5"/>
        <v>158299.61466223758</v>
      </c>
      <c r="J11" s="115" t="s">
        <v>248</v>
      </c>
      <c r="K11" s="115">
        <f t="shared" si="2"/>
        <v>6000</v>
      </c>
      <c r="L11" s="116">
        <f t="shared" si="6"/>
        <v>73145.394352923817</v>
      </c>
      <c r="M11" s="116">
        <v>0.19</v>
      </c>
      <c r="N11" s="116">
        <f t="shared" si="7"/>
        <v>87043.019279979344</v>
      </c>
      <c r="O11" s="116">
        <v>0.73</v>
      </c>
      <c r="P11" s="116">
        <f t="shared" si="8"/>
        <v>635.41404074384923</v>
      </c>
      <c r="Q11" s="116">
        <f t="shared" si="9"/>
        <v>86407.60523923549</v>
      </c>
    </row>
    <row r="12" spans="1:17" x14ac:dyDescent="0.25">
      <c r="A12" s="115" t="s">
        <v>249</v>
      </c>
      <c r="B12" s="115">
        <f t="shared" si="0"/>
        <v>12000</v>
      </c>
      <c r="C12" s="116">
        <f t="shared" si="1"/>
        <v>170299.61466223758</v>
      </c>
      <c r="D12" s="116">
        <v>0.16</v>
      </c>
      <c r="E12" s="116">
        <f t="shared" si="3"/>
        <v>197547.55300819559</v>
      </c>
      <c r="F12" s="116">
        <v>0.08</v>
      </c>
      <c r="G12" s="116">
        <f t="shared" si="4"/>
        <v>158.03804240655649</v>
      </c>
      <c r="H12" s="116">
        <f t="shared" si="5"/>
        <v>197389.51496578904</v>
      </c>
      <c r="J12" s="115" t="s">
        <v>249</v>
      </c>
      <c r="K12" s="115">
        <f t="shared" si="2"/>
        <v>6000</v>
      </c>
      <c r="L12" s="116">
        <f t="shared" si="6"/>
        <v>92407.60523923549</v>
      </c>
      <c r="M12" s="116">
        <v>0.19</v>
      </c>
      <c r="N12" s="116">
        <f t="shared" si="7"/>
        <v>109965.05023469024</v>
      </c>
      <c r="O12" s="116">
        <v>0.73</v>
      </c>
      <c r="P12" s="116">
        <f t="shared" si="8"/>
        <v>802.74486671323871</v>
      </c>
      <c r="Q12" s="116">
        <f t="shared" si="9"/>
        <v>109162.30536797699</v>
      </c>
    </row>
    <row r="13" spans="1:17" x14ac:dyDescent="0.25">
      <c r="A13" s="115" t="s">
        <v>250</v>
      </c>
      <c r="B13" s="115">
        <f t="shared" si="0"/>
        <v>12000</v>
      </c>
      <c r="C13" s="116">
        <f t="shared" si="1"/>
        <v>209389.51496578904</v>
      </c>
      <c r="D13" s="116">
        <v>0.16</v>
      </c>
      <c r="E13" s="116">
        <f t="shared" si="3"/>
        <v>242891.83736031529</v>
      </c>
      <c r="F13" s="116">
        <v>0.08</v>
      </c>
      <c r="G13" s="116">
        <f t="shared" si="4"/>
        <v>194.31346988825223</v>
      </c>
      <c r="H13" s="116">
        <f t="shared" si="5"/>
        <v>242697.52389042702</v>
      </c>
      <c r="J13" s="115" t="s">
        <v>250</v>
      </c>
      <c r="K13" s="115">
        <f t="shared" si="2"/>
        <v>6000</v>
      </c>
      <c r="L13" s="116">
        <f t="shared" si="6"/>
        <v>115162.30536797699</v>
      </c>
      <c r="M13" s="116">
        <v>0.19</v>
      </c>
      <c r="N13" s="116">
        <f t="shared" si="7"/>
        <v>137043.14338789263</v>
      </c>
      <c r="O13" s="116">
        <v>0.73</v>
      </c>
      <c r="P13" s="116">
        <f t="shared" si="8"/>
        <v>1000.4149467316163</v>
      </c>
      <c r="Q13" s="116">
        <f t="shared" si="9"/>
        <v>136042.72844116102</v>
      </c>
    </row>
    <row r="14" spans="1:17" x14ac:dyDescent="0.25">
      <c r="A14" s="115" t="s">
        <v>251</v>
      </c>
      <c r="B14" s="115">
        <f t="shared" si="0"/>
        <v>12000</v>
      </c>
      <c r="C14" s="116">
        <f t="shared" si="1"/>
        <v>254697.52389042702</v>
      </c>
      <c r="D14" s="116">
        <v>0.16</v>
      </c>
      <c r="E14" s="116">
        <f t="shared" si="3"/>
        <v>295449.12771289534</v>
      </c>
      <c r="F14" s="116">
        <v>0.08</v>
      </c>
      <c r="G14" s="116">
        <f t="shared" si="4"/>
        <v>236.35930217031628</v>
      </c>
      <c r="H14" s="116">
        <f t="shared" si="5"/>
        <v>295212.768410725</v>
      </c>
      <c r="J14" s="115" t="s">
        <v>251</v>
      </c>
      <c r="K14" s="115">
        <f t="shared" si="2"/>
        <v>6000</v>
      </c>
      <c r="L14" s="116">
        <f t="shared" si="6"/>
        <v>142042.72844116102</v>
      </c>
      <c r="M14" s="116">
        <v>0.19</v>
      </c>
      <c r="N14" s="116">
        <f t="shared" si="7"/>
        <v>169030.8468449816</v>
      </c>
      <c r="O14" s="116">
        <v>0.73</v>
      </c>
      <c r="P14" s="116">
        <f t="shared" si="8"/>
        <v>1233.9251819683657</v>
      </c>
      <c r="Q14" s="116">
        <f t="shared" si="9"/>
        <v>167796.92166301323</v>
      </c>
    </row>
    <row r="15" spans="1:17" x14ac:dyDescent="0.25">
      <c r="A15" s="119" t="s">
        <v>149</v>
      </c>
      <c r="B15" s="125">
        <f>SUM(B5:B14)</f>
        <v>120000</v>
      </c>
      <c r="C15" s="120"/>
      <c r="D15" s="118"/>
      <c r="E15" s="118"/>
      <c r="F15" s="118"/>
      <c r="G15" s="120">
        <f>SUM(G5:G14)</f>
        <v>1022.1625998614012</v>
      </c>
      <c r="H15" s="120">
        <f>H14</f>
        <v>295212.768410725</v>
      </c>
      <c r="J15" s="119" t="s">
        <v>149</v>
      </c>
      <c r="K15" s="125">
        <f>SUM(K5:K14)</f>
        <v>60000</v>
      </c>
      <c r="L15" s="120"/>
      <c r="M15" s="118"/>
      <c r="N15" s="118"/>
      <c r="O15" s="118"/>
      <c r="P15" s="120">
        <f>SUM(P5:P14)</f>
        <v>5164.7254112313849</v>
      </c>
      <c r="Q15" s="120">
        <f>Q14</f>
        <v>167796.92166301323</v>
      </c>
    </row>
    <row r="16" spans="1:17" x14ac:dyDescent="0.25">
      <c r="G16" s="122" t="s">
        <v>253</v>
      </c>
      <c r="H16" s="123">
        <f>H15-B15</f>
        <v>175212.768410725</v>
      </c>
      <c r="I16" s="121"/>
      <c r="P16" s="122" t="s">
        <v>253</v>
      </c>
      <c r="Q16" s="123">
        <f>Q15-K15</f>
        <v>107796.92166301323</v>
      </c>
    </row>
    <row r="19" spans="1:17" x14ac:dyDescent="0.25">
      <c r="A19" s="129" t="s">
        <v>252</v>
      </c>
      <c r="B19" s="129"/>
      <c r="C19" s="129"/>
      <c r="D19" s="129"/>
      <c r="E19" s="129"/>
      <c r="F19" s="129"/>
      <c r="G19" s="129"/>
      <c r="H19" s="129"/>
      <c r="J19" s="129" t="s">
        <v>254</v>
      </c>
      <c r="K19" s="129"/>
      <c r="L19" s="129"/>
      <c r="M19" s="129"/>
      <c r="N19" s="129"/>
      <c r="O19" s="129"/>
      <c r="P19" s="129"/>
      <c r="Q19" s="129"/>
    </row>
    <row r="20" spans="1:17" x14ac:dyDescent="0.25">
      <c r="B20" s="115" t="s">
        <v>225</v>
      </c>
      <c r="C20" s="115">
        <v>1200</v>
      </c>
      <c r="D20" s="115" t="s">
        <v>235</v>
      </c>
      <c r="E20" s="115">
        <v>1200</v>
      </c>
      <c r="K20" s="115" t="s">
        <v>225</v>
      </c>
      <c r="L20" s="115">
        <v>1200</v>
      </c>
      <c r="M20" s="115" t="s">
        <v>235</v>
      </c>
      <c r="N20" s="115">
        <v>1200</v>
      </c>
    </row>
    <row r="22" spans="1:17" x14ac:dyDescent="0.25">
      <c r="A22" s="117" t="s">
        <v>241</v>
      </c>
      <c r="B22" s="117" t="s">
        <v>201</v>
      </c>
      <c r="C22" s="117" t="s">
        <v>236</v>
      </c>
      <c r="D22" s="117" t="s">
        <v>237</v>
      </c>
      <c r="E22" s="117" t="s">
        <v>238</v>
      </c>
      <c r="F22" s="117" t="s">
        <v>224</v>
      </c>
      <c r="G22" s="117" t="s">
        <v>239</v>
      </c>
      <c r="H22" s="117" t="s">
        <v>240</v>
      </c>
      <c r="J22" s="117" t="s">
        <v>241</v>
      </c>
      <c r="K22" s="117" t="s">
        <v>201</v>
      </c>
      <c r="L22" s="117" t="s">
        <v>236</v>
      </c>
      <c r="M22" s="117" t="s">
        <v>237</v>
      </c>
      <c r="N22" s="117" t="s">
        <v>238</v>
      </c>
      <c r="O22" s="117" t="s">
        <v>224</v>
      </c>
      <c r="P22" s="117" t="s">
        <v>239</v>
      </c>
      <c r="Q22" s="117" t="s">
        <v>240</v>
      </c>
    </row>
    <row r="23" spans="1:17" x14ac:dyDescent="0.25">
      <c r="A23" s="115" t="s">
        <v>242</v>
      </c>
      <c r="B23" s="115">
        <f>E$20</f>
        <v>1200</v>
      </c>
      <c r="C23" s="116">
        <f>IF(ISNUMBER(C22),H22+$E$20,$C$20)</f>
        <v>1200</v>
      </c>
      <c r="D23" s="116">
        <v>0.18329999999999999</v>
      </c>
      <c r="E23" s="116">
        <f>C23+(C23*D23)</f>
        <v>1419.96</v>
      </c>
      <c r="F23" s="116">
        <v>0.76</v>
      </c>
      <c r="G23" s="116">
        <f>E23*(F23/100)</f>
        <v>10.791696</v>
      </c>
      <c r="H23" s="116">
        <f>E23-G23</f>
        <v>1409.168304</v>
      </c>
      <c r="J23" s="115" t="s">
        <v>242</v>
      </c>
      <c r="K23" s="115">
        <f>N$20</f>
        <v>1200</v>
      </c>
      <c r="L23" s="116">
        <f>IF(ISNUMBER(L22),Q22+$N$20,$L$20)</f>
        <v>1200</v>
      </c>
      <c r="M23" s="116">
        <v>0.1716</v>
      </c>
      <c r="N23" s="116">
        <f>L23+(L23*M23)</f>
        <v>1405.92</v>
      </c>
      <c r="O23" s="116">
        <v>0.1</v>
      </c>
      <c r="P23" s="116">
        <f>N23*(O23/100)</f>
        <v>1.4059200000000001</v>
      </c>
      <c r="Q23" s="116">
        <f>N23-P23</f>
        <v>1404.5140800000001</v>
      </c>
    </row>
    <row r="24" spans="1:17" x14ac:dyDescent="0.25">
      <c r="A24" s="115" t="s">
        <v>243</v>
      </c>
      <c r="B24" s="115">
        <f t="shared" ref="B24:B32" si="10">E$20</f>
        <v>1200</v>
      </c>
      <c r="C24" s="116">
        <f t="shared" ref="C24:C32" si="11">IF(ISNUMBER(C23),H23+$E$20,$C$20)</f>
        <v>2609.1683039999998</v>
      </c>
      <c r="D24" s="116">
        <v>0.18329999999999999</v>
      </c>
      <c r="E24" s="116">
        <f t="shared" ref="E24:E32" si="12">C24+(C24*D24)</f>
        <v>3087.4288541231999</v>
      </c>
      <c r="F24" s="116">
        <v>0.76</v>
      </c>
      <c r="G24" s="116">
        <f t="shared" ref="G24:G32" si="13">E24*(F24/100)</f>
        <v>23.464459291336318</v>
      </c>
      <c r="H24" s="116">
        <f t="shared" ref="H24:H32" si="14">E24-G24</f>
        <v>3063.9643948318635</v>
      </c>
      <c r="J24" s="115" t="s">
        <v>243</v>
      </c>
      <c r="K24" s="115">
        <f t="shared" ref="K24:K32" si="15">N$20</f>
        <v>1200</v>
      </c>
      <c r="L24" s="116">
        <f t="shared" ref="L24:L32" si="16">IF(ISNUMBER(L23),Q23+$N$20,$L$20)</f>
        <v>2604.5140799999999</v>
      </c>
      <c r="M24" s="116">
        <v>0.1716</v>
      </c>
      <c r="N24" s="116">
        <f t="shared" ref="N24:N32" si="17">L24+(L24*M24)</f>
        <v>3051.4486961279999</v>
      </c>
      <c r="O24" s="116">
        <v>0.71</v>
      </c>
      <c r="P24" s="116">
        <f t="shared" ref="P24:P32" si="18">N24*(O24/100)</f>
        <v>21.665285742508797</v>
      </c>
      <c r="Q24" s="116">
        <f t="shared" ref="Q24:Q32" si="19">N24-P24</f>
        <v>3029.7834103854912</v>
      </c>
    </row>
    <row r="25" spans="1:17" x14ac:dyDescent="0.25">
      <c r="A25" s="115" t="s">
        <v>244</v>
      </c>
      <c r="B25" s="115">
        <f t="shared" si="10"/>
        <v>1200</v>
      </c>
      <c r="C25" s="116">
        <f t="shared" si="11"/>
        <v>4263.9643948318635</v>
      </c>
      <c r="D25" s="116">
        <v>0.18329999999999999</v>
      </c>
      <c r="E25" s="116">
        <f t="shared" si="12"/>
        <v>5045.5490684045444</v>
      </c>
      <c r="F25" s="116">
        <v>0.76</v>
      </c>
      <c r="G25" s="116">
        <f t="shared" si="13"/>
        <v>38.34617291987454</v>
      </c>
      <c r="H25" s="116">
        <f t="shared" si="14"/>
        <v>5007.2028954846701</v>
      </c>
      <c r="J25" s="115" t="s">
        <v>244</v>
      </c>
      <c r="K25" s="115">
        <f t="shared" si="15"/>
        <v>1200</v>
      </c>
      <c r="L25" s="116">
        <f t="shared" si="16"/>
        <v>4229.7834103854912</v>
      </c>
      <c r="M25" s="116">
        <v>0.1716</v>
      </c>
      <c r="N25" s="116">
        <f t="shared" si="17"/>
        <v>4955.6142436076416</v>
      </c>
      <c r="O25" s="116">
        <v>0.71</v>
      </c>
      <c r="P25" s="116">
        <f t="shared" si="18"/>
        <v>35.184861129614255</v>
      </c>
      <c r="Q25" s="116">
        <f t="shared" si="19"/>
        <v>4920.429382478027</v>
      </c>
    </row>
    <row r="26" spans="1:17" x14ac:dyDescent="0.25">
      <c r="A26" s="115" t="s">
        <v>245</v>
      </c>
      <c r="B26" s="115">
        <f t="shared" si="10"/>
        <v>1200</v>
      </c>
      <c r="C26" s="116">
        <f t="shared" si="11"/>
        <v>6207.2028954846701</v>
      </c>
      <c r="D26" s="116">
        <v>0.18329999999999999</v>
      </c>
      <c r="E26" s="116">
        <f t="shared" si="12"/>
        <v>7344.9831862270103</v>
      </c>
      <c r="F26" s="116">
        <v>0.76</v>
      </c>
      <c r="G26" s="116">
        <f t="shared" si="13"/>
        <v>55.821872215325278</v>
      </c>
      <c r="H26" s="116">
        <f t="shared" si="14"/>
        <v>7289.1613140116851</v>
      </c>
      <c r="J26" s="115" t="s">
        <v>245</v>
      </c>
      <c r="K26" s="115">
        <f t="shared" si="15"/>
        <v>1200</v>
      </c>
      <c r="L26" s="116">
        <f t="shared" si="16"/>
        <v>6120.429382478027</v>
      </c>
      <c r="M26" s="116">
        <v>0.1716</v>
      </c>
      <c r="N26" s="116">
        <f t="shared" si="17"/>
        <v>7170.6950645112565</v>
      </c>
      <c r="O26" s="116">
        <v>0.71</v>
      </c>
      <c r="P26" s="116">
        <f t="shared" si="18"/>
        <v>50.911934958029917</v>
      </c>
      <c r="Q26" s="116">
        <f t="shared" si="19"/>
        <v>7119.7831295532269</v>
      </c>
    </row>
    <row r="27" spans="1:17" x14ac:dyDescent="0.25">
      <c r="A27" s="115" t="s">
        <v>246</v>
      </c>
      <c r="B27" s="115">
        <f t="shared" si="10"/>
        <v>1200</v>
      </c>
      <c r="C27" s="116">
        <f t="shared" si="11"/>
        <v>8489.161314011686</v>
      </c>
      <c r="D27" s="116">
        <v>0.18329999999999999</v>
      </c>
      <c r="E27" s="116">
        <f t="shared" si="12"/>
        <v>10045.224582870029</v>
      </c>
      <c r="F27" s="116">
        <v>0.76</v>
      </c>
      <c r="G27" s="116">
        <f t="shared" si="13"/>
        <v>76.34370682981222</v>
      </c>
      <c r="H27" s="116">
        <f t="shared" si="14"/>
        <v>9968.8808760402171</v>
      </c>
      <c r="J27" s="115" t="s">
        <v>246</v>
      </c>
      <c r="K27" s="115">
        <f t="shared" si="15"/>
        <v>1200</v>
      </c>
      <c r="L27" s="116">
        <f t="shared" si="16"/>
        <v>8319.7831295532269</v>
      </c>
      <c r="M27" s="116">
        <v>0.1716</v>
      </c>
      <c r="N27" s="116">
        <f t="shared" si="17"/>
        <v>9747.4579145845601</v>
      </c>
      <c r="O27" s="116">
        <v>0.71</v>
      </c>
      <c r="P27" s="116">
        <f t="shared" si="18"/>
        <v>69.206951193550367</v>
      </c>
      <c r="Q27" s="116">
        <f t="shared" si="19"/>
        <v>9678.2509633910104</v>
      </c>
    </row>
    <row r="28" spans="1:17" x14ac:dyDescent="0.25">
      <c r="A28" s="115" t="s">
        <v>247</v>
      </c>
      <c r="B28" s="115">
        <f t="shared" si="10"/>
        <v>1200</v>
      </c>
      <c r="C28" s="116">
        <f t="shared" si="11"/>
        <v>11168.880876040217</v>
      </c>
      <c r="D28" s="116">
        <v>0.18329999999999999</v>
      </c>
      <c r="E28" s="116">
        <f t="shared" si="12"/>
        <v>13216.136740618389</v>
      </c>
      <c r="F28" s="116">
        <v>0.76</v>
      </c>
      <c r="G28" s="116">
        <f t="shared" si="13"/>
        <v>100.44263922869976</v>
      </c>
      <c r="H28" s="116">
        <f t="shared" si="14"/>
        <v>13115.694101389689</v>
      </c>
      <c r="J28" s="115" t="s">
        <v>247</v>
      </c>
      <c r="K28" s="115">
        <f t="shared" si="15"/>
        <v>1200</v>
      </c>
      <c r="L28" s="116">
        <f t="shared" si="16"/>
        <v>10878.25096339101</v>
      </c>
      <c r="M28" s="116">
        <v>0.1716</v>
      </c>
      <c r="N28" s="116">
        <f t="shared" si="17"/>
        <v>12744.958828708908</v>
      </c>
      <c r="O28" s="116">
        <v>0.71</v>
      </c>
      <c r="P28" s="116">
        <f t="shared" si="18"/>
        <v>90.489207683833243</v>
      </c>
      <c r="Q28" s="116">
        <f t="shared" si="19"/>
        <v>12654.469621025075</v>
      </c>
    </row>
    <row r="29" spans="1:17" x14ac:dyDescent="0.25">
      <c r="A29" s="115" t="s">
        <v>248</v>
      </c>
      <c r="B29" s="115">
        <f t="shared" si="10"/>
        <v>1200</v>
      </c>
      <c r="C29" s="116">
        <f t="shared" si="11"/>
        <v>14315.694101389689</v>
      </c>
      <c r="D29" s="116">
        <v>0.18329999999999999</v>
      </c>
      <c r="E29" s="116">
        <f t="shared" si="12"/>
        <v>16939.760830174419</v>
      </c>
      <c r="F29" s="116">
        <v>0.76</v>
      </c>
      <c r="G29" s="116">
        <f t="shared" si="13"/>
        <v>128.74218230932559</v>
      </c>
      <c r="H29" s="116">
        <f t="shared" si="14"/>
        <v>16811.018647865094</v>
      </c>
      <c r="J29" s="115" t="s">
        <v>248</v>
      </c>
      <c r="K29" s="115">
        <f t="shared" si="15"/>
        <v>1200</v>
      </c>
      <c r="L29" s="116">
        <f t="shared" si="16"/>
        <v>13854.469621025075</v>
      </c>
      <c r="M29" s="116">
        <v>0.1716</v>
      </c>
      <c r="N29" s="116">
        <f t="shared" si="17"/>
        <v>16231.896607992978</v>
      </c>
      <c r="O29" s="116">
        <v>0.71</v>
      </c>
      <c r="P29" s="116">
        <f t="shared" si="18"/>
        <v>115.24646591675014</v>
      </c>
      <c r="Q29" s="116">
        <f t="shared" si="19"/>
        <v>16116.650142076227</v>
      </c>
    </row>
    <row r="30" spans="1:17" x14ac:dyDescent="0.25">
      <c r="A30" s="115" t="s">
        <v>249</v>
      </c>
      <c r="B30" s="115">
        <f t="shared" si="10"/>
        <v>1200</v>
      </c>
      <c r="C30" s="116">
        <f t="shared" si="11"/>
        <v>18011.018647865094</v>
      </c>
      <c r="D30" s="116">
        <v>0.18329999999999999</v>
      </c>
      <c r="E30" s="116">
        <f t="shared" si="12"/>
        <v>21312.438366018767</v>
      </c>
      <c r="F30" s="116">
        <v>0.76</v>
      </c>
      <c r="G30" s="116">
        <f t="shared" si="13"/>
        <v>161.97453158174264</v>
      </c>
      <c r="H30" s="116">
        <f t="shared" si="14"/>
        <v>21150.463834437025</v>
      </c>
      <c r="J30" s="115" t="s">
        <v>249</v>
      </c>
      <c r="K30" s="115">
        <f t="shared" si="15"/>
        <v>1200</v>
      </c>
      <c r="L30" s="116">
        <f t="shared" si="16"/>
        <v>17316.650142076229</v>
      </c>
      <c r="M30" s="116">
        <v>0.1716</v>
      </c>
      <c r="N30" s="116">
        <f t="shared" si="17"/>
        <v>20288.187306456508</v>
      </c>
      <c r="O30" s="116">
        <v>0.71</v>
      </c>
      <c r="P30" s="116">
        <f t="shared" si="18"/>
        <v>144.04612987584119</v>
      </c>
      <c r="Q30" s="116">
        <f t="shared" si="19"/>
        <v>20144.141176580666</v>
      </c>
    </row>
    <row r="31" spans="1:17" x14ac:dyDescent="0.25">
      <c r="A31" s="115" t="s">
        <v>250</v>
      </c>
      <c r="B31" s="115">
        <f t="shared" si="10"/>
        <v>1200</v>
      </c>
      <c r="C31" s="116">
        <f t="shared" si="11"/>
        <v>22350.463834437025</v>
      </c>
      <c r="D31" s="116">
        <v>0.18329999999999999</v>
      </c>
      <c r="E31" s="116">
        <f t="shared" si="12"/>
        <v>26447.30385528933</v>
      </c>
      <c r="F31" s="116">
        <v>0.76</v>
      </c>
      <c r="G31" s="116">
        <f t="shared" si="13"/>
        <v>200.99950930019892</v>
      </c>
      <c r="H31" s="116">
        <f t="shared" si="14"/>
        <v>26246.304345989131</v>
      </c>
      <c r="J31" s="115" t="s">
        <v>250</v>
      </c>
      <c r="K31" s="115">
        <f t="shared" si="15"/>
        <v>1200</v>
      </c>
      <c r="L31" s="116">
        <f t="shared" si="16"/>
        <v>21344.141176580666</v>
      </c>
      <c r="M31" s="116">
        <v>0.1716</v>
      </c>
      <c r="N31" s="116">
        <f t="shared" si="17"/>
        <v>25006.795802481909</v>
      </c>
      <c r="O31" s="116">
        <v>0.71</v>
      </c>
      <c r="P31" s="116">
        <f t="shared" si="18"/>
        <v>177.54825019762154</v>
      </c>
      <c r="Q31" s="116">
        <f t="shared" si="19"/>
        <v>24829.247552284287</v>
      </c>
    </row>
    <row r="32" spans="1:17" x14ac:dyDescent="0.25">
      <c r="A32" s="115" t="s">
        <v>251</v>
      </c>
      <c r="B32" s="115">
        <f t="shared" si="10"/>
        <v>1200</v>
      </c>
      <c r="C32" s="116">
        <f t="shared" si="11"/>
        <v>27446.304345989131</v>
      </c>
      <c r="D32" s="116">
        <v>0.18329999999999999</v>
      </c>
      <c r="E32" s="116">
        <f t="shared" si="12"/>
        <v>32477.211932608938</v>
      </c>
      <c r="F32" s="116">
        <v>0.76</v>
      </c>
      <c r="G32" s="116">
        <f t="shared" si="13"/>
        <v>246.82681068782793</v>
      </c>
      <c r="H32" s="116">
        <f t="shared" si="14"/>
        <v>32230.38512192111</v>
      </c>
      <c r="J32" s="115" t="s">
        <v>251</v>
      </c>
      <c r="K32" s="115">
        <f t="shared" si="15"/>
        <v>1200</v>
      </c>
      <c r="L32" s="116">
        <f t="shared" si="16"/>
        <v>26029.247552284287</v>
      </c>
      <c r="M32" s="116">
        <v>0.1716</v>
      </c>
      <c r="N32" s="116">
        <f t="shared" si="17"/>
        <v>30495.866432256269</v>
      </c>
      <c r="O32" s="116">
        <v>0.71</v>
      </c>
      <c r="P32" s="116">
        <f t="shared" si="18"/>
        <v>216.52065166901949</v>
      </c>
      <c r="Q32" s="116">
        <f t="shared" si="19"/>
        <v>30279.345780587249</v>
      </c>
    </row>
    <row r="33" spans="1:17" x14ac:dyDescent="0.25">
      <c r="A33" s="119" t="s">
        <v>149</v>
      </c>
      <c r="B33" s="125">
        <f>SUM(B23:B32)</f>
        <v>12000</v>
      </c>
      <c r="C33" s="120"/>
      <c r="D33" s="118"/>
      <c r="E33" s="118"/>
      <c r="F33" s="118"/>
      <c r="G33" s="120">
        <f>SUM(G23:G32)</f>
        <v>1043.7535803641433</v>
      </c>
      <c r="H33" s="120">
        <f>H32</f>
        <v>32230.38512192111</v>
      </c>
      <c r="J33" s="119" t="s">
        <v>149</v>
      </c>
      <c r="K33" s="125">
        <f>SUM(K23:K32)</f>
        <v>12000</v>
      </c>
      <c r="L33" s="120"/>
      <c r="M33" s="118"/>
      <c r="N33" s="118"/>
      <c r="O33" s="118"/>
      <c r="P33" s="120">
        <f>SUM(P23:P32)</f>
        <v>922.22565836676893</v>
      </c>
      <c r="Q33" s="120">
        <f>Q32</f>
        <v>30279.345780587249</v>
      </c>
    </row>
    <row r="34" spans="1:17" x14ac:dyDescent="0.25">
      <c r="G34" s="122" t="s">
        <v>253</v>
      </c>
      <c r="H34" s="123">
        <f>H33-B33</f>
        <v>20230.38512192111</v>
      </c>
      <c r="P34" s="122" t="s">
        <v>253</v>
      </c>
      <c r="Q34" s="123">
        <f>Q33-K33</f>
        <v>18279.345780587249</v>
      </c>
    </row>
  </sheetData>
  <mergeCells count="4">
    <mergeCell ref="A1:H1"/>
    <mergeCell ref="J1:Q1"/>
    <mergeCell ref="A19:H19"/>
    <mergeCell ref="J19:Q19"/>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3" t="s">
        <v>226</v>
      </c>
    </row>
    <row r="5" spans="1:17" x14ac:dyDescent="0.25">
      <c r="M5">
        <v>6000</v>
      </c>
      <c r="O5" t="s">
        <v>76</v>
      </c>
      <c r="P5">
        <f>6000*0.3</f>
        <v>1800</v>
      </c>
      <c r="Q5">
        <f>P5*0.035/100</f>
        <v>0.63000000000000012</v>
      </c>
    </row>
    <row r="6" spans="1:17" x14ac:dyDescent="0.25">
      <c r="O6" t="s">
        <v>123</v>
      </c>
      <c r="P6">
        <f t="shared" ref="P6" si="0">6000*0.3</f>
        <v>1800</v>
      </c>
      <c r="Q6">
        <f>P6*0.015/100</f>
        <v>0.27</v>
      </c>
    </row>
    <row r="7" spans="1:17" x14ac:dyDescent="0.25">
      <c r="B7" t="s">
        <v>227</v>
      </c>
      <c r="C7">
        <v>29</v>
      </c>
      <c r="D7">
        <v>0.87</v>
      </c>
      <c r="E7">
        <v>0.42</v>
      </c>
      <c r="F7">
        <f>C7/E7</f>
        <v>69.047619047619051</v>
      </c>
      <c r="O7" t="s">
        <v>228</v>
      </c>
      <c r="P7">
        <f>6000*0.2</f>
        <v>1200</v>
      </c>
      <c r="Q7">
        <f>P7*0.03/100</f>
        <v>0.36</v>
      </c>
    </row>
    <row r="8" spans="1:17" x14ac:dyDescent="0.25">
      <c r="B8" t="s">
        <v>229</v>
      </c>
      <c r="D8">
        <f>C7/D7</f>
        <v>33.333333333333336</v>
      </c>
      <c r="O8" t="s">
        <v>230</v>
      </c>
      <c r="P8">
        <f>6000*0.1</f>
        <v>600</v>
      </c>
      <c r="Q8">
        <f>P8*0.03/100</f>
        <v>0.18</v>
      </c>
    </row>
    <row r="9" spans="1:17" x14ac:dyDescent="0.25">
      <c r="C9">
        <v>29.609195402298852</v>
      </c>
      <c r="D9">
        <f>C7/C9</f>
        <v>0.97942546583850931</v>
      </c>
      <c r="O9" t="s">
        <v>231</v>
      </c>
      <c r="P9">
        <f>6000*0.1</f>
        <v>600</v>
      </c>
      <c r="Q9">
        <f>P9*0.18/100</f>
        <v>1.08</v>
      </c>
    </row>
    <row r="10" spans="1:17" x14ac:dyDescent="0.25">
      <c r="P10">
        <f>SUM(P5:P9)</f>
        <v>6000</v>
      </c>
      <c r="Q10">
        <f>SUM(Q5:Q9)</f>
        <v>2.5200000000000005</v>
      </c>
    </row>
    <row r="13" spans="1:17" ht="15.75" x14ac:dyDescent="0.2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279058-55CB-4493-B75B-5D7185356AE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6bcbbac3-d60f-4c54-b2b4-d245c065548d"/>
    <ds:schemaRef ds:uri="http://www.w3.org/XML/1998/namespace"/>
    <ds:schemaRef ds:uri="http://purl.org/dc/dcmitype/"/>
  </ds:schemaRefs>
</ds:datastoreItem>
</file>

<file path=customXml/itemProps2.xml><?xml version="1.0" encoding="utf-8"?>
<ds:datastoreItem xmlns:ds="http://schemas.openxmlformats.org/officeDocument/2006/customXml" ds:itemID="{BA34C98C-9293-438D-A0B7-502693F3ED27}">
  <ds:schemaRefs>
    <ds:schemaRef ds:uri="http://schemas.microsoft.com/DataMashup"/>
  </ds:schemaRefs>
</ds:datastoreItem>
</file>

<file path=customXml/itemProps3.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4.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Stock Watch List</vt:lpstr>
      <vt:lpstr>Index &amp; Mutual Fund WatchList</vt:lpstr>
      <vt:lpstr>Company Information</vt:lpstr>
      <vt:lpstr>Index Funds by Category</vt:lpstr>
      <vt:lpstr>Portfolio Strategy</vt:lpstr>
      <vt:lpstr>Portfolio</vt:lpstr>
      <vt:lpstr>VWUSX High Return Mimic</vt:lpstr>
      <vt:lpstr>All Weather Portfolio</vt:lpstr>
      <vt:lpstr>Calculate Returns</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2020-07-22T19:52:56Z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