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07"/>
  <workbookPr defaultThemeVersion="166925"/>
  <mc:AlternateContent xmlns:mc="http://schemas.openxmlformats.org/markup-compatibility/2006">
    <mc:Choice Requires="x15">
      <x15ac:absPath xmlns:x15ac="http://schemas.microsoft.com/office/spreadsheetml/2010/11/ac" url="https://bayergroup-my.sharepoint.com/personal/sivacharan_chandrasekar_ext_bayer_com/Documents/Personal Data/Analytics/us-stocks-analysis/input/"/>
    </mc:Choice>
  </mc:AlternateContent>
  <xr:revisionPtr revIDLastSave="753" documentId="8_{CFA97495-CC0A-4008-AAD7-28837E8129FC}" xr6:coauthVersionLast="45" xr6:coauthVersionMax="45" xr10:uidLastSave="{60DF8F91-8D71-4836-9DC8-443DA1272EC0}"/>
  <bookViews>
    <workbookView xWindow="-120" yWindow="-120" windowWidth="29040" windowHeight="15840" tabRatio="723" firstSheet="1" activeTab="6" xr2:uid="{00000000-000D-0000-FFFF-FFFF00000000}"/>
  </bookViews>
  <sheets>
    <sheet name="Stock Watch List" sheetId="1" r:id="rId1"/>
    <sheet name="Index &amp; Mutual Fund WatchList" sheetId="10" r:id="rId2"/>
    <sheet name="Portfolio" sheetId="8" r:id="rId3"/>
    <sheet name="Stock Purchase History" sheetId="3" r:id="rId4"/>
    <sheet name="Company Information" sheetId="5" r:id="rId5"/>
    <sheet name="Index Funds by Category" sheetId="4" r:id="rId6"/>
    <sheet name="Portfolio Strategy" sheetId="2" r:id="rId7"/>
    <sheet name="VWUSX High Return Mimic" sheetId="7" r:id="rId8"/>
    <sheet name="All Weather Portfolio" sheetId="9" r:id="rId9"/>
    <sheet name="Blog" sheetId="6" r:id="rId10"/>
  </sheets>
  <definedNames>
    <definedName name="_xlnm._FilterDatabase" localSheetId="4" hidden="1">'Company Information'!$A$1:$D$51</definedName>
    <definedName name="_xlnm._FilterDatabase" localSheetId="5" hidden="1">'Index Funds by Category'!$A$1:$AC$81</definedName>
    <definedName name="_xlnm._FilterDatabase" localSheetId="2" hidden="1">Portfolio!$A$5:$M$1003</definedName>
    <definedName name="_xlnm._FilterDatabase" localSheetId="7" hidden="1">'VWUSX High Return Mimic'!$A$5:$M$1003</definedName>
  </definedName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K21" i="10" l="1" a="1"/>
  <c r="K21" i="10"/>
  <c r="K5" i="10" a="1"/>
  <c r="K5" i="10"/>
  <c r="K7" i="10" a="1"/>
  <c r="K7" i="10"/>
  <c r="K6" i="10" a="1"/>
  <c r="K6" i="10"/>
  <c r="K23" i="10" a="1"/>
  <c r="K23" i="10"/>
  <c r="K26" i="10" a="1"/>
  <c r="K26" i="10"/>
  <c r="K19" i="10" a="1"/>
  <c r="K19" i="10"/>
  <c r="K24" i="10" a="1"/>
  <c r="K24" i="10"/>
  <c r="K8" i="10" a="1"/>
  <c r="K8" i="10"/>
  <c r="K10" i="10" a="1"/>
  <c r="K10" i="10"/>
  <c r="K13" i="10" a="1"/>
  <c r="K13" i="10"/>
  <c r="K4" i="10" a="1"/>
  <c r="K4" i="10"/>
  <c r="K2" i="10" a="1"/>
  <c r="K2" i="10"/>
  <c r="K25" i="10" a="1"/>
  <c r="K25" i="10"/>
  <c r="K14" i="10" a="1"/>
  <c r="K14" i="10"/>
  <c r="K29" i="10" a="1"/>
  <c r="K29" i="10"/>
  <c r="K30" i="10" a="1"/>
  <c r="K30" i="10"/>
  <c r="K22" i="10" a="1"/>
  <c r="K22" i="10"/>
  <c r="K31" i="10" a="1"/>
  <c r="K31" i="10"/>
  <c r="K27" i="10" a="1"/>
  <c r="K27" i="10"/>
  <c r="K16" i="10" a="1"/>
  <c r="K16" i="10"/>
  <c r="K15" i="10" a="1"/>
  <c r="K15" i="10"/>
  <c r="K18" i="10" a="1"/>
  <c r="K18" i="10"/>
  <c r="K28" i="10" a="1"/>
  <c r="K28" i="10"/>
  <c r="K20" i="10" a="1"/>
  <c r="K20" i="10"/>
  <c r="K32" i="10" a="1"/>
  <c r="K32" i="10"/>
  <c r="K9" i="10" a="1"/>
  <c r="K9" i="10"/>
  <c r="K17" i="10" a="1"/>
  <c r="K17" i="10"/>
  <c r="K12" i="10" a="1"/>
  <c r="K12" i="10"/>
  <c r="K11" i="10" a="1"/>
  <c r="K11" i="10"/>
  <c r="K3" i="10" a="1"/>
  <c r="K3" i="10"/>
  <c r="J21" i="10" a="1"/>
  <c r="J21" i="10"/>
  <c r="J5" i="10" a="1"/>
  <c r="J5" i="10"/>
  <c r="J7" i="10" a="1"/>
  <c r="J7" i="10"/>
  <c r="J6" i="10" a="1"/>
  <c r="J6" i="10"/>
  <c r="J23" i="10" a="1"/>
  <c r="J23" i="10"/>
  <c r="J26" i="10" a="1"/>
  <c r="J26" i="10"/>
  <c r="J19" i="10" a="1"/>
  <c r="J19" i="10"/>
  <c r="J24" i="10" a="1"/>
  <c r="J24" i="10"/>
  <c r="J8" i="10" a="1"/>
  <c r="J8" i="10"/>
  <c r="J10" i="10" a="1"/>
  <c r="J10" i="10"/>
  <c r="J13" i="10" a="1"/>
  <c r="J13" i="10"/>
  <c r="J4" i="10" a="1"/>
  <c r="J4" i="10"/>
  <c r="J2" i="10" a="1"/>
  <c r="J2" i="10"/>
  <c r="J25" i="10" a="1"/>
  <c r="J25" i="10"/>
  <c r="J14" i="10" a="1"/>
  <c r="J14" i="10"/>
  <c r="J29" i="10" a="1"/>
  <c r="J29" i="10"/>
  <c r="J30" i="10" a="1"/>
  <c r="J30" i="10"/>
  <c r="J22" i="10" a="1"/>
  <c r="J22" i="10"/>
  <c r="J31" i="10" a="1"/>
  <c r="J31" i="10"/>
  <c r="J27" i="10" a="1"/>
  <c r="J27" i="10"/>
  <c r="J16" i="10" a="1"/>
  <c r="J16" i="10"/>
  <c r="J15" i="10" a="1"/>
  <c r="J15" i="10"/>
  <c r="J18" i="10" a="1"/>
  <c r="J18" i="10"/>
  <c r="J28" i="10" a="1"/>
  <c r="J28" i="10"/>
  <c r="J20" i="10" a="1"/>
  <c r="J20" i="10"/>
  <c r="J32" i="10" a="1"/>
  <c r="J32" i="10"/>
  <c r="J9" i="10" a="1"/>
  <c r="J9" i="10"/>
  <c r="J17" i="10" a="1"/>
  <c r="J17" i="10"/>
  <c r="J12" i="10" a="1"/>
  <c r="J12" i="10"/>
  <c r="J11" i="10" a="1"/>
  <c r="J11" i="10"/>
  <c r="J3" i="10" a="1"/>
  <c r="J3" i="10"/>
  <c r="B3" i="10"/>
  <c r="C3" i="10"/>
  <c r="D3" i="10"/>
  <c r="E3" i="10"/>
  <c r="F3" i="10"/>
  <c r="G3" i="10"/>
  <c r="H3" i="10"/>
  <c r="I3" i="10"/>
  <c r="N3" i="10"/>
  <c r="B11" i="10"/>
  <c r="C11" i="10"/>
  <c r="D11" i="10"/>
  <c r="E11" i="10"/>
  <c r="F11" i="10"/>
  <c r="G11" i="10"/>
  <c r="H11" i="10"/>
  <c r="I11" i="10"/>
  <c r="N11" i="10"/>
  <c r="B12" i="10"/>
  <c r="C12" i="10"/>
  <c r="D12" i="10"/>
  <c r="E12" i="10"/>
  <c r="F12" i="10"/>
  <c r="G12" i="10"/>
  <c r="H12" i="10"/>
  <c r="I12" i="10"/>
  <c r="N12" i="10"/>
  <c r="B17" i="10"/>
  <c r="C17" i="10"/>
  <c r="D17" i="10"/>
  <c r="E17" i="10"/>
  <c r="F17" i="10"/>
  <c r="G17" i="10"/>
  <c r="H17" i="10"/>
  <c r="I17" i="10"/>
  <c r="N17" i="10"/>
  <c r="B9" i="10"/>
  <c r="C9" i="10"/>
  <c r="D9" i="10"/>
  <c r="E9" i="10"/>
  <c r="F9" i="10"/>
  <c r="G9" i="10"/>
  <c r="H9" i="10"/>
  <c r="I9" i="10"/>
  <c r="N9" i="10"/>
  <c r="B32" i="10"/>
  <c r="C32" i="10"/>
  <c r="D32" i="10"/>
  <c r="E32" i="10"/>
  <c r="F32" i="10"/>
  <c r="G32" i="10"/>
  <c r="H32" i="10"/>
  <c r="I32" i="10"/>
  <c r="N32" i="10"/>
  <c r="B20" i="10"/>
  <c r="C20" i="10"/>
  <c r="D20" i="10"/>
  <c r="E20" i="10"/>
  <c r="F20" i="10"/>
  <c r="G20" i="10"/>
  <c r="H20" i="10"/>
  <c r="I20" i="10"/>
  <c r="N20" i="10"/>
  <c r="B28" i="10"/>
  <c r="C28" i="10"/>
  <c r="D28" i="10"/>
  <c r="E28" i="10"/>
  <c r="F28" i="10"/>
  <c r="G28" i="10"/>
  <c r="H28" i="10"/>
  <c r="I28" i="10"/>
  <c r="N28" i="10"/>
  <c r="B18" i="10"/>
  <c r="C18" i="10"/>
  <c r="D18" i="10"/>
  <c r="E18" i="10"/>
  <c r="F18" i="10"/>
  <c r="G18" i="10"/>
  <c r="H18" i="10"/>
  <c r="I18" i="10"/>
  <c r="N18" i="10"/>
  <c r="B15" i="10"/>
  <c r="C15" i="10"/>
  <c r="D15" i="10"/>
  <c r="E15" i="10"/>
  <c r="F15" i="10"/>
  <c r="G15" i="10"/>
  <c r="H15" i="10"/>
  <c r="I15" i="10"/>
  <c r="N15" i="10"/>
  <c r="B16" i="10"/>
  <c r="C16" i="10"/>
  <c r="D16" i="10"/>
  <c r="E16" i="10"/>
  <c r="F16" i="10"/>
  <c r="G16" i="10"/>
  <c r="H16" i="10"/>
  <c r="I16" i="10"/>
  <c r="N16" i="10"/>
  <c r="B27" i="10"/>
  <c r="C27" i="10"/>
  <c r="D27" i="10"/>
  <c r="E27" i="10"/>
  <c r="F27" i="10"/>
  <c r="G27" i="10"/>
  <c r="H27" i="10"/>
  <c r="I27" i="10"/>
  <c r="N27" i="10"/>
  <c r="B31" i="10"/>
  <c r="C31" i="10"/>
  <c r="D31" i="10"/>
  <c r="E31" i="10"/>
  <c r="F31" i="10"/>
  <c r="G31" i="10"/>
  <c r="H31" i="10"/>
  <c r="I31" i="10"/>
  <c r="N31" i="10"/>
  <c r="B22" i="10"/>
  <c r="C22" i="10"/>
  <c r="D22" i="10"/>
  <c r="E22" i="10"/>
  <c r="F22" i="10"/>
  <c r="G22" i="10"/>
  <c r="H22" i="10"/>
  <c r="I22" i="10"/>
  <c r="N22" i="10"/>
  <c r="B30" i="10"/>
  <c r="C30" i="10"/>
  <c r="D30" i="10"/>
  <c r="E30" i="10"/>
  <c r="F30" i="10"/>
  <c r="G30" i="10"/>
  <c r="H30" i="10"/>
  <c r="I30" i="10"/>
  <c r="N30" i="10"/>
  <c r="B29" i="10"/>
  <c r="C29" i="10"/>
  <c r="D29" i="10"/>
  <c r="E29" i="10"/>
  <c r="F29" i="10"/>
  <c r="G29" i="10"/>
  <c r="H29" i="10"/>
  <c r="I29" i="10"/>
  <c r="N29" i="10"/>
  <c r="Q6" i="2"/>
  <c r="Q2" i="2"/>
  <c r="R2" i="2" s="1"/>
  <c r="Q3" i="2"/>
  <c r="R3" i="2" s="1"/>
  <c r="Q5" i="2"/>
  <c r="R5" i="2" s="1"/>
  <c r="Q4" i="2"/>
  <c r="R4" i="2" s="1"/>
  <c r="Q7" i="2"/>
  <c r="R7" i="2" s="1"/>
  <c r="Q8" i="2"/>
  <c r="R8" i="2" s="1"/>
  <c r="P9" i="2"/>
  <c r="Q1" i="2"/>
  <c r="L3" i="10" l="1"/>
  <c r="M3" i="10" s="1"/>
  <c r="L11" i="10"/>
  <c r="M11" i="10" s="1"/>
  <c r="L12" i="10"/>
  <c r="M12" i="10" s="1"/>
  <c r="L17" i="10"/>
  <c r="M17" i="10" s="1"/>
  <c r="L9" i="10"/>
  <c r="M9" i="10" s="1"/>
  <c r="L32" i="10"/>
  <c r="M32" i="10" s="1"/>
  <c r="L20" i="10"/>
  <c r="M20" i="10" s="1"/>
  <c r="L28" i="10"/>
  <c r="M28" i="10" s="1"/>
  <c r="L18" i="10"/>
  <c r="M18" i="10" s="1"/>
  <c r="L15" i="10"/>
  <c r="M15" i="10" s="1"/>
  <c r="L16" i="10"/>
  <c r="M16" i="10" s="1"/>
  <c r="L27" i="10"/>
  <c r="M27" i="10" s="1"/>
  <c r="L31" i="10"/>
  <c r="M31" i="10" s="1"/>
  <c r="L22" i="10"/>
  <c r="M22" i="10" s="1"/>
  <c r="L30" i="10"/>
  <c r="M30" i="10" s="1"/>
  <c r="L29" i="10"/>
  <c r="M29" i="10" s="1"/>
  <c r="L14" i="10"/>
  <c r="L25" i="10"/>
  <c r="L2" i="10"/>
  <c r="L4" i="10"/>
  <c r="L13" i="10"/>
  <c r="L10" i="10"/>
  <c r="L8" i="10"/>
  <c r="L24" i="10"/>
  <c r="L19" i="10"/>
  <c r="L26" i="10"/>
  <c r="L23" i="10"/>
  <c r="L6" i="10"/>
  <c r="L7" i="10"/>
  <c r="L5" i="10"/>
  <c r="L21" i="10"/>
  <c r="R6" i="2"/>
  <c r="R1" i="2"/>
  <c r="Q9" i="2"/>
  <c r="R9" i="2" s="1"/>
  <c r="B14" i="10"/>
  <c r="C14" i="10"/>
  <c r="D14" i="10"/>
  <c r="E14" i="10"/>
  <c r="F14" i="10"/>
  <c r="G14" i="10"/>
  <c r="M14" i="10" s="1"/>
  <c r="H14" i="10"/>
  <c r="I14" i="10"/>
  <c r="N14" i="10"/>
  <c r="B25" i="10"/>
  <c r="C25" i="10"/>
  <c r="D25" i="10"/>
  <c r="E25" i="10"/>
  <c r="F25" i="10"/>
  <c r="G25" i="10"/>
  <c r="M25" i="10" s="1"/>
  <c r="H25" i="10"/>
  <c r="I25" i="10"/>
  <c r="N25" i="10"/>
  <c r="B2" i="10"/>
  <c r="C2" i="10"/>
  <c r="D2" i="10"/>
  <c r="E2" i="10"/>
  <c r="F2" i="10"/>
  <c r="G2" i="10"/>
  <c r="M2" i="10" s="1"/>
  <c r="H2" i="10"/>
  <c r="I2" i="10"/>
  <c r="N2" i="10"/>
  <c r="B4" i="10"/>
  <c r="C4" i="10"/>
  <c r="D4" i="10"/>
  <c r="E4" i="10"/>
  <c r="F4" i="10"/>
  <c r="G4" i="10"/>
  <c r="M4" i="10" s="1"/>
  <c r="H4" i="10"/>
  <c r="I4" i="10"/>
  <c r="N4" i="10"/>
  <c r="B13" i="10"/>
  <c r="C13" i="10"/>
  <c r="D13" i="10"/>
  <c r="E13" i="10"/>
  <c r="F13" i="10"/>
  <c r="G13" i="10"/>
  <c r="M13" i="10" s="1"/>
  <c r="H13" i="10"/>
  <c r="I13" i="10"/>
  <c r="N13" i="10"/>
  <c r="B10" i="10"/>
  <c r="C10" i="10"/>
  <c r="D10" i="10"/>
  <c r="E10" i="10"/>
  <c r="F10" i="10"/>
  <c r="G10" i="10"/>
  <c r="M10" i="10" s="1"/>
  <c r="H10" i="10"/>
  <c r="I10" i="10"/>
  <c r="N10" i="10"/>
  <c r="B8" i="10"/>
  <c r="C8" i="10"/>
  <c r="D8" i="10"/>
  <c r="E8" i="10"/>
  <c r="F8" i="10"/>
  <c r="G8" i="10"/>
  <c r="M8" i="10" s="1"/>
  <c r="H8" i="10"/>
  <c r="I8" i="10"/>
  <c r="N8" i="10"/>
  <c r="S87" i="1" a="1"/>
  <c r="S87" i="1" s="1"/>
  <c r="R87" i="1" a="1"/>
  <c r="R87" i="1" s="1"/>
  <c r="O87" i="1"/>
  <c r="N87" i="1" a="1"/>
  <c r="N87" i="1" s="1"/>
  <c r="M87" i="1" a="1"/>
  <c r="M87" i="1" s="1"/>
  <c r="L87" i="1" a="1"/>
  <c r="L87" i="1" s="1"/>
  <c r="K87" i="1" a="1"/>
  <c r="K87" i="1" s="1"/>
  <c r="J87" i="1" a="1"/>
  <c r="J87" i="1" s="1"/>
  <c r="I87" i="1" a="1"/>
  <c r="I87" i="1" s="1"/>
  <c r="H87" i="1" a="1"/>
  <c r="H87" i="1" s="1"/>
  <c r="G87" i="1" a="1"/>
  <c r="G87" i="1" s="1"/>
  <c r="F87" i="1" a="1"/>
  <c r="F87" i="1" s="1"/>
  <c r="E87" i="1" a="1"/>
  <c r="E87" i="1" s="1"/>
  <c r="B87" i="1" a="1"/>
  <c r="B87" i="1" s="1"/>
  <c r="T87" i="1" s="1"/>
  <c r="P87" i="1" l="1"/>
  <c r="W87" i="1"/>
  <c r="U87" i="1"/>
  <c r="V87" i="1"/>
  <c r="Q87" i="1"/>
  <c r="B86" i="1" a="1"/>
  <c r="B86" i="1" s="1"/>
  <c r="T86" i="1" s="1"/>
  <c r="E86" i="1" a="1"/>
  <c r="E86" i="1" s="1"/>
  <c r="F86" i="1" a="1"/>
  <c r="F86" i="1" s="1"/>
  <c r="G86" i="1" a="1"/>
  <c r="G86" i="1" s="1"/>
  <c r="H86" i="1" a="1"/>
  <c r="H86" i="1" s="1"/>
  <c r="I86" i="1" a="1"/>
  <c r="I86" i="1" s="1"/>
  <c r="J86" i="1" a="1"/>
  <c r="J86" i="1" s="1"/>
  <c r="K86" i="1" a="1"/>
  <c r="K86" i="1" s="1"/>
  <c r="L86" i="1" a="1"/>
  <c r="L86" i="1" s="1"/>
  <c r="M86" i="1" a="1"/>
  <c r="M86" i="1" s="1"/>
  <c r="N86" i="1" a="1"/>
  <c r="N86" i="1" s="1"/>
  <c r="O86" i="1"/>
  <c r="R86" i="1" a="1"/>
  <c r="R86" i="1" s="1"/>
  <c r="S86" i="1" a="1"/>
  <c r="S86" i="1" s="1"/>
  <c r="B24" i="10"/>
  <c r="C24" i="10"/>
  <c r="D24" i="10"/>
  <c r="E24" i="10"/>
  <c r="F24" i="10"/>
  <c r="G24" i="10"/>
  <c r="M24" i="10" s="1"/>
  <c r="H24" i="10"/>
  <c r="I24" i="10"/>
  <c r="N24" i="10"/>
  <c r="B19" i="10"/>
  <c r="C19" i="10"/>
  <c r="D19" i="10"/>
  <c r="E19" i="10"/>
  <c r="F19" i="10"/>
  <c r="G19" i="10"/>
  <c r="M19" i="10" s="1"/>
  <c r="H19" i="10"/>
  <c r="I19" i="10"/>
  <c r="N19" i="10"/>
  <c r="N21" i="10"/>
  <c r="N5" i="10"/>
  <c r="N7" i="10"/>
  <c r="N6" i="10"/>
  <c r="N23" i="10"/>
  <c r="N26" i="10"/>
  <c r="B26" i="10"/>
  <c r="C26" i="10"/>
  <c r="D26" i="10"/>
  <c r="E26" i="10"/>
  <c r="F26" i="10"/>
  <c r="G26" i="10"/>
  <c r="M26" i="10" s="1"/>
  <c r="H26" i="10"/>
  <c r="I26" i="10"/>
  <c r="B23" i="10"/>
  <c r="C23" i="10"/>
  <c r="D23" i="10"/>
  <c r="E23" i="10"/>
  <c r="F23" i="10"/>
  <c r="G23" i="10"/>
  <c r="M23" i="10" s="1"/>
  <c r="H23" i="10"/>
  <c r="I23" i="10"/>
  <c r="C21" i="10"/>
  <c r="C5" i="10"/>
  <c r="C7" i="10"/>
  <c r="C6" i="10"/>
  <c r="I21" i="10"/>
  <c r="I5" i="10"/>
  <c r="I7" i="10"/>
  <c r="I6" i="10"/>
  <c r="H21" i="10"/>
  <c r="H5" i="10"/>
  <c r="H7" i="10"/>
  <c r="H6" i="10"/>
  <c r="G21" i="10"/>
  <c r="M21" i="10" s="1"/>
  <c r="G5" i="10"/>
  <c r="M5" i="10" s="1"/>
  <c r="G7" i="10"/>
  <c r="M7" i="10" s="1"/>
  <c r="G6" i="10"/>
  <c r="M6" i="10" s="1"/>
  <c r="F21" i="10"/>
  <c r="F5" i="10"/>
  <c r="F7" i="10"/>
  <c r="F6" i="10"/>
  <c r="D21" i="10"/>
  <c r="D5" i="10"/>
  <c r="D7" i="10"/>
  <c r="D6" i="10"/>
  <c r="E21" i="10"/>
  <c r="E5" i="10"/>
  <c r="E7" i="10"/>
  <c r="E6" i="10"/>
  <c r="B21" i="10"/>
  <c r="B5" i="10"/>
  <c r="B7" i="10"/>
  <c r="B6" i="10"/>
  <c r="P86" i="1" l="1"/>
  <c r="W86" i="1"/>
  <c r="U86" i="1"/>
  <c r="V86" i="1"/>
  <c r="Q86" i="1"/>
  <c r="H23" i="8"/>
  <c r="I23" i="8"/>
  <c r="J23" i="8" s="1"/>
  <c r="E3" i="3"/>
  <c r="F3" i="3"/>
  <c r="G3" i="3"/>
  <c r="L23" i="8" l="1"/>
  <c r="K23" i="8"/>
  <c r="B4" i="1" a="1"/>
  <c r="B4" i="1" s="1"/>
  <c r="T4" i="1" s="1"/>
  <c r="E4" i="1" a="1"/>
  <c r="E4" i="1" s="1"/>
  <c r="F4" i="1" a="1"/>
  <c r="F4" i="1" s="1"/>
  <c r="G4" i="1" a="1"/>
  <c r="G4" i="1" s="1"/>
  <c r="H4" i="1" a="1"/>
  <c r="H4" i="1" s="1"/>
  <c r="I4" i="1" a="1"/>
  <c r="I4" i="1" s="1"/>
  <c r="J4" i="1" a="1"/>
  <c r="J4" i="1" s="1"/>
  <c r="K4" i="1" a="1"/>
  <c r="K4" i="1" s="1"/>
  <c r="L4" i="1" a="1"/>
  <c r="L4" i="1" s="1"/>
  <c r="M4" i="1" a="1"/>
  <c r="M4" i="1" s="1"/>
  <c r="N4" i="1" a="1"/>
  <c r="N4" i="1" s="1"/>
  <c r="O4" i="1"/>
  <c r="R4" i="1" a="1"/>
  <c r="R4" i="1" s="1"/>
  <c r="S4" i="1" a="1"/>
  <c r="S4" i="1" s="1"/>
  <c r="B74" i="1" a="1"/>
  <c r="B74" i="1" s="1"/>
  <c r="T74" i="1" s="1"/>
  <c r="E74" i="1" a="1"/>
  <c r="E74" i="1" s="1"/>
  <c r="F74" i="1" a="1"/>
  <c r="F74" i="1" s="1"/>
  <c r="G74" i="1" a="1"/>
  <c r="G74" i="1" s="1"/>
  <c r="H74" i="1" a="1"/>
  <c r="H74" i="1" s="1"/>
  <c r="I74" i="1" a="1"/>
  <c r="I74" i="1" s="1"/>
  <c r="J74" i="1" a="1"/>
  <c r="J74" i="1" s="1"/>
  <c r="K74" i="1" a="1"/>
  <c r="K74" i="1" s="1"/>
  <c r="L74" i="1" a="1"/>
  <c r="L74" i="1" s="1"/>
  <c r="M74" i="1" a="1"/>
  <c r="M74" i="1" s="1"/>
  <c r="N74" i="1" a="1"/>
  <c r="N74" i="1" s="1"/>
  <c r="O74" i="1"/>
  <c r="R74" i="1" a="1"/>
  <c r="R74" i="1" s="1"/>
  <c r="S74" i="1" a="1"/>
  <c r="S74" i="1" s="1"/>
  <c r="B27" i="1" a="1"/>
  <c r="B27" i="1" s="1"/>
  <c r="T27" i="1" s="1"/>
  <c r="E27" i="1" a="1"/>
  <c r="E27" i="1" s="1"/>
  <c r="F27" i="1" a="1"/>
  <c r="F27" i="1" s="1"/>
  <c r="G27" i="1" a="1"/>
  <c r="G27" i="1" s="1"/>
  <c r="H27" i="1" a="1"/>
  <c r="H27" i="1" s="1"/>
  <c r="I27" i="1" a="1"/>
  <c r="I27" i="1" s="1"/>
  <c r="J27" i="1" a="1"/>
  <c r="J27" i="1" s="1"/>
  <c r="K27" i="1" a="1"/>
  <c r="K27" i="1" s="1"/>
  <c r="L27" i="1" a="1"/>
  <c r="L27" i="1" s="1"/>
  <c r="M27" i="1" a="1"/>
  <c r="M27" i="1" s="1"/>
  <c r="N27" i="1" a="1"/>
  <c r="N27" i="1" s="1"/>
  <c r="O27" i="1"/>
  <c r="R27" i="1" a="1"/>
  <c r="R27" i="1" s="1"/>
  <c r="S27" i="1" a="1"/>
  <c r="S27" i="1" s="1"/>
  <c r="B43" i="1" a="1"/>
  <c r="B43" i="1" s="1"/>
  <c r="T43" i="1" s="1"/>
  <c r="E43" i="1" a="1"/>
  <c r="E43" i="1" s="1"/>
  <c r="F43" i="1" a="1"/>
  <c r="F43" i="1" s="1"/>
  <c r="G43" i="1" a="1"/>
  <c r="G43" i="1" s="1"/>
  <c r="H43" i="1" a="1"/>
  <c r="H43" i="1" s="1"/>
  <c r="I43" i="1" a="1"/>
  <c r="I43" i="1" s="1"/>
  <c r="J43" i="1" a="1"/>
  <c r="J43" i="1" s="1"/>
  <c r="K43" i="1" a="1"/>
  <c r="K43" i="1" s="1"/>
  <c r="L43" i="1" a="1"/>
  <c r="L43" i="1" s="1"/>
  <c r="M43" i="1" a="1"/>
  <c r="M43" i="1" s="1"/>
  <c r="N43" i="1" a="1"/>
  <c r="N43" i="1" s="1"/>
  <c r="O43" i="1"/>
  <c r="R43" i="1" a="1"/>
  <c r="R43" i="1" s="1"/>
  <c r="S43" i="1" a="1"/>
  <c r="S43" i="1" s="1"/>
  <c r="B52" i="1" a="1"/>
  <c r="B52" i="1" s="1"/>
  <c r="T52" i="1" s="1"/>
  <c r="E52" i="1" a="1"/>
  <c r="E52" i="1" s="1"/>
  <c r="F52" i="1" a="1"/>
  <c r="F52" i="1" s="1"/>
  <c r="G52" i="1" a="1"/>
  <c r="G52" i="1" s="1"/>
  <c r="H52" i="1" a="1"/>
  <c r="H52" i="1" s="1"/>
  <c r="I52" i="1" a="1"/>
  <c r="I52" i="1" s="1"/>
  <c r="J52" i="1" a="1"/>
  <c r="J52" i="1" s="1"/>
  <c r="K52" i="1" a="1"/>
  <c r="K52" i="1" s="1"/>
  <c r="L52" i="1" a="1"/>
  <c r="L52" i="1" s="1"/>
  <c r="M52" i="1" a="1"/>
  <c r="M52" i="1" s="1"/>
  <c r="N52" i="1" a="1"/>
  <c r="N52" i="1" s="1"/>
  <c r="O52" i="1"/>
  <c r="R52" i="1" a="1"/>
  <c r="R52" i="1" s="1"/>
  <c r="S52" i="1" a="1"/>
  <c r="S52" i="1" s="1"/>
  <c r="B40" i="1" a="1"/>
  <c r="B40" i="1" s="1"/>
  <c r="T40" i="1" s="1"/>
  <c r="E40" i="1" a="1"/>
  <c r="E40" i="1" s="1"/>
  <c r="F40" i="1" a="1"/>
  <c r="F40" i="1" s="1"/>
  <c r="G40" i="1" a="1"/>
  <c r="G40" i="1" s="1"/>
  <c r="H40" i="1" a="1"/>
  <c r="H40" i="1" s="1"/>
  <c r="I40" i="1" a="1"/>
  <c r="I40" i="1" s="1"/>
  <c r="J40" i="1" a="1"/>
  <c r="J40" i="1" s="1"/>
  <c r="K40" i="1" a="1"/>
  <c r="K40" i="1" s="1"/>
  <c r="L40" i="1" a="1"/>
  <c r="L40" i="1" s="1"/>
  <c r="M40" i="1" a="1"/>
  <c r="M40" i="1" s="1"/>
  <c r="N40" i="1" a="1"/>
  <c r="N40" i="1" s="1"/>
  <c r="O40" i="1"/>
  <c r="R40" i="1" a="1"/>
  <c r="R40" i="1" s="1"/>
  <c r="S40" i="1" a="1"/>
  <c r="S40" i="1" s="1"/>
  <c r="B38" i="1" a="1"/>
  <c r="B38" i="1" s="1"/>
  <c r="T38" i="1" s="1"/>
  <c r="E38" i="1" a="1"/>
  <c r="E38" i="1" s="1"/>
  <c r="F38" i="1" a="1"/>
  <c r="F38" i="1" s="1"/>
  <c r="G38" i="1" a="1"/>
  <c r="G38" i="1" s="1"/>
  <c r="H38" i="1" a="1"/>
  <c r="H38" i="1" s="1"/>
  <c r="I38" i="1" a="1"/>
  <c r="I38" i="1" s="1"/>
  <c r="J38" i="1" a="1"/>
  <c r="J38" i="1" s="1"/>
  <c r="K38" i="1" a="1"/>
  <c r="K38" i="1" s="1"/>
  <c r="L38" i="1" a="1"/>
  <c r="L38" i="1" s="1"/>
  <c r="M38" i="1" a="1"/>
  <c r="M38" i="1" s="1"/>
  <c r="N38" i="1" a="1"/>
  <c r="N38" i="1" s="1"/>
  <c r="O38" i="1"/>
  <c r="R38" i="1" a="1"/>
  <c r="R38" i="1" s="1"/>
  <c r="S38" i="1" a="1"/>
  <c r="S38" i="1" s="1"/>
  <c r="B2" i="1" a="1"/>
  <c r="B2" i="1" s="1"/>
  <c r="T2" i="1" s="1"/>
  <c r="E2" i="1" a="1"/>
  <c r="E2" i="1" s="1"/>
  <c r="F2" i="1" a="1"/>
  <c r="F2" i="1" s="1"/>
  <c r="G2" i="1" a="1"/>
  <c r="G2" i="1" s="1"/>
  <c r="H2" i="1" a="1"/>
  <c r="H2" i="1" s="1"/>
  <c r="I2" i="1" a="1"/>
  <c r="I2" i="1" s="1"/>
  <c r="J2" i="1" a="1"/>
  <c r="J2" i="1" s="1"/>
  <c r="K2" i="1" a="1"/>
  <c r="K2" i="1" s="1"/>
  <c r="L2" i="1" a="1"/>
  <c r="L2" i="1" s="1"/>
  <c r="M2" i="1" a="1"/>
  <c r="M2" i="1" s="1"/>
  <c r="N2" i="1" a="1"/>
  <c r="N2" i="1" s="1"/>
  <c r="O2" i="1"/>
  <c r="R2" i="1" a="1"/>
  <c r="R2" i="1" s="1"/>
  <c r="S2" i="1" a="1"/>
  <c r="S2" i="1" s="1"/>
  <c r="B3" i="1" a="1"/>
  <c r="B3" i="1" s="1"/>
  <c r="T3" i="1" s="1"/>
  <c r="E3" i="1" a="1"/>
  <c r="E3" i="1" s="1"/>
  <c r="F3" i="1" a="1"/>
  <c r="F3" i="1" s="1"/>
  <c r="G3" i="1" a="1"/>
  <c r="G3" i="1" s="1"/>
  <c r="H3" i="1" a="1"/>
  <c r="H3" i="1" s="1"/>
  <c r="I3" i="1" a="1"/>
  <c r="I3" i="1" s="1"/>
  <c r="J3" i="1" a="1"/>
  <c r="J3" i="1" s="1"/>
  <c r="K3" i="1" a="1"/>
  <c r="K3" i="1" s="1"/>
  <c r="L3" i="1" a="1"/>
  <c r="L3" i="1" s="1"/>
  <c r="M3" i="1" a="1"/>
  <c r="M3" i="1" s="1"/>
  <c r="N3" i="1" a="1"/>
  <c r="N3" i="1" s="1"/>
  <c r="O3" i="1"/>
  <c r="R3" i="1" a="1"/>
  <c r="R3" i="1" s="1"/>
  <c r="S3" i="1" a="1"/>
  <c r="S3" i="1" s="1"/>
  <c r="P4" i="1" l="1"/>
  <c r="Q4" i="1" s="1"/>
  <c r="W4" i="1"/>
  <c r="U4" i="1"/>
  <c r="V4" i="1"/>
  <c r="P74" i="1"/>
  <c r="Q74" i="1" s="1"/>
  <c r="W74" i="1"/>
  <c r="U74" i="1"/>
  <c r="V74" i="1"/>
  <c r="P27" i="1"/>
  <c r="Q27" i="1" s="1"/>
  <c r="W27" i="1"/>
  <c r="U27" i="1"/>
  <c r="V27" i="1"/>
  <c r="P43" i="1"/>
  <c r="Q43" i="1" s="1"/>
  <c r="W43" i="1"/>
  <c r="U43" i="1"/>
  <c r="V43" i="1"/>
  <c r="P52" i="1"/>
  <c r="Q52" i="1" s="1"/>
  <c r="W52" i="1"/>
  <c r="U52" i="1"/>
  <c r="V52" i="1"/>
  <c r="P40" i="1"/>
  <c r="Q40" i="1" s="1"/>
  <c r="W40" i="1"/>
  <c r="U40" i="1"/>
  <c r="V40" i="1"/>
  <c r="P38" i="1"/>
  <c r="Q38" i="1" s="1"/>
  <c r="W38" i="1"/>
  <c r="U38" i="1"/>
  <c r="V38" i="1"/>
  <c r="P2" i="1"/>
  <c r="Q2" i="1" s="1"/>
  <c r="W2" i="1"/>
  <c r="U2" i="1"/>
  <c r="V2" i="1"/>
  <c r="P3" i="1"/>
  <c r="Q3" i="1" s="1"/>
  <c r="U3" i="1"/>
  <c r="V3" i="1"/>
  <c r="W3" i="1"/>
  <c r="I10" i="9" l="1"/>
  <c r="H10" i="9" s="1"/>
  <c r="I11" i="9"/>
  <c r="H11" i="9" s="1"/>
  <c r="C10" i="9"/>
  <c r="C11" i="9"/>
  <c r="J11" i="9" l="1"/>
  <c r="J10" i="9"/>
  <c r="B51" i="1" a="1"/>
  <c r="B51" i="1" s="1"/>
  <c r="T51" i="1" s="1"/>
  <c r="E51" i="1" a="1"/>
  <c r="E51" i="1" s="1"/>
  <c r="F51" i="1" a="1"/>
  <c r="F51" i="1" s="1"/>
  <c r="G51" i="1" a="1"/>
  <c r="G51" i="1" s="1"/>
  <c r="H51" i="1" a="1"/>
  <c r="H51" i="1" s="1"/>
  <c r="I51" i="1" a="1"/>
  <c r="I51" i="1" s="1"/>
  <c r="J51" i="1" a="1"/>
  <c r="J51" i="1" s="1"/>
  <c r="K51" i="1" a="1"/>
  <c r="K51" i="1" s="1"/>
  <c r="L51" i="1" a="1"/>
  <c r="L51" i="1" s="1"/>
  <c r="M51" i="1" a="1"/>
  <c r="M51" i="1" s="1"/>
  <c r="N51" i="1" a="1"/>
  <c r="N51" i="1" s="1"/>
  <c r="O51" i="1"/>
  <c r="R51" i="1" a="1"/>
  <c r="R51" i="1" s="1"/>
  <c r="S51" i="1" a="1"/>
  <c r="S51" i="1" s="1"/>
  <c r="B55" i="1" a="1"/>
  <c r="B55" i="1" s="1"/>
  <c r="T55" i="1" s="1"/>
  <c r="E55" i="1" a="1"/>
  <c r="E55" i="1" s="1"/>
  <c r="F55" i="1" a="1"/>
  <c r="F55" i="1" s="1"/>
  <c r="G55" i="1" a="1"/>
  <c r="G55" i="1" s="1"/>
  <c r="H55" i="1" a="1"/>
  <c r="H55" i="1" s="1"/>
  <c r="I55" i="1" a="1"/>
  <c r="I55" i="1" s="1"/>
  <c r="J55" i="1" a="1"/>
  <c r="J55" i="1" s="1"/>
  <c r="K55" i="1" a="1"/>
  <c r="K55" i="1" s="1"/>
  <c r="L55" i="1" a="1"/>
  <c r="L55" i="1" s="1"/>
  <c r="M55" i="1" a="1"/>
  <c r="M55" i="1" s="1"/>
  <c r="N55" i="1" a="1"/>
  <c r="N55" i="1" s="1"/>
  <c r="O55" i="1"/>
  <c r="R55" i="1" a="1"/>
  <c r="R55" i="1" s="1"/>
  <c r="S55" i="1" a="1"/>
  <c r="S55" i="1" s="1"/>
  <c r="B8" i="1" a="1"/>
  <c r="B8" i="1" s="1"/>
  <c r="T8" i="1" s="1"/>
  <c r="E8" i="1" a="1"/>
  <c r="E8" i="1" s="1"/>
  <c r="F8" i="1" a="1"/>
  <c r="F8" i="1" s="1"/>
  <c r="G8" i="1" a="1"/>
  <c r="G8" i="1" s="1"/>
  <c r="H8" i="1" a="1"/>
  <c r="H8" i="1" s="1"/>
  <c r="I8" i="1" a="1"/>
  <c r="I8" i="1" s="1"/>
  <c r="J8" i="1" a="1"/>
  <c r="J8" i="1" s="1"/>
  <c r="K8" i="1" a="1"/>
  <c r="K8" i="1" s="1"/>
  <c r="L8" i="1" a="1"/>
  <c r="L8" i="1" s="1"/>
  <c r="M8" i="1" a="1"/>
  <c r="M8" i="1" s="1"/>
  <c r="N8" i="1" a="1"/>
  <c r="N8" i="1" s="1"/>
  <c r="O8" i="1"/>
  <c r="R8" i="1" a="1"/>
  <c r="R8" i="1" s="1"/>
  <c r="S8" i="1" a="1"/>
  <c r="S8" i="1" s="1"/>
  <c r="B48" i="1" a="1"/>
  <c r="B48" i="1" s="1"/>
  <c r="T48" i="1" s="1"/>
  <c r="E48" i="1" a="1"/>
  <c r="E48" i="1" s="1"/>
  <c r="F48" i="1" a="1"/>
  <c r="F48" i="1" s="1"/>
  <c r="G48" i="1" a="1"/>
  <c r="G48" i="1" s="1"/>
  <c r="H48" i="1" a="1"/>
  <c r="H48" i="1" s="1"/>
  <c r="I48" i="1" a="1"/>
  <c r="I48" i="1" s="1"/>
  <c r="J48" i="1" a="1"/>
  <c r="J48" i="1" s="1"/>
  <c r="K48" i="1" a="1"/>
  <c r="K48" i="1" s="1"/>
  <c r="L48" i="1" a="1"/>
  <c r="L48" i="1" s="1"/>
  <c r="M48" i="1" a="1"/>
  <c r="M48" i="1" s="1"/>
  <c r="N48" i="1" a="1"/>
  <c r="N48" i="1" s="1"/>
  <c r="O48" i="1"/>
  <c r="R48" i="1" a="1"/>
  <c r="R48" i="1" s="1"/>
  <c r="S48" i="1" a="1"/>
  <c r="S48" i="1" s="1"/>
  <c r="B68" i="1" a="1"/>
  <c r="B68" i="1" s="1"/>
  <c r="T68" i="1" s="1"/>
  <c r="E68" i="1" a="1"/>
  <c r="E68" i="1" s="1"/>
  <c r="F68" i="1" a="1"/>
  <c r="F68" i="1" s="1"/>
  <c r="G68" i="1" a="1"/>
  <c r="G68" i="1" s="1"/>
  <c r="H68" i="1" a="1"/>
  <c r="H68" i="1" s="1"/>
  <c r="I68" i="1" a="1"/>
  <c r="I68" i="1" s="1"/>
  <c r="J68" i="1" a="1"/>
  <c r="J68" i="1" s="1"/>
  <c r="K68" i="1" a="1"/>
  <c r="K68" i="1" s="1"/>
  <c r="L68" i="1" a="1"/>
  <c r="L68" i="1" s="1"/>
  <c r="M68" i="1" a="1"/>
  <c r="M68" i="1" s="1"/>
  <c r="N68" i="1" a="1"/>
  <c r="N68" i="1" s="1"/>
  <c r="O68" i="1"/>
  <c r="R68" i="1" a="1"/>
  <c r="R68" i="1" s="1"/>
  <c r="S68" i="1" a="1"/>
  <c r="S68" i="1" s="1"/>
  <c r="B59" i="1" a="1"/>
  <c r="B59" i="1" s="1"/>
  <c r="T59" i="1" s="1"/>
  <c r="E59" i="1" a="1"/>
  <c r="E59" i="1" s="1"/>
  <c r="F59" i="1" a="1"/>
  <c r="F59" i="1" s="1"/>
  <c r="G59" i="1" a="1"/>
  <c r="G59" i="1" s="1"/>
  <c r="H59" i="1" a="1"/>
  <c r="H59" i="1" s="1"/>
  <c r="I59" i="1" a="1"/>
  <c r="I59" i="1" s="1"/>
  <c r="J59" i="1" a="1"/>
  <c r="J59" i="1" s="1"/>
  <c r="K59" i="1" a="1"/>
  <c r="K59" i="1" s="1"/>
  <c r="L59" i="1" a="1"/>
  <c r="L59" i="1" s="1"/>
  <c r="M59" i="1" a="1"/>
  <c r="M59" i="1" s="1"/>
  <c r="N59" i="1" a="1"/>
  <c r="N59" i="1" s="1"/>
  <c r="O59" i="1"/>
  <c r="R59" i="1" a="1"/>
  <c r="R59" i="1" s="1"/>
  <c r="S59" i="1" a="1"/>
  <c r="S59" i="1" s="1"/>
  <c r="C13" i="6"/>
  <c r="P9" i="6"/>
  <c r="Q9" i="6" s="1"/>
  <c r="P8" i="6"/>
  <c r="Q8" i="6" s="1"/>
  <c r="P7" i="6"/>
  <c r="Q7" i="6" s="1"/>
  <c r="P6" i="6"/>
  <c r="Q6" i="6" s="1"/>
  <c r="P5" i="6"/>
  <c r="A10" i="9"/>
  <c r="A11" i="9"/>
  <c r="A12" i="9"/>
  <c r="A13" i="9"/>
  <c r="A14" i="9"/>
  <c r="A15" i="9"/>
  <c r="A16" i="9"/>
  <c r="A17" i="9"/>
  <c r="A18" i="9"/>
  <c r="A19" i="9"/>
  <c r="A20" i="9"/>
  <c r="A21" i="9"/>
  <c r="A22" i="9"/>
  <c r="A23" i="9"/>
  <c r="A24" i="9"/>
  <c r="A25" i="9"/>
  <c r="A26" i="9"/>
  <c r="A27" i="9"/>
  <c r="A28" i="9"/>
  <c r="A29" i="9"/>
  <c r="A30" i="9"/>
  <c r="A31" i="9"/>
  <c r="A32" i="9"/>
  <c r="A33" i="9"/>
  <c r="A34" i="9"/>
  <c r="A35" i="9"/>
  <c r="F3" i="9"/>
  <c r="H7" i="9"/>
  <c r="I7" i="9"/>
  <c r="J7" i="9" s="1"/>
  <c r="H8" i="9"/>
  <c r="I8" i="9"/>
  <c r="J8" i="9" s="1"/>
  <c r="I9" i="9"/>
  <c r="J9" i="9" s="1"/>
  <c r="C9" i="9"/>
  <c r="A9" i="9" s="1"/>
  <c r="C7" i="9"/>
  <c r="A7" i="9" s="1"/>
  <c r="C8" i="9"/>
  <c r="A8" i="9" s="1"/>
  <c r="B47" i="1" a="1"/>
  <c r="B47" i="1" s="1"/>
  <c r="T47" i="1" s="1"/>
  <c r="E47" i="1" a="1"/>
  <c r="E47" i="1" s="1"/>
  <c r="F47" i="1" a="1"/>
  <c r="F47" i="1" s="1"/>
  <c r="G47" i="1" a="1"/>
  <c r="G47" i="1" s="1"/>
  <c r="H47" i="1" a="1"/>
  <c r="H47" i="1" s="1"/>
  <c r="I47" i="1" a="1"/>
  <c r="I47" i="1" s="1"/>
  <c r="J47" i="1" a="1"/>
  <c r="J47" i="1" s="1"/>
  <c r="K47" i="1" a="1"/>
  <c r="K47" i="1" s="1"/>
  <c r="L47" i="1" a="1"/>
  <c r="L47" i="1" s="1"/>
  <c r="M47" i="1" a="1"/>
  <c r="M47" i="1" s="1"/>
  <c r="N47" i="1" a="1"/>
  <c r="N47" i="1" s="1"/>
  <c r="O47" i="1"/>
  <c r="R47" i="1" a="1"/>
  <c r="R47" i="1" s="1"/>
  <c r="S47" i="1" a="1"/>
  <c r="S47" i="1" s="1"/>
  <c r="A1001" i="9"/>
  <c r="A1000" i="9"/>
  <c r="A999" i="9"/>
  <c r="A998" i="9"/>
  <c r="A997" i="9"/>
  <c r="A996" i="9"/>
  <c r="A995" i="9"/>
  <c r="A994" i="9"/>
  <c r="A993" i="9"/>
  <c r="A992" i="9"/>
  <c r="A991" i="9"/>
  <c r="A990" i="9"/>
  <c r="A989" i="9"/>
  <c r="A988" i="9"/>
  <c r="A987" i="9"/>
  <c r="A986" i="9"/>
  <c r="A985" i="9"/>
  <c r="A984" i="9"/>
  <c r="A983" i="9"/>
  <c r="A982" i="9"/>
  <c r="A981" i="9"/>
  <c r="A980" i="9"/>
  <c r="A979" i="9"/>
  <c r="A978" i="9"/>
  <c r="A977" i="9"/>
  <c r="A976" i="9"/>
  <c r="A975" i="9"/>
  <c r="A974" i="9"/>
  <c r="A973" i="9"/>
  <c r="A972" i="9"/>
  <c r="A971" i="9"/>
  <c r="A970" i="9"/>
  <c r="A969" i="9"/>
  <c r="A968" i="9"/>
  <c r="A967" i="9"/>
  <c r="A966" i="9"/>
  <c r="A965" i="9"/>
  <c r="A964" i="9"/>
  <c r="A963" i="9"/>
  <c r="A962" i="9"/>
  <c r="A961" i="9"/>
  <c r="A960" i="9"/>
  <c r="A959" i="9"/>
  <c r="A958" i="9"/>
  <c r="A957" i="9"/>
  <c r="A956" i="9"/>
  <c r="A955" i="9"/>
  <c r="A954" i="9"/>
  <c r="A953" i="9"/>
  <c r="A952" i="9"/>
  <c r="A951" i="9"/>
  <c r="A950" i="9"/>
  <c r="A949" i="9"/>
  <c r="A948" i="9"/>
  <c r="A947" i="9"/>
  <c r="A946" i="9"/>
  <c r="A945" i="9"/>
  <c r="A944" i="9"/>
  <c r="A943" i="9"/>
  <c r="A942" i="9"/>
  <c r="A941" i="9"/>
  <c r="A940" i="9"/>
  <c r="A939" i="9"/>
  <c r="A938" i="9"/>
  <c r="A937" i="9"/>
  <c r="A936" i="9"/>
  <c r="A935" i="9"/>
  <c r="A934" i="9"/>
  <c r="A933" i="9"/>
  <c r="A932" i="9"/>
  <c r="A931" i="9"/>
  <c r="A930" i="9"/>
  <c r="A929" i="9"/>
  <c r="A928" i="9"/>
  <c r="A927" i="9"/>
  <c r="A926" i="9"/>
  <c r="A925" i="9"/>
  <c r="A924" i="9"/>
  <c r="A923" i="9"/>
  <c r="A922" i="9"/>
  <c r="A921" i="9"/>
  <c r="A920" i="9"/>
  <c r="A919" i="9"/>
  <c r="A918" i="9"/>
  <c r="A917" i="9"/>
  <c r="A916" i="9"/>
  <c r="A915" i="9"/>
  <c r="A914" i="9"/>
  <c r="A913" i="9"/>
  <c r="A912" i="9"/>
  <c r="A911" i="9"/>
  <c r="A910" i="9"/>
  <c r="A909" i="9"/>
  <c r="A908" i="9"/>
  <c r="A907" i="9"/>
  <c r="A906" i="9"/>
  <c r="A905" i="9"/>
  <c r="A904" i="9"/>
  <c r="A903" i="9"/>
  <c r="A902" i="9"/>
  <c r="A901" i="9"/>
  <c r="A900" i="9"/>
  <c r="A899" i="9"/>
  <c r="A898" i="9"/>
  <c r="A897" i="9"/>
  <c r="A896" i="9"/>
  <c r="A895" i="9"/>
  <c r="A894" i="9"/>
  <c r="A893" i="9"/>
  <c r="A892" i="9"/>
  <c r="A891" i="9"/>
  <c r="A890" i="9"/>
  <c r="A889" i="9"/>
  <c r="A888" i="9"/>
  <c r="A887" i="9"/>
  <c r="A886" i="9"/>
  <c r="A885" i="9"/>
  <c r="A884" i="9"/>
  <c r="A883" i="9"/>
  <c r="A882" i="9"/>
  <c r="A881" i="9"/>
  <c r="A880" i="9"/>
  <c r="A879" i="9"/>
  <c r="A878" i="9"/>
  <c r="A877" i="9"/>
  <c r="A876" i="9"/>
  <c r="A875" i="9"/>
  <c r="A874" i="9"/>
  <c r="A873" i="9"/>
  <c r="A872" i="9"/>
  <c r="A871" i="9"/>
  <c r="A870" i="9"/>
  <c r="A869" i="9"/>
  <c r="A868" i="9"/>
  <c r="A867" i="9"/>
  <c r="A866" i="9"/>
  <c r="A865" i="9"/>
  <c r="A864" i="9"/>
  <c r="A863" i="9"/>
  <c r="A862" i="9"/>
  <c r="A861" i="9"/>
  <c r="A860" i="9"/>
  <c r="A859" i="9"/>
  <c r="A858" i="9"/>
  <c r="A857" i="9"/>
  <c r="A856" i="9"/>
  <c r="A855" i="9"/>
  <c r="A854" i="9"/>
  <c r="A853" i="9"/>
  <c r="A852" i="9"/>
  <c r="A851" i="9"/>
  <c r="A850" i="9"/>
  <c r="A849" i="9"/>
  <c r="A848" i="9"/>
  <c r="A847" i="9"/>
  <c r="A846" i="9"/>
  <c r="A845" i="9"/>
  <c r="A844" i="9"/>
  <c r="A843" i="9"/>
  <c r="A842" i="9"/>
  <c r="A841" i="9"/>
  <c r="A840" i="9"/>
  <c r="A839" i="9"/>
  <c r="A838" i="9"/>
  <c r="A837" i="9"/>
  <c r="A836" i="9"/>
  <c r="A835" i="9"/>
  <c r="A834" i="9"/>
  <c r="A833" i="9"/>
  <c r="A832" i="9"/>
  <c r="A831" i="9"/>
  <c r="A830" i="9"/>
  <c r="A829" i="9"/>
  <c r="A828" i="9"/>
  <c r="A827" i="9"/>
  <c r="A826" i="9"/>
  <c r="A825" i="9"/>
  <c r="A824" i="9"/>
  <c r="A823" i="9"/>
  <c r="A822" i="9"/>
  <c r="A821" i="9"/>
  <c r="A820" i="9"/>
  <c r="A819" i="9"/>
  <c r="A818" i="9"/>
  <c r="A817" i="9"/>
  <c r="A816" i="9"/>
  <c r="A815" i="9"/>
  <c r="A814" i="9"/>
  <c r="A813" i="9"/>
  <c r="A812" i="9"/>
  <c r="A811" i="9"/>
  <c r="A810" i="9"/>
  <c r="A809" i="9"/>
  <c r="A808" i="9"/>
  <c r="A807" i="9"/>
  <c r="A806" i="9"/>
  <c r="A805" i="9"/>
  <c r="A804" i="9"/>
  <c r="A803" i="9"/>
  <c r="A802" i="9"/>
  <c r="A801" i="9"/>
  <c r="A800" i="9"/>
  <c r="A799" i="9"/>
  <c r="A798" i="9"/>
  <c r="A797" i="9"/>
  <c r="A796" i="9"/>
  <c r="A795" i="9"/>
  <c r="A794" i="9"/>
  <c r="A793" i="9"/>
  <c r="A792" i="9"/>
  <c r="A791" i="9"/>
  <c r="A790" i="9"/>
  <c r="A789" i="9"/>
  <c r="A788" i="9"/>
  <c r="A787" i="9"/>
  <c r="A786" i="9"/>
  <c r="A785" i="9"/>
  <c r="A784" i="9"/>
  <c r="A783" i="9"/>
  <c r="A782" i="9"/>
  <c r="A781" i="9"/>
  <c r="A780" i="9"/>
  <c r="A779" i="9"/>
  <c r="A778" i="9"/>
  <c r="A777" i="9"/>
  <c r="A776" i="9"/>
  <c r="A775" i="9"/>
  <c r="A774" i="9"/>
  <c r="A773" i="9"/>
  <c r="A772" i="9"/>
  <c r="A771" i="9"/>
  <c r="A770" i="9"/>
  <c r="A769" i="9"/>
  <c r="A768" i="9"/>
  <c r="A767" i="9"/>
  <c r="A766" i="9"/>
  <c r="A765" i="9"/>
  <c r="A764" i="9"/>
  <c r="A763" i="9"/>
  <c r="A762" i="9"/>
  <c r="A761" i="9"/>
  <c r="A760" i="9"/>
  <c r="A759" i="9"/>
  <c r="A758" i="9"/>
  <c r="A757" i="9"/>
  <c r="A756" i="9"/>
  <c r="A755" i="9"/>
  <c r="A754" i="9"/>
  <c r="A753" i="9"/>
  <c r="A752" i="9"/>
  <c r="A751" i="9"/>
  <c r="A750" i="9"/>
  <c r="A749" i="9"/>
  <c r="A748" i="9"/>
  <c r="A747" i="9"/>
  <c r="A746" i="9"/>
  <c r="A745" i="9"/>
  <c r="A744" i="9"/>
  <c r="A743" i="9"/>
  <c r="A742" i="9"/>
  <c r="A741" i="9"/>
  <c r="A740" i="9"/>
  <c r="A739" i="9"/>
  <c r="A738" i="9"/>
  <c r="A737" i="9"/>
  <c r="A736" i="9"/>
  <c r="A735" i="9"/>
  <c r="A734" i="9"/>
  <c r="A733" i="9"/>
  <c r="A732" i="9"/>
  <c r="A731" i="9"/>
  <c r="A730" i="9"/>
  <c r="A729" i="9"/>
  <c r="A728" i="9"/>
  <c r="A727" i="9"/>
  <c r="A726" i="9"/>
  <c r="A725" i="9"/>
  <c r="A724" i="9"/>
  <c r="A723" i="9"/>
  <c r="A722" i="9"/>
  <c r="A721" i="9"/>
  <c r="A720" i="9"/>
  <c r="A719" i="9"/>
  <c r="A718" i="9"/>
  <c r="A717" i="9"/>
  <c r="A716" i="9"/>
  <c r="A715" i="9"/>
  <c r="A714" i="9"/>
  <c r="A713" i="9"/>
  <c r="A712" i="9"/>
  <c r="A711" i="9"/>
  <c r="A710" i="9"/>
  <c r="A709" i="9"/>
  <c r="A708" i="9"/>
  <c r="A707" i="9"/>
  <c r="A706" i="9"/>
  <c r="A705" i="9"/>
  <c r="A704" i="9"/>
  <c r="A703" i="9"/>
  <c r="A702" i="9"/>
  <c r="A701" i="9"/>
  <c r="A700" i="9"/>
  <c r="A699" i="9"/>
  <c r="A698" i="9"/>
  <c r="A697" i="9"/>
  <c r="A696" i="9"/>
  <c r="A695" i="9"/>
  <c r="A694" i="9"/>
  <c r="A693" i="9"/>
  <c r="A692" i="9"/>
  <c r="A691" i="9"/>
  <c r="A690" i="9"/>
  <c r="A689" i="9"/>
  <c r="A688" i="9"/>
  <c r="A687" i="9"/>
  <c r="A686" i="9"/>
  <c r="A685" i="9"/>
  <c r="A684" i="9"/>
  <c r="A683" i="9"/>
  <c r="A682" i="9"/>
  <c r="A681" i="9"/>
  <c r="A680" i="9"/>
  <c r="A679" i="9"/>
  <c r="A678" i="9"/>
  <c r="A677" i="9"/>
  <c r="A676" i="9"/>
  <c r="A675" i="9"/>
  <c r="A674" i="9"/>
  <c r="A673" i="9"/>
  <c r="A672" i="9"/>
  <c r="A671" i="9"/>
  <c r="A670" i="9"/>
  <c r="A669" i="9"/>
  <c r="A668" i="9"/>
  <c r="A667" i="9"/>
  <c r="A666" i="9"/>
  <c r="A665" i="9"/>
  <c r="A664" i="9"/>
  <c r="A663" i="9"/>
  <c r="A662" i="9"/>
  <c r="A661" i="9"/>
  <c r="A660" i="9"/>
  <c r="A659" i="9"/>
  <c r="A658" i="9"/>
  <c r="A657" i="9"/>
  <c r="A656" i="9"/>
  <c r="A655" i="9"/>
  <c r="A654" i="9"/>
  <c r="A653" i="9"/>
  <c r="A652" i="9"/>
  <c r="A651" i="9"/>
  <c r="A650" i="9"/>
  <c r="A649" i="9"/>
  <c r="A648" i="9"/>
  <c r="A647" i="9"/>
  <c r="A646" i="9"/>
  <c r="A645" i="9"/>
  <c r="A644" i="9"/>
  <c r="A643" i="9"/>
  <c r="A642" i="9"/>
  <c r="A641" i="9"/>
  <c r="A640" i="9"/>
  <c r="A639" i="9"/>
  <c r="A638" i="9"/>
  <c r="A637" i="9"/>
  <c r="A636" i="9"/>
  <c r="A635" i="9"/>
  <c r="A634" i="9"/>
  <c r="A633" i="9"/>
  <c r="A632" i="9"/>
  <c r="A631" i="9"/>
  <c r="A630" i="9"/>
  <c r="A629" i="9"/>
  <c r="A628" i="9"/>
  <c r="A627" i="9"/>
  <c r="A626" i="9"/>
  <c r="A625" i="9"/>
  <c r="A624" i="9"/>
  <c r="A623" i="9"/>
  <c r="A622" i="9"/>
  <c r="A621" i="9"/>
  <c r="A620" i="9"/>
  <c r="A619" i="9"/>
  <c r="A618" i="9"/>
  <c r="A617" i="9"/>
  <c r="A616" i="9"/>
  <c r="A615" i="9"/>
  <c r="A614" i="9"/>
  <c r="A613" i="9"/>
  <c r="A612" i="9"/>
  <c r="A611" i="9"/>
  <c r="A610" i="9"/>
  <c r="A609" i="9"/>
  <c r="A608" i="9"/>
  <c r="A607" i="9"/>
  <c r="A606" i="9"/>
  <c r="A605" i="9"/>
  <c r="A604" i="9"/>
  <c r="A603" i="9"/>
  <c r="A602" i="9"/>
  <c r="A601" i="9"/>
  <c r="A600" i="9"/>
  <c r="A599" i="9"/>
  <c r="A598" i="9"/>
  <c r="A597" i="9"/>
  <c r="A596" i="9"/>
  <c r="A595" i="9"/>
  <c r="A594" i="9"/>
  <c r="A593" i="9"/>
  <c r="A592" i="9"/>
  <c r="A591" i="9"/>
  <c r="A590" i="9"/>
  <c r="A589" i="9"/>
  <c r="A588" i="9"/>
  <c r="A587" i="9"/>
  <c r="A586" i="9"/>
  <c r="A585" i="9"/>
  <c r="A584" i="9"/>
  <c r="A583" i="9"/>
  <c r="A582" i="9"/>
  <c r="A581" i="9"/>
  <c r="A580" i="9"/>
  <c r="A579" i="9"/>
  <c r="A578" i="9"/>
  <c r="A577" i="9"/>
  <c r="A576" i="9"/>
  <c r="A575" i="9"/>
  <c r="A574" i="9"/>
  <c r="A573" i="9"/>
  <c r="A572" i="9"/>
  <c r="A571" i="9"/>
  <c r="A570" i="9"/>
  <c r="A569" i="9"/>
  <c r="A568" i="9"/>
  <c r="A567" i="9"/>
  <c r="A566" i="9"/>
  <c r="A565" i="9"/>
  <c r="A564" i="9"/>
  <c r="A563" i="9"/>
  <c r="A562" i="9"/>
  <c r="A561" i="9"/>
  <c r="A560" i="9"/>
  <c r="A559" i="9"/>
  <c r="A558" i="9"/>
  <c r="A557" i="9"/>
  <c r="A556" i="9"/>
  <c r="A555" i="9"/>
  <c r="A554" i="9"/>
  <c r="A553" i="9"/>
  <c r="A552" i="9"/>
  <c r="A551" i="9"/>
  <c r="A550" i="9"/>
  <c r="A549" i="9"/>
  <c r="A548" i="9"/>
  <c r="A547" i="9"/>
  <c r="A546" i="9"/>
  <c r="A545" i="9"/>
  <c r="A544" i="9"/>
  <c r="A543" i="9"/>
  <c r="A542" i="9"/>
  <c r="A541" i="9"/>
  <c r="A540" i="9"/>
  <c r="A539" i="9"/>
  <c r="A538" i="9"/>
  <c r="A537" i="9"/>
  <c r="A536" i="9"/>
  <c r="A535" i="9"/>
  <c r="A534" i="9"/>
  <c r="A533" i="9"/>
  <c r="A532" i="9"/>
  <c r="A531" i="9"/>
  <c r="A530" i="9"/>
  <c r="A529" i="9"/>
  <c r="A528" i="9"/>
  <c r="A527" i="9"/>
  <c r="A526" i="9"/>
  <c r="A525" i="9"/>
  <c r="A524" i="9"/>
  <c r="A523" i="9"/>
  <c r="A522" i="9"/>
  <c r="A521" i="9"/>
  <c r="A520" i="9"/>
  <c r="A519" i="9"/>
  <c r="A518" i="9"/>
  <c r="A517" i="9"/>
  <c r="A516" i="9"/>
  <c r="A515" i="9"/>
  <c r="A514" i="9"/>
  <c r="A513" i="9"/>
  <c r="A512" i="9"/>
  <c r="A511" i="9"/>
  <c r="A510" i="9"/>
  <c r="A509" i="9"/>
  <c r="A508" i="9"/>
  <c r="A507" i="9"/>
  <c r="A506" i="9"/>
  <c r="A505" i="9"/>
  <c r="A504" i="9"/>
  <c r="A503" i="9"/>
  <c r="A502" i="9"/>
  <c r="A501" i="9"/>
  <c r="A500" i="9"/>
  <c r="A499" i="9"/>
  <c r="A498" i="9"/>
  <c r="A497" i="9"/>
  <c r="A496" i="9"/>
  <c r="A495" i="9"/>
  <c r="A494" i="9"/>
  <c r="A493" i="9"/>
  <c r="A492" i="9"/>
  <c r="A491" i="9"/>
  <c r="A490" i="9"/>
  <c r="A489" i="9"/>
  <c r="A488" i="9"/>
  <c r="A487" i="9"/>
  <c r="A486" i="9"/>
  <c r="A485" i="9"/>
  <c r="A484" i="9"/>
  <c r="A483" i="9"/>
  <c r="A482" i="9"/>
  <c r="A481" i="9"/>
  <c r="A480" i="9"/>
  <c r="A479" i="9"/>
  <c r="A478" i="9"/>
  <c r="A477" i="9"/>
  <c r="A476" i="9"/>
  <c r="A475" i="9"/>
  <c r="A474" i="9"/>
  <c r="A473" i="9"/>
  <c r="A472" i="9"/>
  <c r="A471" i="9"/>
  <c r="A470" i="9"/>
  <c r="A469" i="9"/>
  <c r="A468" i="9"/>
  <c r="A467" i="9"/>
  <c r="A466" i="9"/>
  <c r="A465" i="9"/>
  <c r="A464" i="9"/>
  <c r="A463" i="9"/>
  <c r="A462" i="9"/>
  <c r="A461" i="9"/>
  <c r="A460" i="9"/>
  <c r="A459" i="9"/>
  <c r="A458" i="9"/>
  <c r="A457" i="9"/>
  <c r="A456" i="9"/>
  <c r="A455" i="9"/>
  <c r="A454" i="9"/>
  <c r="A453" i="9"/>
  <c r="A452" i="9"/>
  <c r="A451" i="9"/>
  <c r="A450" i="9"/>
  <c r="A449" i="9"/>
  <c r="A448" i="9"/>
  <c r="A447" i="9"/>
  <c r="A446" i="9"/>
  <c r="A445" i="9"/>
  <c r="A444" i="9"/>
  <c r="A443" i="9"/>
  <c r="A442" i="9"/>
  <c r="A441" i="9"/>
  <c r="A440" i="9"/>
  <c r="A439" i="9"/>
  <c r="A438" i="9"/>
  <c r="A437" i="9"/>
  <c r="A436" i="9"/>
  <c r="A435" i="9"/>
  <c r="A434" i="9"/>
  <c r="A433" i="9"/>
  <c r="A432" i="9"/>
  <c r="A431" i="9"/>
  <c r="A430" i="9"/>
  <c r="A429" i="9"/>
  <c r="A428" i="9"/>
  <c r="A427" i="9"/>
  <c r="A426" i="9"/>
  <c r="A425" i="9"/>
  <c r="A424" i="9"/>
  <c r="A423" i="9"/>
  <c r="A422" i="9"/>
  <c r="A421" i="9"/>
  <c r="A420" i="9"/>
  <c r="A419" i="9"/>
  <c r="A418" i="9"/>
  <c r="A417" i="9"/>
  <c r="A416" i="9"/>
  <c r="A415" i="9"/>
  <c r="A414" i="9"/>
  <c r="A413" i="9"/>
  <c r="A412" i="9"/>
  <c r="A411" i="9"/>
  <c r="A410" i="9"/>
  <c r="A409" i="9"/>
  <c r="A408" i="9"/>
  <c r="A407" i="9"/>
  <c r="A406" i="9"/>
  <c r="A405" i="9"/>
  <c r="A404" i="9"/>
  <c r="A403" i="9"/>
  <c r="A402" i="9"/>
  <c r="A401" i="9"/>
  <c r="A400" i="9"/>
  <c r="A399" i="9"/>
  <c r="A398" i="9"/>
  <c r="A397" i="9"/>
  <c r="A396" i="9"/>
  <c r="A395" i="9"/>
  <c r="A394" i="9"/>
  <c r="A393" i="9"/>
  <c r="A392" i="9"/>
  <c r="A391" i="9"/>
  <c r="A390" i="9"/>
  <c r="A389" i="9"/>
  <c r="A388" i="9"/>
  <c r="A387" i="9"/>
  <c r="A386" i="9"/>
  <c r="A385" i="9"/>
  <c r="A384" i="9"/>
  <c r="A383" i="9"/>
  <c r="A382" i="9"/>
  <c r="A381" i="9"/>
  <c r="A380" i="9"/>
  <c r="A379" i="9"/>
  <c r="A378" i="9"/>
  <c r="A377" i="9"/>
  <c r="A376" i="9"/>
  <c r="A375" i="9"/>
  <c r="A374" i="9"/>
  <c r="A373" i="9"/>
  <c r="A372" i="9"/>
  <c r="A371" i="9"/>
  <c r="A370" i="9"/>
  <c r="A369" i="9"/>
  <c r="A368" i="9"/>
  <c r="A367" i="9"/>
  <c r="A366" i="9"/>
  <c r="A365" i="9"/>
  <c r="A364" i="9"/>
  <c r="A363" i="9"/>
  <c r="A362" i="9"/>
  <c r="A361" i="9"/>
  <c r="A360" i="9"/>
  <c r="A359" i="9"/>
  <c r="A358" i="9"/>
  <c r="A357" i="9"/>
  <c r="A356" i="9"/>
  <c r="A355" i="9"/>
  <c r="A354" i="9"/>
  <c r="A353" i="9"/>
  <c r="A352" i="9"/>
  <c r="A351" i="9"/>
  <c r="A350" i="9"/>
  <c r="A349" i="9"/>
  <c r="A348" i="9"/>
  <c r="A347" i="9"/>
  <c r="A346" i="9"/>
  <c r="A345" i="9"/>
  <c r="A344" i="9"/>
  <c r="A343" i="9"/>
  <c r="A342" i="9"/>
  <c r="A341" i="9"/>
  <c r="A340" i="9"/>
  <c r="A339" i="9"/>
  <c r="A338" i="9"/>
  <c r="A337" i="9"/>
  <c r="A336" i="9"/>
  <c r="A335" i="9"/>
  <c r="A334" i="9"/>
  <c r="A333" i="9"/>
  <c r="A332" i="9"/>
  <c r="A331" i="9"/>
  <c r="A330" i="9"/>
  <c r="A329" i="9"/>
  <c r="A328" i="9"/>
  <c r="A327" i="9"/>
  <c r="A326" i="9"/>
  <c r="A325" i="9"/>
  <c r="A324" i="9"/>
  <c r="A323" i="9"/>
  <c r="A322" i="9"/>
  <c r="A321" i="9"/>
  <c r="A320" i="9"/>
  <c r="A319" i="9"/>
  <c r="A318" i="9"/>
  <c r="A317" i="9"/>
  <c r="A316" i="9"/>
  <c r="A315" i="9"/>
  <c r="A314" i="9"/>
  <c r="A313" i="9"/>
  <c r="A312" i="9"/>
  <c r="A311" i="9"/>
  <c r="A310" i="9"/>
  <c r="A309" i="9"/>
  <c r="A308" i="9"/>
  <c r="A307" i="9"/>
  <c r="A306" i="9"/>
  <c r="A305" i="9"/>
  <c r="A304" i="9"/>
  <c r="A303" i="9"/>
  <c r="A302" i="9"/>
  <c r="A301" i="9"/>
  <c r="A300" i="9"/>
  <c r="A299" i="9"/>
  <c r="A298" i="9"/>
  <c r="A297" i="9"/>
  <c r="A296" i="9"/>
  <c r="A295" i="9"/>
  <c r="A294" i="9"/>
  <c r="A293" i="9"/>
  <c r="A292" i="9"/>
  <c r="A291" i="9"/>
  <c r="A290" i="9"/>
  <c r="A289" i="9"/>
  <c r="A288" i="9"/>
  <c r="A287" i="9"/>
  <c r="A286" i="9"/>
  <c r="A285" i="9"/>
  <c r="A284" i="9"/>
  <c r="A283" i="9"/>
  <c r="A282" i="9"/>
  <c r="A281" i="9"/>
  <c r="A280" i="9"/>
  <c r="A279" i="9"/>
  <c r="A278" i="9"/>
  <c r="A277" i="9"/>
  <c r="A276" i="9"/>
  <c r="A275" i="9"/>
  <c r="A274" i="9"/>
  <c r="A273" i="9"/>
  <c r="A272" i="9"/>
  <c r="A271" i="9"/>
  <c r="A270" i="9"/>
  <c r="A269" i="9"/>
  <c r="A268" i="9"/>
  <c r="A267" i="9"/>
  <c r="A266" i="9"/>
  <c r="A265" i="9"/>
  <c r="A264" i="9"/>
  <c r="A263" i="9"/>
  <c r="A262" i="9"/>
  <c r="A261" i="9"/>
  <c r="A260" i="9"/>
  <c r="A259" i="9"/>
  <c r="A258" i="9"/>
  <c r="A257" i="9"/>
  <c r="A256" i="9"/>
  <c r="A255" i="9"/>
  <c r="A254" i="9"/>
  <c r="A253" i="9"/>
  <c r="A252" i="9"/>
  <c r="A251" i="9"/>
  <c r="A250" i="9"/>
  <c r="A249" i="9"/>
  <c r="A248" i="9"/>
  <c r="A247" i="9"/>
  <c r="A246" i="9"/>
  <c r="A245" i="9"/>
  <c r="A244" i="9"/>
  <c r="A243" i="9"/>
  <c r="A242" i="9"/>
  <c r="A241" i="9"/>
  <c r="A240" i="9"/>
  <c r="A239" i="9"/>
  <c r="A238" i="9"/>
  <c r="A237" i="9"/>
  <c r="A236" i="9"/>
  <c r="A235" i="9"/>
  <c r="A234" i="9"/>
  <c r="A233" i="9"/>
  <c r="A232" i="9"/>
  <c r="A231" i="9"/>
  <c r="A230" i="9"/>
  <c r="A229" i="9"/>
  <c r="A228" i="9"/>
  <c r="A227" i="9"/>
  <c r="A226" i="9"/>
  <c r="A225" i="9"/>
  <c r="A224" i="9"/>
  <c r="A223" i="9"/>
  <c r="A222" i="9"/>
  <c r="A221" i="9"/>
  <c r="A220" i="9"/>
  <c r="A219" i="9"/>
  <c r="A218" i="9"/>
  <c r="A217" i="9"/>
  <c r="A216" i="9"/>
  <c r="A215" i="9"/>
  <c r="A214" i="9"/>
  <c r="A213" i="9"/>
  <c r="A212" i="9"/>
  <c r="A211" i="9"/>
  <c r="A210" i="9"/>
  <c r="A209" i="9"/>
  <c r="A208" i="9"/>
  <c r="A207" i="9"/>
  <c r="A206" i="9"/>
  <c r="A205" i="9"/>
  <c r="A204" i="9"/>
  <c r="A203" i="9"/>
  <c r="A202" i="9"/>
  <c r="A201" i="9"/>
  <c r="A200" i="9"/>
  <c r="A199" i="9"/>
  <c r="A198" i="9"/>
  <c r="A197" i="9"/>
  <c r="A196" i="9"/>
  <c r="A195" i="9"/>
  <c r="A194" i="9"/>
  <c r="A193" i="9"/>
  <c r="A192" i="9"/>
  <c r="A191" i="9"/>
  <c r="A190" i="9"/>
  <c r="A189" i="9"/>
  <c r="A188" i="9"/>
  <c r="A187" i="9"/>
  <c r="A186" i="9"/>
  <c r="A185" i="9"/>
  <c r="A184" i="9"/>
  <c r="A183" i="9"/>
  <c r="A182" i="9"/>
  <c r="A181" i="9"/>
  <c r="A180" i="9"/>
  <c r="A179" i="9"/>
  <c r="A178" i="9"/>
  <c r="A177" i="9"/>
  <c r="A176" i="9"/>
  <c r="A175" i="9"/>
  <c r="A174" i="9"/>
  <c r="A173" i="9"/>
  <c r="A172" i="9"/>
  <c r="A171" i="9"/>
  <c r="A170" i="9"/>
  <c r="A169" i="9"/>
  <c r="A168" i="9"/>
  <c r="A167" i="9"/>
  <c r="A166" i="9"/>
  <c r="A165" i="9"/>
  <c r="A164" i="9"/>
  <c r="A163" i="9"/>
  <c r="A162" i="9"/>
  <c r="A161" i="9"/>
  <c r="A160" i="9"/>
  <c r="A159" i="9"/>
  <c r="A158" i="9"/>
  <c r="A157" i="9"/>
  <c r="A156" i="9"/>
  <c r="A155" i="9"/>
  <c r="A154" i="9"/>
  <c r="A153" i="9"/>
  <c r="A152" i="9"/>
  <c r="A151" i="9"/>
  <c r="A150" i="9"/>
  <c r="A149" i="9"/>
  <c r="A148" i="9"/>
  <c r="A147" i="9"/>
  <c r="A146" i="9"/>
  <c r="A145" i="9"/>
  <c r="A144" i="9"/>
  <c r="A143" i="9"/>
  <c r="A142" i="9"/>
  <c r="A141" i="9"/>
  <c r="A140" i="9"/>
  <c r="A139" i="9"/>
  <c r="A138" i="9"/>
  <c r="A137" i="9"/>
  <c r="A136" i="9"/>
  <c r="A135" i="9"/>
  <c r="A134" i="9"/>
  <c r="A133" i="9"/>
  <c r="A132" i="9"/>
  <c r="A131" i="9"/>
  <c r="A130" i="9"/>
  <c r="A129" i="9"/>
  <c r="A128" i="9"/>
  <c r="A127" i="9"/>
  <c r="A126" i="9"/>
  <c r="A125" i="9"/>
  <c r="A124" i="9"/>
  <c r="A123" i="9"/>
  <c r="A122" i="9"/>
  <c r="A121" i="9"/>
  <c r="A120" i="9"/>
  <c r="A119" i="9"/>
  <c r="A118" i="9"/>
  <c r="A117" i="9"/>
  <c r="A116" i="9"/>
  <c r="A115" i="9"/>
  <c r="A114" i="9"/>
  <c r="A113" i="9"/>
  <c r="A112" i="9"/>
  <c r="A111" i="9"/>
  <c r="A110" i="9"/>
  <c r="A109" i="9"/>
  <c r="A108" i="9"/>
  <c r="A107" i="9"/>
  <c r="A106" i="9"/>
  <c r="A105" i="9"/>
  <c r="A104" i="9"/>
  <c r="A103" i="9"/>
  <c r="A102" i="9"/>
  <c r="A101" i="9"/>
  <c r="A100" i="9"/>
  <c r="A99" i="9"/>
  <c r="A98" i="9"/>
  <c r="A97" i="9"/>
  <c r="A96" i="9"/>
  <c r="A95" i="9"/>
  <c r="A94" i="9"/>
  <c r="A93" i="9"/>
  <c r="A92" i="9"/>
  <c r="A91" i="9"/>
  <c r="A90" i="9"/>
  <c r="A89" i="9"/>
  <c r="A88" i="9"/>
  <c r="A87" i="9"/>
  <c r="A86" i="9"/>
  <c r="A85" i="9"/>
  <c r="A84" i="9"/>
  <c r="A83" i="9"/>
  <c r="A82" i="9"/>
  <c r="A81" i="9"/>
  <c r="A80" i="9"/>
  <c r="A79" i="9"/>
  <c r="A78" i="9"/>
  <c r="A77" i="9"/>
  <c r="A76" i="9"/>
  <c r="A75" i="9"/>
  <c r="A74" i="9"/>
  <c r="A73" i="9"/>
  <c r="A72" i="9"/>
  <c r="A71" i="9"/>
  <c r="A70" i="9"/>
  <c r="A69" i="9"/>
  <c r="A68" i="9"/>
  <c r="A67" i="9"/>
  <c r="A66" i="9"/>
  <c r="A65" i="9"/>
  <c r="A64" i="9"/>
  <c r="A63" i="9"/>
  <c r="A62" i="9"/>
  <c r="A61" i="9"/>
  <c r="A60" i="9"/>
  <c r="A59" i="9"/>
  <c r="A58" i="9"/>
  <c r="A57" i="9"/>
  <c r="A56" i="9"/>
  <c r="A55" i="9"/>
  <c r="A54" i="9"/>
  <c r="A53" i="9"/>
  <c r="A52" i="9"/>
  <c r="A51" i="9"/>
  <c r="A50" i="9"/>
  <c r="A49" i="9"/>
  <c r="A48" i="9"/>
  <c r="A47" i="9"/>
  <c r="A46" i="9"/>
  <c r="A45" i="9"/>
  <c r="A44" i="9"/>
  <c r="A43" i="9"/>
  <c r="A42" i="9"/>
  <c r="A41" i="9"/>
  <c r="A40" i="9"/>
  <c r="A39" i="9"/>
  <c r="A38" i="9"/>
  <c r="A37" i="9"/>
  <c r="A36" i="9"/>
  <c r="I6" i="9"/>
  <c r="J6" i="9" s="1"/>
  <c r="H6" i="9"/>
  <c r="A6" i="9"/>
  <c r="K10" i="9" l="1"/>
  <c r="L10" i="9"/>
  <c r="K11" i="9"/>
  <c r="L11" i="9"/>
  <c r="M11" i="9"/>
  <c r="M10" i="9"/>
  <c r="Q5" i="6"/>
  <c r="Q10" i="6" s="1"/>
  <c r="P10" i="6"/>
  <c r="P51" i="1"/>
  <c r="Q51" i="1" s="1"/>
  <c r="W51" i="1"/>
  <c r="U51" i="1"/>
  <c r="V51" i="1"/>
  <c r="P55" i="1"/>
  <c r="Q55" i="1" s="1"/>
  <c r="W55" i="1"/>
  <c r="U55" i="1"/>
  <c r="V55" i="1"/>
  <c r="P8" i="1"/>
  <c r="Q8" i="1" s="1"/>
  <c r="W8" i="1"/>
  <c r="U8" i="1"/>
  <c r="V8" i="1"/>
  <c r="P48" i="1"/>
  <c r="Q48" i="1" s="1"/>
  <c r="W48" i="1"/>
  <c r="U48" i="1"/>
  <c r="V48" i="1"/>
  <c r="P68" i="1"/>
  <c r="Q68" i="1" s="1"/>
  <c r="W68" i="1"/>
  <c r="U68" i="1"/>
  <c r="V68" i="1"/>
  <c r="P59" i="1"/>
  <c r="Q59" i="1" s="1"/>
  <c r="W59" i="1"/>
  <c r="U59" i="1"/>
  <c r="V59" i="1"/>
  <c r="P47" i="1"/>
  <c r="Q47" i="1" s="1"/>
  <c r="H9" i="9"/>
  <c r="K9" i="9" s="1"/>
  <c r="K8" i="9"/>
  <c r="L8" i="9"/>
  <c r="K6" i="9"/>
  <c r="L9" i="9"/>
  <c r="L7" i="9"/>
  <c r="M9" i="9"/>
  <c r="M7" i="9"/>
  <c r="K7" i="9"/>
  <c r="M8" i="9"/>
  <c r="W47" i="1"/>
  <c r="U47" i="1"/>
  <c r="V47" i="1"/>
  <c r="L6" i="9"/>
  <c r="M6" i="9"/>
  <c r="F2" i="9"/>
  <c r="B84" i="1" a="1"/>
  <c r="B84" i="1" s="1"/>
  <c r="T84" i="1" s="1"/>
  <c r="E84" i="1" a="1"/>
  <c r="E84" i="1" s="1"/>
  <c r="F84" i="1" a="1"/>
  <c r="F84" i="1" s="1"/>
  <c r="G84" i="1" a="1"/>
  <c r="G84" i="1" s="1"/>
  <c r="H84" i="1" a="1"/>
  <c r="H84" i="1" s="1"/>
  <c r="I84" i="1" a="1"/>
  <c r="I84" i="1" s="1"/>
  <c r="J84" i="1" a="1"/>
  <c r="J84" i="1" s="1"/>
  <c r="K84" i="1" a="1"/>
  <c r="K84" i="1" s="1"/>
  <c r="L84" i="1" a="1"/>
  <c r="L84" i="1" s="1"/>
  <c r="M84" i="1" a="1"/>
  <c r="M84" i="1" s="1"/>
  <c r="N84" i="1" a="1"/>
  <c r="N84" i="1" s="1"/>
  <c r="O84" i="1"/>
  <c r="R84" i="1" a="1"/>
  <c r="R84" i="1" s="1"/>
  <c r="S84" i="1" a="1"/>
  <c r="S84" i="1" s="1"/>
  <c r="B18" i="1" a="1"/>
  <c r="B18" i="1" s="1"/>
  <c r="T18" i="1" s="1"/>
  <c r="E18" i="1" a="1"/>
  <c r="E18" i="1" s="1"/>
  <c r="F18" i="1" a="1"/>
  <c r="F18" i="1" s="1"/>
  <c r="G18" i="1" a="1"/>
  <c r="G18" i="1" s="1"/>
  <c r="H18" i="1" a="1"/>
  <c r="H18" i="1" s="1"/>
  <c r="I18" i="1" a="1"/>
  <c r="I18" i="1" s="1"/>
  <c r="J18" i="1" a="1"/>
  <c r="J18" i="1" s="1"/>
  <c r="K18" i="1" a="1"/>
  <c r="K18" i="1" s="1"/>
  <c r="L18" i="1" a="1"/>
  <c r="L18" i="1" s="1"/>
  <c r="M18" i="1" a="1"/>
  <c r="M18" i="1" s="1"/>
  <c r="N18" i="1" a="1"/>
  <c r="N18" i="1" s="1"/>
  <c r="O18" i="1"/>
  <c r="R18" i="1" a="1"/>
  <c r="R18" i="1" s="1"/>
  <c r="S18" i="1" a="1"/>
  <c r="S18" i="1" s="1"/>
  <c r="B32" i="1" a="1"/>
  <c r="B32" i="1" s="1"/>
  <c r="T32" i="1" s="1"/>
  <c r="E32" i="1" a="1"/>
  <c r="E32" i="1" s="1"/>
  <c r="F32" i="1" a="1"/>
  <c r="F32" i="1" s="1"/>
  <c r="G32" i="1" a="1"/>
  <c r="G32" i="1" s="1"/>
  <c r="H32" i="1" a="1"/>
  <c r="H32" i="1" s="1"/>
  <c r="I32" i="1" a="1"/>
  <c r="I32" i="1" s="1"/>
  <c r="J32" i="1" a="1"/>
  <c r="J32" i="1" s="1"/>
  <c r="K32" i="1" a="1"/>
  <c r="K32" i="1" s="1"/>
  <c r="L32" i="1" a="1"/>
  <c r="L32" i="1" s="1"/>
  <c r="M32" i="1" a="1"/>
  <c r="M32" i="1" s="1"/>
  <c r="N32" i="1" a="1"/>
  <c r="N32" i="1" s="1"/>
  <c r="O32" i="1"/>
  <c r="R32" i="1" a="1"/>
  <c r="R32" i="1" s="1"/>
  <c r="S32" i="1" a="1"/>
  <c r="S32" i="1" s="1"/>
  <c r="B60" i="1" a="1"/>
  <c r="B60" i="1" s="1"/>
  <c r="T60" i="1" s="1"/>
  <c r="E60" i="1" a="1"/>
  <c r="E60" i="1" s="1"/>
  <c r="F60" i="1" a="1"/>
  <c r="F60" i="1" s="1"/>
  <c r="G60" i="1" a="1"/>
  <c r="G60" i="1" s="1"/>
  <c r="H60" i="1" a="1"/>
  <c r="H60" i="1" s="1"/>
  <c r="I60" i="1" a="1"/>
  <c r="I60" i="1" s="1"/>
  <c r="J60" i="1" a="1"/>
  <c r="J60" i="1" s="1"/>
  <c r="K60" i="1" a="1"/>
  <c r="K60" i="1" s="1"/>
  <c r="L60" i="1" a="1"/>
  <c r="L60" i="1" s="1"/>
  <c r="M60" i="1" a="1"/>
  <c r="M60" i="1" s="1"/>
  <c r="N60" i="1" a="1"/>
  <c r="N60" i="1" s="1"/>
  <c r="O60" i="1"/>
  <c r="R60" i="1" a="1"/>
  <c r="R60" i="1" s="1"/>
  <c r="S60" i="1" a="1"/>
  <c r="S60" i="1" s="1"/>
  <c r="B77" i="1" a="1"/>
  <c r="B77" i="1" s="1"/>
  <c r="T77" i="1" s="1"/>
  <c r="E77" i="1" a="1"/>
  <c r="E77" i="1" s="1"/>
  <c r="F77" i="1" a="1"/>
  <c r="F77" i="1" s="1"/>
  <c r="G77" i="1" a="1"/>
  <c r="G77" i="1" s="1"/>
  <c r="H77" i="1" a="1"/>
  <c r="H77" i="1" s="1"/>
  <c r="I77" i="1" a="1"/>
  <c r="I77" i="1" s="1"/>
  <c r="J77" i="1" a="1"/>
  <c r="J77" i="1" s="1"/>
  <c r="K77" i="1" a="1"/>
  <c r="K77" i="1" s="1"/>
  <c r="L77" i="1" a="1"/>
  <c r="L77" i="1" s="1"/>
  <c r="M77" i="1" a="1"/>
  <c r="M77" i="1" s="1"/>
  <c r="N77" i="1" a="1"/>
  <c r="N77" i="1" s="1"/>
  <c r="O77" i="1"/>
  <c r="R77" i="1" a="1"/>
  <c r="R77" i="1" s="1"/>
  <c r="S77" i="1" a="1"/>
  <c r="S77" i="1" s="1"/>
  <c r="B41" i="1" a="1"/>
  <c r="B41" i="1" s="1"/>
  <c r="T41" i="1" s="1"/>
  <c r="E41" i="1" a="1"/>
  <c r="E41" i="1" s="1"/>
  <c r="F41" i="1" a="1"/>
  <c r="F41" i="1" s="1"/>
  <c r="G41" i="1" a="1"/>
  <c r="G41" i="1" s="1"/>
  <c r="H41" i="1" a="1"/>
  <c r="H41" i="1" s="1"/>
  <c r="I41" i="1" a="1"/>
  <c r="I41" i="1" s="1"/>
  <c r="J41" i="1" a="1"/>
  <c r="J41" i="1" s="1"/>
  <c r="K41" i="1" a="1"/>
  <c r="K41" i="1" s="1"/>
  <c r="L41" i="1" a="1"/>
  <c r="L41" i="1" s="1"/>
  <c r="M41" i="1" a="1"/>
  <c r="M41" i="1" s="1"/>
  <c r="N41" i="1" a="1"/>
  <c r="N41" i="1" s="1"/>
  <c r="O41" i="1"/>
  <c r="R41" i="1" a="1"/>
  <c r="R41" i="1" s="1"/>
  <c r="S41" i="1" a="1"/>
  <c r="S41" i="1" s="1"/>
  <c r="B28" i="1" a="1"/>
  <c r="B28" i="1" s="1"/>
  <c r="T28" i="1" s="1"/>
  <c r="E28" i="1" a="1"/>
  <c r="E28" i="1" s="1"/>
  <c r="F28" i="1" a="1"/>
  <c r="F28" i="1" s="1"/>
  <c r="G28" i="1" a="1"/>
  <c r="G28" i="1" s="1"/>
  <c r="H28" i="1" a="1"/>
  <c r="H28" i="1" s="1"/>
  <c r="I28" i="1" a="1"/>
  <c r="I28" i="1" s="1"/>
  <c r="J28" i="1" a="1"/>
  <c r="J28" i="1" s="1"/>
  <c r="K28" i="1" a="1"/>
  <c r="K28" i="1" s="1"/>
  <c r="L28" i="1" a="1"/>
  <c r="L28" i="1" s="1"/>
  <c r="M28" i="1" a="1"/>
  <c r="M28" i="1" s="1"/>
  <c r="N28" i="1" a="1"/>
  <c r="N28" i="1" s="1"/>
  <c r="O28" i="1"/>
  <c r="R28" i="1" a="1"/>
  <c r="R28" i="1" s="1"/>
  <c r="S28" i="1" a="1"/>
  <c r="S28" i="1" s="1"/>
  <c r="B67" i="1" a="1"/>
  <c r="B67" i="1" s="1"/>
  <c r="T67" i="1" s="1"/>
  <c r="E67" i="1" a="1"/>
  <c r="E67" i="1" s="1"/>
  <c r="F67" i="1" a="1"/>
  <c r="F67" i="1" s="1"/>
  <c r="G67" i="1" a="1"/>
  <c r="G67" i="1" s="1"/>
  <c r="H67" i="1" a="1"/>
  <c r="H67" i="1" s="1"/>
  <c r="I67" i="1" a="1"/>
  <c r="I67" i="1" s="1"/>
  <c r="J67" i="1" a="1"/>
  <c r="J67" i="1" s="1"/>
  <c r="K67" i="1" a="1"/>
  <c r="K67" i="1" s="1"/>
  <c r="L67" i="1" a="1"/>
  <c r="L67" i="1" s="1"/>
  <c r="M67" i="1" a="1"/>
  <c r="M67" i="1" s="1"/>
  <c r="N67" i="1" a="1"/>
  <c r="N67" i="1" s="1"/>
  <c r="O67" i="1"/>
  <c r="R67" i="1" a="1"/>
  <c r="R67" i="1" s="1"/>
  <c r="S67" i="1" a="1"/>
  <c r="S67" i="1" s="1"/>
  <c r="B75" i="1" a="1"/>
  <c r="B75" i="1" s="1"/>
  <c r="T75" i="1" s="1"/>
  <c r="E75" i="1" a="1"/>
  <c r="E75" i="1" s="1"/>
  <c r="F75" i="1" a="1"/>
  <c r="F75" i="1" s="1"/>
  <c r="G75" i="1" a="1"/>
  <c r="G75" i="1" s="1"/>
  <c r="H75" i="1" a="1"/>
  <c r="H75" i="1" s="1"/>
  <c r="I75" i="1" a="1"/>
  <c r="I75" i="1" s="1"/>
  <c r="J75" i="1" a="1"/>
  <c r="J75" i="1" s="1"/>
  <c r="K75" i="1" a="1"/>
  <c r="K75" i="1" s="1"/>
  <c r="L75" i="1" a="1"/>
  <c r="L75" i="1" s="1"/>
  <c r="M75" i="1" a="1"/>
  <c r="M75" i="1" s="1"/>
  <c r="N75" i="1" a="1"/>
  <c r="N75" i="1" s="1"/>
  <c r="O75" i="1"/>
  <c r="R75" i="1" a="1"/>
  <c r="R75" i="1" s="1"/>
  <c r="S75" i="1" a="1"/>
  <c r="S75" i="1" s="1"/>
  <c r="J3" i="9" l="1"/>
  <c r="P75" i="1"/>
  <c r="Q75" i="1" s="1"/>
  <c r="P28" i="1"/>
  <c r="P77" i="1"/>
  <c r="Q77" i="1" s="1"/>
  <c r="P32" i="1"/>
  <c r="Q32" i="1" s="1"/>
  <c r="P84" i="1"/>
  <c r="Q84" i="1" s="1"/>
  <c r="Q28" i="1"/>
  <c r="P67" i="1"/>
  <c r="Q67" i="1" s="1"/>
  <c r="P41" i="1"/>
  <c r="Q41" i="1" s="1"/>
  <c r="P60" i="1"/>
  <c r="Q60" i="1" s="1"/>
  <c r="P18" i="1"/>
  <c r="Q18" i="1" s="1"/>
  <c r="J2" i="9"/>
  <c r="W84" i="1"/>
  <c r="U84" i="1"/>
  <c r="V84" i="1"/>
  <c r="W18" i="1"/>
  <c r="U18" i="1"/>
  <c r="V18" i="1"/>
  <c r="W32" i="1"/>
  <c r="U32" i="1"/>
  <c r="V32" i="1"/>
  <c r="W60" i="1"/>
  <c r="U60" i="1"/>
  <c r="V60" i="1"/>
  <c r="W77" i="1"/>
  <c r="U77" i="1"/>
  <c r="V77" i="1"/>
  <c r="W41" i="1"/>
  <c r="V41" i="1"/>
  <c r="U41" i="1"/>
  <c r="W28" i="1"/>
  <c r="U28" i="1"/>
  <c r="V28" i="1"/>
  <c r="U67" i="1"/>
  <c r="V67" i="1"/>
  <c r="W67" i="1"/>
  <c r="W75" i="1"/>
  <c r="U75" i="1"/>
  <c r="V75" i="1"/>
  <c r="B13" i="1" a="1"/>
  <c r="B13" i="1" s="1"/>
  <c r="T13" i="1" s="1"/>
  <c r="E13" i="1" a="1"/>
  <c r="E13" i="1" s="1"/>
  <c r="F13" i="1" a="1"/>
  <c r="F13" i="1" s="1"/>
  <c r="G13" i="1" a="1"/>
  <c r="G13" i="1" s="1"/>
  <c r="H13" i="1" a="1"/>
  <c r="H13" i="1" s="1"/>
  <c r="I13" i="1" a="1"/>
  <c r="I13" i="1" s="1"/>
  <c r="J13" i="1" a="1"/>
  <c r="J13" i="1" s="1"/>
  <c r="K13" i="1" a="1"/>
  <c r="K13" i="1" s="1"/>
  <c r="L13" i="1" a="1"/>
  <c r="L13" i="1" s="1"/>
  <c r="M13" i="1" a="1"/>
  <c r="M13" i="1" s="1"/>
  <c r="N13" i="1" a="1"/>
  <c r="N13" i="1" s="1"/>
  <c r="O13" i="1"/>
  <c r="R13" i="1" a="1"/>
  <c r="R13" i="1" s="1"/>
  <c r="S13" i="1" a="1"/>
  <c r="S13" i="1" s="1"/>
  <c r="B31" i="1" a="1"/>
  <c r="B31" i="1" s="1"/>
  <c r="T31" i="1" s="1"/>
  <c r="E31" i="1" a="1"/>
  <c r="E31" i="1" s="1"/>
  <c r="F31" i="1" a="1"/>
  <c r="F31" i="1" s="1"/>
  <c r="G31" i="1" a="1"/>
  <c r="G31" i="1" s="1"/>
  <c r="H31" i="1" a="1"/>
  <c r="H31" i="1" s="1"/>
  <c r="I31" i="1" a="1"/>
  <c r="I31" i="1" s="1"/>
  <c r="J31" i="1" a="1"/>
  <c r="J31" i="1" s="1"/>
  <c r="K31" i="1" a="1"/>
  <c r="K31" i="1" s="1"/>
  <c r="L31" i="1" a="1"/>
  <c r="L31" i="1" s="1"/>
  <c r="M31" i="1" a="1"/>
  <c r="M31" i="1" s="1"/>
  <c r="N31" i="1" a="1"/>
  <c r="N31" i="1" s="1"/>
  <c r="O31" i="1"/>
  <c r="R31" i="1" a="1"/>
  <c r="R31" i="1" s="1"/>
  <c r="S31" i="1" a="1"/>
  <c r="S31" i="1" s="1"/>
  <c r="B73" i="1" a="1"/>
  <c r="B73" i="1" s="1"/>
  <c r="T73" i="1" s="1"/>
  <c r="E73" i="1" a="1"/>
  <c r="E73" i="1" s="1"/>
  <c r="F73" i="1" a="1"/>
  <c r="F73" i="1" s="1"/>
  <c r="G73" i="1" a="1"/>
  <c r="G73" i="1" s="1"/>
  <c r="H73" i="1" a="1"/>
  <c r="H73" i="1" s="1"/>
  <c r="I73" i="1" a="1"/>
  <c r="I73" i="1" s="1"/>
  <c r="J73" i="1" a="1"/>
  <c r="J73" i="1" s="1"/>
  <c r="K73" i="1" a="1"/>
  <c r="K73" i="1" s="1"/>
  <c r="L73" i="1" a="1"/>
  <c r="L73" i="1" s="1"/>
  <c r="M73" i="1" a="1"/>
  <c r="M73" i="1" s="1"/>
  <c r="N73" i="1" a="1"/>
  <c r="N73" i="1" s="1"/>
  <c r="O73" i="1"/>
  <c r="R73" i="1" a="1"/>
  <c r="R73" i="1" s="1"/>
  <c r="S73" i="1" a="1"/>
  <c r="S73" i="1" s="1"/>
  <c r="B9" i="1" a="1"/>
  <c r="B9" i="1" s="1"/>
  <c r="E9" i="1" a="1"/>
  <c r="E9" i="1" s="1"/>
  <c r="F9" i="1" a="1"/>
  <c r="F9" i="1" s="1"/>
  <c r="G9" i="1" a="1"/>
  <c r="G9" i="1" s="1"/>
  <c r="H9" i="1" a="1"/>
  <c r="H9" i="1" s="1"/>
  <c r="I9" i="1" a="1"/>
  <c r="I9" i="1" s="1"/>
  <c r="J9" i="1" a="1"/>
  <c r="J9" i="1" s="1"/>
  <c r="K9" i="1" a="1"/>
  <c r="K9" i="1" s="1"/>
  <c r="L9" i="1" a="1"/>
  <c r="L9" i="1" s="1"/>
  <c r="M9" i="1" a="1"/>
  <c r="M9" i="1" s="1"/>
  <c r="N9" i="1" a="1"/>
  <c r="N9" i="1" s="1"/>
  <c r="O9" i="1"/>
  <c r="R9" i="1" a="1"/>
  <c r="R9" i="1" s="1"/>
  <c r="S9" i="1" a="1"/>
  <c r="S9" i="1" s="1"/>
  <c r="B56" i="1" a="1"/>
  <c r="B56" i="1" s="1"/>
  <c r="T56" i="1" s="1"/>
  <c r="E56" i="1" a="1"/>
  <c r="E56" i="1" s="1"/>
  <c r="F56" i="1" a="1"/>
  <c r="F56" i="1" s="1"/>
  <c r="G56" i="1" a="1"/>
  <c r="G56" i="1" s="1"/>
  <c r="H56" i="1" a="1"/>
  <c r="H56" i="1" s="1"/>
  <c r="I56" i="1" a="1"/>
  <c r="I56" i="1" s="1"/>
  <c r="J56" i="1" a="1"/>
  <c r="J56" i="1" s="1"/>
  <c r="K56" i="1" a="1"/>
  <c r="K56" i="1" s="1"/>
  <c r="L56" i="1" a="1"/>
  <c r="L56" i="1" s="1"/>
  <c r="M56" i="1" a="1"/>
  <c r="M56" i="1" s="1"/>
  <c r="N56" i="1" a="1"/>
  <c r="N56" i="1" s="1"/>
  <c r="O56" i="1"/>
  <c r="R56" i="1" a="1"/>
  <c r="R56" i="1" s="1"/>
  <c r="S56" i="1" a="1"/>
  <c r="S56" i="1" s="1"/>
  <c r="B63" i="1" a="1"/>
  <c r="B63" i="1" s="1"/>
  <c r="T63" i="1" s="1"/>
  <c r="E63" i="1" a="1"/>
  <c r="E63" i="1" s="1"/>
  <c r="F63" i="1" a="1"/>
  <c r="F63" i="1" s="1"/>
  <c r="G63" i="1" a="1"/>
  <c r="G63" i="1" s="1"/>
  <c r="H63" i="1" a="1"/>
  <c r="H63" i="1" s="1"/>
  <c r="I63" i="1" a="1"/>
  <c r="I63" i="1" s="1"/>
  <c r="J63" i="1" a="1"/>
  <c r="J63" i="1" s="1"/>
  <c r="K63" i="1" a="1"/>
  <c r="K63" i="1" s="1"/>
  <c r="L63" i="1" a="1"/>
  <c r="L63" i="1" s="1"/>
  <c r="M63" i="1" a="1"/>
  <c r="M63" i="1" s="1"/>
  <c r="N63" i="1" a="1"/>
  <c r="N63" i="1" s="1"/>
  <c r="O63" i="1"/>
  <c r="R63" i="1" a="1"/>
  <c r="R63" i="1" s="1"/>
  <c r="S63" i="1" a="1"/>
  <c r="S63" i="1" s="1"/>
  <c r="B66" i="1" a="1"/>
  <c r="B66" i="1" s="1"/>
  <c r="T66" i="1" s="1"/>
  <c r="E66" i="1" a="1"/>
  <c r="E66" i="1" s="1"/>
  <c r="F66" i="1" a="1"/>
  <c r="F66" i="1" s="1"/>
  <c r="G66" i="1" a="1"/>
  <c r="G66" i="1" s="1"/>
  <c r="H66" i="1" a="1"/>
  <c r="H66" i="1" s="1"/>
  <c r="I66" i="1" a="1"/>
  <c r="I66" i="1" s="1"/>
  <c r="J66" i="1" a="1"/>
  <c r="J66" i="1" s="1"/>
  <c r="K66" i="1" a="1"/>
  <c r="K66" i="1" s="1"/>
  <c r="L66" i="1" a="1"/>
  <c r="L66" i="1" s="1"/>
  <c r="M66" i="1" a="1"/>
  <c r="M66" i="1" s="1"/>
  <c r="N66" i="1" a="1"/>
  <c r="N66" i="1" s="1"/>
  <c r="O66" i="1"/>
  <c r="R66" i="1" a="1"/>
  <c r="R66" i="1" s="1"/>
  <c r="S66" i="1" a="1"/>
  <c r="S66" i="1" s="1"/>
  <c r="B50" i="1" a="1"/>
  <c r="B50" i="1" s="1"/>
  <c r="T50" i="1" s="1"/>
  <c r="E50" i="1" a="1"/>
  <c r="E50" i="1" s="1"/>
  <c r="F50" i="1" a="1"/>
  <c r="F50" i="1" s="1"/>
  <c r="G50" i="1" a="1"/>
  <c r="G50" i="1" s="1"/>
  <c r="H50" i="1" a="1"/>
  <c r="H50" i="1" s="1"/>
  <c r="I50" i="1" a="1"/>
  <c r="I50" i="1" s="1"/>
  <c r="J50" i="1" a="1"/>
  <c r="J50" i="1" s="1"/>
  <c r="K50" i="1" a="1"/>
  <c r="K50" i="1" s="1"/>
  <c r="L50" i="1" a="1"/>
  <c r="L50" i="1" s="1"/>
  <c r="M50" i="1" a="1"/>
  <c r="M50" i="1" s="1"/>
  <c r="N50" i="1" a="1"/>
  <c r="N50" i="1" s="1"/>
  <c r="O50" i="1"/>
  <c r="R50" i="1" a="1"/>
  <c r="R50" i="1" s="1"/>
  <c r="S50" i="1" a="1"/>
  <c r="S50" i="1" s="1"/>
  <c r="B22" i="1" a="1"/>
  <c r="B22" i="1" s="1"/>
  <c r="T22" i="1" s="1"/>
  <c r="E22" i="1" a="1"/>
  <c r="E22" i="1" s="1"/>
  <c r="F22" i="1" a="1"/>
  <c r="F22" i="1" s="1"/>
  <c r="G22" i="1" a="1"/>
  <c r="G22" i="1" s="1"/>
  <c r="H22" i="1" a="1"/>
  <c r="H22" i="1" s="1"/>
  <c r="I22" i="1" a="1"/>
  <c r="I22" i="1" s="1"/>
  <c r="J22" i="1" a="1"/>
  <c r="J22" i="1" s="1"/>
  <c r="K22" i="1" a="1"/>
  <c r="K22" i="1" s="1"/>
  <c r="L22" i="1" a="1"/>
  <c r="L22" i="1" s="1"/>
  <c r="M22" i="1" a="1"/>
  <c r="M22" i="1" s="1"/>
  <c r="N22" i="1" a="1"/>
  <c r="N22" i="1" s="1"/>
  <c r="O22" i="1"/>
  <c r="R22" i="1" a="1"/>
  <c r="R22" i="1" s="1"/>
  <c r="S22" i="1" a="1"/>
  <c r="S22" i="1" s="1"/>
  <c r="B45" i="1" a="1"/>
  <c r="B45" i="1" s="1"/>
  <c r="T45" i="1" s="1"/>
  <c r="E45" i="1" a="1"/>
  <c r="E45" i="1" s="1"/>
  <c r="F45" i="1" a="1"/>
  <c r="F45" i="1" s="1"/>
  <c r="G45" i="1" a="1"/>
  <c r="G45" i="1" s="1"/>
  <c r="H45" i="1" a="1"/>
  <c r="H45" i="1" s="1"/>
  <c r="I45" i="1" a="1"/>
  <c r="I45" i="1" s="1"/>
  <c r="J45" i="1" a="1"/>
  <c r="J45" i="1" s="1"/>
  <c r="K45" i="1" a="1"/>
  <c r="K45" i="1" s="1"/>
  <c r="L45" i="1" a="1"/>
  <c r="L45" i="1" s="1"/>
  <c r="M45" i="1" a="1"/>
  <c r="M45" i="1" s="1"/>
  <c r="N45" i="1" a="1"/>
  <c r="N45" i="1" s="1"/>
  <c r="O45" i="1"/>
  <c r="R45" i="1" a="1"/>
  <c r="R45" i="1" s="1"/>
  <c r="S45" i="1" a="1"/>
  <c r="S45" i="1" s="1"/>
  <c r="B72" i="1" a="1"/>
  <c r="B72" i="1" s="1"/>
  <c r="T72" i="1" s="1"/>
  <c r="E72" i="1" a="1"/>
  <c r="E72" i="1" s="1"/>
  <c r="F72" i="1" a="1"/>
  <c r="F72" i="1" s="1"/>
  <c r="G72" i="1" a="1"/>
  <c r="G72" i="1" s="1"/>
  <c r="H72" i="1" a="1"/>
  <c r="H72" i="1" s="1"/>
  <c r="I72" i="1" a="1"/>
  <c r="I72" i="1" s="1"/>
  <c r="J72" i="1" a="1"/>
  <c r="J72" i="1" s="1"/>
  <c r="K72" i="1" a="1"/>
  <c r="K72" i="1" s="1"/>
  <c r="L72" i="1" a="1"/>
  <c r="L72" i="1" s="1"/>
  <c r="M72" i="1" a="1"/>
  <c r="M72" i="1" s="1"/>
  <c r="N72" i="1" a="1"/>
  <c r="N72" i="1" s="1"/>
  <c r="O72" i="1"/>
  <c r="R72" i="1" a="1"/>
  <c r="R72" i="1" s="1"/>
  <c r="S72" i="1" a="1"/>
  <c r="S72" i="1" s="1"/>
  <c r="B85" i="1" a="1"/>
  <c r="B85" i="1" s="1"/>
  <c r="T85" i="1" s="1"/>
  <c r="E85" i="1" a="1"/>
  <c r="E85" i="1" s="1"/>
  <c r="F85" i="1" a="1"/>
  <c r="F85" i="1" s="1"/>
  <c r="G85" i="1" a="1"/>
  <c r="G85" i="1" s="1"/>
  <c r="H85" i="1" a="1"/>
  <c r="H85" i="1" s="1"/>
  <c r="I85" i="1" a="1"/>
  <c r="I85" i="1" s="1"/>
  <c r="J85" i="1" a="1"/>
  <c r="J85" i="1" s="1"/>
  <c r="K85" i="1" a="1"/>
  <c r="K85" i="1" s="1"/>
  <c r="L85" i="1" a="1"/>
  <c r="L85" i="1" s="1"/>
  <c r="M85" i="1" a="1"/>
  <c r="M85" i="1" s="1"/>
  <c r="N85" i="1" a="1"/>
  <c r="N85" i="1" s="1"/>
  <c r="O85" i="1"/>
  <c r="R85" i="1" a="1"/>
  <c r="R85" i="1" s="1"/>
  <c r="S85" i="1" a="1"/>
  <c r="S85" i="1" s="1"/>
  <c r="B64" i="1" a="1"/>
  <c r="B64" i="1" s="1"/>
  <c r="T64" i="1" s="1"/>
  <c r="E64" i="1" a="1"/>
  <c r="E64" i="1" s="1"/>
  <c r="F64" i="1" a="1"/>
  <c r="F64" i="1" s="1"/>
  <c r="G64" i="1" a="1"/>
  <c r="G64" i="1" s="1"/>
  <c r="H64" i="1" a="1"/>
  <c r="H64" i="1" s="1"/>
  <c r="I64" i="1" a="1"/>
  <c r="I64" i="1" s="1"/>
  <c r="J64" i="1" a="1"/>
  <c r="J64" i="1" s="1"/>
  <c r="K64" i="1" a="1"/>
  <c r="K64" i="1" s="1"/>
  <c r="L64" i="1" a="1"/>
  <c r="L64" i="1" s="1"/>
  <c r="M64" i="1" a="1"/>
  <c r="M64" i="1" s="1"/>
  <c r="N64" i="1" a="1"/>
  <c r="N64" i="1" s="1"/>
  <c r="O64" i="1"/>
  <c r="R64" i="1" a="1"/>
  <c r="R64" i="1" s="1"/>
  <c r="S64" i="1" a="1"/>
  <c r="S64" i="1" s="1"/>
  <c r="B76" i="1" a="1"/>
  <c r="B76" i="1" s="1"/>
  <c r="T76" i="1" s="1"/>
  <c r="E76" i="1" a="1"/>
  <c r="E76" i="1" s="1"/>
  <c r="F76" i="1" a="1"/>
  <c r="F76" i="1" s="1"/>
  <c r="G76" i="1" a="1"/>
  <c r="G76" i="1" s="1"/>
  <c r="H76" i="1" a="1"/>
  <c r="H76" i="1" s="1"/>
  <c r="I76" i="1" a="1"/>
  <c r="I76" i="1" s="1"/>
  <c r="J76" i="1" a="1"/>
  <c r="J76" i="1" s="1"/>
  <c r="K76" i="1" a="1"/>
  <c r="K76" i="1" s="1"/>
  <c r="L76" i="1" a="1"/>
  <c r="L76" i="1" s="1"/>
  <c r="M76" i="1" a="1"/>
  <c r="M76" i="1" s="1"/>
  <c r="N76" i="1" a="1"/>
  <c r="N76" i="1" s="1"/>
  <c r="O76" i="1"/>
  <c r="R76" i="1" a="1"/>
  <c r="R76" i="1" s="1"/>
  <c r="S76" i="1" a="1"/>
  <c r="S76" i="1" s="1"/>
  <c r="B65" i="1" a="1"/>
  <c r="B65" i="1" s="1"/>
  <c r="T65" i="1" s="1"/>
  <c r="E65" i="1" a="1"/>
  <c r="E65" i="1" s="1"/>
  <c r="F65" i="1" a="1"/>
  <c r="F65" i="1" s="1"/>
  <c r="G65" i="1" a="1"/>
  <c r="G65" i="1" s="1"/>
  <c r="H65" i="1" a="1"/>
  <c r="H65" i="1" s="1"/>
  <c r="I65" i="1" a="1"/>
  <c r="I65" i="1" s="1"/>
  <c r="J65" i="1" a="1"/>
  <c r="J65" i="1" s="1"/>
  <c r="K65" i="1" a="1"/>
  <c r="K65" i="1" s="1"/>
  <c r="L65" i="1" a="1"/>
  <c r="L65" i="1" s="1"/>
  <c r="M65" i="1" a="1"/>
  <c r="M65" i="1" s="1"/>
  <c r="N65" i="1" a="1"/>
  <c r="N65" i="1" s="1"/>
  <c r="O65" i="1"/>
  <c r="R65" i="1" a="1"/>
  <c r="R65" i="1" s="1"/>
  <c r="S65" i="1" a="1"/>
  <c r="S65" i="1" s="1"/>
  <c r="P65" i="1" l="1"/>
  <c r="Q65" i="1" s="1"/>
  <c r="P64" i="1"/>
  <c r="Q64" i="1" s="1"/>
  <c r="P72" i="1"/>
  <c r="Q72" i="1" s="1"/>
  <c r="P22" i="1"/>
  <c r="Q22" i="1" s="1"/>
  <c r="P66" i="1"/>
  <c r="Q66" i="1" s="1"/>
  <c r="P56" i="1"/>
  <c r="Q56" i="1" s="1"/>
  <c r="P73" i="1"/>
  <c r="Q73" i="1" s="1"/>
  <c r="P13" i="1"/>
  <c r="Q13" i="1" s="1"/>
  <c r="P76" i="1"/>
  <c r="Q76" i="1" s="1"/>
  <c r="P85" i="1"/>
  <c r="Q85" i="1" s="1"/>
  <c r="P45" i="1"/>
  <c r="Q45" i="1" s="1"/>
  <c r="P50" i="1"/>
  <c r="Q50" i="1" s="1"/>
  <c r="P63" i="1"/>
  <c r="Q63" i="1" s="1"/>
  <c r="P9" i="1"/>
  <c r="Q9" i="1" s="1"/>
  <c r="P31" i="1"/>
  <c r="Q31" i="1" s="1"/>
  <c r="W76" i="1"/>
  <c r="U13" i="1"/>
  <c r="T9" i="1"/>
  <c r="U9" i="1"/>
  <c r="W73" i="1"/>
  <c r="U73" i="1"/>
  <c r="W45" i="1"/>
  <c r="W66" i="1"/>
  <c r="U66" i="1"/>
  <c r="V66" i="1"/>
  <c r="V85" i="1"/>
  <c r="W85" i="1"/>
  <c r="U85" i="1"/>
  <c r="W72" i="1"/>
  <c r="U72" i="1"/>
  <c r="V72" i="1"/>
  <c r="W65" i="1"/>
  <c r="U65" i="1"/>
  <c r="V65" i="1"/>
  <c r="V50" i="1"/>
  <c r="W50" i="1"/>
  <c r="U50" i="1"/>
  <c r="W63" i="1"/>
  <c r="V73" i="1"/>
  <c r="U63" i="1"/>
  <c r="V63" i="1"/>
  <c r="U45" i="1"/>
  <c r="V45" i="1"/>
  <c r="U76" i="1"/>
  <c r="V76" i="1"/>
  <c r="U64" i="1"/>
  <c r="V64" i="1"/>
  <c r="W64" i="1"/>
  <c r="U56" i="1"/>
  <c r="V56" i="1"/>
  <c r="W56" i="1"/>
  <c r="V9" i="1"/>
  <c r="W9" i="1"/>
  <c r="U31" i="1"/>
  <c r="V31" i="1"/>
  <c r="W31" i="1"/>
  <c r="U22" i="1"/>
  <c r="V22" i="1"/>
  <c r="W22" i="1"/>
  <c r="W13" i="1"/>
  <c r="V13" i="1"/>
  <c r="I27" i="7"/>
  <c r="J27" i="7" s="1"/>
  <c r="H27" i="7"/>
  <c r="A27" i="7"/>
  <c r="I14" i="7"/>
  <c r="J14" i="7" s="1"/>
  <c r="H14" i="7"/>
  <c r="A14" i="7"/>
  <c r="I19" i="7"/>
  <c r="J19" i="7" s="1"/>
  <c r="H19" i="7"/>
  <c r="A19" i="7"/>
  <c r="I15" i="7"/>
  <c r="J15" i="7" s="1"/>
  <c r="H15" i="7"/>
  <c r="A15" i="7"/>
  <c r="A12" i="7"/>
  <c r="A8" i="7"/>
  <c r="A22" i="7"/>
  <c r="A28" i="7"/>
  <c r="A11" i="7"/>
  <c r="A6" i="7"/>
  <c r="A17" i="7"/>
  <c r="A10" i="7"/>
  <c r="A29" i="7"/>
  <c r="A24" i="7"/>
  <c r="A18" i="7"/>
  <c r="A13" i="7"/>
  <c r="A25" i="7"/>
  <c r="A26" i="7"/>
  <c r="A21" i="7"/>
  <c r="A23" i="7"/>
  <c r="A20" i="7"/>
  <c r="A7" i="7"/>
  <c r="A9" i="7"/>
  <c r="I9" i="7"/>
  <c r="J9" i="7" s="1"/>
  <c r="H9" i="7"/>
  <c r="I7" i="7"/>
  <c r="J7" i="7" s="1"/>
  <c r="H7" i="7"/>
  <c r="I20" i="7"/>
  <c r="J20" i="7" s="1"/>
  <c r="H20" i="7"/>
  <c r="I23" i="7"/>
  <c r="J23" i="7" s="1"/>
  <c r="H23" i="7"/>
  <c r="I21" i="7"/>
  <c r="J21" i="7" s="1"/>
  <c r="H21" i="7"/>
  <c r="I26" i="7"/>
  <c r="J26" i="7" s="1"/>
  <c r="H26" i="7"/>
  <c r="I25" i="7"/>
  <c r="J25" i="7" s="1"/>
  <c r="H25" i="7"/>
  <c r="I13" i="7"/>
  <c r="J13" i="7" s="1"/>
  <c r="H13" i="7"/>
  <c r="I18" i="7"/>
  <c r="J18" i="7" s="1"/>
  <c r="H18" i="7"/>
  <c r="H24" i="7"/>
  <c r="H12" i="7"/>
  <c r="I12" i="7"/>
  <c r="J12" i="7" s="1"/>
  <c r="H8" i="7"/>
  <c r="I8" i="7"/>
  <c r="J8" i="7" s="1"/>
  <c r="H22" i="7"/>
  <c r="I22" i="7"/>
  <c r="J22" i="7" s="1"/>
  <c r="H28" i="7"/>
  <c r="I28" i="7"/>
  <c r="J28" i="7" s="1"/>
  <c r="H11" i="7"/>
  <c r="I11" i="7"/>
  <c r="J11" i="7" s="1"/>
  <c r="H6" i="7"/>
  <c r="I6" i="7"/>
  <c r="J6" i="7" s="1"/>
  <c r="H17" i="7"/>
  <c r="I17" i="7"/>
  <c r="J17" i="7" s="1"/>
  <c r="L17" i="7" s="1"/>
  <c r="H10" i="7"/>
  <c r="I10" i="7"/>
  <c r="J10" i="7" s="1"/>
  <c r="H29" i="7"/>
  <c r="I29" i="7"/>
  <c r="J29" i="7" s="1"/>
  <c r="K29" i="7" s="1"/>
  <c r="I24" i="7"/>
  <c r="J24" i="7" s="1"/>
  <c r="I3" i="2"/>
  <c r="I4" i="2"/>
  <c r="I5" i="2"/>
  <c r="I6" i="2"/>
  <c r="I7" i="2"/>
  <c r="I8" i="2"/>
  <c r="I9" i="2"/>
  <c r="I10" i="2"/>
  <c r="I11" i="2"/>
  <c r="I12" i="2"/>
  <c r="I2" i="2"/>
  <c r="A1002" i="8"/>
  <c r="A1001" i="8"/>
  <c r="A1000" i="8"/>
  <c r="A999" i="8"/>
  <c r="A998" i="8"/>
  <c r="A997" i="8"/>
  <c r="A996" i="8"/>
  <c r="A995" i="8"/>
  <c r="A994" i="8"/>
  <c r="A993" i="8"/>
  <c r="A992" i="8"/>
  <c r="A991" i="8"/>
  <c r="A990" i="8"/>
  <c r="A989" i="8"/>
  <c r="A988" i="8"/>
  <c r="A987" i="8"/>
  <c r="A986" i="8"/>
  <c r="A985" i="8"/>
  <c r="A984" i="8"/>
  <c r="A983" i="8"/>
  <c r="A982" i="8"/>
  <c r="A981" i="8"/>
  <c r="A980" i="8"/>
  <c r="A979" i="8"/>
  <c r="A978" i="8"/>
  <c r="A977" i="8"/>
  <c r="A976" i="8"/>
  <c r="A975" i="8"/>
  <c r="A974" i="8"/>
  <c r="A973" i="8"/>
  <c r="A972" i="8"/>
  <c r="A971" i="8"/>
  <c r="A970" i="8"/>
  <c r="A969" i="8"/>
  <c r="A968" i="8"/>
  <c r="A967" i="8"/>
  <c r="A966" i="8"/>
  <c r="A965" i="8"/>
  <c r="A964" i="8"/>
  <c r="A963" i="8"/>
  <c r="A962" i="8"/>
  <c r="A961" i="8"/>
  <c r="A960" i="8"/>
  <c r="A959" i="8"/>
  <c r="A958" i="8"/>
  <c r="A957" i="8"/>
  <c r="A956" i="8"/>
  <c r="A955" i="8"/>
  <c r="A954" i="8"/>
  <c r="A953" i="8"/>
  <c r="A952" i="8"/>
  <c r="A951" i="8"/>
  <c r="A950" i="8"/>
  <c r="A949" i="8"/>
  <c r="A948" i="8"/>
  <c r="A947" i="8"/>
  <c r="A946" i="8"/>
  <c r="A945" i="8"/>
  <c r="A944" i="8"/>
  <c r="A943" i="8"/>
  <c r="A942" i="8"/>
  <c r="A941" i="8"/>
  <c r="A940" i="8"/>
  <c r="A939" i="8"/>
  <c r="A938" i="8"/>
  <c r="A937" i="8"/>
  <c r="A936" i="8"/>
  <c r="A935" i="8"/>
  <c r="A934" i="8"/>
  <c r="A933" i="8"/>
  <c r="A932" i="8"/>
  <c r="A931" i="8"/>
  <c r="A930" i="8"/>
  <c r="A929" i="8"/>
  <c r="A928" i="8"/>
  <c r="A927" i="8"/>
  <c r="A926" i="8"/>
  <c r="A925" i="8"/>
  <c r="A924" i="8"/>
  <c r="A923" i="8"/>
  <c r="A922" i="8"/>
  <c r="A921" i="8"/>
  <c r="A920" i="8"/>
  <c r="A919" i="8"/>
  <c r="A918" i="8"/>
  <c r="A917" i="8"/>
  <c r="A916" i="8"/>
  <c r="A915" i="8"/>
  <c r="A914" i="8"/>
  <c r="A913" i="8"/>
  <c r="A912" i="8"/>
  <c r="A911" i="8"/>
  <c r="A910" i="8"/>
  <c r="A909" i="8"/>
  <c r="A908" i="8"/>
  <c r="A907" i="8"/>
  <c r="A906" i="8"/>
  <c r="A905" i="8"/>
  <c r="A904" i="8"/>
  <c r="A903" i="8"/>
  <c r="A902" i="8"/>
  <c r="A901" i="8"/>
  <c r="A900" i="8"/>
  <c r="A899" i="8"/>
  <c r="A898" i="8"/>
  <c r="A897" i="8"/>
  <c r="A896" i="8"/>
  <c r="A895" i="8"/>
  <c r="A894" i="8"/>
  <c r="A893" i="8"/>
  <c r="A892" i="8"/>
  <c r="A891" i="8"/>
  <c r="A890" i="8"/>
  <c r="A889" i="8"/>
  <c r="A888" i="8"/>
  <c r="A887" i="8"/>
  <c r="A886" i="8"/>
  <c r="A885" i="8"/>
  <c r="A884" i="8"/>
  <c r="A883" i="8"/>
  <c r="A882" i="8"/>
  <c r="A881" i="8"/>
  <c r="A880" i="8"/>
  <c r="A879" i="8"/>
  <c r="A878" i="8"/>
  <c r="A877" i="8"/>
  <c r="A876" i="8"/>
  <c r="A875" i="8"/>
  <c r="A874" i="8"/>
  <c r="A873" i="8"/>
  <c r="A872" i="8"/>
  <c r="A871" i="8"/>
  <c r="A870" i="8"/>
  <c r="A869" i="8"/>
  <c r="A868" i="8"/>
  <c r="A867" i="8"/>
  <c r="A866" i="8"/>
  <c r="A865" i="8"/>
  <c r="A864" i="8"/>
  <c r="A863" i="8"/>
  <c r="A862" i="8"/>
  <c r="A861" i="8"/>
  <c r="A860" i="8"/>
  <c r="A859" i="8"/>
  <c r="A858" i="8"/>
  <c r="A857" i="8"/>
  <c r="A856" i="8"/>
  <c r="A855" i="8"/>
  <c r="A854" i="8"/>
  <c r="A853" i="8"/>
  <c r="A852" i="8"/>
  <c r="A851" i="8"/>
  <c r="A850" i="8"/>
  <c r="A849" i="8"/>
  <c r="A848" i="8"/>
  <c r="A847" i="8"/>
  <c r="A846" i="8"/>
  <c r="A845" i="8"/>
  <c r="A844" i="8"/>
  <c r="A843" i="8"/>
  <c r="A842" i="8"/>
  <c r="A841" i="8"/>
  <c r="A840" i="8"/>
  <c r="A839" i="8"/>
  <c r="A838" i="8"/>
  <c r="A837" i="8"/>
  <c r="A836" i="8"/>
  <c r="A835" i="8"/>
  <c r="A834" i="8"/>
  <c r="A833" i="8"/>
  <c r="A832" i="8"/>
  <c r="A831" i="8"/>
  <c r="A830" i="8"/>
  <c r="A829" i="8"/>
  <c r="A828" i="8"/>
  <c r="A827" i="8"/>
  <c r="A826" i="8"/>
  <c r="A825" i="8"/>
  <c r="A824" i="8"/>
  <c r="A823" i="8"/>
  <c r="A822" i="8"/>
  <c r="A821" i="8"/>
  <c r="A820" i="8"/>
  <c r="A819" i="8"/>
  <c r="A818" i="8"/>
  <c r="A817" i="8"/>
  <c r="A816" i="8"/>
  <c r="A815" i="8"/>
  <c r="A814" i="8"/>
  <c r="A813" i="8"/>
  <c r="A812" i="8"/>
  <c r="A811" i="8"/>
  <c r="A810" i="8"/>
  <c r="A809" i="8"/>
  <c r="A808" i="8"/>
  <c r="A807" i="8"/>
  <c r="A806" i="8"/>
  <c r="A805" i="8"/>
  <c r="A804" i="8"/>
  <c r="A803" i="8"/>
  <c r="A802" i="8"/>
  <c r="A801" i="8"/>
  <c r="A800" i="8"/>
  <c r="A799" i="8"/>
  <c r="A798" i="8"/>
  <c r="A797" i="8"/>
  <c r="A796" i="8"/>
  <c r="A795" i="8"/>
  <c r="A794" i="8"/>
  <c r="A793" i="8"/>
  <c r="A792" i="8"/>
  <c r="A791" i="8"/>
  <c r="A790" i="8"/>
  <c r="A789" i="8"/>
  <c r="A788" i="8"/>
  <c r="A787" i="8"/>
  <c r="A786" i="8"/>
  <c r="A785" i="8"/>
  <c r="A784" i="8"/>
  <c r="A783" i="8"/>
  <c r="A782" i="8"/>
  <c r="A781" i="8"/>
  <c r="A780" i="8"/>
  <c r="A779" i="8"/>
  <c r="A778" i="8"/>
  <c r="A777" i="8"/>
  <c r="A776" i="8"/>
  <c r="A775" i="8"/>
  <c r="A774" i="8"/>
  <c r="A773" i="8"/>
  <c r="A772" i="8"/>
  <c r="A771" i="8"/>
  <c r="A770" i="8"/>
  <c r="A769" i="8"/>
  <c r="A768" i="8"/>
  <c r="A767" i="8"/>
  <c r="A766" i="8"/>
  <c r="A765" i="8"/>
  <c r="A764" i="8"/>
  <c r="A763" i="8"/>
  <c r="A762" i="8"/>
  <c r="A761" i="8"/>
  <c r="A760" i="8"/>
  <c r="A759" i="8"/>
  <c r="A758" i="8"/>
  <c r="A757" i="8"/>
  <c r="A756" i="8"/>
  <c r="A755" i="8"/>
  <c r="A754" i="8"/>
  <c r="A753" i="8"/>
  <c r="A752" i="8"/>
  <c r="A751" i="8"/>
  <c r="A750" i="8"/>
  <c r="A749" i="8"/>
  <c r="A748" i="8"/>
  <c r="A747" i="8"/>
  <c r="A746" i="8"/>
  <c r="A745" i="8"/>
  <c r="A744" i="8"/>
  <c r="A743" i="8"/>
  <c r="A742" i="8"/>
  <c r="A741" i="8"/>
  <c r="A740" i="8"/>
  <c r="A739" i="8"/>
  <c r="A738" i="8"/>
  <c r="A737" i="8"/>
  <c r="A736" i="8"/>
  <c r="A735" i="8"/>
  <c r="A734" i="8"/>
  <c r="A733" i="8"/>
  <c r="A732" i="8"/>
  <c r="A731" i="8"/>
  <c r="A730" i="8"/>
  <c r="A729" i="8"/>
  <c r="A728" i="8"/>
  <c r="A727" i="8"/>
  <c r="A726" i="8"/>
  <c r="A725" i="8"/>
  <c r="A724" i="8"/>
  <c r="A723" i="8"/>
  <c r="A722" i="8"/>
  <c r="A721" i="8"/>
  <c r="A720" i="8"/>
  <c r="A719" i="8"/>
  <c r="A718" i="8"/>
  <c r="A717" i="8"/>
  <c r="A716" i="8"/>
  <c r="A715" i="8"/>
  <c r="A714" i="8"/>
  <c r="A713" i="8"/>
  <c r="A712" i="8"/>
  <c r="A711" i="8"/>
  <c r="A710" i="8"/>
  <c r="A709" i="8"/>
  <c r="A708" i="8"/>
  <c r="A707" i="8"/>
  <c r="A706" i="8"/>
  <c r="A705" i="8"/>
  <c r="A704" i="8"/>
  <c r="A703" i="8"/>
  <c r="A702" i="8"/>
  <c r="A701" i="8"/>
  <c r="A700" i="8"/>
  <c r="A699" i="8"/>
  <c r="A698" i="8"/>
  <c r="A697" i="8"/>
  <c r="A696" i="8"/>
  <c r="A695" i="8"/>
  <c r="A694" i="8"/>
  <c r="A693" i="8"/>
  <c r="A692" i="8"/>
  <c r="A691" i="8"/>
  <c r="A690" i="8"/>
  <c r="A689" i="8"/>
  <c r="A688" i="8"/>
  <c r="A687" i="8"/>
  <c r="A686" i="8"/>
  <c r="A685" i="8"/>
  <c r="A684" i="8"/>
  <c r="A683" i="8"/>
  <c r="A682" i="8"/>
  <c r="A681" i="8"/>
  <c r="A680" i="8"/>
  <c r="A679" i="8"/>
  <c r="A678" i="8"/>
  <c r="A677" i="8"/>
  <c r="A676" i="8"/>
  <c r="A675" i="8"/>
  <c r="A674" i="8"/>
  <c r="A673" i="8"/>
  <c r="A672" i="8"/>
  <c r="A671" i="8"/>
  <c r="A670" i="8"/>
  <c r="A669" i="8"/>
  <c r="A668" i="8"/>
  <c r="A667" i="8"/>
  <c r="A666" i="8"/>
  <c r="A665" i="8"/>
  <c r="A664" i="8"/>
  <c r="A663" i="8"/>
  <c r="A662" i="8"/>
  <c r="A661" i="8"/>
  <c r="A660" i="8"/>
  <c r="A659" i="8"/>
  <c r="A658" i="8"/>
  <c r="A657" i="8"/>
  <c r="A656" i="8"/>
  <c r="A655" i="8"/>
  <c r="A654" i="8"/>
  <c r="A653" i="8"/>
  <c r="A652" i="8"/>
  <c r="A651" i="8"/>
  <c r="A650" i="8"/>
  <c r="A649" i="8"/>
  <c r="A648" i="8"/>
  <c r="A647" i="8"/>
  <c r="A646" i="8"/>
  <c r="A645" i="8"/>
  <c r="A644" i="8"/>
  <c r="A643" i="8"/>
  <c r="A642" i="8"/>
  <c r="A641" i="8"/>
  <c r="A640" i="8"/>
  <c r="A639" i="8"/>
  <c r="A638" i="8"/>
  <c r="A637" i="8"/>
  <c r="A636" i="8"/>
  <c r="A635" i="8"/>
  <c r="A634" i="8"/>
  <c r="A633" i="8"/>
  <c r="A632" i="8"/>
  <c r="A631" i="8"/>
  <c r="A630" i="8"/>
  <c r="A629" i="8"/>
  <c r="A628" i="8"/>
  <c r="A627" i="8"/>
  <c r="A626" i="8"/>
  <c r="A625" i="8"/>
  <c r="A624" i="8"/>
  <c r="A623" i="8"/>
  <c r="A622" i="8"/>
  <c r="A621" i="8"/>
  <c r="A620" i="8"/>
  <c r="A619" i="8"/>
  <c r="A618" i="8"/>
  <c r="A617" i="8"/>
  <c r="A616" i="8"/>
  <c r="A615" i="8"/>
  <c r="A614" i="8"/>
  <c r="A613" i="8"/>
  <c r="A612" i="8"/>
  <c r="A611" i="8"/>
  <c r="A610" i="8"/>
  <c r="A609" i="8"/>
  <c r="A608" i="8"/>
  <c r="A607" i="8"/>
  <c r="A606" i="8"/>
  <c r="A605" i="8"/>
  <c r="A604" i="8"/>
  <c r="A603" i="8"/>
  <c r="A602" i="8"/>
  <c r="A601" i="8"/>
  <c r="A600" i="8"/>
  <c r="A599" i="8"/>
  <c r="A598" i="8"/>
  <c r="A597" i="8"/>
  <c r="A596" i="8"/>
  <c r="A595" i="8"/>
  <c r="A594" i="8"/>
  <c r="A593" i="8"/>
  <c r="A592" i="8"/>
  <c r="A591" i="8"/>
  <c r="A590" i="8"/>
  <c r="A589" i="8"/>
  <c r="A588" i="8"/>
  <c r="A587" i="8"/>
  <c r="A586" i="8"/>
  <c r="A585" i="8"/>
  <c r="A584" i="8"/>
  <c r="A583" i="8"/>
  <c r="A582" i="8"/>
  <c r="A581" i="8"/>
  <c r="A580" i="8"/>
  <c r="A579" i="8"/>
  <c r="A578" i="8"/>
  <c r="A577" i="8"/>
  <c r="A576" i="8"/>
  <c r="A575" i="8"/>
  <c r="A574" i="8"/>
  <c r="A573" i="8"/>
  <c r="A572" i="8"/>
  <c r="A571" i="8"/>
  <c r="A570" i="8"/>
  <c r="A569" i="8"/>
  <c r="A568" i="8"/>
  <c r="A567" i="8"/>
  <c r="A566" i="8"/>
  <c r="A565" i="8"/>
  <c r="A564" i="8"/>
  <c r="A563" i="8"/>
  <c r="A562" i="8"/>
  <c r="A561" i="8"/>
  <c r="A560" i="8"/>
  <c r="A559" i="8"/>
  <c r="A558" i="8"/>
  <c r="A557" i="8"/>
  <c r="A556" i="8"/>
  <c r="A555" i="8"/>
  <c r="A554" i="8"/>
  <c r="A553" i="8"/>
  <c r="A552" i="8"/>
  <c r="A551" i="8"/>
  <c r="A550" i="8"/>
  <c r="A549" i="8"/>
  <c r="A548" i="8"/>
  <c r="A547" i="8"/>
  <c r="A546" i="8"/>
  <c r="A545" i="8"/>
  <c r="A544" i="8"/>
  <c r="A543" i="8"/>
  <c r="A542" i="8"/>
  <c r="A541" i="8"/>
  <c r="A540" i="8"/>
  <c r="A539" i="8"/>
  <c r="A538" i="8"/>
  <c r="A537" i="8"/>
  <c r="A536" i="8"/>
  <c r="A535" i="8"/>
  <c r="A534" i="8"/>
  <c r="A533" i="8"/>
  <c r="A532" i="8"/>
  <c r="A531" i="8"/>
  <c r="A530" i="8"/>
  <c r="A529" i="8"/>
  <c r="A528" i="8"/>
  <c r="A527" i="8"/>
  <c r="A526" i="8"/>
  <c r="A525" i="8"/>
  <c r="A524" i="8"/>
  <c r="A523" i="8"/>
  <c r="A522" i="8"/>
  <c r="A521" i="8"/>
  <c r="A520" i="8"/>
  <c r="A519" i="8"/>
  <c r="A518" i="8"/>
  <c r="A517" i="8"/>
  <c r="A516" i="8"/>
  <c r="A515" i="8"/>
  <c r="A514" i="8"/>
  <c r="A513" i="8"/>
  <c r="A512" i="8"/>
  <c r="A511" i="8"/>
  <c r="A510" i="8"/>
  <c r="A509" i="8"/>
  <c r="A508" i="8"/>
  <c r="A507" i="8"/>
  <c r="A506" i="8"/>
  <c r="A505" i="8"/>
  <c r="A504" i="8"/>
  <c r="A503" i="8"/>
  <c r="A502" i="8"/>
  <c r="A501" i="8"/>
  <c r="A500" i="8"/>
  <c r="A499" i="8"/>
  <c r="A498" i="8"/>
  <c r="A497" i="8"/>
  <c r="A496" i="8"/>
  <c r="A495" i="8"/>
  <c r="A494" i="8"/>
  <c r="A493" i="8"/>
  <c r="A492" i="8"/>
  <c r="A491" i="8"/>
  <c r="A490" i="8"/>
  <c r="A489" i="8"/>
  <c r="A488" i="8"/>
  <c r="A487" i="8"/>
  <c r="A486" i="8"/>
  <c r="A485" i="8"/>
  <c r="A484" i="8"/>
  <c r="A483" i="8"/>
  <c r="A482" i="8"/>
  <c r="A481" i="8"/>
  <c r="A480" i="8"/>
  <c r="A479" i="8"/>
  <c r="A478" i="8"/>
  <c r="A477" i="8"/>
  <c r="A476" i="8"/>
  <c r="A475" i="8"/>
  <c r="A474" i="8"/>
  <c r="A473" i="8"/>
  <c r="A472" i="8"/>
  <c r="A471" i="8"/>
  <c r="A470" i="8"/>
  <c r="A469" i="8"/>
  <c r="A468" i="8"/>
  <c r="A467" i="8"/>
  <c r="A466" i="8"/>
  <c r="A465" i="8"/>
  <c r="A464" i="8"/>
  <c r="A463" i="8"/>
  <c r="A462" i="8"/>
  <c r="A461" i="8"/>
  <c r="A460" i="8"/>
  <c r="A459" i="8"/>
  <c r="A458" i="8"/>
  <c r="A457" i="8"/>
  <c r="A456" i="8"/>
  <c r="A455" i="8"/>
  <c r="A454" i="8"/>
  <c r="A453" i="8"/>
  <c r="A452" i="8"/>
  <c r="A451" i="8"/>
  <c r="A450" i="8"/>
  <c r="A449" i="8"/>
  <c r="A448" i="8"/>
  <c r="A447" i="8"/>
  <c r="A446" i="8"/>
  <c r="A445" i="8"/>
  <c r="A444" i="8"/>
  <c r="A443" i="8"/>
  <c r="A442" i="8"/>
  <c r="A441" i="8"/>
  <c r="A440" i="8"/>
  <c r="A439" i="8"/>
  <c r="A438" i="8"/>
  <c r="A437" i="8"/>
  <c r="A436" i="8"/>
  <c r="A435" i="8"/>
  <c r="A434" i="8"/>
  <c r="A433" i="8"/>
  <c r="A432" i="8"/>
  <c r="A431" i="8"/>
  <c r="A430" i="8"/>
  <c r="A429" i="8"/>
  <c r="A428" i="8"/>
  <c r="A427" i="8"/>
  <c r="A426" i="8"/>
  <c r="A425" i="8"/>
  <c r="A424" i="8"/>
  <c r="A423" i="8"/>
  <c r="A422" i="8"/>
  <c r="A421" i="8"/>
  <c r="A420" i="8"/>
  <c r="A419" i="8"/>
  <c r="A418" i="8"/>
  <c r="A417" i="8"/>
  <c r="A416" i="8"/>
  <c r="A415" i="8"/>
  <c r="A414" i="8"/>
  <c r="A413" i="8"/>
  <c r="A412" i="8"/>
  <c r="A411" i="8"/>
  <c r="A410" i="8"/>
  <c r="A409" i="8"/>
  <c r="A408" i="8"/>
  <c r="A407" i="8"/>
  <c r="A406" i="8"/>
  <c r="A405" i="8"/>
  <c r="A404" i="8"/>
  <c r="A403" i="8"/>
  <c r="A402" i="8"/>
  <c r="A401" i="8"/>
  <c r="A400" i="8"/>
  <c r="A399" i="8"/>
  <c r="A398" i="8"/>
  <c r="A397" i="8"/>
  <c r="A396" i="8"/>
  <c r="A395" i="8"/>
  <c r="A394" i="8"/>
  <c r="A393" i="8"/>
  <c r="A392" i="8"/>
  <c r="A391" i="8"/>
  <c r="A390" i="8"/>
  <c r="A389" i="8"/>
  <c r="A388" i="8"/>
  <c r="A387" i="8"/>
  <c r="A386" i="8"/>
  <c r="A385" i="8"/>
  <c r="A384" i="8"/>
  <c r="A383" i="8"/>
  <c r="A382" i="8"/>
  <c r="A381" i="8"/>
  <c r="A380" i="8"/>
  <c r="A379" i="8"/>
  <c r="A378" i="8"/>
  <c r="A377" i="8"/>
  <c r="A376" i="8"/>
  <c r="A375" i="8"/>
  <c r="A374" i="8"/>
  <c r="A373" i="8"/>
  <c r="A372" i="8"/>
  <c r="A371" i="8"/>
  <c r="A370" i="8"/>
  <c r="A369" i="8"/>
  <c r="A368" i="8"/>
  <c r="A367" i="8"/>
  <c r="A366" i="8"/>
  <c r="A365" i="8"/>
  <c r="A364" i="8"/>
  <c r="A363" i="8"/>
  <c r="A362" i="8"/>
  <c r="A361" i="8"/>
  <c r="A360" i="8"/>
  <c r="A359" i="8"/>
  <c r="A358" i="8"/>
  <c r="A357" i="8"/>
  <c r="A356" i="8"/>
  <c r="A355" i="8"/>
  <c r="A354" i="8"/>
  <c r="A353" i="8"/>
  <c r="A352" i="8"/>
  <c r="A351" i="8"/>
  <c r="A350" i="8"/>
  <c r="A349" i="8"/>
  <c r="A348" i="8"/>
  <c r="A347" i="8"/>
  <c r="A346" i="8"/>
  <c r="A345" i="8"/>
  <c r="A344" i="8"/>
  <c r="A343" i="8"/>
  <c r="A342" i="8"/>
  <c r="A341" i="8"/>
  <c r="A340" i="8"/>
  <c r="A339" i="8"/>
  <c r="A338" i="8"/>
  <c r="A337" i="8"/>
  <c r="A336" i="8"/>
  <c r="A335" i="8"/>
  <c r="A334" i="8"/>
  <c r="A333" i="8"/>
  <c r="A332" i="8"/>
  <c r="A331" i="8"/>
  <c r="A330" i="8"/>
  <c r="A329" i="8"/>
  <c r="A328" i="8"/>
  <c r="A327" i="8"/>
  <c r="A326" i="8"/>
  <c r="A325" i="8"/>
  <c r="A324" i="8"/>
  <c r="A323" i="8"/>
  <c r="A322" i="8"/>
  <c r="A321" i="8"/>
  <c r="A320" i="8"/>
  <c r="A319" i="8"/>
  <c r="A318" i="8"/>
  <c r="A317" i="8"/>
  <c r="A316" i="8"/>
  <c r="A315" i="8"/>
  <c r="A314" i="8"/>
  <c r="A313" i="8"/>
  <c r="A312" i="8"/>
  <c r="A311" i="8"/>
  <c r="A310" i="8"/>
  <c r="A309" i="8"/>
  <c r="A308" i="8"/>
  <c r="A307" i="8"/>
  <c r="A306" i="8"/>
  <c r="A305" i="8"/>
  <c r="A304" i="8"/>
  <c r="A303" i="8"/>
  <c r="A302" i="8"/>
  <c r="A301" i="8"/>
  <c r="A300" i="8"/>
  <c r="A299" i="8"/>
  <c r="A298" i="8"/>
  <c r="A297" i="8"/>
  <c r="A296" i="8"/>
  <c r="A295" i="8"/>
  <c r="A294" i="8"/>
  <c r="A293" i="8"/>
  <c r="A292" i="8"/>
  <c r="A291" i="8"/>
  <c r="A290" i="8"/>
  <c r="A289" i="8"/>
  <c r="A288" i="8"/>
  <c r="A287" i="8"/>
  <c r="A286" i="8"/>
  <c r="A285" i="8"/>
  <c r="A284" i="8"/>
  <c r="A283" i="8"/>
  <c r="A282" i="8"/>
  <c r="A281" i="8"/>
  <c r="A280" i="8"/>
  <c r="A279" i="8"/>
  <c r="A278" i="8"/>
  <c r="A277" i="8"/>
  <c r="A276" i="8"/>
  <c r="A275" i="8"/>
  <c r="A274" i="8"/>
  <c r="A273" i="8"/>
  <c r="A272" i="8"/>
  <c r="A271" i="8"/>
  <c r="A270" i="8"/>
  <c r="A269" i="8"/>
  <c r="A268" i="8"/>
  <c r="A267" i="8"/>
  <c r="A266" i="8"/>
  <c r="A265" i="8"/>
  <c r="A264" i="8"/>
  <c r="A263" i="8"/>
  <c r="A262" i="8"/>
  <c r="A261" i="8"/>
  <c r="A260" i="8"/>
  <c r="A259" i="8"/>
  <c r="A258" i="8"/>
  <c r="A257" i="8"/>
  <c r="A256" i="8"/>
  <c r="A255" i="8"/>
  <c r="A254" i="8"/>
  <c r="A253" i="8"/>
  <c r="A252" i="8"/>
  <c r="A251" i="8"/>
  <c r="A250" i="8"/>
  <c r="A249" i="8"/>
  <c r="A248" i="8"/>
  <c r="A247" i="8"/>
  <c r="A246" i="8"/>
  <c r="A245" i="8"/>
  <c r="A244" i="8"/>
  <c r="A243" i="8"/>
  <c r="A242" i="8"/>
  <c r="A241" i="8"/>
  <c r="A240" i="8"/>
  <c r="A239" i="8"/>
  <c r="A238" i="8"/>
  <c r="A237" i="8"/>
  <c r="A236" i="8"/>
  <c r="A235" i="8"/>
  <c r="A234" i="8"/>
  <c r="A233" i="8"/>
  <c r="A232" i="8"/>
  <c r="A231" i="8"/>
  <c r="A230" i="8"/>
  <c r="A229" i="8"/>
  <c r="A228" i="8"/>
  <c r="A227" i="8"/>
  <c r="A226" i="8"/>
  <c r="A225" i="8"/>
  <c r="A224" i="8"/>
  <c r="A223" i="8"/>
  <c r="A222" i="8"/>
  <c r="A221" i="8"/>
  <c r="A220" i="8"/>
  <c r="A219" i="8"/>
  <c r="A218" i="8"/>
  <c r="A217" i="8"/>
  <c r="A216" i="8"/>
  <c r="A215" i="8"/>
  <c r="A214" i="8"/>
  <c r="A213" i="8"/>
  <c r="A212" i="8"/>
  <c r="A211" i="8"/>
  <c r="A210" i="8"/>
  <c r="A209" i="8"/>
  <c r="A208" i="8"/>
  <c r="A207" i="8"/>
  <c r="A206" i="8"/>
  <c r="A205" i="8"/>
  <c r="A204" i="8"/>
  <c r="A203" i="8"/>
  <c r="A202" i="8"/>
  <c r="A201" i="8"/>
  <c r="A200" i="8"/>
  <c r="A199" i="8"/>
  <c r="A198" i="8"/>
  <c r="A197" i="8"/>
  <c r="A196" i="8"/>
  <c r="A195" i="8"/>
  <c r="A194" i="8"/>
  <c r="A193" i="8"/>
  <c r="A192" i="8"/>
  <c r="A191" i="8"/>
  <c r="A190" i="8"/>
  <c r="A189" i="8"/>
  <c r="A188" i="8"/>
  <c r="A187" i="8"/>
  <c r="A186" i="8"/>
  <c r="A185" i="8"/>
  <c r="A184" i="8"/>
  <c r="A183" i="8"/>
  <c r="A182" i="8"/>
  <c r="A181" i="8"/>
  <c r="A180" i="8"/>
  <c r="A179" i="8"/>
  <c r="A178" i="8"/>
  <c r="A177" i="8"/>
  <c r="A176" i="8"/>
  <c r="A175" i="8"/>
  <c r="A174" i="8"/>
  <c r="A173" i="8"/>
  <c r="A172" i="8"/>
  <c r="A171" i="8"/>
  <c r="A170" i="8"/>
  <c r="A169" i="8"/>
  <c r="A168" i="8"/>
  <c r="A167" i="8"/>
  <c r="A166" i="8"/>
  <c r="A165" i="8"/>
  <c r="A164" i="8"/>
  <c r="A163" i="8"/>
  <c r="A162" i="8"/>
  <c r="A161" i="8"/>
  <c r="A160" i="8"/>
  <c r="A159" i="8"/>
  <c r="A158" i="8"/>
  <c r="A157" i="8"/>
  <c r="A156" i="8"/>
  <c r="A155" i="8"/>
  <c r="A154" i="8"/>
  <c r="A153" i="8"/>
  <c r="A152" i="8"/>
  <c r="A151" i="8"/>
  <c r="A150" i="8"/>
  <c r="A149" i="8"/>
  <c r="A148" i="8"/>
  <c r="A147" i="8"/>
  <c r="A146" i="8"/>
  <c r="A145" i="8"/>
  <c r="A144" i="8"/>
  <c r="A143" i="8"/>
  <c r="A142" i="8"/>
  <c r="A141" i="8"/>
  <c r="A140" i="8"/>
  <c r="A139" i="8"/>
  <c r="A138" i="8"/>
  <c r="A137" i="8"/>
  <c r="A136" i="8"/>
  <c r="A135" i="8"/>
  <c r="A134" i="8"/>
  <c r="A133" i="8"/>
  <c r="A132" i="8"/>
  <c r="A131" i="8"/>
  <c r="A130" i="8"/>
  <c r="A129" i="8"/>
  <c r="A128" i="8"/>
  <c r="A127" i="8"/>
  <c r="A126" i="8"/>
  <c r="A125" i="8"/>
  <c r="A124" i="8"/>
  <c r="A123" i="8"/>
  <c r="A122" i="8"/>
  <c r="A121" i="8"/>
  <c r="A120" i="8"/>
  <c r="A119" i="8"/>
  <c r="A118" i="8"/>
  <c r="A117" i="8"/>
  <c r="A116" i="8"/>
  <c r="A115" i="8"/>
  <c r="A114" i="8"/>
  <c r="A113" i="8"/>
  <c r="A112" i="8"/>
  <c r="A111" i="8"/>
  <c r="A110" i="8"/>
  <c r="A109" i="8"/>
  <c r="A108" i="8"/>
  <c r="A107" i="8"/>
  <c r="A106" i="8"/>
  <c r="A105" i="8"/>
  <c r="A104" i="8"/>
  <c r="A103" i="8"/>
  <c r="A102" i="8"/>
  <c r="A101" i="8"/>
  <c r="A100" i="8"/>
  <c r="A99" i="8"/>
  <c r="A98" i="8"/>
  <c r="A97" i="8"/>
  <c r="A96" i="8"/>
  <c r="A95" i="8"/>
  <c r="A94" i="8"/>
  <c r="A93" i="8"/>
  <c r="A92" i="8"/>
  <c r="A91" i="8"/>
  <c r="A90" i="8"/>
  <c r="A89" i="8"/>
  <c r="A88" i="8"/>
  <c r="A87" i="8"/>
  <c r="A86" i="8"/>
  <c r="A85" i="8"/>
  <c r="A84" i="8"/>
  <c r="A83" i="8"/>
  <c r="A82" i="8"/>
  <c r="A81" i="8"/>
  <c r="A80" i="8"/>
  <c r="A79" i="8"/>
  <c r="A78" i="8"/>
  <c r="A77" i="8"/>
  <c r="A76" i="8"/>
  <c r="A75" i="8"/>
  <c r="A74" i="8"/>
  <c r="A73" i="8"/>
  <c r="A72" i="8"/>
  <c r="A71" i="8"/>
  <c r="A70" i="8"/>
  <c r="A69" i="8"/>
  <c r="A68" i="8"/>
  <c r="A67" i="8"/>
  <c r="A66" i="8"/>
  <c r="A65" i="8"/>
  <c r="A64" i="8"/>
  <c r="A63" i="8"/>
  <c r="A62" i="8"/>
  <c r="A61" i="8"/>
  <c r="A60" i="8"/>
  <c r="A59" i="8"/>
  <c r="A58" i="8"/>
  <c r="A57" i="8"/>
  <c r="A56" i="8"/>
  <c r="A55" i="8"/>
  <c r="A54" i="8"/>
  <c r="A53" i="8"/>
  <c r="A52" i="8"/>
  <c r="A51" i="8"/>
  <c r="A50" i="8"/>
  <c r="A49" i="8"/>
  <c r="A48" i="8"/>
  <c r="A47" i="8"/>
  <c r="A46" i="8"/>
  <c r="A45" i="8"/>
  <c r="A44" i="8"/>
  <c r="A43" i="8"/>
  <c r="A42" i="8"/>
  <c r="A41" i="8"/>
  <c r="A40" i="8"/>
  <c r="A39" i="8"/>
  <c r="A38" i="8"/>
  <c r="A37" i="8"/>
  <c r="A36" i="8"/>
  <c r="A35" i="8"/>
  <c r="A34" i="8"/>
  <c r="A33" i="8"/>
  <c r="A32" i="8"/>
  <c r="A31" i="8"/>
  <c r="A30" i="8"/>
  <c r="A29" i="8"/>
  <c r="A28" i="8"/>
  <c r="A27" i="8"/>
  <c r="A26" i="8"/>
  <c r="A25" i="8"/>
  <c r="A24" i="8"/>
  <c r="A23" i="8"/>
  <c r="I14" i="8"/>
  <c r="J14" i="8" s="1"/>
  <c r="H14" i="8"/>
  <c r="A14" i="8"/>
  <c r="I6" i="8"/>
  <c r="J6" i="8" s="1"/>
  <c r="H6" i="8"/>
  <c r="A6" i="8"/>
  <c r="I15" i="8"/>
  <c r="J15" i="8" s="1"/>
  <c r="H15" i="8"/>
  <c r="A15" i="8"/>
  <c r="I10" i="8"/>
  <c r="J10" i="8" s="1"/>
  <c r="H10" i="8"/>
  <c r="A10" i="8"/>
  <c r="I7" i="8"/>
  <c r="J7" i="8" s="1"/>
  <c r="H7" i="8"/>
  <c r="A7" i="8"/>
  <c r="I8" i="8"/>
  <c r="J8" i="8" s="1"/>
  <c r="H8" i="8"/>
  <c r="A8" i="8"/>
  <c r="I9" i="8"/>
  <c r="J9" i="8" s="1"/>
  <c r="H9" i="8"/>
  <c r="A9" i="8"/>
  <c r="I11" i="8"/>
  <c r="J11" i="8" s="1"/>
  <c r="H11" i="8"/>
  <c r="A11" i="8"/>
  <c r="I13" i="8"/>
  <c r="J13" i="8" s="1"/>
  <c r="H13" i="8"/>
  <c r="A13" i="8"/>
  <c r="I20" i="8"/>
  <c r="J20" i="8" s="1"/>
  <c r="H20" i="8"/>
  <c r="A20" i="8"/>
  <c r="I12" i="8"/>
  <c r="J12" i="8" s="1"/>
  <c r="H12" i="8"/>
  <c r="A12" i="8"/>
  <c r="I21" i="8"/>
  <c r="J21" i="8" s="1"/>
  <c r="H21" i="8"/>
  <c r="A21" i="8"/>
  <c r="I17" i="8"/>
  <c r="J17" i="8" s="1"/>
  <c r="H17" i="8"/>
  <c r="A17" i="8"/>
  <c r="I19" i="8"/>
  <c r="J19" i="8" s="1"/>
  <c r="H19" i="8"/>
  <c r="A19" i="8"/>
  <c r="I16" i="8"/>
  <c r="J16" i="8" s="1"/>
  <c r="H16" i="8"/>
  <c r="A16" i="8"/>
  <c r="I18" i="8"/>
  <c r="J18" i="8" s="1"/>
  <c r="H18" i="8"/>
  <c r="A18" i="8"/>
  <c r="I22" i="8"/>
  <c r="J22" i="8" s="1"/>
  <c r="H22" i="8"/>
  <c r="A22" i="8"/>
  <c r="H13" i="2"/>
  <c r="M23" i="8" l="1"/>
  <c r="L11" i="7"/>
  <c r="L22" i="8"/>
  <c r="L18" i="8"/>
  <c r="L16" i="8"/>
  <c r="L19" i="8"/>
  <c r="L17" i="8"/>
  <c r="L21" i="8"/>
  <c r="L12" i="8"/>
  <c r="L20" i="8"/>
  <c r="L13" i="8"/>
  <c r="L11" i="8"/>
  <c r="L9" i="8"/>
  <c r="L8" i="8"/>
  <c r="L7" i="8"/>
  <c r="L10" i="8"/>
  <c r="L15" i="8"/>
  <c r="L6" i="8"/>
  <c r="L14" i="8"/>
  <c r="K24" i="7"/>
  <c r="M22" i="8"/>
  <c r="K22" i="7"/>
  <c r="L22" i="7"/>
  <c r="K17" i="7"/>
  <c r="L12" i="7"/>
  <c r="K28" i="7"/>
  <c r="L28" i="7"/>
  <c r="K10" i="7"/>
  <c r="L10" i="7"/>
  <c r="K6" i="7"/>
  <c r="L6" i="7"/>
  <c r="K8" i="7"/>
  <c r="L8" i="7"/>
  <c r="L24" i="7"/>
  <c r="L29" i="7"/>
  <c r="K11" i="7"/>
  <c r="K12" i="7"/>
  <c r="L14" i="7"/>
  <c r="K14" i="7"/>
  <c r="L27" i="7"/>
  <c r="K27" i="7"/>
  <c r="L19" i="7"/>
  <c r="K19" i="7"/>
  <c r="L15" i="7"/>
  <c r="K15" i="7"/>
  <c r="L20" i="7"/>
  <c r="K20" i="7"/>
  <c r="L7" i="7"/>
  <c r="K7" i="7"/>
  <c r="L9" i="7"/>
  <c r="K9" i="7"/>
  <c r="L21" i="7"/>
  <c r="K21" i="7"/>
  <c r="L23" i="7"/>
  <c r="K23" i="7"/>
  <c r="L26" i="7"/>
  <c r="K26" i="7"/>
  <c r="L25" i="7"/>
  <c r="K25" i="7"/>
  <c r="L13" i="7"/>
  <c r="K13" i="7"/>
  <c r="L18" i="7"/>
  <c r="K18" i="7"/>
  <c r="K22" i="8"/>
  <c r="M18" i="8"/>
  <c r="K18" i="8"/>
  <c r="M16" i="8"/>
  <c r="K16" i="8"/>
  <c r="M19" i="8"/>
  <c r="K19" i="8"/>
  <c r="M17" i="8"/>
  <c r="K17" i="8"/>
  <c r="M21" i="8"/>
  <c r="K21" i="8"/>
  <c r="M12" i="8"/>
  <c r="K12" i="8"/>
  <c r="M20" i="8"/>
  <c r="K20" i="8"/>
  <c r="M13" i="8"/>
  <c r="K13" i="8"/>
  <c r="M11" i="8"/>
  <c r="K11" i="8"/>
  <c r="M9" i="8"/>
  <c r="K9" i="8"/>
  <c r="M8" i="8"/>
  <c r="K8" i="8"/>
  <c r="M7" i="8"/>
  <c r="K7" i="8"/>
  <c r="M10" i="8"/>
  <c r="K10" i="8"/>
  <c r="M15" i="8"/>
  <c r="K15" i="8"/>
  <c r="M6" i="8"/>
  <c r="K6" i="8"/>
  <c r="M14" i="8"/>
  <c r="K14" i="8"/>
  <c r="J2" i="7"/>
  <c r="J2" i="8" l="1"/>
  <c r="F2" i="8"/>
  <c r="A852" i="7"/>
  <c r="A853" i="7"/>
  <c r="A854" i="7"/>
  <c r="A855" i="7"/>
  <c r="A856" i="7"/>
  <c r="A857" i="7"/>
  <c r="A858" i="7"/>
  <c r="A859" i="7"/>
  <c r="A860" i="7"/>
  <c r="A861" i="7"/>
  <c r="A862" i="7"/>
  <c r="A863" i="7"/>
  <c r="A864" i="7"/>
  <c r="A865" i="7"/>
  <c r="A866" i="7"/>
  <c r="A867" i="7"/>
  <c r="A868" i="7"/>
  <c r="A869" i="7"/>
  <c r="A870" i="7"/>
  <c r="A871" i="7"/>
  <c r="A872" i="7"/>
  <c r="A873" i="7"/>
  <c r="A874" i="7"/>
  <c r="A875" i="7"/>
  <c r="A876" i="7"/>
  <c r="A877" i="7"/>
  <c r="A878" i="7"/>
  <c r="A879" i="7"/>
  <c r="A880" i="7"/>
  <c r="A881" i="7"/>
  <c r="A882" i="7"/>
  <c r="A883" i="7"/>
  <c r="A884" i="7"/>
  <c r="A885" i="7"/>
  <c r="A886" i="7"/>
  <c r="A887" i="7"/>
  <c r="A888" i="7"/>
  <c r="A889" i="7"/>
  <c r="A890" i="7"/>
  <c r="A891" i="7"/>
  <c r="A892" i="7"/>
  <c r="A893" i="7"/>
  <c r="A894" i="7"/>
  <c r="A895" i="7"/>
  <c r="A896" i="7"/>
  <c r="A897" i="7"/>
  <c r="A898" i="7"/>
  <c r="A899" i="7"/>
  <c r="A900" i="7"/>
  <c r="A901" i="7"/>
  <c r="A902" i="7"/>
  <c r="A903" i="7"/>
  <c r="A904" i="7"/>
  <c r="A905" i="7"/>
  <c r="A906" i="7"/>
  <c r="A907" i="7"/>
  <c r="A908" i="7"/>
  <c r="A909" i="7"/>
  <c r="A910" i="7"/>
  <c r="A911" i="7"/>
  <c r="A912" i="7"/>
  <c r="A913" i="7"/>
  <c r="A914" i="7"/>
  <c r="A915" i="7"/>
  <c r="A916" i="7"/>
  <c r="A917" i="7"/>
  <c r="A918" i="7"/>
  <c r="A919" i="7"/>
  <c r="A920" i="7"/>
  <c r="A921" i="7"/>
  <c r="A922" i="7"/>
  <c r="A923" i="7"/>
  <c r="A924" i="7"/>
  <c r="A925" i="7"/>
  <c r="A926" i="7"/>
  <c r="A927" i="7"/>
  <c r="A928" i="7"/>
  <c r="A929" i="7"/>
  <c r="A930" i="7"/>
  <c r="A931" i="7"/>
  <c r="A932" i="7"/>
  <c r="A933" i="7"/>
  <c r="A934" i="7"/>
  <c r="A935" i="7"/>
  <c r="A936" i="7"/>
  <c r="A937" i="7"/>
  <c r="A938" i="7"/>
  <c r="A939" i="7"/>
  <c r="A940" i="7"/>
  <c r="A941" i="7"/>
  <c r="A942" i="7"/>
  <c r="A943" i="7"/>
  <c r="A944" i="7"/>
  <c r="A945" i="7"/>
  <c r="A946" i="7"/>
  <c r="A947" i="7"/>
  <c r="A948" i="7"/>
  <c r="A949" i="7"/>
  <c r="A950" i="7"/>
  <c r="A951" i="7"/>
  <c r="A952" i="7"/>
  <c r="A953" i="7"/>
  <c r="A954" i="7"/>
  <c r="A955" i="7"/>
  <c r="A956" i="7"/>
  <c r="A957" i="7"/>
  <c r="A958" i="7"/>
  <c r="A959" i="7"/>
  <c r="A960" i="7"/>
  <c r="A961" i="7"/>
  <c r="A962" i="7"/>
  <c r="A963" i="7"/>
  <c r="A964" i="7"/>
  <c r="A965" i="7"/>
  <c r="A966" i="7"/>
  <c r="A967" i="7"/>
  <c r="A968" i="7"/>
  <c r="A969" i="7"/>
  <c r="A970" i="7"/>
  <c r="A971" i="7"/>
  <c r="A972" i="7"/>
  <c r="A973" i="7"/>
  <c r="A974" i="7"/>
  <c r="A975" i="7"/>
  <c r="A976" i="7"/>
  <c r="A977" i="7"/>
  <c r="A978" i="7"/>
  <c r="A979" i="7"/>
  <c r="A980" i="7"/>
  <c r="A981" i="7"/>
  <c r="A982" i="7"/>
  <c r="A983" i="7"/>
  <c r="A984" i="7"/>
  <c r="A985" i="7"/>
  <c r="A986" i="7"/>
  <c r="A987" i="7"/>
  <c r="A988" i="7"/>
  <c r="A989" i="7"/>
  <c r="A990" i="7"/>
  <c r="A991" i="7"/>
  <c r="A992" i="7"/>
  <c r="A993" i="7"/>
  <c r="A994" i="7"/>
  <c r="A995" i="7"/>
  <c r="A996" i="7"/>
  <c r="A997" i="7"/>
  <c r="A998" i="7"/>
  <c r="A999" i="7"/>
  <c r="A1000" i="7"/>
  <c r="A1001" i="7"/>
  <c r="A1002" i="7"/>
  <c r="A30" i="7"/>
  <c r="A31" i="7"/>
  <c r="A32" i="7"/>
  <c r="A33" i="7"/>
  <c r="A34" i="7"/>
  <c r="A35" i="7"/>
  <c r="A36" i="7"/>
  <c r="A37" i="7"/>
  <c r="A38" i="7"/>
  <c r="A39" i="7"/>
  <c r="A40" i="7"/>
  <c r="A41" i="7"/>
  <c r="A42" i="7"/>
  <c r="A43" i="7"/>
  <c r="A44" i="7"/>
  <c r="A45" i="7"/>
  <c r="A46" i="7"/>
  <c r="A47" i="7"/>
  <c r="A48" i="7"/>
  <c r="A49" i="7"/>
  <c r="A50" i="7"/>
  <c r="A51" i="7"/>
  <c r="A52" i="7"/>
  <c r="A53" i="7"/>
  <c r="A54" i="7"/>
  <c r="A55" i="7"/>
  <c r="A56" i="7"/>
  <c r="A57" i="7"/>
  <c r="A58" i="7"/>
  <c r="A59" i="7"/>
  <c r="A60" i="7"/>
  <c r="A61" i="7"/>
  <c r="A62" i="7"/>
  <c r="A63" i="7"/>
  <c r="A64" i="7"/>
  <c r="A65" i="7"/>
  <c r="A66" i="7"/>
  <c r="A67" i="7"/>
  <c r="A68" i="7"/>
  <c r="A69" i="7"/>
  <c r="A70" i="7"/>
  <c r="A71" i="7"/>
  <c r="A72" i="7"/>
  <c r="A73" i="7"/>
  <c r="A74" i="7"/>
  <c r="A75" i="7"/>
  <c r="A76" i="7"/>
  <c r="A77" i="7"/>
  <c r="A78" i="7"/>
  <c r="A79" i="7"/>
  <c r="A80" i="7"/>
  <c r="A81" i="7"/>
  <c r="A82" i="7"/>
  <c r="A83" i="7"/>
  <c r="A84" i="7"/>
  <c r="A85" i="7"/>
  <c r="A86" i="7"/>
  <c r="A87" i="7"/>
  <c r="A88" i="7"/>
  <c r="A89" i="7"/>
  <c r="A90" i="7"/>
  <c r="A91" i="7"/>
  <c r="A92" i="7"/>
  <c r="A93" i="7"/>
  <c r="A94" i="7"/>
  <c r="A95" i="7"/>
  <c r="A96" i="7"/>
  <c r="A97" i="7"/>
  <c r="A98" i="7"/>
  <c r="A99" i="7"/>
  <c r="A100" i="7"/>
  <c r="A101" i="7"/>
  <c r="A102" i="7"/>
  <c r="A103" i="7"/>
  <c r="A104" i="7"/>
  <c r="A105" i="7"/>
  <c r="A106" i="7"/>
  <c r="A107" i="7"/>
  <c r="A108" i="7"/>
  <c r="A109" i="7"/>
  <c r="A110" i="7"/>
  <c r="A111" i="7"/>
  <c r="A112" i="7"/>
  <c r="A113" i="7"/>
  <c r="A114" i="7"/>
  <c r="A115" i="7"/>
  <c r="A116" i="7"/>
  <c r="A117" i="7"/>
  <c r="A118" i="7"/>
  <c r="A119" i="7"/>
  <c r="A120" i="7"/>
  <c r="A121" i="7"/>
  <c r="A122" i="7"/>
  <c r="A123" i="7"/>
  <c r="A124" i="7"/>
  <c r="A125" i="7"/>
  <c r="A126" i="7"/>
  <c r="A127" i="7"/>
  <c r="A128" i="7"/>
  <c r="A129" i="7"/>
  <c r="A130" i="7"/>
  <c r="A131" i="7"/>
  <c r="A132" i="7"/>
  <c r="A133" i="7"/>
  <c r="A134" i="7"/>
  <c r="A135" i="7"/>
  <c r="A136" i="7"/>
  <c r="A137" i="7"/>
  <c r="A138" i="7"/>
  <c r="A139" i="7"/>
  <c r="A140" i="7"/>
  <c r="A141" i="7"/>
  <c r="A142" i="7"/>
  <c r="A143" i="7"/>
  <c r="A144" i="7"/>
  <c r="A145" i="7"/>
  <c r="A146" i="7"/>
  <c r="A147" i="7"/>
  <c r="A148" i="7"/>
  <c r="A149" i="7"/>
  <c r="A150" i="7"/>
  <c r="A151" i="7"/>
  <c r="A152" i="7"/>
  <c r="A153" i="7"/>
  <c r="A154" i="7"/>
  <c r="A155" i="7"/>
  <c r="A156" i="7"/>
  <c r="A157" i="7"/>
  <c r="A158" i="7"/>
  <c r="A159" i="7"/>
  <c r="A160" i="7"/>
  <c r="A161" i="7"/>
  <c r="A162" i="7"/>
  <c r="A163" i="7"/>
  <c r="A164" i="7"/>
  <c r="A165" i="7"/>
  <c r="A166" i="7"/>
  <c r="A167" i="7"/>
  <c r="A168" i="7"/>
  <c r="A169" i="7"/>
  <c r="A170" i="7"/>
  <c r="A171" i="7"/>
  <c r="A172" i="7"/>
  <c r="A173" i="7"/>
  <c r="A174" i="7"/>
  <c r="A175" i="7"/>
  <c r="A176" i="7"/>
  <c r="A177" i="7"/>
  <c r="A178" i="7"/>
  <c r="A179" i="7"/>
  <c r="A180" i="7"/>
  <c r="A181" i="7"/>
  <c r="A182" i="7"/>
  <c r="A183" i="7"/>
  <c r="A184" i="7"/>
  <c r="A185" i="7"/>
  <c r="A186" i="7"/>
  <c r="A187" i="7"/>
  <c r="A188" i="7"/>
  <c r="A189" i="7"/>
  <c r="A190" i="7"/>
  <c r="A191" i="7"/>
  <c r="A192" i="7"/>
  <c r="A193" i="7"/>
  <c r="A194" i="7"/>
  <c r="A195" i="7"/>
  <c r="A196" i="7"/>
  <c r="A197" i="7"/>
  <c r="A198" i="7"/>
  <c r="A199" i="7"/>
  <c r="A200" i="7"/>
  <c r="A201" i="7"/>
  <c r="A202" i="7"/>
  <c r="A203" i="7"/>
  <c r="A204" i="7"/>
  <c r="A205" i="7"/>
  <c r="A206" i="7"/>
  <c r="A207" i="7"/>
  <c r="A208" i="7"/>
  <c r="A209" i="7"/>
  <c r="A210" i="7"/>
  <c r="A211" i="7"/>
  <c r="A212" i="7"/>
  <c r="A213" i="7"/>
  <c r="A214" i="7"/>
  <c r="A215" i="7"/>
  <c r="A216" i="7"/>
  <c r="A217" i="7"/>
  <c r="A218" i="7"/>
  <c r="A219" i="7"/>
  <c r="A220" i="7"/>
  <c r="A221" i="7"/>
  <c r="A222" i="7"/>
  <c r="A223" i="7"/>
  <c r="A224" i="7"/>
  <c r="A225" i="7"/>
  <c r="A226" i="7"/>
  <c r="A227" i="7"/>
  <c r="A228" i="7"/>
  <c r="A229" i="7"/>
  <c r="A230" i="7"/>
  <c r="A231" i="7"/>
  <c r="A232" i="7"/>
  <c r="A233" i="7"/>
  <c r="A234" i="7"/>
  <c r="A235" i="7"/>
  <c r="A236" i="7"/>
  <c r="A237" i="7"/>
  <c r="A238" i="7"/>
  <c r="A239" i="7"/>
  <c r="A240" i="7"/>
  <c r="A241" i="7"/>
  <c r="A242" i="7"/>
  <c r="A243" i="7"/>
  <c r="A244" i="7"/>
  <c r="A245" i="7"/>
  <c r="A246" i="7"/>
  <c r="A247" i="7"/>
  <c r="A248" i="7"/>
  <c r="A249" i="7"/>
  <c r="A250" i="7"/>
  <c r="A251" i="7"/>
  <c r="A252" i="7"/>
  <c r="A253" i="7"/>
  <c r="A254" i="7"/>
  <c r="A255" i="7"/>
  <c r="A256" i="7"/>
  <c r="A257" i="7"/>
  <c r="A258" i="7"/>
  <c r="A259" i="7"/>
  <c r="A260" i="7"/>
  <c r="A261" i="7"/>
  <c r="A262" i="7"/>
  <c r="A263" i="7"/>
  <c r="A264" i="7"/>
  <c r="A265" i="7"/>
  <c r="A266" i="7"/>
  <c r="A267" i="7"/>
  <c r="A268" i="7"/>
  <c r="A269" i="7"/>
  <c r="A270" i="7"/>
  <c r="A271" i="7"/>
  <c r="A272" i="7"/>
  <c r="A273" i="7"/>
  <c r="A274" i="7"/>
  <c r="A275" i="7"/>
  <c r="A276" i="7"/>
  <c r="A277" i="7"/>
  <c r="A278" i="7"/>
  <c r="A279" i="7"/>
  <c r="A280" i="7"/>
  <c r="A281" i="7"/>
  <c r="A282" i="7"/>
  <c r="A283" i="7"/>
  <c r="A284" i="7"/>
  <c r="A285" i="7"/>
  <c r="A286" i="7"/>
  <c r="A287" i="7"/>
  <c r="A288" i="7"/>
  <c r="A289" i="7"/>
  <c r="A290" i="7"/>
  <c r="A291" i="7"/>
  <c r="A292" i="7"/>
  <c r="A293" i="7"/>
  <c r="A294" i="7"/>
  <c r="A295" i="7"/>
  <c r="A296" i="7"/>
  <c r="A297" i="7"/>
  <c r="A298" i="7"/>
  <c r="A299" i="7"/>
  <c r="A300" i="7"/>
  <c r="A301" i="7"/>
  <c r="A302" i="7"/>
  <c r="A303" i="7"/>
  <c r="A304" i="7"/>
  <c r="A305" i="7"/>
  <c r="A306" i="7"/>
  <c r="A307" i="7"/>
  <c r="A308" i="7"/>
  <c r="A309" i="7"/>
  <c r="A310" i="7"/>
  <c r="A311" i="7"/>
  <c r="A312" i="7"/>
  <c r="A313" i="7"/>
  <c r="A314" i="7"/>
  <c r="A315" i="7"/>
  <c r="A316" i="7"/>
  <c r="A317" i="7"/>
  <c r="A318" i="7"/>
  <c r="A319" i="7"/>
  <c r="A320" i="7"/>
  <c r="A321" i="7"/>
  <c r="A322" i="7"/>
  <c r="A323" i="7"/>
  <c r="A324" i="7"/>
  <c r="A325" i="7"/>
  <c r="A326" i="7"/>
  <c r="A327" i="7"/>
  <c r="A328" i="7"/>
  <c r="A329" i="7"/>
  <c r="A330" i="7"/>
  <c r="A331" i="7"/>
  <c r="A332" i="7"/>
  <c r="A333" i="7"/>
  <c r="A334" i="7"/>
  <c r="A335" i="7"/>
  <c r="A336" i="7"/>
  <c r="A337" i="7"/>
  <c r="A338" i="7"/>
  <c r="A339" i="7"/>
  <c r="A340" i="7"/>
  <c r="A341" i="7"/>
  <c r="A342" i="7"/>
  <c r="A343" i="7"/>
  <c r="A344" i="7"/>
  <c r="A345" i="7"/>
  <c r="A346" i="7"/>
  <c r="A347" i="7"/>
  <c r="A348" i="7"/>
  <c r="A349" i="7"/>
  <c r="A350" i="7"/>
  <c r="A351" i="7"/>
  <c r="A352" i="7"/>
  <c r="A353" i="7"/>
  <c r="A354" i="7"/>
  <c r="A355" i="7"/>
  <c r="A356" i="7"/>
  <c r="A357" i="7"/>
  <c r="A358" i="7"/>
  <c r="A359" i="7"/>
  <c r="A360" i="7"/>
  <c r="A361" i="7"/>
  <c r="A362" i="7"/>
  <c r="A363" i="7"/>
  <c r="A364" i="7"/>
  <c r="A365" i="7"/>
  <c r="A366" i="7"/>
  <c r="A367" i="7"/>
  <c r="A368" i="7"/>
  <c r="A369" i="7"/>
  <c r="A370" i="7"/>
  <c r="A371" i="7"/>
  <c r="A372" i="7"/>
  <c r="A373" i="7"/>
  <c r="A374" i="7"/>
  <c r="A375" i="7"/>
  <c r="A376" i="7"/>
  <c r="A377" i="7"/>
  <c r="A378" i="7"/>
  <c r="A379" i="7"/>
  <c r="A380" i="7"/>
  <c r="A381" i="7"/>
  <c r="A382" i="7"/>
  <c r="A383" i="7"/>
  <c r="A384" i="7"/>
  <c r="A385" i="7"/>
  <c r="A386" i="7"/>
  <c r="A387" i="7"/>
  <c r="A388" i="7"/>
  <c r="A389" i="7"/>
  <c r="A390" i="7"/>
  <c r="A391" i="7"/>
  <c r="A392" i="7"/>
  <c r="A393" i="7"/>
  <c r="A394" i="7"/>
  <c r="A395" i="7"/>
  <c r="A396" i="7"/>
  <c r="A397" i="7"/>
  <c r="A398" i="7"/>
  <c r="A399" i="7"/>
  <c r="A400" i="7"/>
  <c r="A401" i="7"/>
  <c r="A402" i="7"/>
  <c r="A403" i="7"/>
  <c r="A404" i="7"/>
  <c r="A405" i="7"/>
  <c r="A406" i="7"/>
  <c r="A407" i="7"/>
  <c r="A408" i="7"/>
  <c r="A409" i="7"/>
  <c r="A410" i="7"/>
  <c r="A411" i="7"/>
  <c r="A412" i="7"/>
  <c r="A413" i="7"/>
  <c r="A414" i="7"/>
  <c r="A415" i="7"/>
  <c r="A416" i="7"/>
  <c r="A417" i="7"/>
  <c r="A418" i="7"/>
  <c r="A419" i="7"/>
  <c r="A420" i="7"/>
  <c r="A421" i="7"/>
  <c r="A422" i="7"/>
  <c r="A423" i="7"/>
  <c r="A424" i="7"/>
  <c r="A425" i="7"/>
  <c r="A426" i="7"/>
  <c r="A427" i="7"/>
  <c r="A428" i="7"/>
  <c r="A429" i="7"/>
  <c r="A430" i="7"/>
  <c r="A431" i="7"/>
  <c r="A432" i="7"/>
  <c r="A433" i="7"/>
  <c r="A434" i="7"/>
  <c r="A435" i="7"/>
  <c r="A436" i="7"/>
  <c r="A437" i="7"/>
  <c r="A438" i="7"/>
  <c r="A439" i="7"/>
  <c r="A440" i="7"/>
  <c r="A441" i="7"/>
  <c r="A442" i="7"/>
  <c r="A443" i="7"/>
  <c r="A444" i="7"/>
  <c r="A445" i="7"/>
  <c r="A446" i="7"/>
  <c r="A447" i="7"/>
  <c r="A448" i="7"/>
  <c r="A449" i="7"/>
  <c r="A450" i="7"/>
  <c r="A451" i="7"/>
  <c r="A452" i="7"/>
  <c r="A453" i="7"/>
  <c r="A454" i="7"/>
  <c r="A455" i="7"/>
  <c r="A456" i="7"/>
  <c r="A457" i="7"/>
  <c r="A458" i="7"/>
  <c r="A459" i="7"/>
  <c r="A460" i="7"/>
  <c r="A461" i="7"/>
  <c r="A462" i="7"/>
  <c r="A463" i="7"/>
  <c r="A464" i="7"/>
  <c r="A465" i="7"/>
  <c r="A466" i="7"/>
  <c r="A467" i="7"/>
  <c r="A468" i="7"/>
  <c r="A469" i="7"/>
  <c r="A470" i="7"/>
  <c r="A471" i="7"/>
  <c r="A472" i="7"/>
  <c r="A473" i="7"/>
  <c r="A474" i="7"/>
  <c r="A475" i="7"/>
  <c r="A476" i="7"/>
  <c r="A477" i="7"/>
  <c r="A478" i="7"/>
  <c r="A479" i="7"/>
  <c r="A480" i="7"/>
  <c r="A481" i="7"/>
  <c r="A482" i="7"/>
  <c r="A483" i="7"/>
  <c r="A484" i="7"/>
  <c r="A485" i="7"/>
  <c r="A486" i="7"/>
  <c r="A487" i="7"/>
  <c r="A488" i="7"/>
  <c r="A489" i="7"/>
  <c r="A490" i="7"/>
  <c r="A491" i="7"/>
  <c r="A492" i="7"/>
  <c r="A493" i="7"/>
  <c r="A494" i="7"/>
  <c r="A495" i="7"/>
  <c r="A496" i="7"/>
  <c r="A497" i="7"/>
  <c r="A498" i="7"/>
  <c r="A499" i="7"/>
  <c r="A500" i="7"/>
  <c r="A501" i="7"/>
  <c r="A502" i="7"/>
  <c r="A503" i="7"/>
  <c r="A504" i="7"/>
  <c r="A505" i="7"/>
  <c r="A506" i="7"/>
  <c r="A507" i="7"/>
  <c r="A508" i="7"/>
  <c r="A509" i="7"/>
  <c r="A510" i="7"/>
  <c r="A511" i="7"/>
  <c r="A512" i="7"/>
  <c r="A513" i="7"/>
  <c r="A514" i="7"/>
  <c r="A515" i="7"/>
  <c r="A516" i="7"/>
  <c r="A517" i="7"/>
  <c r="A518" i="7"/>
  <c r="A519" i="7"/>
  <c r="A520" i="7"/>
  <c r="A521" i="7"/>
  <c r="A522" i="7"/>
  <c r="A523" i="7"/>
  <c r="A524" i="7"/>
  <c r="A525" i="7"/>
  <c r="A526" i="7"/>
  <c r="A527" i="7"/>
  <c r="A528" i="7"/>
  <c r="A529" i="7"/>
  <c r="A530" i="7"/>
  <c r="A531" i="7"/>
  <c r="A532" i="7"/>
  <c r="A533" i="7"/>
  <c r="A534" i="7"/>
  <c r="A535" i="7"/>
  <c r="A536" i="7"/>
  <c r="A537" i="7"/>
  <c r="A538" i="7"/>
  <c r="A539" i="7"/>
  <c r="A540" i="7"/>
  <c r="A541" i="7"/>
  <c r="A542" i="7"/>
  <c r="A543" i="7"/>
  <c r="A544" i="7"/>
  <c r="A545" i="7"/>
  <c r="A546" i="7"/>
  <c r="A547" i="7"/>
  <c r="A548" i="7"/>
  <c r="A549" i="7"/>
  <c r="A550" i="7"/>
  <c r="A551" i="7"/>
  <c r="A552" i="7"/>
  <c r="A553" i="7"/>
  <c r="A554" i="7"/>
  <c r="A555" i="7"/>
  <c r="A556" i="7"/>
  <c r="A557" i="7"/>
  <c r="A558" i="7"/>
  <c r="A559" i="7"/>
  <c r="A560" i="7"/>
  <c r="A561" i="7"/>
  <c r="A562" i="7"/>
  <c r="A563" i="7"/>
  <c r="A564" i="7"/>
  <c r="A565" i="7"/>
  <c r="A566" i="7"/>
  <c r="A567" i="7"/>
  <c r="A568" i="7"/>
  <c r="A569" i="7"/>
  <c r="A570" i="7"/>
  <c r="A571" i="7"/>
  <c r="A572" i="7"/>
  <c r="A573" i="7"/>
  <c r="A574" i="7"/>
  <c r="A575" i="7"/>
  <c r="A576" i="7"/>
  <c r="A577" i="7"/>
  <c r="A578" i="7"/>
  <c r="A579" i="7"/>
  <c r="A580" i="7"/>
  <c r="A581" i="7"/>
  <c r="A582" i="7"/>
  <c r="A583" i="7"/>
  <c r="A584" i="7"/>
  <c r="A585" i="7"/>
  <c r="A586" i="7"/>
  <c r="A587" i="7"/>
  <c r="A588" i="7"/>
  <c r="A589" i="7"/>
  <c r="A590" i="7"/>
  <c r="A591" i="7"/>
  <c r="A592" i="7"/>
  <c r="A593" i="7"/>
  <c r="A594" i="7"/>
  <c r="A595" i="7"/>
  <c r="A596" i="7"/>
  <c r="A597" i="7"/>
  <c r="A598" i="7"/>
  <c r="A599" i="7"/>
  <c r="A600" i="7"/>
  <c r="A601" i="7"/>
  <c r="A602" i="7"/>
  <c r="A603" i="7"/>
  <c r="A604" i="7"/>
  <c r="A605" i="7"/>
  <c r="A606" i="7"/>
  <c r="A607" i="7"/>
  <c r="A608" i="7"/>
  <c r="A609" i="7"/>
  <c r="A610" i="7"/>
  <c r="A611" i="7"/>
  <c r="A612" i="7"/>
  <c r="A613" i="7"/>
  <c r="A614" i="7"/>
  <c r="A615" i="7"/>
  <c r="A616" i="7"/>
  <c r="A617" i="7"/>
  <c r="A618" i="7"/>
  <c r="A619" i="7"/>
  <c r="A620" i="7"/>
  <c r="A621" i="7"/>
  <c r="A622" i="7"/>
  <c r="A623" i="7"/>
  <c r="A624" i="7"/>
  <c r="A625" i="7"/>
  <c r="A626" i="7"/>
  <c r="A627" i="7"/>
  <c r="A628" i="7"/>
  <c r="A629" i="7"/>
  <c r="A630" i="7"/>
  <c r="A631" i="7"/>
  <c r="A632" i="7"/>
  <c r="A633" i="7"/>
  <c r="A634" i="7"/>
  <c r="A635" i="7"/>
  <c r="A636" i="7"/>
  <c r="A637" i="7"/>
  <c r="A638" i="7"/>
  <c r="A639" i="7"/>
  <c r="A640" i="7"/>
  <c r="A641" i="7"/>
  <c r="A642" i="7"/>
  <c r="A643" i="7"/>
  <c r="A644" i="7"/>
  <c r="A645" i="7"/>
  <c r="A646" i="7"/>
  <c r="A647" i="7"/>
  <c r="A648" i="7"/>
  <c r="A649" i="7"/>
  <c r="A650" i="7"/>
  <c r="A651" i="7"/>
  <c r="A652" i="7"/>
  <c r="A653" i="7"/>
  <c r="A654" i="7"/>
  <c r="A655" i="7"/>
  <c r="A656" i="7"/>
  <c r="A657" i="7"/>
  <c r="A658" i="7"/>
  <c r="A659" i="7"/>
  <c r="A660" i="7"/>
  <c r="A661" i="7"/>
  <c r="A662" i="7"/>
  <c r="A663" i="7"/>
  <c r="A664" i="7"/>
  <c r="A665" i="7"/>
  <c r="A666" i="7"/>
  <c r="A667" i="7"/>
  <c r="A668" i="7"/>
  <c r="A669" i="7"/>
  <c r="A670" i="7"/>
  <c r="A671" i="7"/>
  <c r="A672" i="7"/>
  <c r="A673" i="7"/>
  <c r="A674" i="7"/>
  <c r="A675" i="7"/>
  <c r="A676" i="7"/>
  <c r="A677" i="7"/>
  <c r="A678" i="7"/>
  <c r="A679" i="7"/>
  <c r="A680" i="7"/>
  <c r="A681" i="7"/>
  <c r="A682" i="7"/>
  <c r="A683" i="7"/>
  <c r="A684" i="7"/>
  <c r="A685" i="7"/>
  <c r="A686" i="7"/>
  <c r="A687" i="7"/>
  <c r="A688" i="7"/>
  <c r="A689" i="7"/>
  <c r="A690" i="7"/>
  <c r="A691" i="7"/>
  <c r="A692" i="7"/>
  <c r="A693" i="7"/>
  <c r="A694" i="7"/>
  <c r="A695" i="7"/>
  <c r="A696" i="7"/>
  <c r="A697" i="7"/>
  <c r="A698" i="7"/>
  <c r="A699" i="7"/>
  <c r="A700" i="7"/>
  <c r="A701" i="7"/>
  <c r="A702" i="7"/>
  <c r="A703" i="7"/>
  <c r="A704" i="7"/>
  <c r="A705" i="7"/>
  <c r="A706" i="7"/>
  <c r="A707" i="7"/>
  <c r="A708" i="7"/>
  <c r="A709" i="7"/>
  <c r="A710" i="7"/>
  <c r="A711" i="7"/>
  <c r="A712" i="7"/>
  <c r="A713" i="7"/>
  <c r="A714" i="7"/>
  <c r="A715" i="7"/>
  <c r="A716" i="7"/>
  <c r="A717" i="7"/>
  <c r="A718" i="7"/>
  <c r="A719" i="7"/>
  <c r="A720" i="7"/>
  <c r="A721" i="7"/>
  <c r="A722" i="7"/>
  <c r="A723" i="7"/>
  <c r="A724" i="7"/>
  <c r="A725" i="7"/>
  <c r="A726" i="7"/>
  <c r="A727" i="7"/>
  <c r="A728" i="7"/>
  <c r="A729" i="7"/>
  <c r="A730" i="7"/>
  <c r="A731" i="7"/>
  <c r="A732" i="7"/>
  <c r="A733" i="7"/>
  <c r="A734" i="7"/>
  <c r="A735" i="7"/>
  <c r="A736" i="7"/>
  <c r="A737" i="7"/>
  <c r="A738" i="7"/>
  <c r="A739" i="7"/>
  <c r="A740" i="7"/>
  <c r="A741" i="7"/>
  <c r="A742" i="7"/>
  <c r="A743" i="7"/>
  <c r="A744" i="7"/>
  <c r="A745" i="7"/>
  <c r="A746" i="7"/>
  <c r="A747" i="7"/>
  <c r="A748" i="7"/>
  <c r="A749" i="7"/>
  <c r="A750" i="7"/>
  <c r="A751" i="7"/>
  <c r="A752" i="7"/>
  <c r="A753" i="7"/>
  <c r="A754" i="7"/>
  <c r="A755" i="7"/>
  <c r="A756" i="7"/>
  <c r="A757" i="7"/>
  <c r="A758" i="7"/>
  <c r="A759" i="7"/>
  <c r="A760" i="7"/>
  <c r="A761" i="7"/>
  <c r="A762" i="7"/>
  <c r="A763" i="7"/>
  <c r="A764" i="7"/>
  <c r="A765" i="7"/>
  <c r="A766" i="7"/>
  <c r="A767" i="7"/>
  <c r="A768" i="7"/>
  <c r="A769" i="7"/>
  <c r="A770" i="7"/>
  <c r="A771" i="7"/>
  <c r="A772" i="7"/>
  <c r="A773" i="7"/>
  <c r="A774" i="7"/>
  <c r="A775" i="7"/>
  <c r="A776" i="7"/>
  <c r="A777" i="7"/>
  <c r="A778" i="7"/>
  <c r="A779" i="7"/>
  <c r="A780" i="7"/>
  <c r="A781" i="7"/>
  <c r="A782" i="7"/>
  <c r="A783" i="7"/>
  <c r="A784" i="7"/>
  <c r="A785" i="7"/>
  <c r="A786" i="7"/>
  <c r="A787" i="7"/>
  <c r="A788" i="7"/>
  <c r="A789" i="7"/>
  <c r="A790" i="7"/>
  <c r="A791" i="7"/>
  <c r="A792" i="7"/>
  <c r="A793" i="7"/>
  <c r="A794" i="7"/>
  <c r="A795" i="7"/>
  <c r="A796" i="7"/>
  <c r="A797" i="7"/>
  <c r="A798" i="7"/>
  <c r="A799" i="7"/>
  <c r="A800" i="7"/>
  <c r="A801" i="7"/>
  <c r="A802" i="7"/>
  <c r="A803" i="7"/>
  <c r="A804" i="7"/>
  <c r="A805" i="7"/>
  <c r="A806" i="7"/>
  <c r="A807" i="7"/>
  <c r="A808" i="7"/>
  <c r="A809" i="7"/>
  <c r="A810" i="7"/>
  <c r="A811" i="7"/>
  <c r="A812" i="7"/>
  <c r="A813" i="7"/>
  <c r="A814" i="7"/>
  <c r="A815" i="7"/>
  <c r="A816" i="7"/>
  <c r="A817" i="7"/>
  <c r="A818" i="7"/>
  <c r="A819" i="7"/>
  <c r="A820" i="7"/>
  <c r="A821" i="7"/>
  <c r="A822" i="7"/>
  <c r="A823" i="7"/>
  <c r="A824" i="7"/>
  <c r="A825" i="7"/>
  <c r="A826" i="7"/>
  <c r="A827" i="7"/>
  <c r="A828" i="7"/>
  <c r="A829" i="7"/>
  <c r="A830" i="7"/>
  <c r="A831" i="7"/>
  <c r="A832" i="7"/>
  <c r="A833" i="7"/>
  <c r="A834" i="7"/>
  <c r="A835" i="7"/>
  <c r="A836" i="7"/>
  <c r="A837" i="7"/>
  <c r="A838" i="7"/>
  <c r="A839" i="7"/>
  <c r="A840" i="7"/>
  <c r="A841" i="7"/>
  <c r="A842" i="7"/>
  <c r="A843" i="7"/>
  <c r="A844" i="7"/>
  <c r="A845" i="7"/>
  <c r="A846" i="7"/>
  <c r="A847" i="7"/>
  <c r="A848" i="7"/>
  <c r="A849" i="7"/>
  <c r="A850" i="7"/>
  <c r="A851" i="7"/>
  <c r="A16" i="7"/>
  <c r="I16" i="7"/>
  <c r="J16" i="7" s="1"/>
  <c r="H16" i="7"/>
  <c r="O21" i="1"/>
  <c r="O24" i="1"/>
  <c r="O15" i="1"/>
  <c r="O57" i="1"/>
  <c r="O26" i="1"/>
  <c r="O29" i="1"/>
  <c r="O33" i="1"/>
  <c r="O34" i="1"/>
  <c r="O49" i="1"/>
  <c r="O58" i="1"/>
  <c r="O11" i="1"/>
  <c r="O80" i="1"/>
  <c r="O12" i="1"/>
  <c r="O23" i="1"/>
  <c r="O17" i="1"/>
  <c r="O19" i="1"/>
  <c r="O35" i="1"/>
  <c r="O20" i="1"/>
  <c r="O46" i="1"/>
  <c r="O53" i="1"/>
  <c r="O69" i="1"/>
  <c r="O79" i="1"/>
  <c r="O10" i="1"/>
  <c r="O5" i="1"/>
  <c r="O62" i="1"/>
  <c r="O16" i="1"/>
  <c r="O25" i="1"/>
  <c r="O30" i="1"/>
  <c r="O6" i="1"/>
  <c r="O36" i="1"/>
  <c r="O37" i="1"/>
  <c r="O39" i="1"/>
  <c r="O42" i="1"/>
  <c r="O44" i="1"/>
  <c r="O61" i="1"/>
  <c r="O71" i="1"/>
  <c r="O78" i="1"/>
  <c r="O81" i="1"/>
  <c r="O83" i="1"/>
  <c r="O82" i="1"/>
  <c r="O70" i="1"/>
  <c r="O54" i="1"/>
  <c r="O14" i="1"/>
  <c r="O7" i="1"/>
  <c r="Q2" i="4"/>
  <c r="M2" i="8" l="1"/>
  <c r="F3" i="7"/>
  <c r="M15" i="7"/>
  <c r="M19" i="7"/>
  <c r="M14" i="7"/>
  <c r="M27" i="7"/>
  <c r="M9" i="7"/>
  <c r="M7" i="7"/>
  <c r="M20" i="7"/>
  <c r="M23" i="7"/>
  <c r="M21" i="7"/>
  <c r="M26" i="7"/>
  <c r="M25" i="7"/>
  <c r="M13" i="7"/>
  <c r="M18" i="7"/>
  <c r="M24" i="7"/>
  <c r="M29" i="7"/>
  <c r="M10" i="7"/>
  <c r="M17" i="7"/>
  <c r="M6" i="7"/>
  <c r="M11" i="7"/>
  <c r="M28" i="7"/>
  <c r="M22" i="7"/>
  <c r="M8" i="7"/>
  <c r="M12" i="7"/>
  <c r="K16" i="7"/>
  <c r="F2" i="7" s="1"/>
  <c r="L16" i="7"/>
  <c r="F7" i="6"/>
  <c r="D9" i="6"/>
  <c r="D8" i="6"/>
  <c r="B18" i="5" l="1" a="1"/>
  <c r="B18" i="5" s="1"/>
  <c r="C18" i="5" a="1"/>
  <c r="C18" i="5" s="1"/>
  <c r="D18" i="5" a="1"/>
  <c r="D18" i="5" s="1"/>
  <c r="B11" i="5" a="1"/>
  <c r="B11" i="5" s="1"/>
  <c r="C11" i="5" a="1"/>
  <c r="C11" i="5" s="1"/>
  <c r="D11" i="5" a="1"/>
  <c r="D11" i="5" s="1"/>
  <c r="B38" i="5" a="1"/>
  <c r="B38" i="5" s="1"/>
  <c r="C38" i="5" a="1"/>
  <c r="C38" i="5" s="1"/>
  <c r="D38" i="5" a="1"/>
  <c r="D38" i="5" s="1"/>
  <c r="B20" i="5" a="1"/>
  <c r="B20" i="5" s="1"/>
  <c r="C20" i="5" a="1"/>
  <c r="C20" i="5" s="1"/>
  <c r="D20" i="5" a="1"/>
  <c r="D20" i="5" s="1"/>
  <c r="B21" i="5" a="1"/>
  <c r="B21" i="5" s="1"/>
  <c r="C21" i="5" a="1"/>
  <c r="C21" i="5" s="1"/>
  <c r="D21" i="5" a="1"/>
  <c r="D21" i="5" s="1"/>
  <c r="B24" i="5" a="1"/>
  <c r="B24" i="5" s="1"/>
  <c r="C24" i="5" a="1"/>
  <c r="C24" i="5" s="1"/>
  <c r="D24" i="5" a="1"/>
  <c r="D24" i="5" s="1"/>
  <c r="B25" i="5" a="1"/>
  <c r="B25" i="5" s="1"/>
  <c r="C25" i="5" a="1"/>
  <c r="C25" i="5" s="1"/>
  <c r="D25" i="5" a="1"/>
  <c r="D25" i="5" s="1"/>
  <c r="B35" i="5" a="1"/>
  <c r="B35" i="5" s="1"/>
  <c r="C35" i="5" a="1"/>
  <c r="C35" i="5" s="1"/>
  <c r="D35" i="5" a="1"/>
  <c r="D35" i="5" s="1"/>
  <c r="B39" i="5" a="1"/>
  <c r="B39" i="5" s="1"/>
  <c r="C39" i="5" a="1"/>
  <c r="C39" i="5" s="1"/>
  <c r="D39" i="5" a="1"/>
  <c r="D39" i="5" s="1"/>
  <c r="B7" i="5" a="1"/>
  <c r="B7" i="5" s="1"/>
  <c r="C7" i="5" a="1"/>
  <c r="C7" i="5" s="1"/>
  <c r="D7" i="5" a="1"/>
  <c r="D7" i="5" s="1"/>
  <c r="B48" i="5" a="1"/>
  <c r="B48" i="5" s="1"/>
  <c r="C48" i="5" a="1"/>
  <c r="C48" i="5" s="1"/>
  <c r="D48" i="5" a="1"/>
  <c r="D48" i="5" s="1"/>
  <c r="B8" i="5" a="1"/>
  <c r="B8" i="5" s="1"/>
  <c r="C8" i="5" a="1"/>
  <c r="C8" i="5" s="1"/>
  <c r="D8" i="5" a="1"/>
  <c r="D8" i="5" s="1"/>
  <c r="B17" i="5" a="1"/>
  <c r="B17" i="5" s="1"/>
  <c r="C17" i="5" a="1"/>
  <c r="C17" i="5" s="1"/>
  <c r="D17" i="5" a="1"/>
  <c r="D17" i="5" s="1"/>
  <c r="B13" i="5" a="1"/>
  <c r="B13" i="5" s="1"/>
  <c r="C13" i="5" a="1"/>
  <c r="C13" i="5" s="1"/>
  <c r="D13" i="5" a="1"/>
  <c r="D13" i="5" s="1"/>
  <c r="B14" i="5" a="1"/>
  <c r="B14" i="5" s="1"/>
  <c r="C14" i="5" a="1"/>
  <c r="C14" i="5" s="1"/>
  <c r="D14" i="5" a="1"/>
  <c r="D14" i="5" s="1"/>
  <c r="B26" i="5" a="1"/>
  <c r="B26" i="5" s="1"/>
  <c r="C26" i="5" a="1"/>
  <c r="C26" i="5" s="1"/>
  <c r="D26" i="5" a="1"/>
  <c r="D26" i="5" s="1"/>
  <c r="B15" i="5" a="1"/>
  <c r="B15" i="5" s="1"/>
  <c r="C15" i="5" a="1"/>
  <c r="C15" i="5" s="1"/>
  <c r="D15" i="5" a="1"/>
  <c r="D15" i="5" s="1"/>
  <c r="B34" i="5" a="1"/>
  <c r="B34" i="5" s="1"/>
  <c r="C34" i="5" a="1"/>
  <c r="C34" i="5" s="1"/>
  <c r="D34" i="5" a="1"/>
  <c r="D34" i="5" s="1"/>
  <c r="B36" i="5" a="1"/>
  <c r="B36" i="5" s="1"/>
  <c r="C36" i="5" a="1"/>
  <c r="C36" i="5" s="1"/>
  <c r="D36" i="5" a="1"/>
  <c r="D36" i="5" s="1"/>
  <c r="B42" i="5" a="1"/>
  <c r="B42" i="5" s="1"/>
  <c r="C42" i="5" a="1"/>
  <c r="C42" i="5" s="1"/>
  <c r="D42" i="5" a="1"/>
  <c r="D42" i="5" s="1"/>
  <c r="B47" i="5" a="1"/>
  <c r="B47" i="5" s="1"/>
  <c r="C47" i="5" a="1"/>
  <c r="C47" i="5" s="1"/>
  <c r="D47" i="5" a="1"/>
  <c r="D47" i="5" s="1"/>
  <c r="B6" i="5" a="1"/>
  <c r="B6" i="5" s="1"/>
  <c r="C6" i="5" a="1"/>
  <c r="C6" i="5" s="1"/>
  <c r="D6" i="5" a="1"/>
  <c r="D6" i="5" s="1"/>
  <c r="B2" i="5" a="1"/>
  <c r="B2" i="5" s="1"/>
  <c r="C2" i="5" a="1"/>
  <c r="C2" i="5" s="1"/>
  <c r="D2" i="5" a="1"/>
  <c r="D2" i="5" s="1"/>
  <c r="B41" i="5" a="1"/>
  <c r="B41" i="5" s="1"/>
  <c r="C41" i="5" a="1"/>
  <c r="C41" i="5" s="1"/>
  <c r="D41" i="5" a="1"/>
  <c r="D41" i="5" s="1"/>
  <c r="B12" i="5" a="1"/>
  <c r="B12" i="5" s="1"/>
  <c r="C12" i="5" a="1"/>
  <c r="C12" i="5" s="1"/>
  <c r="D12" i="5" a="1"/>
  <c r="D12" i="5" s="1"/>
  <c r="B19" i="5" a="1"/>
  <c r="B19" i="5" s="1"/>
  <c r="C19" i="5" a="1"/>
  <c r="C19" i="5" s="1"/>
  <c r="D19" i="5" a="1"/>
  <c r="D19" i="5" s="1"/>
  <c r="B22" i="5" a="1"/>
  <c r="B22" i="5" s="1"/>
  <c r="C22" i="5" a="1"/>
  <c r="C22" i="5" s="1"/>
  <c r="D22" i="5" a="1"/>
  <c r="D22" i="5" s="1"/>
  <c r="B3" i="5" a="1"/>
  <c r="B3" i="5" s="1"/>
  <c r="C3" i="5" a="1"/>
  <c r="C3" i="5" s="1"/>
  <c r="D3" i="5" a="1"/>
  <c r="D3" i="5" s="1"/>
  <c r="B27" i="5" a="1"/>
  <c r="B27" i="5" s="1"/>
  <c r="C27" i="5" a="1"/>
  <c r="C27" i="5" s="1"/>
  <c r="D27" i="5" a="1"/>
  <c r="D27" i="5" s="1"/>
  <c r="B29" i="5" a="1"/>
  <c r="B29" i="5" s="1"/>
  <c r="C29" i="5" a="1"/>
  <c r="C29" i="5" s="1"/>
  <c r="D29" i="5" a="1"/>
  <c r="D29" i="5" s="1"/>
  <c r="B30" i="5" a="1"/>
  <c r="B30" i="5" s="1"/>
  <c r="C30" i="5" a="1"/>
  <c r="C30" i="5" s="1"/>
  <c r="D30" i="5" a="1"/>
  <c r="D30" i="5" s="1"/>
  <c r="B31" i="5" a="1"/>
  <c r="B31" i="5" s="1"/>
  <c r="C31" i="5" a="1"/>
  <c r="C31" i="5" s="1"/>
  <c r="D31" i="5" a="1"/>
  <c r="D31" i="5" s="1"/>
  <c r="B33" i="5" a="1"/>
  <c r="B33" i="5" s="1"/>
  <c r="C33" i="5" a="1"/>
  <c r="C33" i="5" s="1"/>
  <c r="D33" i="5" a="1"/>
  <c r="D33" i="5" s="1"/>
  <c r="B40" i="5" a="1"/>
  <c r="B40" i="5" s="1"/>
  <c r="C40" i="5" a="1"/>
  <c r="C40" i="5" s="1"/>
  <c r="D40" i="5" a="1"/>
  <c r="D40" i="5" s="1"/>
  <c r="B44" i="5" a="1"/>
  <c r="B44" i="5" s="1"/>
  <c r="C44" i="5" a="1"/>
  <c r="C44" i="5" s="1"/>
  <c r="D44" i="5" a="1"/>
  <c r="D44" i="5" s="1"/>
  <c r="B46" i="5" a="1"/>
  <c r="B46" i="5" s="1"/>
  <c r="C46" i="5" a="1"/>
  <c r="C46" i="5" s="1"/>
  <c r="D46" i="5" a="1"/>
  <c r="D46" i="5" s="1"/>
  <c r="B49" i="5" a="1"/>
  <c r="B49" i="5" s="1"/>
  <c r="C49" i="5" a="1"/>
  <c r="C49" i="5" s="1"/>
  <c r="D49" i="5" a="1"/>
  <c r="D49" i="5" s="1"/>
  <c r="B51" i="5" a="1"/>
  <c r="B51" i="5" s="1"/>
  <c r="C51" i="5" a="1"/>
  <c r="C51" i="5" s="1"/>
  <c r="D51" i="5" a="1"/>
  <c r="D51" i="5" s="1"/>
  <c r="B50" i="5" a="1"/>
  <c r="B50" i="5" s="1"/>
  <c r="C50" i="5" a="1"/>
  <c r="C50" i="5" s="1"/>
  <c r="D50" i="5" a="1"/>
  <c r="D50" i="5" s="1"/>
  <c r="B43" i="5" a="1"/>
  <c r="B43" i="5" s="1"/>
  <c r="C43" i="5" a="1"/>
  <c r="C43" i="5" s="1"/>
  <c r="D43" i="5" a="1"/>
  <c r="D43" i="5" s="1"/>
  <c r="B37" i="5" a="1"/>
  <c r="B37" i="5" s="1"/>
  <c r="C37" i="5" a="1"/>
  <c r="C37" i="5" s="1"/>
  <c r="D37" i="5" a="1"/>
  <c r="D37" i="5" s="1"/>
  <c r="B10" i="5" a="1"/>
  <c r="B10" i="5" s="1"/>
  <c r="C10" i="5" a="1"/>
  <c r="C10" i="5" s="1"/>
  <c r="D10" i="5" a="1"/>
  <c r="D10" i="5" s="1"/>
  <c r="B23" i="5" a="1"/>
  <c r="B23" i="5" s="1"/>
  <c r="C23" i="5" a="1"/>
  <c r="C23" i="5" s="1"/>
  <c r="D23" i="5" a="1"/>
  <c r="D23" i="5" s="1"/>
  <c r="B28" i="5" a="1"/>
  <c r="B28" i="5" s="1"/>
  <c r="C28" i="5" a="1"/>
  <c r="C28" i="5" s="1"/>
  <c r="D28" i="5" a="1"/>
  <c r="D28" i="5" s="1"/>
  <c r="B4" i="5" a="1"/>
  <c r="B4" i="5" s="1"/>
  <c r="C4" i="5" a="1"/>
  <c r="C4" i="5" s="1"/>
  <c r="D4" i="5" a="1"/>
  <c r="D4" i="5" s="1"/>
  <c r="B45" i="5" a="1"/>
  <c r="B45" i="5" s="1"/>
  <c r="C45" i="5" a="1"/>
  <c r="C45" i="5" s="1"/>
  <c r="D45" i="5" a="1"/>
  <c r="D45" i="5" s="1"/>
  <c r="B32" i="5" a="1"/>
  <c r="B32" i="5" s="1"/>
  <c r="C32" i="5" a="1"/>
  <c r="C32" i="5" s="1"/>
  <c r="D32" i="5" a="1"/>
  <c r="D32" i="5" s="1"/>
  <c r="B9" i="5" a="1"/>
  <c r="B9" i="5" s="1"/>
  <c r="C9" i="5" a="1"/>
  <c r="C9" i="5" s="1"/>
  <c r="D9" i="5" a="1"/>
  <c r="D9" i="5" s="1"/>
  <c r="B16" i="5" a="1"/>
  <c r="B16" i="5" s="1"/>
  <c r="C16" i="5" a="1"/>
  <c r="C16" i="5" s="1"/>
  <c r="D16" i="5" a="1"/>
  <c r="D16" i="5" s="1"/>
  <c r="D5" i="5" a="1"/>
  <c r="D5" i="5" s="1"/>
  <c r="C5" i="5" a="1"/>
  <c r="C5" i="5" s="1"/>
  <c r="B5" i="5" a="1"/>
  <c r="B5" i="5" s="1"/>
  <c r="C2" i="2"/>
  <c r="C3" i="2"/>
  <c r="C4" i="2"/>
  <c r="C5" i="2"/>
  <c r="C6" i="2"/>
  <c r="C7" i="2"/>
  <c r="C1" i="2"/>
  <c r="T3" i="4" a="1"/>
  <c r="T3" i="4" s="1"/>
  <c r="U3" i="4" a="1"/>
  <c r="U3" i="4" s="1"/>
  <c r="V3" i="4" a="1"/>
  <c r="V3" i="4" s="1"/>
  <c r="W3" i="4" a="1"/>
  <c r="W3" i="4" s="1"/>
  <c r="X3" i="4" a="1"/>
  <c r="X3" i="4" s="1"/>
  <c r="Y3" i="4" a="1"/>
  <c r="Y3" i="4" s="1"/>
  <c r="Z3" i="4" a="1"/>
  <c r="Z3" i="4" s="1"/>
  <c r="AA3" i="4" a="1"/>
  <c r="AA3" i="4" s="1"/>
  <c r="AB3" i="4" a="1"/>
  <c r="AB3" i="4" s="1"/>
  <c r="AC3" i="4" a="1"/>
  <c r="AC3" i="4" s="1"/>
  <c r="T4" i="4" a="1"/>
  <c r="T4" i="4" s="1"/>
  <c r="U4" i="4" a="1"/>
  <c r="U4" i="4" s="1"/>
  <c r="V4" i="4" a="1"/>
  <c r="V4" i="4" s="1"/>
  <c r="W4" i="4" a="1"/>
  <c r="W4" i="4" s="1"/>
  <c r="X4" i="4" a="1"/>
  <c r="X4" i="4" s="1"/>
  <c r="Y4" i="4" a="1"/>
  <c r="Y4" i="4" s="1"/>
  <c r="Z4" i="4" a="1"/>
  <c r="Z4" i="4" s="1"/>
  <c r="AA4" i="4" a="1"/>
  <c r="AA4" i="4" s="1"/>
  <c r="AB4" i="4" a="1"/>
  <c r="AB4" i="4" s="1"/>
  <c r="AC4" i="4" a="1"/>
  <c r="AC4" i="4" s="1"/>
  <c r="T5" i="4" a="1"/>
  <c r="T5" i="4" s="1"/>
  <c r="U5" i="4" a="1"/>
  <c r="U5" i="4" s="1"/>
  <c r="V5" i="4" a="1"/>
  <c r="V5" i="4" s="1"/>
  <c r="W5" i="4" a="1"/>
  <c r="W5" i="4" s="1"/>
  <c r="X5" i="4" a="1"/>
  <c r="X5" i="4" s="1"/>
  <c r="Y5" i="4" a="1"/>
  <c r="Y5" i="4" s="1"/>
  <c r="Z5" i="4" a="1"/>
  <c r="Z5" i="4" s="1"/>
  <c r="AA5" i="4" a="1"/>
  <c r="AA5" i="4" s="1"/>
  <c r="AB5" i="4" a="1"/>
  <c r="AB5" i="4" s="1"/>
  <c r="AC5" i="4" a="1"/>
  <c r="AC5" i="4" s="1"/>
  <c r="T6" i="4" a="1"/>
  <c r="T6" i="4" s="1"/>
  <c r="U6" i="4" a="1"/>
  <c r="U6" i="4" s="1"/>
  <c r="V6" i="4" a="1"/>
  <c r="V6" i="4" s="1"/>
  <c r="W6" i="4" a="1"/>
  <c r="W6" i="4" s="1"/>
  <c r="X6" i="4" a="1"/>
  <c r="X6" i="4" s="1"/>
  <c r="Y6" i="4" a="1"/>
  <c r="Y6" i="4" s="1"/>
  <c r="Z6" i="4" a="1"/>
  <c r="Z6" i="4" s="1"/>
  <c r="AA6" i="4" a="1"/>
  <c r="AA6" i="4" s="1"/>
  <c r="AB6" i="4" a="1"/>
  <c r="AB6" i="4" s="1"/>
  <c r="AC6" i="4" a="1"/>
  <c r="AC6" i="4" s="1"/>
  <c r="T7" i="4" a="1"/>
  <c r="T7" i="4" s="1"/>
  <c r="U7" i="4" a="1"/>
  <c r="U7" i="4" s="1"/>
  <c r="V7" i="4" a="1"/>
  <c r="V7" i="4" s="1"/>
  <c r="W7" i="4" a="1"/>
  <c r="W7" i="4" s="1"/>
  <c r="X7" i="4" a="1"/>
  <c r="X7" i="4" s="1"/>
  <c r="Y7" i="4" a="1"/>
  <c r="Y7" i="4" s="1"/>
  <c r="Z7" i="4" a="1"/>
  <c r="Z7" i="4" s="1"/>
  <c r="AA7" i="4" a="1"/>
  <c r="AA7" i="4" s="1"/>
  <c r="AB7" i="4" a="1"/>
  <c r="AB7" i="4" s="1"/>
  <c r="AC7" i="4" a="1"/>
  <c r="AC7" i="4" s="1"/>
  <c r="T8" i="4" a="1"/>
  <c r="T8" i="4" s="1"/>
  <c r="U8" i="4" a="1"/>
  <c r="U8" i="4" s="1"/>
  <c r="V8" i="4" a="1"/>
  <c r="V8" i="4" s="1"/>
  <c r="W8" i="4" a="1"/>
  <c r="W8" i="4" s="1"/>
  <c r="X8" i="4" a="1"/>
  <c r="X8" i="4" s="1"/>
  <c r="Y8" i="4" a="1"/>
  <c r="Y8" i="4" s="1"/>
  <c r="Z8" i="4" a="1"/>
  <c r="Z8" i="4" s="1"/>
  <c r="AA8" i="4" a="1"/>
  <c r="AA8" i="4" s="1"/>
  <c r="AB8" i="4" a="1"/>
  <c r="AB8" i="4" s="1"/>
  <c r="AC8" i="4" a="1"/>
  <c r="AC8" i="4" s="1"/>
  <c r="T9" i="4" a="1"/>
  <c r="T9" i="4" s="1"/>
  <c r="U9" i="4" a="1"/>
  <c r="U9" i="4" s="1"/>
  <c r="V9" i="4" a="1"/>
  <c r="V9" i="4" s="1"/>
  <c r="W9" i="4" a="1"/>
  <c r="W9" i="4" s="1"/>
  <c r="X9" i="4" a="1"/>
  <c r="X9" i="4" s="1"/>
  <c r="Y9" i="4" a="1"/>
  <c r="Y9" i="4" s="1"/>
  <c r="Z9" i="4" a="1"/>
  <c r="Z9" i="4" s="1"/>
  <c r="AA9" i="4" a="1"/>
  <c r="AA9" i="4" s="1"/>
  <c r="AB9" i="4" a="1"/>
  <c r="AB9" i="4" s="1"/>
  <c r="AC9" i="4" a="1"/>
  <c r="AC9" i="4" s="1"/>
  <c r="T10" i="4" a="1"/>
  <c r="T10" i="4" s="1"/>
  <c r="U10" i="4" a="1"/>
  <c r="U10" i="4" s="1"/>
  <c r="V10" i="4" a="1"/>
  <c r="V10" i="4" s="1"/>
  <c r="W10" i="4" a="1"/>
  <c r="W10" i="4" s="1"/>
  <c r="X10" i="4" a="1"/>
  <c r="X10" i="4" s="1"/>
  <c r="Y10" i="4" a="1"/>
  <c r="Y10" i="4" s="1"/>
  <c r="Z10" i="4" a="1"/>
  <c r="Z10" i="4" s="1"/>
  <c r="AA10" i="4" a="1"/>
  <c r="AA10" i="4" s="1"/>
  <c r="AB10" i="4" a="1"/>
  <c r="AB10" i="4" s="1"/>
  <c r="AC10" i="4" a="1"/>
  <c r="AC10" i="4" s="1"/>
  <c r="T11" i="4" a="1"/>
  <c r="T11" i="4" s="1"/>
  <c r="U11" i="4" a="1"/>
  <c r="U11" i="4" s="1"/>
  <c r="V11" i="4" a="1"/>
  <c r="V11" i="4" s="1"/>
  <c r="W11" i="4" a="1"/>
  <c r="W11" i="4" s="1"/>
  <c r="X11" i="4" a="1"/>
  <c r="X11" i="4" s="1"/>
  <c r="Y11" i="4" a="1"/>
  <c r="Y11" i="4" s="1"/>
  <c r="Z11" i="4" a="1"/>
  <c r="Z11" i="4" s="1"/>
  <c r="AA11" i="4" a="1"/>
  <c r="AA11" i="4" s="1"/>
  <c r="AB11" i="4" a="1"/>
  <c r="AB11" i="4" s="1"/>
  <c r="AC11" i="4" a="1"/>
  <c r="AC11" i="4" s="1"/>
  <c r="T12" i="4" a="1"/>
  <c r="T12" i="4" s="1"/>
  <c r="U12" i="4" a="1"/>
  <c r="U12" i="4" s="1"/>
  <c r="V12" i="4" a="1"/>
  <c r="V12" i="4" s="1"/>
  <c r="W12" i="4" a="1"/>
  <c r="W12" i="4" s="1"/>
  <c r="X12" i="4" a="1"/>
  <c r="X12" i="4" s="1"/>
  <c r="Y12" i="4" a="1"/>
  <c r="Y12" i="4" s="1"/>
  <c r="Z12" i="4" a="1"/>
  <c r="Z12" i="4" s="1"/>
  <c r="AA12" i="4" a="1"/>
  <c r="AA12" i="4" s="1"/>
  <c r="AB12" i="4" a="1"/>
  <c r="AB12" i="4" s="1"/>
  <c r="AC12" i="4" a="1"/>
  <c r="AC12" i="4" s="1"/>
  <c r="T13" i="4" a="1"/>
  <c r="T13" i="4" s="1"/>
  <c r="U13" i="4" a="1"/>
  <c r="U13" i="4" s="1"/>
  <c r="V13" i="4" a="1"/>
  <c r="V13" i="4" s="1"/>
  <c r="W13" i="4" a="1"/>
  <c r="W13" i="4" s="1"/>
  <c r="X13" i="4" a="1"/>
  <c r="X13" i="4" s="1"/>
  <c r="Y13" i="4" a="1"/>
  <c r="Y13" i="4" s="1"/>
  <c r="Z13" i="4" a="1"/>
  <c r="Z13" i="4" s="1"/>
  <c r="AA13" i="4" a="1"/>
  <c r="AA13" i="4" s="1"/>
  <c r="AB13" i="4" a="1"/>
  <c r="AB13" i="4" s="1"/>
  <c r="AC13" i="4" a="1"/>
  <c r="AC13" i="4" s="1"/>
  <c r="T14" i="4" a="1"/>
  <c r="T14" i="4" s="1"/>
  <c r="U14" i="4" a="1"/>
  <c r="U14" i="4" s="1"/>
  <c r="V14" i="4" a="1"/>
  <c r="V14" i="4" s="1"/>
  <c r="W14" i="4" a="1"/>
  <c r="W14" i="4" s="1"/>
  <c r="X14" i="4" a="1"/>
  <c r="X14" i="4" s="1"/>
  <c r="Y14" i="4" a="1"/>
  <c r="Y14" i="4" s="1"/>
  <c r="Z14" i="4" a="1"/>
  <c r="Z14" i="4" s="1"/>
  <c r="AA14" i="4" a="1"/>
  <c r="AA14" i="4" s="1"/>
  <c r="AB14" i="4" a="1"/>
  <c r="AB14" i="4" s="1"/>
  <c r="AC14" i="4" a="1"/>
  <c r="AC14" i="4" s="1"/>
  <c r="T15" i="4" a="1"/>
  <c r="T15" i="4" s="1"/>
  <c r="U15" i="4" a="1"/>
  <c r="U15" i="4" s="1"/>
  <c r="V15" i="4" a="1"/>
  <c r="V15" i="4" s="1"/>
  <c r="W15" i="4" a="1"/>
  <c r="W15" i="4" s="1"/>
  <c r="X15" i="4" a="1"/>
  <c r="X15" i="4" s="1"/>
  <c r="Y15" i="4" a="1"/>
  <c r="Y15" i="4" s="1"/>
  <c r="Z15" i="4" a="1"/>
  <c r="Z15" i="4" s="1"/>
  <c r="AA15" i="4" a="1"/>
  <c r="AA15" i="4" s="1"/>
  <c r="AB15" i="4" a="1"/>
  <c r="AB15" i="4" s="1"/>
  <c r="AC15" i="4" a="1"/>
  <c r="AC15" i="4" s="1"/>
  <c r="T16" i="4" a="1"/>
  <c r="T16" i="4" s="1"/>
  <c r="U16" i="4" a="1"/>
  <c r="U16" i="4" s="1"/>
  <c r="V16" i="4" a="1"/>
  <c r="V16" i="4" s="1"/>
  <c r="W16" i="4" a="1"/>
  <c r="W16" i="4" s="1"/>
  <c r="X16" i="4" a="1"/>
  <c r="X16" i="4" s="1"/>
  <c r="Y16" i="4" a="1"/>
  <c r="Y16" i="4" s="1"/>
  <c r="Z16" i="4" a="1"/>
  <c r="Z16" i="4" s="1"/>
  <c r="AA16" i="4" a="1"/>
  <c r="AA16" i="4" s="1"/>
  <c r="AB16" i="4" a="1"/>
  <c r="AB16" i="4" s="1"/>
  <c r="AC16" i="4" a="1"/>
  <c r="AC16" i="4" s="1"/>
  <c r="T17" i="4" a="1"/>
  <c r="T17" i="4" s="1"/>
  <c r="U17" i="4" a="1"/>
  <c r="U17" i="4" s="1"/>
  <c r="V17" i="4" a="1"/>
  <c r="V17" i="4" s="1"/>
  <c r="W17" i="4" a="1"/>
  <c r="W17" i="4" s="1"/>
  <c r="X17" i="4" a="1"/>
  <c r="X17" i="4" s="1"/>
  <c r="Y17" i="4" a="1"/>
  <c r="Y17" i="4" s="1"/>
  <c r="Z17" i="4" a="1"/>
  <c r="Z17" i="4" s="1"/>
  <c r="AA17" i="4" a="1"/>
  <c r="AA17" i="4" s="1"/>
  <c r="AB17" i="4" a="1"/>
  <c r="AB17" i="4" s="1"/>
  <c r="AC17" i="4" a="1"/>
  <c r="AC17" i="4" s="1"/>
  <c r="T18" i="4" a="1"/>
  <c r="T18" i="4" s="1"/>
  <c r="U18" i="4" a="1"/>
  <c r="U18" i="4" s="1"/>
  <c r="V18" i="4" a="1"/>
  <c r="V18" i="4" s="1"/>
  <c r="W18" i="4" a="1"/>
  <c r="W18" i="4" s="1"/>
  <c r="X18" i="4" a="1"/>
  <c r="X18" i="4" s="1"/>
  <c r="Y18" i="4" a="1"/>
  <c r="Y18" i="4" s="1"/>
  <c r="Z18" i="4" a="1"/>
  <c r="Z18" i="4" s="1"/>
  <c r="AA18" i="4" a="1"/>
  <c r="AA18" i="4" s="1"/>
  <c r="AB18" i="4" a="1"/>
  <c r="AB18" i="4" s="1"/>
  <c r="AC18" i="4" a="1"/>
  <c r="AC18" i="4" s="1"/>
  <c r="T19" i="4" a="1"/>
  <c r="T19" i="4" s="1"/>
  <c r="U19" i="4" a="1"/>
  <c r="U19" i="4" s="1"/>
  <c r="V19" i="4" a="1"/>
  <c r="V19" i="4" s="1"/>
  <c r="W19" i="4" a="1"/>
  <c r="W19" i="4" s="1"/>
  <c r="X19" i="4" a="1"/>
  <c r="X19" i="4" s="1"/>
  <c r="Y19" i="4" a="1"/>
  <c r="Y19" i="4" s="1"/>
  <c r="Z19" i="4" a="1"/>
  <c r="Z19" i="4" s="1"/>
  <c r="AA19" i="4" a="1"/>
  <c r="AA19" i="4" s="1"/>
  <c r="AB19" i="4" a="1"/>
  <c r="AB19" i="4" s="1"/>
  <c r="AC19" i="4" a="1"/>
  <c r="AC19" i="4" s="1"/>
  <c r="T20" i="4" a="1"/>
  <c r="T20" i="4" s="1"/>
  <c r="U20" i="4" a="1"/>
  <c r="U20" i="4" s="1"/>
  <c r="V20" i="4" a="1"/>
  <c r="V20" i="4" s="1"/>
  <c r="W20" i="4" a="1"/>
  <c r="W20" i="4" s="1"/>
  <c r="X20" i="4" a="1"/>
  <c r="X20" i="4" s="1"/>
  <c r="Y20" i="4" a="1"/>
  <c r="Y20" i="4" s="1"/>
  <c r="Z20" i="4" a="1"/>
  <c r="Z20" i="4" s="1"/>
  <c r="AA20" i="4" a="1"/>
  <c r="AA20" i="4" s="1"/>
  <c r="AB20" i="4" a="1"/>
  <c r="AB20" i="4" s="1"/>
  <c r="AC20" i="4" a="1"/>
  <c r="AC20" i="4" s="1"/>
  <c r="T21" i="4" a="1"/>
  <c r="T21" i="4" s="1"/>
  <c r="U21" i="4" a="1"/>
  <c r="U21" i="4" s="1"/>
  <c r="V21" i="4" a="1"/>
  <c r="V21" i="4" s="1"/>
  <c r="W21" i="4" a="1"/>
  <c r="W21" i="4" s="1"/>
  <c r="X21" i="4" a="1"/>
  <c r="X21" i="4" s="1"/>
  <c r="Y21" i="4" a="1"/>
  <c r="Y21" i="4" s="1"/>
  <c r="Z21" i="4" a="1"/>
  <c r="Z21" i="4" s="1"/>
  <c r="AA21" i="4" a="1"/>
  <c r="AA21" i="4" s="1"/>
  <c r="AB21" i="4" a="1"/>
  <c r="AB21" i="4" s="1"/>
  <c r="AC21" i="4" a="1"/>
  <c r="AC21" i="4" s="1"/>
  <c r="T22" i="4" a="1"/>
  <c r="T22" i="4" s="1"/>
  <c r="U22" i="4" a="1"/>
  <c r="U22" i="4" s="1"/>
  <c r="V22" i="4" a="1"/>
  <c r="V22" i="4" s="1"/>
  <c r="W22" i="4" a="1"/>
  <c r="W22" i="4" s="1"/>
  <c r="X22" i="4" a="1"/>
  <c r="X22" i="4" s="1"/>
  <c r="Y22" i="4" a="1"/>
  <c r="Y22" i="4" s="1"/>
  <c r="Z22" i="4" a="1"/>
  <c r="Z22" i="4" s="1"/>
  <c r="AA22" i="4" a="1"/>
  <c r="AA22" i="4" s="1"/>
  <c r="AB22" i="4" a="1"/>
  <c r="AB22" i="4" s="1"/>
  <c r="AC22" i="4" a="1"/>
  <c r="AC22" i="4" s="1"/>
  <c r="T23" i="4" a="1"/>
  <c r="T23" i="4" s="1"/>
  <c r="U23" i="4" a="1"/>
  <c r="U23" i="4" s="1"/>
  <c r="V23" i="4" a="1"/>
  <c r="V23" i="4" s="1"/>
  <c r="W23" i="4" a="1"/>
  <c r="W23" i="4" s="1"/>
  <c r="X23" i="4" a="1"/>
  <c r="X23" i="4" s="1"/>
  <c r="Y23" i="4" a="1"/>
  <c r="Y23" i="4" s="1"/>
  <c r="Z23" i="4" a="1"/>
  <c r="Z23" i="4" s="1"/>
  <c r="AA23" i="4" a="1"/>
  <c r="AA23" i="4" s="1"/>
  <c r="AB23" i="4" a="1"/>
  <c r="AB23" i="4" s="1"/>
  <c r="AC23" i="4" a="1"/>
  <c r="AC23" i="4" s="1"/>
  <c r="T24" i="4" a="1"/>
  <c r="T24" i="4" s="1"/>
  <c r="U24" i="4" a="1"/>
  <c r="U24" i="4" s="1"/>
  <c r="V24" i="4" a="1"/>
  <c r="V24" i="4" s="1"/>
  <c r="W24" i="4" a="1"/>
  <c r="W24" i="4" s="1"/>
  <c r="X24" i="4" a="1"/>
  <c r="X24" i="4" s="1"/>
  <c r="Y24" i="4" a="1"/>
  <c r="Y24" i="4" s="1"/>
  <c r="Z24" i="4" a="1"/>
  <c r="Z24" i="4" s="1"/>
  <c r="AA24" i="4" a="1"/>
  <c r="AA24" i="4" s="1"/>
  <c r="AB24" i="4" a="1"/>
  <c r="AB24" i="4" s="1"/>
  <c r="AC24" i="4" a="1"/>
  <c r="AC24" i="4" s="1"/>
  <c r="T25" i="4" a="1"/>
  <c r="T25" i="4" s="1"/>
  <c r="U25" i="4" a="1"/>
  <c r="U25" i="4" s="1"/>
  <c r="V25" i="4" a="1"/>
  <c r="V25" i="4" s="1"/>
  <c r="W25" i="4" a="1"/>
  <c r="W25" i="4" s="1"/>
  <c r="X25" i="4" a="1"/>
  <c r="X25" i="4" s="1"/>
  <c r="Y25" i="4" a="1"/>
  <c r="Y25" i="4" s="1"/>
  <c r="Z25" i="4" a="1"/>
  <c r="Z25" i="4" s="1"/>
  <c r="AA25" i="4" a="1"/>
  <c r="AA25" i="4" s="1"/>
  <c r="AB25" i="4" a="1"/>
  <c r="AB25" i="4" s="1"/>
  <c r="AC25" i="4" a="1"/>
  <c r="AC25" i="4" s="1"/>
  <c r="T26" i="4" a="1"/>
  <c r="T26" i="4" s="1"/>
  <c r="U26" i="4" a="1"/>
  <c r="U26" i="4" s="1"/>
  <c r="V26" i="4" a="1"/>
  <c r="V26" i="4" s="1"/>
  <c r="W26" i="4" a="1"/>
  <c r="W26" i="4" s="1"/>
  <c r="X26" i="4" a="1"/>
  <c r="X26" i="4" s="1"/>
  <c r="Y26" i="4" a="1"/>
  <c r="Y26" i="4" s="1"/>
  <c r="Z26" i="4" a="1"/>
  <c r="Z26" i="4" s="1"/>
  <c r="AA26" i="4" a="1"/>
  <c r="AA26" i="4" s="1"/>
  <c r="AB26" i="4" a="1"/>
  <c r="AB26" i="4" s="1"/>
  <c r="AC26" i="4" a="1"/>
  <c r="AC26" i="4" s="1"/>
  <c r="T27" i="4" a="1"/>
  <c r="T27" i="4" s="1"/>
  <c r="U27" i="4" a="1"/>
  <c r="U27" i="4" s="1"/>
  <c r="V27" i="4" a="1"/>
  <c r="V27" i="4" s="1"/>
  <c r="W27" i="4" a="1"/>
  <c r="W27" i="4" s="1"/>
  <c r="X27" i="4" a="1"/>
  <c r="X27" i="4" s="1"/>
  <c r="Y27" i="4" a="1"/>
  <c r="Y27" i="4" s="1"/>
  <c r="Z27" i="4" a="1"/>
  <c r="Z27" i="4" s="1"/>
  <c r="AA27" i="4" a="1"/>
  <c r="AA27" i="4" s="1"/>
  <c r="AB27" i="4" a="1"/>
  <c r="AB27" i="4" s="1"/>
  <c r="AC27" i="4" a="1"/>
  <c r="AC27" i="4" s="1"/>
  <c r="T28" i="4" a="1"/>
  <c r="T28" i="4" s="1"/>
  <c r="U28" i="4" a="1"/>
  <c r="U28" i="4" s="1"/>
  <c r="V28" i="4" a="1"/>
  <c r="V28" i="4" s="1"/>
  <c r="W28" i="4" a="1"/>
  <c r="W28" i="4" s="1"/>
  <c r="X28" i="4" a="1"/>
  <c r="X28" i="4" s="1"/>
  <c r="Y28" i="4" a="1"/>
  <c r="Y28" i="4" s="1"/>
  <c r="Z28" i="4" a="1"/>
  <c r="Z28" i="4" s="1"/>
  <c r="AA28" i="4" a="1"/>
  <c r="AA28" i="4" s="1"/>
  <c r="AB28" i="4" a="1"/>
  <c r="AB28" i="4" s="1"/>
  <c r="AC28" i="4" a="1"/>
  <c r="AC28" i="4" s="1"/>
  <c r="T29" i="4" a="1"/>
  <c r="T29" i="4" s="1"/>
  <c r="U29" i="4" a="1"/>
  <c r="U29" i="4" s="1"/>
  <c r="V29" i="4" a="1"/>
  <c r="V29" i="4" s="1"/>
  <c r="W29" i="4" a="1"/>
  <c r="W29" i="4" s="1"/>
  <c r="X29" i="4" a="1"/>
  <c r="X29" i="4" s="1"/>
  <c r="Y29" i="4" a="1"/>
  <c r="Y29" i="4" s="1"/>
  <c r="Z29" i="4" a="1"/>
  <c r="Z29" i="4" s="1"/>
  <c r="AA29" i="4" a="1"/>
  <c r="AA29" i="4" s="1"/>
  <c r="AB29" i="4" a="1"/>
  <c r="AB29" i="4" s="1"/>
  <c r="AC29" i="4" a="1"/>
  <c r="AC29" i="4" s="1"/>
  <c r="T30" i="4" a="1"/>
  <c r="T30" i="4" s="1"/>
  <c r="U30" i="4" a="1"/>
  <c r="U30" i="4" s="1"/>
  <c r="V30" i="4" a="1"/>
  <c r="V30" i="4" s="1"/>
  <c r="W30" i="4" a="1"/>
  <c r="W30" i="4" s="1"/>
  <c r="X30" i="4" a="1"/>
  <c r="X30" i="4" s="1"/>
  <c r="Y30" i="4" a="1"/>
  <c r="Y30" i="4" s="1"/>
  <c r="Z30" i="4" a="1"/>
  <c r="Z30" i="4" s="1"/>
  <c r="AA30" i="4" a="1"/>
  <c r="AA30" i="4" s="1"/>
  <c r="AB30" i="4" a="1"/>
  <c r="AB30" i="4" s="1"/>
  <c r="AC30" i="4" a="1"/>
  <c r="AC30" i="4" s="1"/>
  <c r="T31" i="4" a="1"/>
  <c r="T31" i="4" s="1"/>
  <c r="U31" i="4" a="1"/>
  <c r="U31" i="4" s="1"/>
  <c r="V31" i="4" a="1"/>
  <c r="V31" i="4" s="1"/>
  <c r="W31" i="4" a="1"/>
  <c r="W31" i="4" s="1"/>
  <c r="X31" i="4" a="1"/>
  <c r="X31" i="4" s="1"/>
  <c r="Y31" i="4" a="1"/>
  <c r="Y31" i="4" s="1"/>
  <c r="Z31" i="4" a="1"/>
  <c r="Z31" i="4" s="1"/>
  <c r="AA31" i="4" a="1"/>
  <c r="AA31" i="4" s="1"/>
  <c r="AB31" i="4" a="1"/>
  <c r="AB31" i="4" s="1"/>
  <c r="AC31" i="4" a="1"/>
  <c r="AC31" i="4" s="1"/>
  <c r="T32" i="4" a="1"/>
  <c r="T32" i="4" s="1"/>
  <c r="U32" i="4" a="1"/>
  <c r="U32" i="4" s="1"/>
  <c r="V32" i="4" a="1"/>
  <c r="V32" i="4" s="1"/>
  <c r="W32" i="4" a="1"/>
  <c r="W32" i="4" s="1"/>
  <c r="X32" i="4" a="1"/>
  <c r="X32" i="4" s="1"/>
  <c r="Y32" i="4" a="1"/>
  <c r="Y32" i="4" s="1"/>
  <c r="Z32" i="4" a="1"/>
  <c r="Z32" i="4" s="1"/>
  <c r="AA32" i="4" a="1"/>
  <c r="AA32" i="4" s="1"/>
  <c r="AB32" i="4" a="1"/>
  <c r="AB32" i="4" s="1"/>
  <c r="AC32" i="4" a="1"/>
  <c r="AC32" i="4" s="1"/>
  <c r="T33" i="4" a="1"/>
  <c r="T33" i="4" s="1"/>
  <c r="U33" i="4" a="1"/>
  <c r="U33" i="4" s="1"/>
  <c r="V33" i="4" a="1"/>
  <c r="V33" i="4" s="1"/>
  <c r="W33" i="4" a="1"/>
  <c r="W33" i="4" s="1"/>
  <c r="X33" i="4" a="1"/>
  <c r="X33" i="4" s="1"/>
  <c r="Y33" i="4" a="1"/>
  <c r="Y33" i="4" s="1"/>
  <c r="Z33" i="4" a="1"/>
  <c r="Z33" i="4" s="1"/>
  <c r="AA33" i="4" a="1"/>
  <c r="AA33" i="4" s="1"/>
  <c r="AB33" i="4" a="1"/>
  <c r="AB33" i="4" s="1"/>
  <c r="AC33" i="4" a="1"/>
  <c r="AC33" i="4" s="1"/>
  <c r="T34" i="4" a="1"/>
  <c r="T34" i="4" s="1"/>
  <c r="U34" i="4" a="1"/>
  <c r="U34" i="4" s="1"/>
  <c r="V34" i="4" a="1"/>
  <c r="V34" i="4" s="1"/>
  <c r="W34" i="4" a="1"/>
  <c r="W34" i="4" s="1"/>
  <c r="X34" i="4" a="1"/>
  <c r="X34" i="4" s="1"/>
  <c r="Y34" i="4" a="1"/>
  <c r="Y34" i="4" s="1"/>
  <c r="Z34" i="4" a="1"/>
  <c r="Z34" i="4" s="1"/>
  <c r="AA34" i="4" a="1"/>
  <c r="AA34" i="4" s="1"/>
  <c r="AB34" i="4" a="1"/>
  <c r="AB34" i="4" s="1"/>
  <c r="AC34" i="4" a="1"/>
  <c r="AC34" i="4" s="1"/>
  <c r="T35" i="4" a="1"/>
  <c r="T35" i="4" s="1"/>
  <c r="U35" i="4" a="1"/>
  <c r="U35" i="4" s="1"/>
  <c r="V35" i="4" a="1"/>
  <c r="V35" i="4" s="1"/>
  <c r="W35" i="4" a="1"/>
  <c r="W35" i="4" s="1"/>
  <c r="X35" i="4" a="1"/>
  <c r="X35" i="4" s="1"/>
  <c r="Y35" i="4" a="1"/>
  <c r="Y35" i="4" s="1"/>
  <c r="Z35" i="4" a="1"/>
  <c r="Z35" i="4" s="1"/>
  <c r="AA35" i="4" a="1"/>
  <c r="AA35" i="4" s="1"/>
  <c r="AB35" i="4" a="1"/>
  <c r="AB35" i="4" s="1"/>
  <c r="AC35" i="4" a="1"/>
  <c r="AC35" i="4" s="1"/>
  <c r="T36" i="4" a="1"/>
  <c r="T36" i="4" s="1"/>
  <c r="U36" i="4" a="1"/>
  <c r="U36" i="4" s="1"/>
  <c r="V36" i="4" a="1"/>
  <c r="V36" i="4" s="1"/>
  <c r="W36" i="4" a="1"/>
  <c r="W36" i="4" s="1"/>
  <c r="X36" i="4" a="1"/>
  <c r="X36" i="4" s="1"/>
  <c r="Y36" i="4" a="1"/>
  <c r="Y36" i="4" s="1"/>
  <c r="Z36" i="4" a="1"/>
  <c r="Z36" i="4" s="1"/>
  <c r="AA36" i="4" a="1"/>
  <c r="AA36" i="4" s="1"/>
  <c r="AB36" i="4" a="1"/>
  <c r="AB36" i="4" s="1"/>
  <c r="AC36" i="4" a="1"/>
  <c r="AC36" i="4" s="1"/>
  <c r="T37" i="4" a="1"/>
  <c r="T37" i="4" s="1"/>
  <c r="U37" i="4" a="1"/>
  <c r="U37" i="4" s="1"/>
  <c r="V37" i="4" a="1"/>
  <c r="V37" i="4" s="1"/>
  <c r="W37" i="4" a="1"/>
  <c r="W37" i="4" s="1"/>
  <c r="X37" i="4" a="1"/>
  <c r="X37" i="4" s="1"/>
  <c r="Y37" i="4" a="1"/>
  <c r="Y37" i="4" s="1"/>
  <c r="Z37" i="4" a="1"/>
  <c r="Z37" i="4" s="1"/>
  <c r="AA37" i="4" a="1"/>
  <c r="AA37" i="4" s="1"/>
  <c r="AB37" i="4" a="1"/>
  <c r="AB37" i="4" s="1"/>
  <c r="AC37" i="4" a="1"/>
  <c r="AC37" i="4" s="1"/>
  <c r="T38" i="4" a="1"/>
  <c r="T38" i="4" s="1"/>
  <c r="U38" i="4" a="1"/>
  <c r="U38" i="4" s="1"/>
  <c r="V38" i="4" a="1"/>
  <c r="V38" i="4" s="1"/>
  <c r="W38" i="4" a="1"/>
  <c r="W38" i="4" s="1"/>
  <c r="X38" i="4" a="1"/>
  <c r="X38" i="4" s="1"/>
  <c r="Y38" i="4" a="1"/>
  <c r="Y38" i="4" s="1"/>
  <c r="Z38" i="4" a="1"/>
  <c r="Z38" i="4" s="1"/>
  <c r="AA38" i="4" a="1"/>
  <c r="AA38" i="4" s="1"/>
  <c r="AB38" i="4" a="1"/>
  <c r="AB38" i="4" s="1"/>
  <c r="AC38" i="4" a="1"/>
  <c r="AC38" i="4" s="1"/>
  <c r="T39" i="4" a="1"/>
  <c r="T39" i="4" s="1"/>
  <c r="U39" i="4" a="1"/>
  <c r="U39" i="4" s="1"/>
  <c r="V39" i="4" a="1"/>
  <c r="V39" i="4" s="1"/>
  <c r="W39" i="4" a="1"/>
  <c r="W39" i="4" s="1"/>
  <c r="X39" i="4" a="1"/>
  <c r="X39" i="4" s="1"/>
  <c r="Y39" i="4" a="1"/>
  <c r="Y39" i="4" s="1"/>
  <c r="Z39" i="4" a="1"/>
  <c r="Z39" i="4" s="1"/>
  <c r="AA39" i="4" a="1"/>
  <c r="AA39" i="4" s="1"/>
  <c r="AB39" i="4" a="1"/>
  <c r="AB39" i="4" s="1"/>
  <c r="AC39" i="4" a="1"/>
  <c r="AC39" i="4" s="1"/>
  <c r="T40" i="4" a="1"/>
  <c r="T40" i="4" s="1"/>
  <c r="U40" i="4" a="1"/>
  <c r="U40" i="4" s="1"/>
  <c r="V40" i="4" a="1"/>
  <c r="V40" i="4" s="1"/>
  <c r="W40" i="4" a="1"/>
  <c r="W40" i="4" s="1"/>
  <c r="X40" i="4" a="1"/>
  <c r="X40" i="4" s="1"/>
  <c r="Y40" i="4" a="1"/>
  <c r="Y40" i="4" s="1"/>
  <c r="Z40" i="4" a="1"/>
  <c r="Z40" i="4" s="1"/>
  <c r="AA40" i="4" a="1"/>
  <c r="AA40" i="4" s="1"/>
  <c r="AB40" i="4" a="1"/>
  <c r="AB40" i="4" s="1"/>
  <c r="AC40" i="4" a="1"/>
  <c r="AC40" i="4" s="1"/>
  <c r="T41" i="4" a="1"/>
  <c r="T41" i="4" s="1"/>
  <c r="U41" i="4" a="1"/>
  <c r="U41" i="4" s="1"/>
  <c r="V41" i="4" a="1"/>
  <c r="V41" i="4" s="1"/>
  <c r="W41" i="4" a="1"/>
  <c r="W41" i="4" s="1"/>
  <c r="X41" i="4" a="1"/>
  <c r="X41" i="4" s="1"/>
  <c r="Y41" i="4" a="1"/>
  <c r="Y41" i="4" s="1"/>
  <c r="Z41" i="4" a="1"/>
  <c r="Z41" i="4" s="1"/>
  <c r="AA41" i="4" a="1"/>
  <c r="AA41" i="4" s="1"/>
  <c r="AB41" i="4" a="1"/>
  <c r="AB41" i="4" s="1"/>
  <c r="AC41" i="4" a="1"/>
  <c r="AC41" i="4" s="1"/>
  <c r="T42" i="4" a="1"/>
  <c r="T42" i="4" s="1"/>
  <c r="U42" i="4" a="1"/>
  <c r="U42" i="4" s="1"/>
  <c r="V42" i="4" a="1"/>
  <c r="V42" i="4" s="1"/>
  <c r="W42" i="4" a="1"/>
  <c r="W42" i="4" s="1"/>
  <c r="X42" i="4" a="1"/>
  <c r="X42" i="4" s="1"/>
  <c r="Y42" i="4" a="1"/>
  <c r="Y42" i="4" s="1"/>
  <c r="Z42" i="4" a="1"/>
  <c r="Z42" i="4" s="1"/>
  <c r="AA42" i="4" a="1"/>
  <c r="AA42" i="4" s="1"/>
  <c r="AB42" i="4" a="1"/>
  <c r="AB42" i="4" s="1"/>
  <c r="AC42" i="4" a="1"/>
  <c r="AC42" i="4" s="1"/>
  <c r="T43" i="4" a="1"/>
  <c r="T43" i="4" s="1"/>
  <c r="U43" i="4" a="1"/>
  <c r="U43" i="4" s="1"/>
  <c r="V43" i="4" a="1"/>
  <c r="V43" i="4" s="1"/>
  <c r="W43" i="4" a="1"/>
  <c r="W43" i="4" s="1"/>
  <c r="X43" i="4" a="1"/>
  <c r="X43" i="4" s="1"/>
  <c r="Y43" i="4" a="1"/>
  <c r="Y43" i="4" s="1"/>
  <c r="Z43" i="4" a="1"/>
  <c r="Z43" i="4" s="1"/>
  <c r="AA43" i="4" a="1"/>
  <c r="AA43" i="4" s="1"/>
  <c r="AB43" i="4" a="1"/>
  <c r="AB43" i="4" s="1"/>
  <c r="AC43" i="4" a="1"/>
  <c r="AC43" i="4" s="1"/>
  <c r="T44" i="4" a="1"/>
  <c r="T44" i="4" s="1"/>
  <c r="U44" i="4" a="1"/>
  <c r="U44" i="4" s="1"/>
  <c r="V44" i="4" a="1"/>
  <c r="V44" i="4" s="1"/>
  <c r="W44" i="4" a="1"/>
  <c r="W44" i="4" s="1"/>
  <c r="X44" i="4" a="1"/>
  <c r="X44" i="4" s="1"/>
  <c r="Y44" i="4" a="1"/>
  <c r="Y44" i="4" s="1"/>
  <c r="Z44" i="4" a="1"/>
  <c r="Z44" i="4" s="1"/>
  <c r="AA44" i="4" a="1"/>
  <c r="AA44" i="4" s="1"/>
  <c r="AB44" i="4" a="1"/>
  <c r="AB44" i="4" s="1"/>
  <c r="AC44" i="4" a="1"/>
  <c r="AC44" i="4" s="1"/>
  <c r="T45" i="4" a="1"/>
  <c r="T45" i="4" s="1"/>
  <c r="U45" i="4" a="1"/>
  <c r="U45" i="4" s="1"/>
  <c r="V45" i="4" a="1"/>
  <c r="V45" i="4" s="1"/>
  <c r="W45" i="4" a="1"/>
  <c r="W45" i="4" s="1"/>
  <c r="X45" i="4" a="1"/>
  <c r="X45" i="4" s="1"/>
  <c r="Y45" i="4" a="1"/>
  <c r="Y45" i="4" s="1"/>
  <c r="Z45" i="4" a="1"/>
  <c r="Z45" i="4" s="1"/>
  <c r="AA45" i="4" a="1"/>
  <c r="AA45" i="4" s="1"/>
  <c r="AB45" i="4" a="1"/>
  <c r="AB45" i="4" s="1"/>
  <c r="AC45" i="4" a="1"/>
  <c r="AC45" i="4" s="1"/>
  <c r="T46" i="4" a="1"/>
  <c r="T46" i="4" s="1"/>
  <c r="U46" i="4" a="1"/>
  <c r="U46" i="4" s="1"/>
  <c r="V46" i="4" a="1"/>
  <c r="V46" i="4" s="1"/>
  <c r="W46" i="4" a="1"/>
  <c r="W46" i="4" s="1"/>
  <c r="X46" i="4" a="1"/>
  <c r="X46" i="4" s="1"/>
  <c r="Y46" i="4" a="1"/>
  <c r="Y46" i="4" s="1"/>
  <c r="Z46" i="4" a="1"/>
  <c r="Z46" i="4" s="1"/>
  <c r="AA46" i="4" a="1"/>
  <c r="AA46" i="4" s="1"/>
  <c r="AB46" i="4" a="1"/>
  <c r="AB46" i="4" s="1"/>
  <c r="AC46" i="4" a="1"/>
  <c r="AC46" i="4" s="1"/>
  <c r="T47" i="4" a="1"/>
  <c r="T47" i="4" s="1"/>
  <c r="U47" i="4" a="1"/>
  <c r="U47" i="4" s="1"/>
  <c r="V47" i="4" a="1"/>
  <c r="V47" i="4" s="1"/>
  <c r="W47" i="4" a="1"/>
  <c r="W47" i="4" s="1"/>
  <c r="X47" i="4" a="1"/>
  <c r="X47" i="4" s="1"/>
  <c r="Y47" i="4" a="1"/>
  <c r="Y47" i="4" s="1"/>
  <c r="Z47" i="4" a="1"/>
  <c r="Z47" i="4" s="1"/>
  <c r="AA47" i="4" a="1"/>
  <c r="AA47" i="4" s="1"/>
  <c r="AB47" i="4" a="1"/>
  <c r="AB47" i="4" s="1"/>
  <c r="AC47" i="4" a="1"/>
  <c r="AC47" i="4" s="1"/>
  <c r="T48" i="4" a="1"/>
  <c r="T48" i="4" s="1"/>
  <c r="U48" i="4" a="1"/>
  <c r="U48" i="4" s="1"/>
  <c r="V48" i="4" a="1"/>
  <c r="V48" i="4" s="1"/>
  <c r="W48" i="4" a="1"/>
  <c r="W48" i="4" s="1"/>
  <c r="X48" i="4" a="1"/>
  <c r="X48" i="4" s="1"/>
  <c r="Y48" i="4" a="1"/>
  <c r="Y48" i="4" s="1"/>
  <c r="Z48" i="4" a="1"/>
  <c r="Z48" i="4" s="1"/>
  <c r="AA48" i="4" a="1"/>
  <c r="AA48" i="4" s="1"/>
  <c r="AB48" i="4" a="1"/>
  <c r="AB48" i="4" s="1"/>
  <c r="AC48" i="4" a="1"/>
  <c r="AC48" i="4" s="1"/>
  <c r="T49" i="4" a="1"/>
  <c r="T49" i="4" s="1"/>
  <c r="U49" i="4" a="1"/>
  <c r="U49" i="4" s="1"/>
  <c r="V49" i="4" a="1"/>
  <c r="V49" i="4" s="1"/>
  <c r="W49" i="4" a="1"/>
  <c r="W49" i="4" s="1"/>
  <c r="X49" i="4" a="1"/>
  <c r="X49" i="4" s="1"/>
  <c r="Y49" i="4" a="1"/>
  <c r="Y49" i="4" s="1"/>
  <c r="Z49" i="4" a="1"/>
  <c r="Z49" i="4" s="1"/>
  <c r="AA49" i="4" a="1"/>
  <c r="AA49" i="4" s="1"/>
  <c r="AB49" i="4" a="1"/>
  <c r="AB49" i="4" s="1"/>
  <c r="AC49" i="4" a="1"/>
  <c r="AC49" i="4" s="1"/>
  <c r="T50" i="4" a="1"/>
  <c r="T50" i="4" s="1"/>
  <c r="U50" i="4" a="1"/>
  <c r="U50" i="4" s="1"/>
  <c r="V50" i="4" a="1"/>
  <c r="V50" i="4" s="1"/>
  <c r="W50" i="4" a="1"/>
  <c r="W50" i="4" s="1"/>
  <c r="X50" i="4" a="1"/>
  <c r="X50" i="4" s="1"/>
  <c r="Y50" i="4" a="1"/>
  <c r="Y50" i="4" s="1"/>
  <c r="Z50" i="4" a="1"/>
  <c r="Z50" i="4" s="1"/>
  <c r="AA50" i="4" a="1"/>
  <c r="AA50" i="4" s="1"/>
  <c r="AB50" i="4" a="1"/>
  <c r="AB50" i="4" s="1"/>
  <c r="AC50" i="4" a="1"/>
  <c r="AC50" i="4" s="1"/>
  <c r="T51" i="4" a="1"/>
  <c r="T51" i="4" s="1"/>
  <c r="U51" i="4" a="1"/>
  <c r="U51" i="4" s="1"/>
  <c r="V51" i="4" a="1"/>
  <c r="V51" i="4" s="1"/>
  <c r="W51" i="4" a="1"/>
  <c r="W51" i="4" s="1"/>
  <c r="X51" i="4" a="1"/>
  <c r="X51" i="4" s="1"/>
  <c r="Y51" i="4" a="1"/>
  <c r="Y51" i="4" s="1"/>
  <c r="Z51" i="4" a="1"/>
  <c r="Z51" i="4" s="1"/>
  <c r="AA51" i="4" a="1"/>
  <c r="AA51" i="4" s="1"/>
  <c r="AB51" i="4" a="1"/>
  <c r="AB51" i="4" s="1"/>
  <c r="AC51" i="4" a="1"/>
  <c r="AC51" i="4" s="1"/>
  <c r="T52" i="4" a="1"/>
  <c r="T52" i="4" s="1"/>
  <c r="U52" i="4" a="1"/>
  <c r="U52" i="4" s="1"/>
  <c r="V52" i="4" a="1"/>
  <c r="V52" i="4" s="1"/>
  <c r="W52" i="4" a="1"/>
  <c r="W52" i="4" s="1"/>
  <c r="X52" i="4" a="1"/>
  <c r="X52" i="4" s="1"/>
  <c r="Y52" i="4" a="1"/>
  <c r="Y52" i="4" s="1"/>
  <c r="Z52" i="4" a="1"/>
  <c r="Z52" i="4" s="1"/>
  <c r="AA52" i="4" a="1"/>
  <c r="AA52" i="4" s="1"/>
  <c r="AB52" i="4" a="1"/>
  <c r="AB52" i="4" s="1"/>
  <c r="AC52" i="4" a="1"/>
  <c r="AC52" i="4" s="1"/>
  <c r="T53" i="4" a="1"/>
  <c r="T53" i="4" s="1"/>
  <c r="U53" i="4" a="1"/>
  <c r="U53" i="4" s="1"/>
  <c r="V53" i="4" a="1"/>
  <c r="V53" i="4" s="1"/>
  <c r="W53" i="4" a="1"/>
  <c r="W53" i="4" s="1"/>
  <c r="X53" i="4" a="1"/>
  <c r="X53" i="4" s="1"/>
  <c r="Y53" i="4" a="1"/>
  <c r="Y53" i="4" s="1"/>
  <c r="Z53" i="4" a="1"/>
  <c r="Z53" i="4" s="1"/>
  <c r="AA53" i="4" a="1"/>
  <c r="AA53" i="4" s="1"/>
  <c r="AB53" i="4" a="1"/>
  <c r="AB53" i="4" s="1"/>
  <c r="AC53" i="4" a="1"/>
  <c r="AC53" i="4" s="1"/>
  <c r="T54" i="4" a="1"/>
  <c r="T54" i="4" s="1"/>
  <c r="U54" i="4" a="1"/>
  <c r="U54" i="4" s="1"/>
  <c r="V54" i="4" a="1"/>
  <c r="V54" i="4" s="1"/>
  <c r="W54" i="4" a="1"/>
  <c r="W54" i="4" s="1"/>
  <c r="X54" i="4" a="1"/>
  <c r="X54" i="4" s="1"/>
  <c r="Y54" i="4" a="1"/>
  <c r="Y54" i="4" s="1"/>
  <c r="Z54" i="4" a="1"/>
  <c r="Z54" i="4" s="1"/>
  <c r="AA54" i="4" a="1"/>
  <c r="AA54" i="4" s="1"/>
  <c r="AB54" i="4" a="1"/>
  <c r="AB54" i="4" s="1"/>
  <c r="AC54" i="4" a="1"/>
  <c r="AC54" i="4" s="1"/>
  <c r="T55" i="4" a="1"/>
  <c r="T55" i="4" s="1"/>
  <c r="U55" i="4" a="1"/>
  <c r="U55" i="4" s="1"/>
  <c r="V55" i="4" a="1"/>
  <c r="V55" i="4" s="1"/>
  <c r="W55" i="4" a="1"/>
  <c r="W55" i="4" s="1"/>
  <c r="X55" i="4" a="1"/>
  <c r="X55" i="4" s="1"/>
  <c r="Y55" i="4" a="1"/>
  <c r="Y55" i="4" s="1"/>
  <c r="Z55" i="4" a="1"/>
  <c r="Z55" i="4" s="1"/>
  <c r="AA55" i="4" a="1"/>
  <c r="AA55" i="4" s="1"/>
  <c r="AB55" i="4" a="1"/>
  <c r="AB55" i="4" s="1"/>
  <c r="AC55" i="4" a="1"/>
  <c r="AC55" i="4" s="1"/>
  <c r="T56" i="4" a="1"/>
  <c r="T56" i="4" s="1"/>
  <c r="U56" i="4" a="1"/>
  <c r="U56" i="4" s="1"/>
  <c r="V56" i="4" a="1"/>
  <c r="V56" i="4" s="1"/>
  <c r="W56" i="4" a="1"/>
  <c r="W56" i="4" s="1"/>
  <c r="X56" i="4" a="1"/>
  <c r="X56" i="4" s="1"/>
  <c r="Y56" i="4" a="1"/>
  <c r="Y56" i="4" s="1"/>
  <c r="Z56" i="4" a="1"/>
  <c r="Z56" i="4" s="1"/>
  <c r="AA56" i="4" a="1"/>
  <c r="AA56" i="4" s="1"/>
  <c r="AB56" i="4" a="1"/>
  <c r="AB56" i="4" s="1"/>
  <c r="AC56" i="4" a="1"/>
  <c r="AC56" i="4" s="1"/>
  <c r="T57" i="4" a="1"/>
  <c r="T57" i="4" s="1"/>
  <c r="U57" i="4" a="1"/>
  <c r="U57" i="4" s="1"/>
  <c r="V57" i="4" a="1"/>
  <c r="V57" i="4" s="1"/>
  <c r="W57" i="4" a="1"/>
  <c r="W57" i="4" s="1"/>
  <c r="X57" i="4" a="1"/>
  <c r="X57" i="4" s="1"/>
  <c r="Y57" i="4" a="1"/>
  <c r="Y57" i="4" s="1"/>
  <c r="Z57" i="4" a="1"/>
  <c r="Z57" i="4" s="1"/>
  <c r="AA57" i="4" a="1"/>
  <c r="AA57" i="4" s="1"/>
  <c r="AB57" i="4" a="1"/>
  <c r="AB57" i="4" s="1"/>
  <c r="AC57" i="4" a="1"/>
  <c r="AC57" i="4" s="1"/>
  <c r="T58" i="4" a="1"/>
  <c r="T58" i="4" s="1"/>
  <c r="U58" i="4" a="1"/>
  <c r="U58" i="4" s="1"/>
  <c r="V58" i="4" a="1"/>
  <c r="V58" i="4" s="1"/>
  <c r="W58" i="4" a="1"/>
  <c r="W58" i="4" s="1"/>
  <c r="X58" i="4" a="1"/>
  <c r="X58" i="4" s="1"/>
  <c r="Y58" i="4" a="1"/>
  <c r="Y58" i="4" s="1"/>
  <c r="Z58" i="4" a="1"/>
  <c r="Z58" i="4" s="1"/>
  <c r="AA58" i="4" a="1"/>
  <c r="AA58" i="4" s="1"/>
  <c r="AB58" i="4" a="1"/>
  <c r="AB58" i="4" s="1"/>
  <c r="AC58" i="4" a="1"/>
  <c r="AC58" i="4" s="1"/>
  <c r="T59" i="4" a="1"/>
  <c r="T59" i="4" s="1"/>
  <c r="U59" i="4" a="1"/>
  <c r="U59" i="4" s="1"/>
  <c r="V59" i="4" a="1"/>
  <c r="V59" i="4" s="1"/>
  <c r="W59" i="4" a="1"/>
  <c r="W59" i="4" s="1"/>
  <c r="X59" i="4" a="1"/>
  <c r="X59" i="4" s="1"/>
  <c r="Y59" i="4" a="1"/>
  <c r="Y59" i="4" s="1"/>
  <c r="Z59" i="4" a="1"/>
  <c r="Z59" i="4" s="1"/>
  <c r="AA59" i="4" a="1"/>
  <c r="AA59" i="4" s="1"/>
  <c r="AB59" i="4" a="1"/>
  <c r="AB59" i="4" s="1"/>
  <c r="AC59" i="4" a="1"/>
  <c r="AC59" i="4" s="1"/>
  <c r="T60" i="4" a="1"/>
  <c r="T60" i="4" s="1"/>
  <c r="U60" i="4" a="1"/>
  <c r="U60" i="4" s="1"/>
  <c r="V60" i="4" a="1"/>
  <c r="V60" i="4" s="1"/>
  <c r="W60" i="4" a="1"/>
  <c r="W60" i="4" s="1"/>
  <c r="X60" i="4" a="1"/>
  <c r="X60" i="4" s="1"/>
  <c r="Y60" i="4" a="1"/>
  <c r="Y60" i="4" s="1"/>
  <c r="Z60" i="4" a="1"/>
  <c r="Z60" i="4" s="1"/>
  <c r="AA60" i="4" a="1"/>
  <c r="AA60" i="4" s="1"/>
  <c r="AB60" i="4" a="1"/>
  <c r="AB60" i="4" s="1"/>
  <c r="AC60" i="4" a="1"/>
  <c r="AC60" i="4" s="1"/>
  <c r="T61" i="4" a="1"/>
  <c r="T61" i="4" s="1"/>
  <c r="U61" i="4" a="1"/>
  <c r="U61" i="4" s="1"/>
  <c r="V61" i="4" a="1"/>
  <c r="V61" i="4" s="1"/>
  <c r="W61" i="4" a="1"/>
  <c r="W61" i="4" s="1"/>
  <c r="X61" i="4" a="1"/>
  <c r="X61" i="4" s="1"/>
  <c r="Y61" i="4" a="1"/>
  <c r="Y61" i="4" s="1"/>
  <c r="Z61" i="4" a="1"/>
  <c r="Z61" i="4" s="1"/>
  <c r="AA61" i="4" a="1"/>
  <c r="AA61" i="4" s="1"/>
  <c r="AB61" i="4" a="1"/>
  <c r="AB61" i="4" s="1"/>
  <c r="AC61" i="4" a="1"/>
  <c r="AC61" i="4" s="1"/>
  <c r="T62" i="4" a="1"/>
  <c r="T62" i="4" s="1"/>
  <c r="U62" i="4" a="1"/>
  <c r="U62" i="4" s="1"/>
  <c r="V62" i="4" a="1"/>
  <c r="V62" i="4" s="1"/>
  <c r="W62" i="4" a="1"/>
  <c r="W62" i="4" s="1"/>
  <c r="X62" i="4" a="1"/>
  <c r="X62" i="4" s="1"/>
  <c r="Y62" i="4" a="1"/>
  <c r="Y62" i="4" s="1"/>
  <c r="Z62" i="4" a="1"/>
  <c r="Z62" i="4" s="1"/>
  <c r="AA62" i="4" a="1"/>
  <c r="AA62" i="4" s="1"/>
  <c r="AB62" i="4" a="1"/>
  <c r="AB62" i="4" s="1"/>
  <c r="AC62" i="4" a="1"/>
  <c r="AC62" i="4" s="1"/>
  <c r="T63" i="4" a="1"/>
  <c r="T63" i="4" s="1"/>
  <c r="U63" i="4" a="1"/>
  <c r="U63" i="4" s="1"/>
  <c r="V63" i="4" a="1"/>
  <c r="V63" i="4" s="1"/>
  <c r="W63" i="4" a="1"/>
  <c r="W63" i="4" s="1"/>
  <c r="X63" i="4" a="1"/>
  <c r="X63" i="4" s="1"/>
  <c r="Y63" i="4" a="1"/>
  <c r="Y63" i="4" s="1"/>
  <c r="Z63" i="4" a="1"/>
  <c r="Z63" i="4" s="1"/>
  <c r="AA63" i="4" a="1"/>
  <c r="AA63" i="4" s="1"/>
  <c r="AB63" i="4" a="1"/>
  <c r="AB63" i="4" s="1"/>
  <c r="AC63" i="4" a="1"/>
  <c r="AC63" i="4" s="1"/>
  <c r="T64" i="4" a="1"/>
  <c r="T64" i="4" s="1"/>
  <c r="U64" i="4" a="1"/>
  <c r="U64" i="4" s="1"/>
  <c r="V64" i="4" a="1"/>
  <c r="V64" i="4" s="1"/>
  <c r="W64" i="4" a="1"/>
  <c r="W64" i="4" s="1"/>
  <c r="X64" i="4" a="1"/>
  <c r="X64" i="4" s="1"/>
  <c r="Y64" i="4" a="1"/>
  <c r="Y64" i="4" s="1"/>
  <c r="Z64" i="4" a="1"/>
  <c r="Z64" i="4" s="1"/>
  <c r="AA64" i="4" a="1"/>
  <c r="AA64" i="4" s="1"/>
  <c r="AB64" i="4" a="1"/>
  <c r="AB64" i="4" s="1"/>
  <c r="AC64" i="4" a="1"/>
  <c r="AC64" i="4" s="1"/>
  <c r="T65" i="4" a="1"/>
  <c r="T65" i="4" s="1"/>
  <c r="U65" i="4" a="1"/>
  <c r="U65" i="4" s="1"/>
  <c r="V65" i="4" a="1"/>
  <c r="V65" i="4" s="1"/>
  <c r="W65" i="4" a="1"/>
  <c r="W65" i="4" s="1"/>
  <c r="X65" i="4" a="1"/>
  <c r="X65" i="4" s="1"/>
  <c r="Y65" i="4" a="1"/>
  <c r="Y65" i="4" s="1"/>
  <c r="Z65" i="4" a="1"/>
  <c r="Z65" i="4" s="1"/>
  <c r="AA65" i="4" a="1"/>
  <c r="AA65" i="4" s="1"/>
  <c r="AB65" i="4" a="1"/>
  <c r="AB65" i="4" s="1"/>
  <c r="AC65" i="4" a="1"/>
  <c r="AC65" i="4" s="1"/>
  <c r="T66" i="4" a="1"/>
  <c r="T66" i="4" s="1"/>
  <c r="U66" i="4" a="1"/>
  <c r="U66" i="4" s="1"/>
  <c r="V66" i="4" a="1"/>
  <c r="V66" i="4" s="1"/>
  <c r="W66" i="4" a="1"/>
  <c r="W66" i="4" s="1"/>
  <c r="X66" i="4" a="1"/>
  <c r="X66" i="4" s="1"/>
  <c r="Y66" i="4" a="1"/>
  <c r="Y66" i="4" s="1"/>
  <c r="Z66" i="4" a="1"/>
  <c r="Z66" i="4" s="1"/>
  <c r="AA66" i="4" a="1"/>
  <c r="AA66" i="4" s="1"/>
  <c r="AB66" i="4" a="1"/>
  <c r="AB66" i="4" s="1"/>
  <c r="AC66" i="4" a="1"/>
  <c r="AC66" i="4" s="1"/>
  <c r="T67" i="4" a="1"/>
  <c r="T67" i="4" s="1"/>
  <c r="U67" i="4" a="1"/>
  <c r="U67" i="4" s="1"/>
  <c r="V67" i="4" a="1"/>
  <c r="V67" i="4" s="1"/>
  <c r="W67" i="4" a="1"/>
  <c r="W67" i="4" s="1"/>
  <c r="X67" i="4" a="1"/>
  <c r="X67" i="4" s="1"/>
  <c r="Y67" i="4" a="1"/>
  <c r="Y67" i="4" s="1"/>
  <c r="Z67" i="4" a="1"/>
  <c r="Z67" i="4" s="1"/>
  <c r="AA67" i="4" a="1"/>
  <c r="AA67" i="4" s="1"/>
  <c r="AB67" i="4" a="1"/>
  <c r="AB67" i="4" s="1"/>
  <c r="AC67" i="4" a="1"/>
  <c r="AC67" i="4" s="1"/>
  <c r="T68" i="4" a="1"/>
  <c r="T68" i="4" s="1"/>
  <c r="U68" i="4" a="1"/>
  <c r="U68" i="4" s="1"/>
  <c r="V68" i="4" a="1"/>
  <c r="V68" i="4" s="1"/>
  <c r="W68" i="4" a="1"/>
  <c r="W68" i="4" s="1"/>
  <c r="X68" i="4" a="1"/>
  <c r="X68" i="4" s="1"/>
  <c r="Y68" i="4" a="1"/>
  <c r="Y68" i="4" s="1"/>
  <c r="Z68" i="4" a="1"/>
  <c r="Z68" i="4" s="1"/>
  <c r="AA68" i="4" a="1"/>
  <c r="AA68" i="4" s="1"/>
  <c r="AB68" i="4" a="1"/>
  <c r="AB68" i="4" s="1"/>
  <c r="AC68" i="4" a="1"/>
  <c r="AC68" i="4" s="1"/>
  <c r="T69" i="4" a="1"/>
  <c r="T69" i="4" s="1"/>
  <c r="U69" i="4" a="1"/>
  <c r="U69" i="4" s="1"/>
  <c r="V69" i="4" a="1"/>
  <c r="V69" i="4" s="1"/>
  <c r="W69" i="4" a="1"/>
  <c r="W69" i="4" s="1"/>
  <c r="X69" i="4" a="1"/>
  <c r="X69" i="4" s="1"/>
  <c r="Y69" i="4" a="1"/>
  <c r="Y69" i="4" s="1"/>
  <c r="Z69" i="4" a="1"/>
  <c r="Z69" i="4" s="1"/>
  <c r="AA69" i="4" a="1"/>
  <c r="AA69" i="4" s="1"/>
  <c r="AB69" i="4" a="1"/>
  <c r="AB69" i="4" s="1"/>
  <c r="AC69" i="4" a="1"/>
  <c r="AC69" i="4" s="1"/>
  <c r="T70" i="4" a="1"/>
  <c r="T70" i="4" s="1"/>
  <c r="U70" i="4" a="1"/>
  <c r="U70" i="4" s="1"/>
  <c r="V70" i="4" a="1"/>
  <c r="V70" i="4" s="1"/>
  <c r="W70" i="4" a="1"/>
  <c r="W70" i="4" s="1"/>
  <c r="X70" i="4" a="1"/>
  <c r="X70" i="4" s="1"/>
  <c r="Y70" i="4" a="1"/>
  <c r="Y70" i="4" s="1"/>
  <c r="Z70" i="4" a="1"/>
  <c r="Z70" i="4" s="1"/>
  <c r="AA70" i="4" a="1"/>
  <c r="AA70" i="4" s="1"/>
  <c r="AB70" i="4" a="1"/>
  <c r="AB70" i="4" s="1"/>
  <c r="AC70" i="4" a="1"/>
  <c r="AC70" i="4" s="1"/>
  <c r="T71" i="4" a="1"/>
  <c r="T71" i="4" s="1"/>
  <c r="U71" i="4" a="1"/>
  <c r="U71" i="4" s="1"/>
  <c r="V71" i="4" a="1"/>
  <c r="V71" i="4" s="1"/>
  <c r="W71" i="4" a="1"/>
  <c r="W71" i="4" s="1"/>
  <c r="X71" i="4" a="1"/>
  <c r="X71" i="4" s="1"/>
  <c r="Y71" i="4" a="1"/>
  <c r="Y71" i="4" s="1"/>
  <c r="Z71" i="4" a="1"/>
  <c r="Z71" i="4" s="1"/>
  <c r="AA71" i="4" a="1"/>
  <c r="AA71" i="4" s="1"/>
  <c r="AB71" i="4" a="1"/>
  <c r="AB71" i="4" s="1"/>
  <c r="AC71" i="4" a="1"/>
  <c r="AC71" i="4" s="1"/>
  <c r="T72" i="4" a="1"/>
  <c r="T72" i="4" s="1"/>
  <c r="U72" i="4" a="1"/>
  <c r="U72" i="4" s="1"/>
  <c r="V72" i="4" a="1"/>
  <c r="V72" i="4" s="1"/>
  <c r="W72" i="4" a="1"/>
  <c r="W72" i="4" s="1"/>
  <c r="X72" i="4" a="1"/>
  <c r="X72" i="4" s="1"/>
  <c r="Y72" i="4" a="1"/>
  <c r="Y72" i="4" s="1"/>
  <c r="Z72" i="4" a="1"/>
  <c r="Z72" i="4" s="1"/>
  <c r="AA72" i="4" a="1"/>
  <c r="AA72" i="4" s="1"/>
  <c r="AB72" i="4" a="1"/>
  <c r="AB72" i="4" s="1"/>
  <c r="AC72" i="4" a="1"/>
  <c r="AC72" i="4" s="1"/>
  <c r="T73" i="4" a="1"/>
  <c r="T73" i="4" s="1"/>
  <c r="U73" i="4" a="1"/>
  <c r="U73" i="4" s="1"/>
  <c r="V73" i="4" a="1"/>
  <c r="V73" i="4" s="1"/>
  <c r="W73" i="4" a="1"/>
  <c r="W73" i="4" s="1"/>
  <c r="X73" i="4" a="1"/>
  <c r="X73" i="4" s="1"/>
  <c r="Y73" i="4" a="1"/>
  <c r="Y73" i="4" s="1"/>
  <c r="Z73" i="4" a="1"/>
  <c r="Z73" i="4" s="1"/>
  <c r="AA73" i="4" a="1"/>
  <c r="AA73" i="4" s="1"/>
  <c r="AB73" i="4" a="1"/>
  <c r="AB73" i="4" s="1"/>
  <c r="AC73" i="4" a="1"/>
  <c r="AC73" i="4" s="1"/>
  <c r="T74" i="4" a="1"/>
  <c r="T74" i="4" s="1"/>
  <c r="U74" i="4" a="1"/>
  <c r="U74" i="4" s="1"/>
  <c r="V74" i="4" a="1"/>
  <c r="V74" i="4" s="1"/>
  <c r="W74" i="4" a="1"/>
  <c r="W74" i="4" s="1"/>
  <c r="X74" i="4" a="1"/>
  <c r="X74" i="4" s="1"/>
  <c r="Y74" i="4" a="1"/>
  <c r="Y74" i="4" s="1"/>
  <c r="Z74" i="4" a="1"/>
  <c r="Z74" i="4" s="1"/>
  <c r="AA74" i="4" a="1"/>
  <c r="AA74" i="4" s="1"/>
  <c r="AB74" i="4" a="1"/>
  <c r="AB74" i="4" s="1"/>
  <c r="AC74" i="4" a="1"/>
  <c r="AC74" i="4" s="1"/>
  <c r="T75" i="4" a="1"/>
  <c r="T75" i="4" s="1"/>
  <c r="U75" i="4" a="1"/>
  <c r="U75" i="4" s="1"/>
  <c r="V75" i="4" a="1"/>
  <c r="V75" i="4" s="1"/>
  <c r="W75" i="4" a="1"/>
  <c r="W75" i="4" s="1"/>
  <c r="X75" i="4" a="1"/>
  <c r="X75" i="4" s="1"/>
  <c r="Y75" i="4" a="1"/>
  <c r="Y75" i="4" s="1"/>
  <c r="Z75" i="4" a="1"/>
  <c r="Z75" i="4" s="1"/>
  <c r="AA75" i="4" a="1"/>
  <c r="AA75" i="4" s="1"/>
  <c r="AB75" i="4" a="1"/>
  <c r="AB75" i="4" s="1"/>
  <c r="AC75" i="4" a="1"/>
  <c r="AC75" i="4" s="1"/>
  <c r="T76" i="4" a="1"/>
  <c r="T76" i="4" s="1"/>
  <c r="U76" i="4" a="1"/>
  <c r="U76" i="4" s="1"/>
  <c r="V76" i="4" a="1"/>
  <c r="V76" i="4" s="1"/>
  <c r="W76" i="4" a="1"/>
  <c r="W76" i="4" s="1"/>
  <c r="X76" i="4" a="1"/>
  <c r="X76" i="4" s="1"/>
  <c r="Y76" i="4" a="1"/>
  <c r="Y76" i="4" s="1"/>
  <c r="Z76" i="4" a="1"/>
  <c r="Z76" i="4" s="1"/>
  <c r="AA76" i="4" a="1"/>
  <c r="AA76" i="4" s="1"/>
  <c r="AB76" i="4" a="1"/>
  <c r="AB76" i="4" s="1"/>
  <c r="AC76" i="4" a="1"/>
  <c r="AC76" i="4" s="1"/>
  <c r="T77" i="4" a="1"/>
  <c r="T77" i="4" s="1"/>
  <c r="U77" i="4" a="1"/>
  <c r="U77" i="4" s="1"/>
  <c r="V77" i="4" a="1"/>
  <c r="V77" i="4" s="1"/>
  <c r="W77" i="4" a="1"/>
  <c r="W77" i="4" s="1"/>
  <c r="X77" i="4" a="1"/>
  <c r="X77" i="4" s="1"/>
  <c r="Y77" i="4" a="1"/>
  <c r="Y77" i="4" s="1"/>
  <c r="Z77" i="4" a="1"/>
  <c r="Z77" i="4" s="1"/>
  <c r="AA77" i="4" a="1"/>
  <c r="AA77" i="4" s="1"/>
  <c r="AB77" i="4" a="1"/>
  <c r="AB77" i="4" s="1"/>
  <c r="AC77" i="4" a="1"/>
  <c r="AC77" i="4" s="1"/>
  <c r="T78" i="4" a="1"/>
  <c r="T78" i="4" s="1"/>
  <c r="U78" i="4" a="1"/>
  <c r="U78" i="4" s="1"/>
  <c r="V78" i="4" a="1"/>
  <c r="V78" i="4" s="1"/>
  <c r="W78" i="4" a="1"/>
  <c r="W78" i="4" s="1"/>
  <c r="X78" i="4" a="1"/>
  <c r="X78" i="4" s="1"/>
  <c r="Y78" i="4" a="1"/>
  <c r="Y78" i="4" s="1"/>
  <c r="Z78" i="4" a="1"/>
  <c r="Z78" i="4" s="1"/>
  <c r="AA78" i="4" a="1"/>
  <c r="AA78" i="4" s="1"/>
  <c r="AB78" i="4" a="1"/>
  <c r="AB78" i="4" s="1"/>
  <c r="AC78" i="4" a="1"/>
  <c r="AC78" i="4" s="1"/>
  <c r="T79" i="4" a="1"/>
  <c r="T79" i="4" s="1"/>
  <c r="U79" i="4" a="1"/>
  <c r="U79" i="4" s="1"/>
  <c r="V79" i="4" a="1"/>
  <c r="V79" i="4" s="1"/>
  <c r="W79" i="4" a="1"/>
  <c r="W79" i="4" s="1"/>
  <c r="X79" i="4" a="1"/>
  <c r="X79" i="4" s="1"/>
  <c r="Y79" i="4" a="1"/>
  <c r="Y79" i="4" s="1"/>
  <c r="Z79" i="4" a="1"/>
  <c r="Z79" i="4" s="1"/>
  <c r="AA79" i="4" a="1"/>
  <c r="AA79" i="4" s="1"/>
  <c r="AB79" i="4" a="1"/>
  <c r="AB79" i="4" s="1"/>
  <c r="AC79" i="4" a="1"/>
  <c r="AC79" i="4" s="1"/>
  <c r="T80" i="4" a="1"/>
  <c r="T80" i="4" s="1"/>
  <c r="U80" i="4" a="1"/>
  <c r="U80" i="4" s="1"/>
  <c r="V80" i="4" a="1"/>
  <c r="V80" i="4" s="1"/>
  <c r="W80" i="4" a="1"/>
  <c r="W80" i="4" s="1"/>
  <c r="X80" i="4" a="1"/>
  <c r="X80" i="4" s="1"/>
  <c r="Y80" i="4" a="1"/>
  <c r="Y80" i="4" s="1"/>
  <c r="Z80" i="4" a="1"/>
  <c r="Z80" i="4" s="1"/>
  <c r="AA80" i="4" a="1"/>
  <c r="AA80" i="4" s="1"/>
  <c r="AB80" i="4" a="1"/>
  <c r="AB80" i="4" s="1"/>
  <c r="AC80" i="4" a="1"/>
  <c r="AC80" i="4" s="1"/>
  <c r="T81" i="4" a="1"/>
  <c r="T81" i="4" s="1"/>
  <c r="U81" i="4" a="1"/>
  <c r="U81" i="4" s="1"/>
  <c r="V81" i="4" a="1"/>
  <c r="V81" i="4" s="1"/>
  <c r="W81" i="4" a="1"/>
  <c r="W81" i="4" s="1"/>
  <c r="X81" i="4" a="1"/>
  <c r="X81" i="4" s="1"/>
  <c r="Y81" i="4" a="1"/>
  <c r="Y81" i="4" s="1"/>
  <c r="Z81" i="4" a="1"/>
  <c r="Z81" i="4" s="1"/>
  <c r="AA81" i="4" a="1"/>
  <c r="AA81" i="4" s="1"/>
  <c r="AB81" i="4" a="1"/>
  <c r="AB81" i="4" s="1"/>
  <c r="AC81" i="4" a="1"/>
  <c r="AC81" i="4" s="1"/>
  <c r="AC2" i="4" a="1"/>
  <c r="AC2" i="4" s="1"/>
  <c r="Y2" i="4" a="1"/>
  <c r="Y2" i="4" s="1"/>
  <c r="AA2" i="4" a="1"/>
  <c r="AA2" i="4" s="1"/>
  <c r="Z2" i="4" a="1"/>
  <c r="Z2" i="4" s="1"/>
  <c r="X2" i="4" a="1"/>
  <c r="X2" i="4" s="1"/>
  <c r="AB2" i="4" a="1"/>
  <c r="AB2" i="4" s="1"/>
  <c r="W2" i="4" a="1"/>
  <c r="W2" i="4" s="1"/>
  <c r="V2" i="4" a="1"/>
  <c r="V2" i="4" s="1"/>
  <c r="U2" i="4" a="1"/>
  <c r="U2" i="4" s="1"/>
  <c r="T2" i="4" a="1"/>
  <c r="T2" i="4" s="1"/>
  <c r="S3" i="4" a="1"/>
  <c r="S3" i="4" s="1"/>
  <c r="S4" i="4" a="1"/>
  <c r="S4" i="4" s="1"/>
  <c r="S5" i="4" a="1"/>
  <c r="S5" i="4" s="1"/>
  <c r="S6" i="4" a="1"/>
  <c r="S6" i="4" s="1"/>
  <c r="S7" i="4" a="1"/>
  <c r="S7" i="4" s="1"/>
  <c r="S8" i="4" a="1"/>
  <c r="S8" i="4" s="1"/>
  <c r="S9" i="4" a="1"/>
  <c r="S9" i="4" s="1"/>
  <c r="S10" i="4" a="1"/>
  <c r="S10" i="4" s="1"/>
  <c r="S11" i="4" a="1"/>
  <c r="S11" i="4" s="1"/>
  <c r="S12" i="4" a="1"/>
  <c r="S12" i="4" s="1"/>
  <c r="S13" i="4" a="1"/>
  <c r="S13" i="4" s="1"/>
  <c r="S14" i="4" a="1"/>
  <c r="S14" i="4" s="1"/>
  <c r="S15" i="4" a="1"/>
  <c r="S15" i="4" s="1"/>
  <c r="S16" i="4" a="1"/>
  <c r="S16" i="4" s="1"/>
  <c r="S17" i="4" a="1"/>
  <c r="S17" i="4" s="1"/>
  <c r="S18" i="4" a="1"/>
  <c r="S18" i="4" s="1"/>
  <c r="S19" i="4" a="1"/>
  <c r="S19" i="4" s="1"/>
  <c r="S20" i="4" a="1"/>
  <c r="S20" i="4" s="1"/>
  <c r="S21" i="4" a="1"/>
  <c r="S21" i="4" s="1"/>
  <c r="S22" i="4" a="1"/>
  <c r="S22" i="4" s="1"/>
  <c r="S23" i="4" a="1"/>
  <c r="S23" i="4" s="1"/>
  <c r="S24" i="4" a="1"/>
  <c r="S24" i="4" s="1"/>
  <c r="S25" i="4" a="1"/>
  <c r="S25" i="4" s="1"/>
  <c r="S26" i="4" a="1"/>
  <c r="S26" i="4" s="1"/>
  <c r="S27" i="4" a="1"/>
  <c r="S27" i="4" s="1"/>
  <c r="S28" i="4" a="1"/>
  <c r="S28" i="4" s="1"/>
  <c r="S29" i="4" a="1"/>
  <c r="S29" i="4" s="1"/>
  <c r="S30" i="4" a="1"/>
  <c r="S30" i="4" s="1"/>
  <c r="S31" i="4" a="1"/>
  <c r="S31" i="4" s="1"/>
  <c r="S32" i="4" a="1"/>
  <c r="S32" i="4" s="1"/>
  <c r="S33" i="4" a="1"/>
  <c r="S33" i="4" s="1"/>
  <c r="S34" i="4" a="1"/>
  <c r="S34" i="4" s="1"/>
  <c r="S35" i="4" a="1"/>
  <c r="S35" i="4" s="1"/>
  <c r="S36" i="4" a="1"/>
  <c r="S36" i="4" s="1"/>
  <c r="S37" i="4" a="1"/>
  <c r="S37" i="4" s="1"/>
  <c r="S38" i="4" a="1"/>
  <c r="S38" i="4" s="1"/>
  <c r="S39" i="4" a="1"/>
  <c r="S39" i="4" s="1"/>
  <c r="S40" i="4" a="1"/>
  <c r="S40" i="4" s="1"/>
  <c r="S41" i="4" a="1"/>
  <c r="S41" i="4" s="1"/>
  <c r="S42" i="4" a="1"/>
  <c r="S42" i="4" s="1"/>
  <c r="S43" i="4" a="1"/>
  <c r="S43" i="4" s="1"/>
  <c r="S44" i="4" a="1"/>
  <c r="S44" i="4" s="1"/>
  <c r="S45" i="4" a="1"/>
  <c r="S45" i="4" s="1"/>
  <c r="S46" i="4" a="1"/>
  <c r="S46" i="4" s="1"/>
  <c r="S47" i="4" a="1"/>
  <c r="S47" i="4" s="1"/>
  <c r="S48" i="4" a="1"/>
  <c r="S48" i="4" s="1"/>
  <c r="S49" i="4" a="1"/>
  <c r="S49" i="4" s="1"/>
  <c r="S50" i="4" a="1"/>
  <c r="S50" i="4" s="1"/>
  <c r="S51" i="4" a="1"/>
  <c r="S51" i="4" s="1"/>
  <c r="S52" i="4" a="1"/>
  <c r="S52" i="4" s="1"/>
  <c r="S53" i="4" a="1"/>
  <c r="S53" i="4" s="1"/>
  <c r="S54" i="4" a="1"/>
  <c r="S54" i="4" s="1"/>
  <c r="S55" i="4" a="1"/>
  <c r="S55" i="4" s="1"/>
  <c r="S56" i="4" a="1"/>
  <c r="S56" i="4" s="1"/>
  <c r="S57" i="4" a="1"/>
  <c r="S57" i="4" s="1"/>
  <c r="S58" i="4" a="1"/>
  <c r="S58" i="4" s="1"/>
  <c r="S59" i="4" a="1"/>
  <c r="S59" i="4" s="1"/>
  <c r="S60" i="4" a="1"/>
  <c r="S60" i="4" s="1"/>
  <c r="S61" i="4" a="1"/>
  <c r="S61" i="4" s="1"/>
  <c r="S62" i="4" a="1"/>
  <c r="S62" i="4" s="1"/>
  <c r="S63" i="4" a="1"/>
  <c r="S63" i="4" s="1"/>
  <c r="S64" i="4" a="1"/>
  <c r="S64" i="4" s="1"/>
  <c r="S65" i="4" a="1"/>
  <c r="S65" i="4" s="1"/>
  <c r="S66" i="4" a="1"/>
  <c r="S66" i="4" s="1"/>
  <c r="S67" i="4" a="1"/>
  <c r="S67" i="4" s="1"/>
  <c r="S68" i="4" a="1"/>
  <c r="S68" i="4" s="1"/>
  <c r="S69" i="4" a="1"/>
  <c r="S69" i="4" s="1"/>
  <c r="S70" i="4" a="1"/>
  <c r="S70" i="4" s="1"/>
  <c r="S71" i="4" a="1"/>
  <c r="S71" i="4" s="1"/>
  <c r="S72" i="4" a="1"/>
  <c r="S72" i="4" s="1"/>
  <c r="S73" i="4" a="1"/>
  <c r="S73" i="4" s="1"/>
  <c r="S74" i="4" a="1"/>
  <c r="S74" i="4" s="1"/>
  <c r="S75" i="4" a="1"/>
  <c r="S75" i="4" s="1"/>
  <c r="S76" i="4" a="1"/>
  <c r="S76" i="4" s="1"/>
  <c r="S77" i="4" a="1"/>
  <c r="S77" i="4" s="1"/>
  <c r="S78" i="4" a="1"/>
  <c r="S78" i="4" s="1"/>
  <c r="S79" i="4" a="1"/>
  <c r="S79" i="4" s="1"/>
  <c r="S80" i="4" a="1"/>
  <c r="S80" i="4" s="1"/>
  <c r="S81" i="4" a="1"/>
  <c r="S81" i="4" s="1"/>
  <c r="S2" i="4" a="1"/>
  <c r="S2" i="4" s="1"/>
  <c r="R3" i="4" a="1"/>
  <c r="R3" i="4" s="1"/>
  <c r="R4" i="4" a="1"/>
  <c r="R4" i="4" s="1"/>
  <c r="R5" i="4" a="1"/>
  <c r="R5" i="4" s="1"/>
  <c r="R6" i="4" a="1"/>
  <c r="R6" i="4" s="1"/>
  <c r="R7" i="4" a="1"/>
  <c r="R7" i="4" s="1"/>
  <c r="R8" i="4" a="1"/>
  <c r="R8" i="4" s="1"/>
  <c r="R9" i="4" a="1"/>
  <c r="R9" i="4" s="1"/>
  <c r="R10" i="4" a="1"/>
  <c r="R10" i="4" s="1"/>
  <c r="R11" i="4" a="1"/>
  <c r="R11" i="4" s="1"/>
  <c r="R12" i="4" a="1"/>
  <c r="R12" i="4" s="1"/>
  <c r="R13" i="4" a="1"/>
  <c r="R13" i="4" s="1"/>
  <c r="R14" i="4" a="1"/>
  <c r="R14" i="4" s="1"/>
  <c r="R15" i="4" a="1"/>
  <c r="R15" i="4" s="1"/>
  <c r="R16" i="4" a="1"/>
  <c r="R16" i="4" s="1"/>
  <c r="R17" i="4" a="1"/>
  <c r="R17" i="4" s="1"/>
  <c r="R18" i="4" a="1"/>
  <c r="R18" i="4" s="1"/>
  <c r="R19" i="4" a="1"/>
  <c r="R19" i="4" s="1"/>
  <c r="R20" i="4" a="1"/>
  <c r="R20" i="4" s="1"/>
  <c r="R21" i="4" a="1"/>
  <c r="R21" i="4" s="1"/>
  <c r="R22" i="4" a="1"/>
  <c r="R22" i="4" s="1"/>
  <c r="R23" i="4" a="1"/>
  <c r="R23" i="4" s="1"/>
  <c r="R24" i="4" a="1"/>
  <c r="R24" i="4" s="1"/>
  <c r="R25" i="4" a="1"/>
  <c r="R25" i="4" s="1"/>
  <c r="R26" i="4" a="1"/>
  <c r="R26" i="4" s="1"/>
  <c r="R27" i="4" a="1"/>
  <c r="R27" i="4" s="1"/>
  <c r="R28" i="4" a="1"/>
  <c r="R28" i="4" s="1"/>
  <c r="R29" i="4" a="1"/>
  <c r="R29" i="4" s="1"/>
  <c r="R30" i="4" a="1"/>
  <c r="R30" i="4" s="1"/>
  <c r="R31" i="4" a="1"/>
  <c r="R31" i="4" s="1"/>
  <c r="R32" i="4" a="1"/>
  <c r="R32" i="4" s="1"/>
  <c r="R33" i="4" a="1"/>
  <c r="R33" i="4" s="1"/>
  <c r="R34" i="4" a="1"/>
  <c r="R34" i="4" s="1"/>
  <c r="R35" i="4" a="1"/>
  <c r="R35" i="4" s="1"/>
  <c r="R36" i="4" a="1"/>
  <c r="R36" i="4" s="1"/>
  <c r="R37" i="4" a="1"/>
  <c r="R37" i="4" s="1"/>
  <c r="R38" i="4" a="1"/>
  <c r="R38" i="4" s="1"/>
  <c r="R39" i="4" a="1"/>
  <c r="R39" i="4" s="1"/>
  <c r="R40" i="4" a="1"/>
  <c r="R40" i="4" s="1"/>
  <c r="R41" i="4" a="1"/>
  <c r="R41" i="4" s="1"/>
  <c r="R42" i="4" a="1"/>
  <c r="R42" i="4" s="1"/>
  <c r="R43" i="4" a="1"/>
  <c r="R43" i="4" s="1"/>
  <c r="R44" i="4" a="1"/>
  <c r="R44" i="4" s="1"/>
  <c r="R45" i="4" a="1"/>
  <c r="R45" i="4" s="1"/>
  <c r="R46" i="4" a="1"/>
  <c r="R46" i="4" s="1"/>
  <c r="R47" i="4" a="1"/>
  <c r="R47" i="4" s="1"/>
  <c r="R48" i="4" a="1"/>
  <c r="R48" i="4" s="1"/>
  <c r="R49" i="4" a="1"/>
  <c r="R49" i="4" s="1"/>
  <c r="R50" i="4" a="1"/>
  <c r="R50" i="4" s="1"/>
  <c r="R51" i="4" a="1"/>
  <c r="R51" i="4" s="1"/>
  <c r="R52" i="4" a="1"/>
  <c r="R52" i="4" s="1"/>
  <c r="R53" i="4" a="1"/>
  <c r="R53" i="4" s="1"/>
  <c r="R54" i="4" a="1"/>
  <c r="R54" i="4" s="1"/>
  <c r="R55" i="4" a="1"/>
  <c r="R55" i="4" s="1"/>
  <c r="R56" i="4" a="1"/>
  <c r="R56" i="4" s="1"/>
  <c r="R57" i="4" a="1"/>
  <c r="R57" i="4" s="1"/>
  <c r="R58" i="4" a="1"/>
  <c r="R58" i="4" s="1"/>
  <c r="R59" i="4" a="1"/>
  <c r="R59" i="4" s="1"/>
  <c r="R60" i="4" a="1"/>
  <c r="R60" i="4" s="1"/>
  <c r="R61" i="4" a="1"/>
  <c r="R61" i="4" s="1"/>
  <c r="R62" i="4" a="1"/>
  <c r="R62" i="4" s="1"/>
  <c r="R63" i="4" a="1"/>
  <c r="R63" i="4" s="1"/>
  <c r="R64" i="4" a="1"/>
  <c r="R64" i="4" s="1"/>
  <c r="R65" i="4" a="1"/>
  <c r="R65" i="4" s="1"/>
  <c r="R66" i="4" a="1"/>
  <c r="R66" i="4" s="1"/>
  <c r="R67" i="4" a="1"/>
  <c r="R67" i="4" s="1"/>
  <c r="R68" i="4" a="1"/>
  <c r="R68" i="4" s="1"/>
  <c r="R69" i="4" a="1"/>
  <c r="R69" i="4" s="1"/>
  <c r="R70" i="4" a="1"/>
  <c r="R70" i="4" s="1"/>
  <c r="R71" i="4" a="1"/>
  <c r="R71" i="4" s="1"/>
  <c r="R72" i="4" a="1"/>
  <c r="R72" i="4" s="1"/>
  <c r="R73" i="4" a="1"/>
  <c r="R73" i="4" s="1"/>
  <c r="R74" i="4" a="1"/>
  <c r="R74" i="4" s="1"/>
  <c r="R75" i="4" a="1"/>
  <c r="R75" i="4" s="1"/>
  <c r="R76" i="4" a="1"/>
  <c r="R76" i="4" s="1"/>
  <c r="R77" i="4" a="1"/>
  <c r="R77" i="4" s="1"/>
  <c r="R78" i="4" a="1"/>
  <c r="R78" i="4" s="1"/>
  <c r="R79" i="4" a="1"/>
  <c r="R79" i="4" s="1"/>
  <c r="R80" i="4" a="1"/>
  <c r="R80" i="4" s="1"/>
  <c r="R81" i="4" a="1"/>
  <c r="R81" i="4" s="1"/>
  <c r="R2" i="4" a="1"/>
  <c r="R2" i="4" s="1"/>
  <c r="Q3" i="4" a="1"/>
  <c r="Q3" i="4" s="1"/>
  <c r="Q4" i="4" a="1"/>
  <c r="Q4" i="4" s="1"/>
  <c r="Q5" i="4" a="1"/>
  <c r="Q5" i="4" s="1"/>
  <c r="Q6" i="4" a="1"/>
  <c r="Q6" i="4" s="1"/>
  <c r="Q7" i="4" a="1"/>
  <c r="Q7" i="4" s="1"/>
  <c r="Q8" i="4" a="1"/>
  <c r="Q8" i="4" s="1"/>
  <c r="Q9" i="4" a="1"/>
  <c r="Q9" i="4" s="1"/>
  <c r="Q10" i="4" a="1"/>
  <c r="Q10" i="4" s="1"/>
  <c r="Q11" i="4" a="1"/>
  <c r="Q11" i="4" s="1"/>
  <c r="Q12" i="4" a="1"/>
  <c r="Q12" i="4" s="1"/>
  <c r="Q13" i="4" a="1"/>
  <c r="Q13" i="4" s="1"/>
  <c r="Q14" i="4" a="1"/>
  <c r="Q14" i="4" s="1"/>
  <c r="Q15" i="4" a="1"/>
  <c r="Q15" i="4" s="1"/>
  <c r="Q16" i="4" a="1"/>
  <c r="Q16" i="4" s="1"/>
  <c r="Q17" i="4" a="1"/>
  <c r="Q17" i="4" s="1"/>
  <c r="Q18" i="4" a="1"/>
  <c r="Q18" i="4" s="1"/>
  <c r="Q19" i="4" a="1"/>
  <c r="Q19" i="4" s="1"/>
  <c r="Q20" i="4" a="1"/>
  <c r="Q20" i="4" s="1"/>
  <c r="Q21" i="4" a="1"/>
  <c r="Q21" i="4" s="1"/>
  <c r="Q22" i="4" a="1"/>
  <c r="Q22" i="4" s="1"/>
  <c r="Q23" i="4" a="1"/>
  <c r="Q23" i="4" s="1"/>
  <c r="Q24" i="4" a="1"/>
  <c r="Q24" i="4" s="1"/>
  <c r="Q25" i="4" a="1"/>
  <c r="Q25" i="4" s="1"/>
  <c r="Q26" i="4" a="1"/>
  <c r="Q26" i="4" s="1"/>
  <c r="Q27" i="4" a="1"/>
  <c r="Q27" i="4" s="1"/>
  <c r="Q28" i="4" a="1"/>
  <c r="Q28" i="4" s="1"/>
  <c r="Q29" i="4" a="1"/>
  <c r="Q29" i="4" s="1"/>
  <c r="Q30" i="4" a="1"/>
  <c r="Q30" i="4" s="1"/>
  <c r="Q31" i="4" a="1"/>
  <c r="Q31" i="4" s="1"/>
  <c r="Q32" i="4" a="1"/>
  <c r="Q32" i="4" s="1"/>
  <c r="Q33" i="4" a="1"/>
  <c r="Q33" i="4" s="1"/>
  <c r="Q34" i="4" a="1"/>
  <c r="Q34" i="4" s="1"/>
  <c r="Q35" i="4" a="1"/>
  <c r="Q35" i="4" s="1"/>
  <c r="Q36" i="4" a="1"/>
  <c r="Q36" i="4" s="1"/>
  <c r="Q37" i="4" a="1"/>
  <c r="Q37" i="4" s="1"/>
  <c r="Q38" i="4" a="1"/>
  <c r="Q38" i="4" s="1"/>
  <c r="Q39" i="4" a="1"/>
  <c r="Q39" i="4" s="1"/>
  <c r="Q40" i="4" a="1"/>
  <c r="Q40" i="4" s="1"/>
  <c r="Q41" i="4" a="1"/>
  <c r="Q41" i="4" s="1"/>
  <c r="Q42" i="4" a="1"/>
  <c r="Q42" i="4" s="1"/>
  <c r="Q43" i="4" a="1"/>
  <c r="Q43" i="4" s="1"/>
  <c r="Q44" i="4" a="1"/>
  <c r="Q44" i="4" s="1"/>
  <c r="Q45" i="4" a="1"/>
  <c r="Q45" i="4" s="1"/>
  <c r="Q46" i="4" a="1"/>
  <c r="Q46" i="4" s="1"/>
  <c r="Q47" i="4" a="1"/>
  <c r="Q47" i="4" s="1"/>
  <c r="Q48" i="4" a="1"/>
  <c r="Q48" i="4" s="1"/>
  <c r="Q49" i="4" a="1"/>
  <c r="Q49" i="4" s="1"/>
  <c r="Q50" i="4" a="1"/>
  <c r="Q50" i="4" s="1"/>
  <c r="Q51" i="4" a="1"/>
  <c r="Q51" i="4" s="1"/>
  <c r="Q52" i="4" a="1"/>
  <c r="Q52" i="4" s="1"/>
  <c r="Q53" i="4" a="1"/>
  <c r="Q53" i="4" s="1"/>
  <c r="Q54" i="4" a="1"/>
  <c r="Q54" i="4" s="1"/>
  <c r="Q55" i="4" a="1"/>
  <c r="Q55" i="4" s="1"/>
  <c r="Q56" i="4" a="1"/>
  <c r="Q56" i="4" s="1"/>
  <c r="Q57" i="4" a="1"/>
  <c r="Q57" i="4" s="1"/>
  <c r="Q58" i="4" a="1"/>
  <c r="Q58" i="4" s="1"/>
  <c r="Q59" i="4" a="1"/>
  <c r="Q59" i="4" s="1"/>
  <c r="Q60" i="4" a="1"/>
  <c r="Q60" i="4" s="1"/>
  <c r="Q61" i="4" a="1"/>
  <c r="Q61" i="4" s="1"/>
  <c r="Q62" i="4" a="1"/>
  <c r="Q62" i="4" s="1"/>
  <c r="Q63" i="4" a="1"/>
  <c r="Q63" i="4" s="1"/>
  <c r="Q64" i="4" a="1"/>
  <c r="Q64" i="4" s="1"/>
  <c r="Q65" i="4" a="1"/>
  <c r="Q65" i="4" s="1"/>
  <c r="Q66" i="4" a="1"/>
  <c r="Q66" i="4" s="1"/>
  <c r="Q67" i="4" a="1"/>
  <c r="Q67" i="4" s="1"/>
  <c r="Q68" i="4" a="1"/>
  <c r="Q68" i="4" s="1"/>
  <c r="Q69" i="4" a="1"/>
  <c r="Q69" i="4" s="1"/>
  <c r="Q70" i="4" a="1"/>
  <c r="Q70" i="4" s="1"/>
  <c r="Q71" i="4" a="1"/>
  <c r="Q71" i="4" s="1"/>
  <c r="Q72" i="4" a="1"/>
  <c r="Q72" i="4" s="1"/>
  <c r="Q73" i="4" a="1"/>
  <c r="Q73" i="4" s="1"/>
  <c r="Q74" i="4" a="1"/>
  <c r="Q74" i="4" s="1"/>
  <c r="Q75" i="4" a="1"/>
  <c r="Q75" i="4" s="1"/>
  <c r="Q76" i="4" a="1"/>
  <c r="Q76" i="4" s="1"/>
  <c r="Q77" i="4" a="1"/>
  <c r="Q77" i="4" s="1"/>
  <c r="Q78" i="4" a="1"/>
  <c r="Q78" i="4" s="1"/>
  <c r="Q79" i="4" a="1"/>
  <c r="Q79" i="4" s="1"/>
  <c r="Q80" i="4" a="1"/>
  <c r="Q80" i="4" s="1"/>
  <c r="Q81" i="4" a="1"/>
  <c r="Q81" i="4" s="1"/>
  <c r="H3" i="4" a="1"/>
  <c r="H3" i="4" s="1"/>
  <c r="I3" i="4" a="1"/>
  <c r="I3" i="4" s="1"/>
  <c r="J3" i="4" a="1"/>
  <c r="J3" i="4" s="1"/>
  <c r="K3" i="4" a="1"/>
  <c r="K3" i="4" s="1"/>
  <c r="L3" i="4" a="1"/>
  <c r="L3" i="4" s="1"/>
  <c r="M3" i="4" a="1"/>
  <c r="M3" i="4" s="1"/>
  <c r="N3" i="4" a="1"/>
  <c r="N3" i="4" s="1"/>
  <c r="O3" i="4" a="1"/>
  <c r="O3" i="4" s="1"/>
  <c r="P3" i="4" a="1"/>
  <c r="P3" i="4" s="1"/>
  <c r="H4" i="4" a="1"/>
  <c r="H4" i="4" s="1"/>
  <c r="I4" i="4" a="1"/>
  <c r="I4" i="4" s="1"/>
  <c r="J4" i="4" a="1"/>
  <c r="J4" i="4" s="1"/>
  <c r="K4" i="4" a="1"/>
  <c r="K4" i="4" s="1"/>
  <c r="L4" i="4" a="1"/>
  <c r="L4" i="4" s="1"/>
  <c r="M4" i="4" a="1"/>
  <c r="M4" i="4" s="1"/>
  <c r="N4" i="4" a="1"/>
  <c r="N4" i="4" s="1"/>
  <c r="O4" i="4" a="1"/>
  <c r="O4" i="4" s="1"/>
  <c r="P4" i="4" a="1"/>
  <c r="P4" i="4" s="1"/>
  <c r="H5" i="4" a="1"/>
  <c r="H5" i="4" s="1"/>
  <c r="I5" i="4" a="1"/>
  <c r="I5" i="4" s="1"/>
  <c r="J5" i="4" a="1"/>
  <c r="J5" i="4" s="1"/>
  <c r="K5" i="4" a="1"/>
  <c r="K5" i="4" s="1"/>
  <c r="L5" i="4" a="1"/>
  <c r="L5" i="4" s="1"/>
  <c r="M5" i="4" a="1"/>
  <c r="M5" i="4" s="1"/>
  <c r="N5" i="4" a="1"/>
  <c r="N5" i="4" s="1"/>
  <c r="O5" i="4" a="1"/>
  <c r="O5" i="4" s="1"/>
  <c r="P5" i="4" a="1"/>
  <c r="P5" i="4" s="1"/>
  <c r="H6" i="4" a="1"/>
  <c r="H6" i="4" s="1"/>
  <c r="I6" i="4" a="1"/>
  <c r="I6" i="4" s="1"/>
  <c r="J6" i="4" a="1"/>
  <c r="J6" i="4" s="1"/>
  <c r="K6" i="4" a="1"/>
  <c r="K6" i="4" s="1"/>
  <c r="L6" i="4" a="1"/>
  <c r="L6" i="4" s="1"/>
  <c r="M6" i="4" a="1"/>
  <c r="M6" i="4" s="1"/>
  <c r="N6" i="4" a="1"/>
  <c r="N6" i="4" s="1"/>
  <c r="O6" i="4" a="1"/>
  <c r="O6" i="4" s="1"/>
  <c r="P6" i="4" a="1"/>
  <c r="P6" i="4" s="1"/>
  <c r="H7" i="4" a="1"/>
  <c r="H7" i="4" s="1"/>
  <c r="I7" i="4" a="1"/>
  <c r="I7" i="4" s="1"/>
  <c r="J7" i="4" a="1"/>
  <c r="J7" i="4" s="1"/>
  <c r="K7" i="4" a="1"/>
  <c r="K7" i="4" s="1"/>
  <c r="L7" i="4" a="1"/>
  <c r="L7" i="4" s="1"/>
  <c r="M7" i="4" a="1"/>
  <c r="M7" i="4" s="1"/>
  <c r="N7" i="4" a="1"/>
  <c r="N7" i="4" s="1"/>
  <c r="O7" i="4" a="1"/>
  <c r="O7" i="4" s="1"/>
  <c r="P7" i="4" a="1"/>
  <c r="P7" i="4" s="1"/>
  <c r="H8" i="4" a="1"/>
  <c r="H8" i="4" s="1"/>
  <c r="I8" i="4" a="1"/>
  <c r="I8" i="4" s="1"/>
  <c r="J8" i="4" a="1"/>
  <c r="J8" i="4" s="1"/>
  <c r="K8" i="4" a="1"/>
  <c r="K8" i="4" s="1"/>
  <c r="L8" i="4" a="1"/>
  <c r="L8" i="4" s="1"/>
  <c r="M8" i="4" a="1"/>
  <c r="M8" i="4" s="1"/>
  <c r="N8" i="4" a="1"/>
  <c r="N8" i="4" s="1"/>
  <c r="O8" i="4" a="1"/>
  <c r="O8" i="4" s="1"/>
  <c r="P8" i="4" a="1"/>
  <c r="P8" i="4" s="1"/>
  <c r="H9" i="4" a="1"/>
  <c r="H9" i="4" s="1"/>
  <c r="I9" i="4" a="1"/>
  <c r="I9" i="4" s="1"/>
  <c r="J9" i="4" a="1"/>
  <c r="J9" i="4" s="1"/>
  <c r="K9" i="4" a="1"/>
  <c r="K9" i="4" s="1"/>
  <c r="L9" i="4" a="1"/>
  <c r="L9" i="4" s="1"/>
  <c r="M9" i="4" a="1"/>
  <c r="M9" i="4" s="1"/>
  <c r="N9" i="4" a="1"/>
  <c r="N9" i="4" s="1"/>
  <c r="O9" i="4" a="1"/>
  <c r="O9" i="4" s="1"/>
  <c r="P9" i="4" a="1"/>
  <c r="P9" i="4" s="1"/>
  <c r="H10" i="4" a="1"/>
  <c r="H10" i="4" s="1"/>
  <c r="I10" i="4" a="1"/>
  <c r="I10" i="4" s="1"/>
  <c r="J10" i="4" a="1"/>
  <c r="J10" i="4" s="1"/>
  <c r="K10" i="4" a="1"/>
  <c r="K10" i="4" s="1"/>
  <c r="L10" i="4" a="1"/>
  <c r="L10" i="4" s="1"/>
  <c r="M10" i="4" a="1"/>
  <c r="M10" i="4" s="1"/>
  <c r="N10" i="4" a="1"/>
  <c r="N10" i="4" s="1"/>
  <c r="O10" i="4" a="1"/>
  <c r="O10" i="4" s="1"/>
  <c r="P10" i="4" a="1"/>
  <c r="P10" i="4" s="1"/>
  <c r="H11" i="4" a="1"/>
  <c r="H11" i="4" s="1"/>
  <c r="I11" i="4" a="1"/>
  <c r="I11" i="4" s="1"/>
  <c r="J11" i="4" a="1"/>
  <c r="J11" i="4" s="1"/>
  <c r="K11" i="4" a="1"/>
  <c r="K11" i="4" s="1"/>
  <c r="L11" i="4" a="1"/>
  <c r="L11" i="4" s="1"/>
  <c r="M11" i="4" a="1"/>
  <c r="M11" i="4" s="1"/>
  <c r="N11" i="4" a="1"/>
  <c r="N11" i="4" s="1"/>
  <c r="O11" i="4" a="1"/>
  <c r="O11" i="4" s="1"/>
  <c r="P11" i="4" a="1"/>
  <c r="P11" i="4" s="1"/>
  <c r="H12" i="4" a="1"/>
  <c r="H12" i="4" s="1"/>
  <c r="I12" i="4" a="1"/>
  <c r="I12" i="4" s="1"/>
  <c r="J12" i="4" a="1"/>
  <c r="J12" i="4" s="1"/>
  <c r="K12" i="4" a="1"/>
  <c r="K12" i="4" s="1"/>
  <c r="L12" i="4" a="1"/>
  <c r="L12" i="4" s="1"/>
  <c r="M12" i="4" a="1"/>
  <c r="M12" i="4" s="1"/>
  <c r="N12" i="4" a="1"/>
  <c r="N12" i="4" s="1"/>
  <c r="O12" i="4" a="1"/>
  <c r="O12" i="4" s="1"/>
  <c r="P12" i="4" a="1"/>
  <c r="P12" i="4" s="1"/>
  <c r="H13" i="4" a="1"/>
  <c r="H13" i="4" s="1"/>
  <c r="I13" i="4" a="1"/>
  <c r="I13" i="4" s="1"/>
  <c r="J13" i="4" a="1"/>
  <c r="J13" i="4" s="1"/>
  <c r="K13" i="4" a="1"/>
  <c r="K13" i="4" s="1"/>
  <c r="L13" i="4" a="1"/>
  <c r="L13" i="4" s="1"/>
  <c r="M13" i="4" a="1"/>
  <c r="M13" i="4" s="1"/>
  <c r="N13" i="4" a="1"/>
  <c r="N13" i="4" s="1"/>
  <c r="O13" i="4" a="1"/>
  <c r="O13" i="4" s="1"/>
  <c r="P13" i="4" a="1"/>
  <c r="P13" i="4" s="1"/>
  <c r="H14" i="4" a="1"/>
  <c r="H14" i="4" s="1"/>
  <c r="I14" i="4" a="1"/>
  <c r="I14" i="4" s="1"/>
  <c r="J14" i="4" a="1"/>
  <c r="J14" i="4" s="1"/>
  <c r="K14" i="4" a="1"/>
  <c r="K14" i="4" s="1"/>
  <c r="L14" i="4" a="1"/>
  <c r="L14" i="4" s="1"/>
  <c r="M14" i="4" a="1"/>
  <c r="M14" i="4" s="1"/>
  <c r="N14" i="4" a="1"/>
  <c r="N14" i="4" s="1"/>
  <c r="O14" i="4" a="1"/>
  <c r="O14" i="4" s="1"/>
  <c r="P14" i="4" a="1"/>
  <c r="P14" i="4" s="1"/>
  <c r="H15" i="4" a="1"/>
  <c r="H15" i="4" s="1"/>
  <c r="I15" i="4" a="1"/>
  <c r="I15" i="4" s="1"/>
  <c r="J15" i="4" a="1"/>
  <c r="J15" i="4" s="1"/>
  <c r="K15" i="4" a="1"/>
  <c r="K15" i="4" s="1"/>
  <c r="L15" i="4" a="1"/>
  <c r="L15" i="4" s="1"/>
  <c r="M15" i="4" a="1"/>
  <c r="M15" i="4" s="1"/>
  <c r="N15" i="4" a="1"/>
  <c r="N15" i="4" s="1"/>
  <c r="O15" i="4" a="1"/>
  <c r="O15" i="4" s="1"/>
  <c r="P15" i="4" a="1"/>
  <c r="P15" i="4" s="1"/>
  <c r="H16" i="4" a="1"/>
  <c r="H16" i="4" s="1"/>
  <c r="I16" i="4" a="1"/>
  <c r="I16" i="4" s="1"/>
  <c r="J16" i="4" a="1"/>
  <c r="J16" i="4" s="1"/>
  <c r="K16" i="4" a="1"/>
  <c r="K16" i="4" s="1"/>
  <c r="L16" i="4" a="1"/>
  <c r="L16" i="4" s="1"/>
  <c r="M16" i="4" a="1"/>
  <c r="M16" i="4" s="1"/>
  <c r="N16" i="4" a="1"/>
  <c r="N16" i="4" s="1"/>
  <c r="O16" i="4" a="1"/>
  <c r="O16" i="4" s="1"/>
  <c r="P16" i="4" a="1"/>
  <c r="P16" i="4" s="1"/>
  <c r="H17" i="4" a="1"/>
  <c r="H17" i="4" s="1"/>
  <c r="I17" i="4" a="1"/>
  <c r="I17" i="4" s="1"/>
  <c r="J17" i="4" a="1"/>
  <c r="J17" i="4" s="1"/>
  <c r="K17" i="4" a="1"/>
  <c r="K17" i="4" s="1"/>
  <c r="L17" i="4" a="1"/>
  <c r="L17" i="4" s="1"/>
  <c r="M17" i="4" a="1"/>
  <c r="M17" i="4" s="1"/>
  <c r="N17" i="4" a="1"/>
  <c r="N17" i="4" s="1"/>
  <c r="O17" i="4" a="1"/>
  <c r="O17" i="4" s="1"/>
  <c r="P17" i="4" a="1"/>
  <c r="P17" i="4" s="1"/>
  <c r="H18" i="4" a="1"/>
  <c r="H18" i="4" s="1"/>
  <c r="I18" i="4" a="1"/>
  <c r="I18" i="4" s="1"/>
  <c r="J18" i="4" a="1"/>
  <c r="J18" i="4" s="1"/>
  <c r="K18" i="4" a="1"/>
  <c r="K18" i="4" s="1"/>
  <c r="L18" i="4" a="1"/>
  <c r="L18" i="4" s="1"/>
  <c r="M18" i="4" a="1"/>
  <c r="M18" i="4" s="1"/>
  <c r="N18" i="4" a="1"/>
  <c r="N18" i="4" s="1"/>
  <c r="O18" i="4" a="1"/>
  <c r="O18" i="4" s="1"/>
  <c r="P18" i="4" a="1"/>
  <c r="P18" i="4" s="1"/>
  <c r="H19" i="4" a="1"/>
  <c r="H19" i="4" s="1"/>
  <c r="I19" i="4" a="1"/>
  <c r="I19" i="4" s="1"/>
  <c r="J19" i="4" a="1"/>
  <c r="J19" i="4" s="1"/>
  <c r="K19" i="4" a="1"/>
  <c r="K19" i="4" s="1"/>
  <c r="L19" i="4" a="1"/>
  <c r="L19" i="4" s="1"/>
  <c r="M19" i="4" a="1"/>
  <c r="M19" i="4" s="1"/>
  <c r="N19" i="4" a="1"/>
  <c r="N19" i="4" s="1"/>
  <c r="O19" i="4" a="1"/>
  <c r="O19" i="4" s="1"/>
  <c r="P19" i="4" a="1"/>
  <c r="P19" i="4" s="1"/>
  <c r="H20" i="4" a="1"/>
  <c r="H20" i="4" s="1"/>
  <c r="I20" i="4" a="1"/>
  <c r="I20" i="4" s="1"/>
  <c r="J20" i="4" a="1"/>
  <c r="J20" i="4" s="1"/>
  <c r="K20" i="4" a="1"/>
  <c r="K20" i="4" s="1"/>
  <c r="L20" i="4" a="1"/>
  <c r="L20" i="4" s="1"/>
  <c r="M20" i="4" a="1"/>
  <c r="M20" i="4" s="1"/>
  <c r="N20" i="4" a="1"/>
  <c r="N20" i="4" s="1"/>
  <c r="O20" i="4" a="1"/>
  <c r="O20" i="4" s="1"/>
  <c r="P20" i="4" a="1"/>
  <c r="P20" i="4" s="1"/>
  <c r="H21" i="4" a="1"/>
  <c r="H21" i="4" s="1"/>
  <c r="I21" i="4" a="1"/>
  <c r="I21" i="4" s="1"/>
  <c r="J21" i="4" a="1"/>
  <c r="J21" i="4" s="1"/>
  <c r="K21" i="4" a="1"/>
  <c r="K21" i="4" s="1"/>
  <c r="L21" i="4" a="1"/>
  <c r="L21" i="4" s="1"/>
  <c r="M21" i="4" a="1"/>
  <c r="M21" i="4" s="1"/>
  <c r="N21" i="4" a="1"/>
  <c r="N21" i="4" s="1"/>
  <c r="O21" i="4" a="1"/>
  <c r="O21" i="4" s="1"/>
  <c r="P21" i="4" a="1"/>
  <c r="P21" i="4" s="1"/>
  <c r="H22" i="4" a="1"/>
  <c r="H22" i="4" s="1"/>
  <c r="I22" i="4" a="1"/>
  <c r="I22" i="4" s="1"/>
  <c r="J22" i="4" a="1"/>
  <c r="J22" i="4" s="1"/>
  <c r="K22" i="4" a="1"/>
  <c r="K22" i="4" s="1"/>
  <c r="L22" i="4" a="1"/>
  <c r="L22" i="4" s="1"/>
  <c r="M22" i="4" a="1"/>
  <c r="M22" i="4" s="1"/>
  <c r="N22" i="4" a="1"/>
  <c r="N22" i="4" s="1"/>
  <c r="O22" i="4" a="1"/>
  <c r="O22" i="4" s="1"/>
  <c r="P22" i="4" a="1"/>
  <c r="P22" i="4" s="1"/>
  <c r="H23" i="4" a="1"/>
  <c r="H23" i="4" s="1"/>
  <c r="I23" i="4" a="1"/>
  <c r="I23" i="4" s="1"/>
  <c r="J23" i="4" a="1"/>
  <c r="J23" i="4" s="1"/>
  <c r="K23" i="4" a="1"/>
  <c r="K23" i="4" s="1"/>
  <c r="L23" i="4" a="1"/>
  <c r="L23" i="4" s="1"/>
  <c r="M23" i="4" a="1"/>
  <c r="M23" i="4" s="1"/>
  <c r="N23" i="4" a="1"/>
  <c r="N23" i="4" s="1"/>
  <c r="O23" i="4" a="1"/>
  <c r="O23" i="4" s="1"/>
  <c r="P23" i="4" a="1"/>
  <c r="P23" i="4" s="1"/>
  <c r="H24" i="4" a="1"/>
  <c r="H24" i="4" s="1"/>
  <c r="I24" i="4" a="1"/>
  <c r="I24" i="4" s="1"/>
  <c r="J24" i="4" a="1"/>
  <c r="J24" i="4" s="1"/>
  <c r="K24" i="4" a="1"/>
  <c r="K24" i="4" s="1"/>
  <c r="L24" i="4" a="1"/>
  <c r="L24" i="4" s="1"/>
  <c r="M24" i="4" a="1"/>
  <c r="M24" i="4" s="1"/>
  <c r="N24" i="4" a="1"/>
  <c r="N24" i="4" s="1"/>
  <c r="O24" i="4" a="1"/>
  <c r="O24" i="4" s="1"/>
  <c r="P24" i="4" a="1"/>
  <c r="P24" i="4" s="1"/>
  <c r="H25" i="4" a="1"/>
  <c r="H25" i="4" s="1"/>
  <c r="I25" i="4" a="1"/>
  <c r="I25" i="4" s="1"/>
  <c r="J25" i="4" a="1"/>
  <c r="J25" i="4" s="1"/>
  <c r="K25" i="4" a="1"/>
  <c r="K25" i="4" s="1"/>
  <c r="L25" i="4" a="1"/>
  <c r="L25" i="4" s="1"/>
  <c r="M25" i="4" a="1"/>
  <c r="M25" i="4" s="1"/>
  <c r="N25" i="4" a="1"/>
  <c r="N25" i="4" s="1"/>
  <c r="O25" i="4" a="1"/>
  <c r="O25" i="4" s="1"/>
  <c r="P25" i="4" a="1"/>
  <c r="P25" i="4" s="1"/>
  <c r="H26" i="4" a="1"/>
  <c r="H26" i="4" s="1"/>
  <c r="I26" i="4" a="1"/>
  <c r="I26" i="4" s="1"/>
  <c r="J26" i="4" a="1"/>
  <c r="J26" i="4" s="1"/>
  <c r="K26" i="4" a="1"/>
  <c r="K26" i="4" s="1"/>
  <c r="L26" i="4" a="1"/>
  <c r="L26" i="4" s="1"/>
  <c r="M26" i="4" a="1"/>
  <c r="M26" i="4" s="1"/>
  <c r="N26" i="4" a="1"/>
  <c r="N26" i="4" s="1"/>
  <c r="O26" i="4" a="1"/>
  <c r="O26" i="4" s="1"/>
  <c r="P26" i="4" a="1"/>
  <c r="P26" i="4" s="1"/>
  <c r="H27" i="4" a="1"/>
  <c r="H27" i="4" s="1"/>
  <c r="I27" i="4" a="1"/>
  <c r="I27" i="4" s="1"/>
  <c r="J27" i="4" a="1"/>
  <c r="J27" i="4" s="1"/>
  <c r="K27" i="4" a="1"/>
  <c r="K27" i="4" s="1"/>
  <c r="L27" i="4" a="1"/>
  <c r="L27" i="4" s="1"/>
  <c r="M27" i="4" a="1"/>
  <c r="M27" i="4" s="1"/>
  <c r="N27" i="4" a="1"/>
  <c r="N27" i="4" s="1"/>
  <c r="O27" i="4" a="1"/>
  <c r="O27" i="4" s="1"/>
  <c r="P27" i="4" a="1"/>
  <c r="P27" i="4" s="1"/>
  <c r="H28" i="4" a="1"/>
  <c r="H28" i="4" s="1"/>
  <c r="I28" i="4" a="1"/>
  <c r="I28" i="4" s="1"/>
  <c r="J28" i="4" a="1"/>
  <c r="J28" i="4" s="1"/>
  <c r="K28" i="4" a="1"/>
  <c r="K28" i="4" s="1"/>
  <c r="L28" i="4" a="1"/>
  <c r="L28" i="4" s="1"/>
  <c r="M28" i="4" a="1"/>
  <c r="M28" i="4" s="1"/>
  <c r="N28" i="4" a="1"/>
  <c r="N28" i="4" s="1"/>
  <c r="O28" i="4" a="1"/>
  <c r="O28" i="4" s="1"/>
  <c r="P28" i="4" a="1"/>
  <c r="P28" i="4" s="1"/>
  <c r="H29" i="4" a="1"/>
  <c r="H29" i="4" s="1"/>
  <c r="I29" i="4" a="1"/>
  <c r="I29" i="4" s="1"/>
  <c r="J29" i="4" a="1"/>
  <c r="J29" i="4" s="1"/>
  <c r="K29" i="4" a="1"/>
  <c r="K29" i="4" s="1"/>
  <c r="L29" i="4" a="1"/>
  <c r="L29" i="4" s="1"/>
  <c r="M29" i="4" a="1"/>
  <c r="M29" i="4" s="1"/>
  <c r="N29" i="4" a="1"/>
  <c r="N29" i="4" s="1"/>
  <c r="O29" i="4" a="1"/>
  <c r="O29" i="4" s="1"/>
  <c r="P29" i="4" a="1"/>
  <c r="P29" i="4" s="1"/>
  <c r="H30" i="4" a="1"/>
  <c r="H30" i="4" s="1"/>
  <c r="I30" i="4" a="1"/>
  <c r="I30" i="4" s="1"/>
  <c r="J30" i="4" a="1"/>
  <c r="J30" i="4" s="1"/>
  <c r="K30" i="4" a="1"/>
  <c r="K30" i="4" s="1"/>
  <c r="L30" i="4" a="1"/>
  <c r="L30" i="4" s="1"/>
  <c r="M30" i="4" a="1"/>
  <c r="M30" i="4" s="1"/>
  <c r="N30" i="4" a="1"/>
  <c r="N30" i="4" s="1"/>
  <c r="O30" i="4" a="1"/>
  <c r="O30" i="4" s="1"/>
  <c r="P30" i="4" a="1"/>
  <c r="P30" i="4" s="1"/>
  <c r="H31" i="4" a="1"/>
  <c r="H31" i="4" s="1"/>
  <c r="I31" i="4" a="1"/>
  <c r="I31" i="4" s="1"/>
  <c r="J31" i="4" a="1"/>
  <c r="J31" i="4" s="1"/>
  <c r="K31" i="4" a="1"/>
  <c r="K31" i="4" s="1"/>
  <c r="L31" i="4" a="1"/>
  <c r="L31" i="4" s="1"/>
  <c r="M31" i="4" a="1"/>
  <c r="M31" i="4" s="1"/>
  <c r="N31" i="4" a="1"/>
  <c r="N31" i="4" s="1"/>
  <c r="O31" i="4" a="1"/>
  <c r="O31" i="4" s="1"/>
  <c r="P31" i="4" a="1"/>
  <c r="P31" i="4" s="1"/>
  <c r="H32" i="4" a="1"/>
  <c r="H32" i="4" s="1"/>
  <c r="I32" i="4" a="1"/>
  <c r="I32" i="4" s="1"/>
  <c r="J32" i="4" a="1"/>
  <c r="J32" i="4" s="1"/>
  <c r="K32" i="4" a="1"/>
  <c r="K32" i="4" s="1"/>
  <c r="L32" i="4" a="1"/>
  <c r="L32" i="4" s="1"/>
  <c r="M32" i="4" a="1"/>
  <c r="M32" i="4" s="1"/>
  <c r="N32" i="4" a="1"/>
  <c r="N32" i="4" s="1"/>
  <c r="O32" i="4" a="1"/>
  <c r="O32" i="4" s="1"/>
  <c r="P32" i="4" a="1"/>
  <c r="P32" i="4" s="1"/>
  <c r="H33" i="4" a="1"/>
  <c r="H33" i="4" s="1"/>
  <c r="I33" i="4" a="1"/>
  <c r="I33" i="4" s="1"/>
  <c r="J33" i="4" a="1"/>
  <c r="J33" i="4" s="1"/>
  <c r="K33" i="4" a="1"/>
  <c r="K33" i="4" s="1"/>
  <c r="L33" i="4" a="1"/>
  <c r="L33" i="4" s="1"/>
  <c r="M33" i="4" a="1"/>
  <c r="M33" i="4" s="1"/>
  <c r="N33" i="4" a="1"/>
  <c r="N33" i="4" s="1"/>
  <c r="O33" i="4" a="1"/>
  <c r="O33" i="4" s="1"/>
  <c r="P33" i="4" a="1"/>
  <c r="P33" i="4" s="1"/>
  <c r="H34" i="4" a="1"/>
  <c r="H34" i="4" s="1"/>
  <c r="I34" i="4" a="1"/>
  <c r="I34" i="4" s="1"/>
  <c r="J34" i="4" a="1"/>
  <c r="J34" i="4" s="1"/>
  <c r="K34" i="4" a="1"/>
  <c r="K34" i="4" s="1"/>
  <c r="L34" i="4" a="1"/>
  <c r="L34" i="4" s="1"/>
  <c r="M34" i="4" a="1"/>
  <c r="M34" i="4" s="1"/>
  <c r="N34" i="4" a="1"/>
  <c r="N34" i="4" s="1"/>
  <c r="O34" i="4" a="1"/>
  <c r="O34" i="4" s="1"/>
  <c r="P34" i="4" a="1"/>
  <c r="P34" i="4" s="1"/>
  <c r="H35" i="4" a="1"/>
  <c r="H35" i="4" s="1"/>
  <c r="I35" i="4" a="1"/>
  <c r="I35" i="4" s="1"/>
  <c r="J35" i="4" a="1"/>
  <c r="J35" i="4" s="1"/>
  <c r="K35" i="4" a="1"/>
  <c r="K35" i="4" s="1"/>
  <c r="L35" i="4" a="1"/>
  <c r="L35" i="4" s="1"/>
  <c r="M35" i="4" a="1"/>
  <c r="M35" i="4" s="1"/>
  <c r="N35" i="4" a="1"/>
  <c r="N35" i="4" s="1"/>
  <c r="O35" i="4" a="1"/>
  <c r="O35" i="4" s="1"/>
  <c r="P35" i="4" a="1"/>
  <c r="P35" i="4" s="1"/>
  <c r="H36" i="4" a="1"/>
  <c r="H36" i="4" s="1"/>
  <c r="I36" i="4" a="1"/>
  <c r="I36" i="4" s="1"/>
  <c r="J36" i="4" a="1"/>
  <c r="J36" i="4" s="1"/>
  <c r="K36" i="4" a="1"/>
  <c r="K36" i="4" s="1"/>
  <c r="L36" i="4" a="1"/>
  <c r="L36" i="4" s="1"/>
  <c r="M36" i="4" a="1"/>
  <c r="M36" i="4" s="1"/>
  <c r="N36" i="4" a="1"/>
  <c r="N36" i="4" s="1"/>
  <c r="O36" i="4" a="1"/>
  <c r="O36" i="4" s="1"/>
  <c r="P36" i="4" a="1"/>
  <c r="P36" i="4" s="1"/>
  <c r="H37" i="4" a="1"/>
  <c r="H37" i="4" s="1"/>
  <c r="I37" i="4" a="1"/>
  <c r="I37" i="4" s="1"/>
  <c r="J37" i="4" a="1"/>
  <c r="J37" i="4" s="1"/>
  <c r="K37" i="4" a="1"/>
  <c r="K37" i="4" s="1"/>
  <c r="L37" i="4" a="1"/>
  <c r="L37" i="4" s="1"/>
  <c r="M37" i="4" a="1"/>
  <c r="M37" i="4" s="1"/>
  <c r="N37" i="4" a="1"/>
  <c r="N37" i="4" s="1"/>
  <c r="O37" i="4" a="1"/>
  <c r="O37" i="4" s="1"/>
  <c r="P37" i="4" a="1"/>
  <c r="P37" i="4" s="1"/>
  <c r="H38" i="4" a="1"/>
  <c r="H38" i="4" s="1"/>
  <c r="I38" i="4" a="1"/>
  <c r="I38" i="4" s="1"/>
  <c r="J38" i="4" a="1"/>
  <c r="J38" i="4" s="1"/>
  <c r="K38" i="4" a="1"/>
  <c r="K38" i="4" s="1"/>
  <c r="L38" i="4" a="1"/>
  <c r="L38" i="4" s="1"/>
  <c r="M38" i="4" a="1"/>
  <c r="M38" i="4" s="1"/>
  <c r="N38" i="4" a="1"/>
  <c r="N38" i="4" s="1"/>
  <c r="O38" i="4" a="1"/>
  <c r="O38" i="4" s="1"/>
  <c r="P38" i="4" a="1"/>
  <c r="P38" i="4" s="1"/>
  <c r="H39" i="4" a="1"/>
  <c r="H39" i="4" s="1"/>
  <c r="I39" i="4" a="1"/>
  <c r="I39" i="4" s="1"/>
  <c r="J39" i="4" a="1"/>
  <c r="J39" i="4" s="1"/>
  <c r="K39" i="4" a="1"/>
  <c r="K39" i="4" s="1"/>
  <c r="L39" i="4" a="1"/>
  <c r="L39" i="4" s="1"/>
  <c r="M39" i="4" a="1"/>
  <c r="M39" i="4" s="1"/>
  <c r="N39" i="4" a="1"/>
  <c r="N39" i="4" s="1"/>
  <c r="O39" i="4" a="1"/>
  <c r="O39" i="4" s="1"/>
  <c r="P39" i="4" a="1"/>
  <c r="P39" i="4" s="1"/>
  <c r="H40" i="4" a="1"/>
  <c r="H40" i="4" s="1"/>
  <c r="I40" i="4" a="1"/>
  <c r="I40" i="4" s="1"/>
  <c r="J40" i="4" a="1"/>
  <c r="J40" i="4" s="1"/>
  <c r="K40" i="4" a="1"/>
  <c r="K40" i="4" s="1"/>
  <c r="L40" i="4" a="1"/>
  <c r="L40" i="4" s="1"/>
  <c r="M40" i="4" a="1"/>
  <c r="M40" i="4" s="1"/>
  <c r="N40" i="4" a="1"/>
  <c r="N40" i="4" s="1"/>
  <c r="O40" i="4" a="1"/>
  <c r="O40" i="4" s="1"/>
  <c r="P40" i="4" a="1"/>
  <c r="P40" i="4" s="1"/>
  <c r="H41" i="4" a="1"/>
  <c r="H41" i="4" s="1"/>
  <c r="I41" i="4" a="1"/>
  <c r="I41" i="4" s="1"/>
  <c r="J41" i="4" a="1"/>
  <c r="J41" i="4" s="1"/>
  <c r="K41" i="4" a="1"/>
  <c r="K41" i="4" s="1"/>
  <c r="L41" i="4" a="1"/>
  <c r="L41" i="4" s="1"/>
  <c r="M41" i="4" a="1"/>
  <c r="M41" i="4" s="1"/>
  <c r="N41" i="4" a="1"/>
  <c r="N41" i="4" s="1"/>
  <c r="O41" i="4" a="1"/>
  <c r="O41" i="4" s="1"/>
  <c r="P41" i="4" a="1"/>
  <c r="P41" i="4" s="1"/>
  <c r="H42" i="4" a="1"/>
  <c r="H42" i="4" s="1"/>
  <c r="I42" i="4" a="1"/>
  <c r="I42" i="4" s="1"/>
  <c r="J42" i="4" a="1"/>
  <c r="J42" i="4" s="1"/>
  <c r="K42" i="4" a="1"/>
  <c r="K42" i="4" s="1"/>
  <c r="L42" i="4" a="1"/>
  <c r="L42" i="4" s="1"/>
  <c r="M42" i="4" a="1"/>
  <c r="M42" i="4" s="1"/>
  <c r="N42" i="4" a="1"/>
  <c r="N42" i="4" s="1"/>
  <c r="O42" i="4" a="1"/>
  <c r="O42" i="4" s="1"/>
  <c r="P42" i="4" a="1"/>
  <c r="P42" i="4" s="1"/>
  <c r="H43" i="4" a="1"/>
  <c r="H43" i="4" s="1"/>
  <c r="I43" i="4" a="1"/>
  <c r="I43" i="4" s="1"/>
  <c r="J43" i="4" a="1"/>
  <c r="J43" i="4" s="1"/>
  <c r="K43" i="4" a="1"/>
  <c r="K43" i="4" s="1"/>
  <c r="L43" i="4" a="1"/>
  <c r="L43" i="4" s="1"/>
  <c r="M43" i="4" a="1"/>
  <c r="M43" i="4" s="1"/>
  <c r="N43" i="4" a="1"/>
  <c r="N43" i="4" s="1"/>
  <c r="O43" i="4" a="1"/>
  <c r="O43" i="4" s="1"/>
  <c r="P43" i="4" a="1"/>
  <c r="P43" i="4" s="1"/>
  <c r="H44" i="4" a="1"/>
  <c r="H44" i="4" s="1"/>
  <c r="I44" i="4" a="1"/>
  <c r="I44" i="4" s="1"/>
  <c r="J44" i="4" a="1"/>
  <c r="J44" i="4" s="1"/>
  <c r="K44" i="4" a="1"/>
  <c r="K44" i="4" s="1"/>
  <c r="L44" i="4" a="1"/>
  <c r="L44" i="4" s="1"/>
  <c r="M44" i="4" a="1"/>
  <c r="M44" i="4" s="1"/>
  <c r="N44" i="4" a="1"/>
  <c r="N44" i="4" s="1"/>
  <c r="O44" i="4" a="1"/>
  <c r="O44" i="4" s="1"/>
  <c r="P44" i="4" a="1"/>
  <c r="P44" i="4" s="1"/>
  <c r="H45" i="4" a="1"/>
  <c r="H45" i="4" s="1"/>
  <c r="I45" i="4" a="1"/>
  <c r="I45" i="4" s="1"/>
  <c r="J45" i="4" a="1"/>
  <c r="J45" i="4" s="1"/>
  <c r="K45" i="4" a="1"/>
  <c r="K45" i="4" s="1"/>
  <c r="L45" i="4" a="1"/>
  <c r="L45" i="4" s="1"/>
  <c r="M45" i="4" a="1"/>
  <c r="M45" i="4" s="1"/>
  <c r="N45" i="4" a="1"/>
  <c r="N45" i="4" s="1"/>
  <c r="O45" i="4" a="1"/>
  <c r="O45" i="4" s="1"/>
  <c r="P45" i="4" a="1"/>
  <c r="P45" i="4" s="1"/>
  <c r="H46" i="4" a="1"/>
  <c r="H46" i="4" s="1"/>
  <c r="I46" i="4" a="1"/>
  <c r="I46" i="4" s="1"/>
  <c r="J46" i="4" a="1"/>
  <c r="J46" i="4" s="1"/>
  <c r="K46" i="4" a="1"/>
  <c r="K46" i="4" s="1"/>
  <c r="L46" i="4" a="1"/>
  <c r="L46" i="4" s="1"/>
  <c r="M46" i="4" a="1"/>
  <c r="M46" i="4" s="1"/>
  <c r="N46" i="4" a="1"/>
  <c r="N46" i="4" s="1"/>
  <c r="O46" i="4" a="1"/>
  <c r="O46" i="4" s="1"/>
  <c r="P46" i="4" a="1"/>
  <c r="P46" i="4" s="1"/>
  <c r="H47" i="4" a="1"/>
  <c r="H47" i="4" s="1"/>
  <c r="I47" i="4" a="1"/>
  <c r="I47" i="4" s="1"/>
  <c r="J47" i="4" a="1"/>
  <c r="J47" i="4" s="1"/>
  <c r="K47" i="4" a="1"/>
  <c r="K47" i="4" s="1"/>
  <c r="L47" i="4" a="1"/>
  <c r="L47" i="4" s="1"/>
  <c r="M47" i="4" a="1"/>
  <c r="M47" i="4" s="1"/>
  <c r="N47" i="4" a="1"/>
  <c r="N47" i="4" s="1"/>
  <c r="O47" i="4" a="1"/>
  <c r="O47" i="4" s="1"/>
  <c r="P47" i="4" a="1"/>
  <c r="P47" i="4" s="1"/>
  <c r="H48" i="4" a="1"/>
  <c r="H48" i="4" s="1"/>
  <c r="I48" i="4" a="1"/>
  <c r="I48" i="4" s="1"/>
  <c r="J48" i="4" a="1"/>
  <c r="J48" i="4" s="1"/>
  <c r="K48" i="4" a="1"/>
  <c r="K48" i="4" s="1"/>
  <c r="L48" i="4" a="1"/>
  <c r="L48" i="4" s="1"/>
  <c r="M48" i="4" a="1"/>
  <c r="M48" i="4" s="1"/>
  <c r="N48" i="4" a="1"/>
  <c r="N48" i="4" s="1"/>
  <c r="O48" i="4" a="1"/>
  <c r="O48" i="4" s="1"/>
  <c r="P48" i="4" a="1"/>
  <c r="P48" i="4" s="1"/>
  <c r="H49" i="4" a="1"/>
  <c r="H49" i="4" s="1"/>
  <c r="I49" i="4" a="1"/>
  <c r="I49" i="4" s="1"/>
  <c r="J49" i="4" a="1"/>
  <c r="J49" i="4" s="1"/>
  <c r="K49" i="4" a="1"/>
  <c r="K49" i="4" s="1"/>
  <c r="L49" i="4" a="1"/>
  <c r="L49" i="4" s="1"/>
  <c r="M49" i="4" a="1"/>
  <c r="M49" i="4" s="1"/>
  <c r="N49" i="4" a="1"/>
  <c r="N49" i="4" s="1"/>
  <c r="O49" i="4" a="1"/>
  <c r="O49" i="4" s="1"/>
  <c r="P49" i="4" a="1"/>
  <c r="P49" i="4" s="1"/>
  <c r="H50" i="4" a="1"/>
  <c r="H50" i="4" s="1"/>
  <c r="I50" i="4" a="1"/>
  <c r="I50" i="4" s="1"/>
  <c r="J50" i="4" a="1"/>
  <c r="J50" i="4" s="1"/>
  <c r="K50" i="4" a="1"/>
  <c r="K50" i="4" s="1"/>
  <c r="L50" i="4" a="1"/>
  <c r="L50" i="4" s="1"/>
  <c r="M50" i="4" a="1"/>
  <c r="M50" i="4" s="1"/>
  <c r="N50" i="4" a="1"/>
  <c r="N50" i="4" s="1"/>
  <c r="O50" i="4" a="1"/>
  <c r="O50" i="4" s="1"/>
  <c r="P50" i="4" a="1"/>
  <c r="P50" i="4" s="1"/>
  <c r="H51" i="4" a="1"/>
  <c r="H51" i="4" s="1"/>
  <c r="I51" i="4" a="1"/>
  <c r="I51" i="4" s="1"/>
  <c r="J51" i="4" a="1"/>
  <c r="J51" i="4" s="1"/>
  <c r="K51" i="4" a="1"/>
  <c r="K51" i="4" s="1"/>
  <c r="L51" i="4" a="1"/>
  <c r="L51" i="4" s="1"/>
  <c r="M51" i="4" a="1"/>
  <c r="M51" i="4" s="1"/>
  <c r="N51" i="4" a="1"/>
  <c r="N51" i="4" s="1"/>
  <c r="O51" i="4" a="1"/>
  <c r="O51" i="4" s="1"/>
  <c r="P51" i="4" a="1"/>
  <c r="P51" i="4" s="1"/>
  <c r="H52" i="4" a="1"/>
  <c r="H52" i="4" s="1"/>
  <c r="I52" i="4" a="1"/>
  <c r="I52" i="4" s="1"/>
  <c r="J52" i="4" a="1"/>
  <c r="J52" i="4" s="1"/>
  <c r="K52" i="4" a="1"/>
  <c r="K52" i="4" s="1"/>
  <c r="L52" i="4" a="1"/>
  <c r="L52" i="4" s="1"/>
  <c r="M52" i="4" a="1"/>
  <c r="M52" i="4" s="1"/>
  <c r="N52" i="4" a="1"/>
  <c r="N52" i="4" s="1"/>
  <c r="O52" i="4" a="1"/>
  <c r="O52" i="4" s="1"/>
  <c r="P52" i="4" a="1"/>
  <c r="P52" i="4" s="1"/>
  <c r="H53" i="4" a="1"/>
  <c r="H53" i="4" s="1"/>
  <c r="I53" i="4" a="1"/>
  <c r="I53" i="4" s="1"/>
  <c r="J53" i="4" a="1"/>
  <c r="J53" i="4" s="1"/>
  <c r="K53" i="4" a="1"/>
  <c r="K53" i="4" s="1"/>
  <c r="L53" i="4" a="1"/>
  <c r="L53" i="4" s="1"/>
  <c r="M53" i="4" a="1"/>
  <c r="M53" i="4" s="1"/>
  <c r="N53" i="4" a="1"/>
  <c r="N53" i="4" s="1"/>
  <c r="O53" i="4" a="1"/>
  <c r="O53" i="4" s="1"/>
  <c r="P53" i="4" a="1"/>
  <c r="P53" i="4" s="1"/>
  <c r="H54" i="4" a="1"/>
  <c r="H54" i="4" s="1"/>
  <c r="I54" i="4" a="1"/>
  <c r="I54" i="4" s="1"/>
  <c r="J54" i="4" a="1"/>
  <c r="J54" i="4" s="1"/>
  <c r="K54" i="4" a="1"/>
  <c r="K54" i="4" s="1"/>
  <c r="L54" i="4" a="1"/>
  <c r="L54" i="4" s="1"/>
  <c r="M54" i="4" a="1"/>
  <c r="M54" i="4" s="1"/>
  <c r="N54" i="4" a="1"/>
  <c r="N54" i="4" s="1"/>
  <c r="O54" i="4" a="1"/>
  <c r="O54" i="4" s="1"/>
  <c r="P54" i="4" a="1"/>
  <c r="P54" i="4" s="1"/>
  <c r="H55" i="4" a="1"/>
  <c r="H55" i="4" s="1"/>
  <c r="I55" i="4" a="1"/>
  <c r="I55" i="4" s="1"/>
  <c r="J55" i="4" a="1"/>
  <c r="J55" i="4" s="1"/>
  <c r="K55" i="4" a="1"/>
  <c r="K55" i="4" s="1"/>
  <c r="L55" i="4" a="1"/>
  <c r="L55" i="4" s="1"/>
  <c r="M55" i="4" a="1"/>
  <c r="M55" i="4" s="1"/>
  <c r="N55" i="4" a="1"/>
  <c r="N55" i="4" s="1"/>
  <c r="O55" i="4" a="1"/>
  <c r="O55" i="4" s="1"/>
  <c r="P55" i="4" a="1"/>
  <c r="P55" i="4" s="1"/>
  <c r="H56" i="4" a="1"/>
  <c r="H56" i="4" s="1"/>
  <c r="I56" i="4" a="1"/>
  <c r="I56" i="4" s="1"/>
  <c r="J56" i="4" a="1"/>
  <c r="J56" i="4" s="1"/>
  <c r="K56" i="4" a="1"/>
  <c r="K56" i="4" s="1"/>
  <c r="L56" i="4" a="1"/>
  <c r="L56" i="4" s="1"/>
  <c r="M56" i="4" a="1"/>
  <c r="M56" i="4" s="1"/>
  <c r="N56" i="4" a="1"/>
  <c r="N56" i="4" s="1"/>
  <c r="O56" i="4" a="1"/>
  <c r="O56" i="4" s="1"/>
  <c r="P56" i="4" a="1"/>
  <c r="P56" i="4" s="1"/>
  <c r="H57" i="4" a="1"/>
  <c r="H57" i="4" s="1"/>
  <c r="I57" i="4" a="1"/>
  <c r="I57" i="4" s="1"/>
  <c r="J57" i="4" a="1"/>
  <c r="J57" i="4" s="1"/>
  <c r="K57" i="4" a="1"/>
  <c r="K57" i="4" s="1"/>
  <c r="L57" i="4" a="1"/>
  <c r="L57" i="4" s="1"/>
  <c r="M57" i="4" a="1"/>
  <c r="M57" i="4" s="1"/>
  <c r="N57" i="4" a="1"/>
  <c r="N57" i="4" s="1"/>
  <c r="O57" i="4" a="1"/>
  <c r="O57" i="4" s="1"/>
  <c r="P57" i="4" a="1"/>
  <c r="P57" i="4" s="1"/>
  <c r="H58" i="4" a="1"/>
  <c r="H58" i="4" s="1"/>
  <c r="I58" i="4" a="1"/>
  <c r="I58" i="4" s="1"/>
  <c r="J58" i="4" a="1"/>
  <c r="J58" i="4" s="1"/>
  <c r="K58" i="4" a="1"/>
  <c r="K58" i="4" s="1"/>
  <c r="L58" i="4" a="1"/>
  <c r="L58" i="4" s="1"/>
  <c r="M58" i="4" a="1"/>
  <c r="M58" i="4" s="1"/>
  <c r="N58" i="4" a="1"/>
  <c r="N58" i="4" s="1"/>
  <c r="O58" i="4" a="1"/>
  <c r="O58" i="4" s="1"/>
  <c r="P58" i="4" a="1"/>
  <c r="P58" i="4" s="1"/>
  <c r="H59" i="4" a="1"/>
  <c r="H59" i="4" s="1"/>
  <c r="I59" i="4" a="1"/>
  <c r="I59" i="4" s="1"/>
  <c r="J59" i="4" a="1"/>
  <c r="J59" i="4" s="1"/>
  <c r="K59" i="4" a="1"/>
  <c r="K59" i="4" s="1"/>
  <c r="L59" i="4" a="1"/>
  <c r="L59" i="4" s="1"/>
  <c r="M59" i="4" a="1"/>
  <c r="M59" i="4" s="1"/>
  <c r="N59" i="4" a="1"/>
  <c r="N59" i="4" s="1"/>
  <c r="O59" i="4" a="1"/>
  <c r="O59" i="4" s="1"/>
  <c r="P59" i="4" a="1"/>
  <c r="P59" i="4" s="1"/>
  <c r="H60" i="4" a="1"/>
  <c r="H60" i="4" s="1"/>
  <c r="I60" i="4" a="1"/>
  <c r="I60" i="4" s="1"/>
  <c r="J60" i="4" a="1"/>
  <c r="J60" i="4" s="1"/>
  <c r="K60" i="4" a="1"/>
  <c r="K60" i="4" s="1"/>
  <c r="L60" i="4" a="1"/>
  <c r="L60" i="4" s="1"/>
  <c r="M60" i="4" a="1"/>
  <c r="M60" i="4" s="1"/>
  <c r="N60" i="4" a="1"/>
  <c r="N60" i="4" s="1"/>
  <c r="O60" i="4" a="1"/>
  <c r="O60" i="4" s="1"/>
  <c r="P60" i="4" a="1"/>
  <c r="P60" i="4" s="1"/>
  <c r="H61" i="4" a="1"/>
  <c r="H61" i="4" s="1"/>
  <c r="I61" i="4" a="1"/>
  <c r="I61" i="4" s="1"/>
  <c r="J61" i="4" a="1"/>
  <c r="J61" i="4" s="1"/>
  <c r="K61" i="4" a="1"/>
  <c r="K61" i="4" s="1"/>
  <c r="L61" i="4" a="1"/>
  <c r="L61" i="4" s="1"/>
  <c r="M61" i="4" a="1"/>
  <c r="M61" i="4" s="1"/>
  <c r="N61" i="4" a="1"/>
  <c r="N61" i="4" s="1"/>
  <c r="O61" i="4" a="1"/>
  <c r="O61" i="4" s="1"/>
  <c r="P61" i="4" a="1"/>
  <c r="P61" i="4" s="1"/>
  <c r="H62" i="4" a="1"/>
  <c r="H62" i="4" s="1"/>
  <c r="I62" i="4" a="1"/>
  <c r="I62" i="4" s="1"/>
  <c r="J62" i="4" a="1"/>
  <c r="J62" i="4" s="1"/>
  <c r="K62" i="4" a="1"/>
  <c r="K62" i="4" s="1"/>
  <c r="L62" i="4" a="1"/>
  <c r="L62" i="4" s="1"/>
  <c r="M62" i="4" a="1"/>
  <c r="M62" i="4" s="1"/>
  <c r="N62" i="4" a="1"/>
  <c r="N62" i="4" s="1"/>
  <c r="O62" i="4" a="1"/>
  <c r="O62" i="4" s="1"/>
  <c r="P62" i="4" a="1"/>
  <c r="P62" i="4" s="1"/>
  <c r="H63" i="4" a="1"/>
  <c r="H63" i="4" s="1"/>
  <c r="I63" i="4" a="1"/>
  <c r="I63" i="4" s="1"/>
  <c r="J63" i="4" a="1"/>
  <c r="J63" i="4" s="1"/>
  <c r="K63" i="4" a="1"/>
  <c r="K63" i="4" s="1"/>
  <c r="L63" i="4" a="1"/>
  <c r="L63" i="4" s="1"/>
  <c r="M63" i="4" a="1"/>
  <c r="M63" i="4" s="1"/>
  <c r="N63" i="4" a="1"/>
  <c r="N63" i="4" s="1"/>
  <c r="O63" i="4" a="1"/>
  <c r="O63" i="4" s="1"/>
  <c r="P63" i="4" a="1"/>
  <c r="P63" i="4" s="1"/>
  <c r="H64" i="4" a="1"/>
  <c r="H64" i="4" s="1"/>
  <c r="I64" i="4" a="1"/>
  <c r="I64" i="4" s="1"/>
  <c r="J64" i="4" a="1"/>
  <c r="J64" i="4" s="1"/>
  <c r="K64" i="4" a="1"/>
  <c r="K64" i="4" s="1"/>
  <c r="L64" i="4" a="1"/>
  <c r="L64" i="4" s="1"/>
  <c r="M64" i="4" a="1"/>
  <c r="M64" i="4" s="1"/>
  <c r="N64" i="4" a="1"/>
  <c r="N64" i="4" s="1"/>
  <c r="O64" i="4" a="1"/>
  <c r="O64" i="4" s="1"/>
  <c r="P64" i="4" a="1"/>
  <c r="P64" i="4" s="1"/>
  <c r="H65" i="4" a="1"/>
  <c r="H65" i="4" s="1"/>
  <c r="I65" i="4" a="1"/>
  <c r="I65" i="4" s="1"/>
  <c r="J65" i="4" a="1"/>
  <c r="J65" i="4" s="1"/>
  <c r="K65" i="4" a="1"/>
  <c r="K65" i="4" s="1"/>
  <c r="L65" i="4" a="1"/>
  <c r="L65" i="4" s="1"/>
  <c r="M65" i="4" a="1"/>
  <c r="M65" i="4" s="1"/>
  <c r="N65" i="4" a="1"/>
  <c r="N65" i="4" s="1"/>
  <c r="O65" i="4" a="1"/>
  <c r="O65" i="4" s="1"/>
  <c r="P65" i="4" a="1"/>
  <c r="P65" i="4" s="1"/>
  <c r="H66" i="4" a="1"/>
  <c r="H66" i="4" s="1"/>
  <c r="I66" i="4" a="1"/>
  <c r="I66" i="4" s="1"/>
  <c r="J66" i="4" a="1"/>
  <c r="J66" i="4" s="1"/>
  <c r="K66" i="4" a="1"/>
  <c r="K66" i="4" s="1"/>
  <c r="L66" i="4" a="1"/>
  <c r="L66" i="4" s="1"/>
  <c r="M66" i="4" a="1"/>
  <c r="M66" i="4" s="1"/>
  <c r="N66" i="4" a="1"/>
  <c r="N66" i="4" s="1"/>
  <c r="O66" i="4" a="1"/>
  <c r="O66" i="4" s="1"/>
  <c r="P66" i="4" a="1"/>
  <c r="P66" i="4" s="1"/>
  <c r="H67" i="4" a="1"/>
  <c r="H67" i="4" s="1"/>
  <c r="I67" i="4" a="1"/>
  <c r="I67" i="4" s="1"/>
  <c r="J67" i="4" a="1"/>
  <c r="J67" i="4" s="1"/>
  <c r="K67" i="4" a="1"/>
  <c r="K67" i="4" s="1"/>
  <c r="L67" i="4" a="1"/>
  <c r="L67" i="4" s="1"/>
  <c r="M67" i="4" a="1"/>
  <c r="M67" i="4" s="1"/>
  <c r="N67" i="4" a="1"/>
  <c r="N67" i="4" s="1"/>
  <c r="O67" i="4" a="1"/>
  <c r="O67" i="4" s="1"/>
  <c r="P67" i="4" a="1"/>
  <c r="P67" i="4" s="1"/>
  <c r="H68" i="4" a="1"/>
  <c r="H68" i="4" s="1"/>
  <c r="I68" i="4" a="1"/>
  <c r="I68" i="4" s="1"/>
  <c r="J68" i="4" a="1"/>
  <c r="J68" i="4" s="1"/>
  <c r="K68" i="4" a="1"/>
  <c r="K68" i="4" s="1"/>
  <c r="L68" i="4" a="1"/>
  <c r="L68" i="4" s="1"/>
  <c r="M68" i="4" a="1"/>
  <c r="M68" i="4" s="1"/>
  <c r="N68" i="4" a="1"/>
  <c r="N68" i="4" s="1"/>
  <c r="O68" i="4" a="1"/>
  <c r="O68" i="4" s="1"/>
  <c r="P68" i="4" a="1"/>
  <c r="P68" i="4" s="1"/>
  <c r="H69" i="4" a="1"/>
  <c r="H69" i="4" s="1"/>
  <c r="I69" i="4" a="1"/>
  <c r="I69" i="4" s="1"/>
  <c r="J69" i="4" a="1"/>
  <c r="J69" i="4" s="1"/>
  <c r="K69" i="4" a="1"/>
  <c r="K69" i="4" s="1"/>
  <c r="L69" i="4" a="1"/>
  <c r="L69" i="4" s="1"/>
  <c r="M69" i="4" a="1"/>
  <c r="M69" i="4" s="1"/>
  <c r="N69" i="4" a="1"/>
  <c r="N69" i="4" s="1"/>
  <c r="O69" i="4" a="1"/>
  <c r="O69" i="4" s="1"/>
  <c r="P69" i="4" a="1"/>
  <c r="P69" i="4" s="1"/>
  <c r="H70" i="4" a="1"/>
  <c r="H70" i="4" s="1"/>
  <c r="I70" i="4" a="1"/>
  <c r="I70" i="4" s="1"/>
  <c r="J70" i="4" a="1"/>
  <c r="J70" i="4" s="1"/>
  <c r="K70" i="4" a="1"/>
  <c r="K70" i="4" s="1"/>
  <c r="L70" i="4" a="1"/>
  <c r="L70" i="4" s="1"/>
  <c r="M70" i="4" a="1"/>
  <c r="M70" i="4" s="1"/>
  <c r="N70" i="4" a="1"/>
  <c r="N70" i="4" s="1"/>
  <c r="O70" i="4" a="1"/>
  <c r="O70" i="4" s="1"/>
  <c r="P70" i="4" a="1"/>
  <c r="P70" i="4" s="1"/>
  <c r="H71" i="4" a="1"/>
  <c r="H71" i="4" s="1"/>
  <c r="I71" i="4" a="1"/>
  <c r="I71" i="4" s="1"/>
  <c r="J71" i="4" a="1"/>
  <c r="J71" i="4" s="1"/>
  <c r="K71" i="4" a="1"/>
  <c r="K71" i="4" s="1"/>
  <c r="L71" i="4" a="1"/>
  <c r="L71" i="4" s="1"/>
  <c r="M71" i="4" a="1"/>
  <c r="M71" i="4" s="1"/>
  <c r="N71" i="4" a="1"/>
  <c r="N71" i="4" s="1"/>
  <c r="O71" i="4" a="1"/>
  <c r="O71" i="4" s="1"/>
  <c r="P71" i="4" a="1"/>
  <c r="P71" i="4" s="1"/>
  <c r="H72" i="4" a="1"/>
  <c r="H72" i="4" s="1"/>
  <c r="I72" i="4" a="1"/>
  <c r="I72" i="4" s="1"/>
  <c r="J72" i="4" a="1"/>
  <c r="J72" i="4" s="1"/>
  <c r="K72" i="4" a="1"/>
  <c r="K72" i="4" s="1"/>
  <c r="L72" i="4" a="1"/>
  <c r="L72" i="4" s="1"/>
  <c r="M72" i="4" a="1"/>
  <c r="M72" i="4" s="1"/>
  <c r="N72" i="4" a="1"/>
  <c r="N72" i="4" s="1"/>
  <c r="O72" i="4" a="1"/>
  <c r="O72" i="4" s="1"/>
  <c r="P72" i="4" a="1"/>
  <c r="P72" i="4" s="1"/>
  <c r="H73" i="4" a="1"/>
  <c r="H73" i="4" s="1"/>
  <c r="I73" i="4" a="1"/>
  <c r="I73" i="4" s="1"/>
  <c r="J73" i="4" a="1"/>
  <c r="J73" i="4" s="1"/>
  <c r="K73" i="4" a="1"/>
  <c r="K73" i="4" s="1"/>
  <c r="L73" i="4" a="1"/>
  <c r="L73" i="4" s="1"/>
  <c r="M73" i="4" a="1"/>
  <c r="M73" i="4" s="1"/>
  <c r="N73" i="4" a="1"/>
  <c r="N73" i="4" s="1"/>
  <c r="O73" i="4" a="1"/>
  <c r="O73" i="4" s="1"/>
  <c r="P73" i="4" a="1"/>
  <c r="P73" i="4" s="1"/>
  <c r="H74" i="4" a="1"/>
  <c r="H74" i="4" s="1"/>
  <c r="I74" i="4" a="1"/>
  <c r="I74" i="4" s="1"/>
  <c r="J74" i="4" a="1"/>
  <c r="J74" i="4" s="1"/>
  <c r="K74" i="4" a="1"/>
  <c r="K74" i="4" s="1"/>
  <c r="L74" i="4" a="1"/>
  <c r="L74" i="4" s="1"/>
  <c r="M74" i="4" a="1"/>
  <c r="M74" i="4" s="1"/>
  <c r="N74" i="4" a="1"/>
  <c r="N74" i="4" s="1"/>
  <c r="O74" i="4" a="1"/>
  <c r="O74" i="4" s="1"/>
  <c r="P74" i="4" a="1"/>
  <c r="P74" i="4" s="1"/>
  <c r="H75" i="4" a="1"/>
  <c r="H75" i="4" s="1"/>
  <c r="I75" i="4" a="1"/>
  <c r="I75" i="4" s="1"/>
  <c r="J75" i="4" a="1"/>
  <c r="J75" i="4" s="1"/>
  <c r="K75" i="4" a="1"/>
  <c r="K75" i="4" s="1"/>
  <c r="L75" i="4" a="1"/>
  <c r="L75" i="4" s="1"/>
  <c r="M75" i="4" a="1"/>
  <c r="M75" i="4" s="1"/>
  <c r="N75" i="4" a="1"/>
  <c r="N75" i="4" s="1"/>
  <c r="O75" i="4" a="1"/>
  <c r="O75" i="4" s="1"/>
  <c r="P75" i="4" a="1"/>
  <c r="P75" i="4" s="1"/>
  <c r="H76" i="4" a="1"/>
  <c r="H76" i="4" s="1"/>
  <c r="I76" i="4" a="1"/>
  <c r="I76" i="4" s="1"/>
  <c r="J76" i="4" a="1"/>
  <c r="J76" i="4" s="1"/>
  <c r="K76" i="4" a="1"/>
  <c r="K76" i="4" s="1"/>
  <c r="L76" i="4" a="1"/>
  <c r="L76" i="4" s="1"/>
  <c r="M76" i="4" a="1"/>
  <c r="M76" i="4" s="1"/>
  <c r="N76" i="4" a="1"/>
  <c r="N76" i="4" s="1"/>
  <c r="O76" i="4" a="1"/>
  <c r="O76" i="4" s="1"/>
  <c r="P76" i="4" a="1"/>
  <c r="P76" i="4" s="1"/>
  <c r="H77" i="4" a="1"/>
  <c r="H77" i="4" s="1"/>
  <c r="I77" i="4" a="1"/>
  <c r="I77" i="4" s="1"/>
  <c r="J77" i="4" a="1"/>
  <c r="J77" i="4" s="1"/>
  <c r="K77" i="4" a="1"/>
  <c r="K77" i="4" s="1"/>
  <c r="L77" i="4" a="1"/>
  <c r="L77" i="4" s="1"/>
  <c r="M77" i="4" a="1"/>
  <c r="M77" i="4" s="1"/>
  <c r="N77" i="4" a="1"/>
  <c r="N77" i="4" s="1"/>
  <c r="O77" i="4" a="1"/>
  <c r="O77" i="4" s="1"/>
  <c r="P77" i="4" a="1"/>
  <c r="P77" i="4" s="1"/>
  <c r="H78" i="4" a="1"/>
  <c r="H78" i="4" s="1"/>
  <c r="I78" i="4" a="1"/>
  <c r="I78" i="4" s="1"/>
  <c r="J78" i="4" a="1"/>
  <c r="J78" i="4" s="1"/>
  <c r="K78" i="4" a="1"/>
  <c r="K78" i="4" s="1"/>
  <c r="L78" i="4" a="1"/>
  <c r="L78" i="4" s="1"/>
  <c r="M78" i="4" a="1"/>
  <c r="M78" i="4" s="1"/>
  <c r="N78" i="4" a="1"/>
  <c r="N78" i="4" s="1"/>
  <c r="O78" i="4" a="1"/>
  <c r="O78" i="4" s="1"/>
  <c r="P78" i="4" a="1"/>
  <c r="P78" i="4" s="1"/>
  <c r="H79" i="4" a="1"/>
  <c r="H79" i="4" s="1"/>
  <c r="I79" i="4" a="1"/>
  <c r="I79" i="4" s="1"/>
  <c r="J79" i="4" a="1"/>
  <c r="J79" i="4" s="1"/>
  <c r="K79" i="4" a="1"/>
  <c r="K79" i="4" s="1"/>
  <c r="L79" i="4" a="1"/>
  <c r="L79" i="4" s="1"/>
  <c r="M79" i="4" a="1"/>
  <c r="M79" i="4" s="1"/>
  <c r="N79" i="4" a="1"/>
  <c r="N79" i="4" s="1"/>
  <c r="O79" i="4" a="1"/>
  <c r="O79" i="4" s="1"/>
  <c r="P79" i="4" a="1"/>
  <c r="P79" i="4" s="1"/>
  <c r="H80" i="4" a="1"/>
  <c r="H80" i="4" s="1"/>
  <c r="I80" i="4" a="1"/>
  <c r="I80" i="4" s="1"/>
  <c r="J80" i="4" a="1"/>
  <c r="J80" i="4" s="1"/>
  <c r="K80" i="4" a="1"/>
  <c r="K80" i="4" s="1"/>
  <c r="L80" i="4" a="1"/>
  <c r="L80" i="4" s="1"/>
  <c r="M80" i="4" a="1"/>
  <c r="M80" i="4" s="1"/>
  <c r="N80" i="4" a="1"/>
  <c r="N80" i="4" s="1"/>
  <c r="O80" i="4" a="1"/>
  <c r="O80" i="4" s="1"/>
  <c r="P80" i="4" a="1"/>
  <c r="P80" i="4" s="1"/>
  <c r="H81" i="4" a="1"/>
  <c r="H81" i="4" s="1"/>
  <c r="I81" i="4" a="1"/>
  <c r="I81" i="4" s="1"/>
  <c r="J81" i="4" a="1"/>
  <c r="J81" i="4" s="1"/>
  <c r="K81" i="4" a="1"/>
  <c r="K81" i="4" s="1"/>
  <c r="L81" i="4" a="1"/>
  <c r="L81" i="4" s="1"/>
  <c r="M81" i="4" a="1"/>
  <c r="M81" i="4" s="1"/>
  <c r="N81" i="4" a="1"/>
  <c r="N81" i="4" s="1"/>
  <c r="O81" i="4" a="1"/>
  <c r="O81" i="4" s="1"/>
  <c r="P81" i="4" a="1"/>
  <c r="P81" i="4" s="1"/>
  <c r="P2" i="4" a="1"/>
  <c r="P2" i="4" s="1"/>
  <c r="O2" i="4" a="1"/>
  <c r="O2" i="4" s="1"/>
  <c r="N2" i="4" a="1"/>
  <c r="N2" i="4" s="1"/>
  <c r="M2" i="4" a="1"/>
  <c r="M2" i="4" s="1"/>
  <c r="L2" i="4" a="1"/>
  <c r="L2" i="4" s="1"/>
  <c r="K2" i="4" a="1"/>
  <c r="K2" i="4" s="1"/>
  <c r="J2" i="4" a="1"/>
  <c r="J2" i="4" s="1"/>
  <c r="I2" i="4" a="1"/>
  <c r="I2" i="4" s="1"/>
  <c r="H2" i="4" a="1"/>
  <c r="H2" i="4" s="1"/>
  <c r="G3" i="4" a="1"/>
  <c r="G3" i="4" s="1"/>
  <c r="G4" i="4" a="1"/>
  <c r="G4" i="4" s="1"/>
  <c r="G5" i="4" a="1"/>
  <c r="G5" i="4" s="1"/>
  <c r="G6" i="4" a="1"/>
  <c r="G6" i="4" s="1"/>
  <c r="G7" i="4" a="1"/>
  <c r="G7" i="4" s="1"/>
  <c r="G8" i="4" a="1"/>
  <c r="G8" i="4" s="1"/>
  <c r="G9" i="4" a="1"/>
  <c r="G9" i="4" s="1"/>
  <c r="G10" i="4" a="1"/>
  <c r="G10" i="4" s="1"/>
  <c r="G11" i="4" a="1"/>
  <c r="G11" i="4" s="1"/>
  <c r="G12" i="4" a="1"/>
  <c r="G12" i="4" s="1"/>
  <c r="G13" i="4" a="1"/>
  <c r="G13" i="4" s="1"/>
  <c r="G14" i="4" a="1"/>
  <c r="G14" i="4" s="1"/>
  <c r="G15" i="4" a="1"/>
  <c r="G15" i="4" s="1"/>
  <c r="G16" i="4" a="1"/>
  <c r="G16" i="4" s="1"/>
  <c r="G17" i="4" a="1"/>
  <c r="G17" i="4" s="1"/>
  <c r="G18" i="4" a="1"/>
  <c r="G18" i="4" s="1"/>
  <c r="G19" i="4" a="1"/>
  <c r="G19" i="4" s="1"/>
  <c r="G20" i="4" a="1"/>
  <c r="G20" i="4" s="1"/>
  <c r="G21" i="4" a="1"/>
  <c r="G21" i="4" s="1"/>
  <c r="G22" i="4" a="1"/>
  <c r="G22" i="4" s="1"/>
  <c r="G23" i="4" a="1"/>
  <c r="G23" i="4" s="1"/>
  <c r="G24" i="4" a="1"/>
  <c r="G24" i="4" s="1"/>
  <c r="G25" i="4" a="1"/>
  <c r="G25" i="4" s="1"/>
  <c r="G26" i="4" a="1"/>
  <c r="G26" i="4" s="1"/>
  <c r="G27" i="4" a="1"/>
  <c r="G27" i="4" s="1"/>
  <c r="G28" i="4" a="1"/>
  <c r="G28" i="4" s="1"/>
  <c r="G29" i="4" a="1"/>
  <c r="G29" i="4" s="1"/>
  <c r="G30" i="4" a="1"/>
  <c r="G30" i="4" s="1"/>
  <c r="G31" i="4" a="1"/>
  <c r="G31" i="4" s="1"/>
  <c r="G32" i="4" a="1"/>
  <c r="G32" i="4" s="1"/>
  <c r="G33" i="4" a="1"/>
  <c r="G33" i="4" s="1"/>
  <c r="G34" i="4" a="1"/>
  <c r="G34" i="4" s="1"/>
  <c r="G35" i="4" a="1"/>
  <c r="G35" i="4" s="1"/>
  <c r="G36" i="4" a="1"/>
  <c r="G36" i="4" s="1"/>
  <c r="G37" i="4" a="1"/>
  <c r="G37" i="4" s="1"/>
  <c r="G38" i="4" a="1"/>
  <c r="G38" i="4" s="1"/>
  <c r="G39" i="4" a="1"/>
  <c r="G39" i="4" s="1"/>
  <c r="G40" i="4" a="1"/>
  <c r="G40" i="4" s="1"/>
  <c r="G41" i="4" a="1"/>
  <c r="G41" i="4" s="1"/>
  <c r="G42" i="4" a="1"/>
  <c r="G42" i="4" s="1"/>
  <c r="G43" i="4" a="1"/>
  <c r="G43" i="4" s="1"/>
  <c r="G44" i="4" a="1"/>
  <c r="G44" i="4" s="1"/>
  <c r="G45" i="4" a="1"/>
  <c r="G45" i="4" s="1"/>
  <c r="G46" i="4" a="1"/>
  <c r="G46" i="4" s="1"/>
  <c r="G47" i="4" a="1"/>
  <c r="G47" i="4" s="1"/>
  <c r="G48" i="4" a="1"/>
  <c r="G48" i="4" s="1"/>
  <c r="G49" i="4" a="1"/>
  <c r="G49" i="4" s="1"/>
  <c r="G50" i="4" a="1"/>
  <c r="G50" i="4" s="1"/>
  <c r="G51" i="4" a="1"/>
  <c r="G51" i="4" s="1"/>
  <c r="G52" i="4" a="1"/>
  <c r="G52" i="4" s="1"/>
  <c r="G53" i="4" a="1"/>
  <c r="G53" i="4" s="1"/>
  <c r="G54" i="4" a="1"/>
  <c r="G54" i="4" s="1"/>
  <c r="G55" i="4" a="1"/>
  <c r="G55" i="4" s="1"/>
  <c r="G56" i="4" a="1"/>
  <c r="G56" i="4" s="1"/>
  <c r="G57" i="4" a="1"/>
  <c r="G57" i="4" s="1"/>
  <c r="G58" i="4" a="1"/>
  <c r="G58" i="4" s="1"/>
  <c r="G59" i="4" a="1"/>
  <c r="G59" i="4" s="1"/>
  <c r="G60" i="4" a="1"/>
  <c r="G60" i="4" s="1"/>
  <c r="G61" i="4" a="1"/>
  <c r="G61" i="4" s="1"/>
  <c r="G62" i="4" a="1"/>
  <c r="G62" i="4" s="1"/>
  <c r="G63" i="4" a="1"/>
  <c r="G63" i="4" s="1"/>
  <c r="G64" i="4" a="1"/>
  <c r="G64" i="4" s="1"/>
  <c r="G65" i="4" a="1"/>
  <c r="G65" i="4" s="1"/>
  <c r="G66" i="4" a="1"/>
  <c r="G66" i="4" s="1"/>
  <c r="G67" i="4" a="1"/>
  <c r="G67" i="4" s="1"/>
  <c r="G68" i="4" a="1"/>
  <c r="G68" i="4" s="1"/>
  <c r="G69" i="4" a="1"/>
  <c r="G69" i="4" s="1"/>
  <c r="G70" i="4" a="1"/>
  <c r="G70" i="4" s="1"/>
  <c r="G71" i="4" a="1"/>
  <c r="G71" i="4" s="1"/>
  <c r="G72" i="4" a="1"/>
  <c r="G72" i="4" s="1"/>
  <c r="G73" i="4" a="1"/>
  <c r="G73" i="4" s="1"/>
  <c r="G74" i="4" a="1"/>
  <c r="G74" i="4" s="1"/>
  <c r="G75" i="4" a="1"/>
  <c r="G75" i="4" s="1"/>
  <c r="G76" i="4" a="1"/>
  <c r="G76" i="4" s="1"/>
  <c r="G77" i="4" a="1"/>
  <c r="G77" i="4" s="1"/>
  <c r="G78" i="4" a="1"/>
  <c r="G78" i="4" s="1"/>
  <c r="G79" i="4" a="1"/>
  <c r="G79" i="4" s="1"/>
  <c r="G80" i="4" a="1"/>
  <c r="G80" i="4" s="1"/>
  <c r="G81" i="4" a="1"/>
  <c r="G81" i="4" s="1"/>
  <c r="G2" i="4" a="1"/>
  <c r="G2" i="4" s="1"/>
  <c r="C8" i="2" l="1"/>
  <c r="B14" i="1" a="1"/>
  <c r="B14" i="1" s="1"/>
  <c r="T14" i="1" s="1"/>
  <c r="E14" i="1" a="1"/>
  <c r="E14" i="1" s="1"/>
  <c r="F14" i="1" a="1"/>
  <c r="F14" i="1" s="1"/>
  <c r="G14" i="1" a="1"/>
  <c r="G14" i="1" s="1"/>
  <c r="H14" i="1" a="1"/>
  <c r="H14" i="1" s="1"/>
  <c r="I14" i="1" a="1"/>
  <c r="I14" i="1" s="1"/>
  <c r="J14" i="1" a="1"/>
  <c r="J14" i="1" s="1"/>
  <c r="K14" i="1" a="1"/>
  <c r="K14" i="1" s="1"/>
  <c r="L14" i="1" a="1"/>
  <c r="L14" i="1" s="1"/>
  <c r="M14" i="1" a="1"/>
  <c r="M14" i="1" s="1"/>
  <c r="N14" i="1" a="1"/>
  <c r="N14" i="1" s="1"/>
  <c r="R14" i="1" a="1"/>
  <c r="R14" i="1" s="1"/>
  <c r="S14" i="1" a="1"/>
  <c r="S14" i="1" s="1"/>
  <c r="B54" i="1" a="1"/>
  <c r="B54" i="1" s="1"/>
  <c r="T54" i="1" s="1"/>
  <c r="E54" i="1" a="1"/>
  <c r="E54" i="1" s="1"/>
  <c r="F54" i="1" a="1"/>
  <c r="F54" i="1" s="1"/>
  <c r="G54" i="1" a="1"/>
  <c r="G54" i="1" s="1"/>
  <c r="H54" i="1" a="1"/>
  <c r="H54" i="1" s="1"/>
  <c r="I54" i="1" a="1"/>
  <c r="I54" i="1" s="1"/>
  <c r="J54" i="1" a="1"/>
  <c r="J54" i="1" s="1"/>
  <c r="K54" i="1" a="1"/>
  <c r="K54" i="1" s="1"/>
  <c r="L54" i="1" a="1"/>
  <c r="L54" i="1" s="1"/>
  <c r="M54" i="1" a="1"/>
  <c r="M54" i="1" s="1"/>
  <c r="N54" i="1" a="1"/>
  <c r="N54" i="1" s="1"/>
  <c r="R54" i="1" a="1"/>
  <c r="R54" i="1" s="1"/>
  <c r="S54" i="1" a="1"/>
  <c r="S54" i="1" s="1"/>
  <c r="B70" i="1" a="1"/>
  <c r="B70" i="1" s="1"/>
  <c r="T70" i="1" s="1"/>
  <c r="E70" i="1" a="1"/>
  <c r="E70" i="1" s="1"/>
  <c r="F70" i="1" a="1"/>
  <c r="F70" i="1" s="1"/>
  <c r="G70" i="1" a="1"/>
  <c r="G70" i="1" s="1"/>
  <c r="H70" i="1" a="1"/>
  <c r="H70" i="1" s="1"/>
  <c r="I70" i="1" a="1"/>
  <c r="I70" i="1" s="1"/>
  <c r="J70" i="1" a="1"/>
  <c r="J70" i="1" s="1"/>
  <c r="K70" i="1" a="1"/>
  <c r="K70" i="1" s="1"/>
  <c r="L70" i="1" a="1"/>
  <c r="L70" i="1" s="1"/>
  <c r="M70" i="1" a="1"/>
  <c r="M70" i="1" s="1"/>
  <c r="N70" i="1" a="1"/>
  <c r="N70" i="1" s="1"/>
  <c r="R70" i="1" a="1"/>
  <c r="R70" i="1" s="1"/>
  <c r="S70" i="1" a="1"/>
  <c r="S70" i="1" s="1"/>
  <c r="J21" i="2" l="1"/>
  <c r="L21" i="2" s="1"/>
  <c r="J22" i="2"/>
  <c r="J23" i="2"/>
  <c r="L23" i="2" s="1"/>
  <c r="J24" i="2"/>
  <c r="L24" i="2" s="1"/>
  <c r="J25" i="2"/>
  <c r="J26" i="2"/>
  <c r="P70" i="1"/>
  <c r="Q70" i="1" s="1"/>
  <c r="P14" i="1"/>
  <c r="Q14" i="1" s="1"/>
  <c r="P54" i="1"/>
  <c r="Q54" i="1" s="1"/>
  <c r="J17" i="2"/>
  <c r="L17" i="2" s="1"/>
  <c r="J19" i="2"/>
  <c r="L19" i="2" s="1"/>
  <c r="J18" i="2"/>
  <c r="L18" i="2" s="1"/>
  <c r="J20" i="2"/>
  <c r="L20" i="2" s="1"/>
  <c r="U70" i="1"/>
  <c r="V70" i="1"/>
  <c r="W70" i="1"/>
  <c r="U54" i="1"/>
  <c r="V54" i="1"/>
  <c r="W54" i="1"/>
  <c r="U14" i="1"/>
  <c r="V14" i="1"/>
  <c r="W14" i="1"/>
  <c r="E7" i="1" a="1"/>
  <c r="E7" i="1" s="1"/>
  <c r="E21" i="1" a="1"/>
  <c r="E21" i="1" s="1"/>
  <c r="E24" i="1" a="1"/>
  <c r="E24" i="1" s="1"/>
  <c r="E15" i="1" a="1"/>
  <c r="E15" i="1" s="1"/>
  <c r="E57" i="1" a="1"/>
  <c r="E57" i="1" s="1"/>
  <c r="E26" i="1" a="1"/>
  <c r="E26" i="1" s="1"/>
  <c r="E29" i="1" a="1"/>
  <c r="E29" i="1" s="1"/>
  <c r="E33" i="1" a="1"/>
  <c r="E33" i="1" s="1"/>
  <c r="E34" i="1" a="1"/>
  <c r="E34" i="1" s="1"/>
  <c r="E49" i="1" a="1"/>
  <c r="E49" i="1" s="1"/>
  <c r="E58" i="1" a="1"/>
  <c r="E58" i="1" s="1"/>
  <c r="E11" i="1" a="1"/>
  <c r="E11" i="1" s="1"/>
  <c r="E80" i="1" a="1"/>
  <c r="E80" i="1" s="1"/>
  <c r="E12" i="1" a="1"/>
  <c r="E12" i="1" s="1"/>
  <c r="E23" i="1" a="1"/>
  <c r="E23" i="1" s="1"/>
  <c r="E17" i="1" a="1"/>
  <c r="E17" i="1" s="1"/>
  <c r="E19" i="1" a="1"/>
  <c r="E19" i="1" s="1"/>
  <c r="E35" i="1" a="1"/>
  <c r="E35" i="1" s="1"/>
  <c r="E20" i="1" a="1"/>
  <c r="E20" i="1" s="1"/>
  <c r="E46" i="1" a="1"/>
  <c r="E46" i="1" s="1"/>
  <c r="E53" i="1" a="1"/>
  <c r="E53" i="1" s="1"/>
  <c r="E69" i="1" a="1"/>
  <c r="E69" i="1" s="1"/>
  <c r="E79" i="1" a="1"/>
  <c r="E79" i="1" s="1"/>
  <c r="E10" i="1" a="1"/>
  <c r="E10" i="1" s="1"/>
  <c r="E5" i="1" a="1"/>
  <c r="E5" i="1" s="1"/>
  <c r="E62" i="1" a="1"/>
  <c r="E62" i="1" s="1"/>
  <c r="E16" i="1" a="1"/>
  <c r="E16" i="1" s="1"/>
  <c r="E25" i="1" a="1"/>
  <c r="E25" i="1" s="1"/>
  <c r="E30" i="1" a="1"/>
  <c r="E30" i="1" s="1"/>
  <c r="E6" i="1" a="1"/>
  <c r="E6" i="1" s="1"/>
  <c r="E36" i="1" a="1"/>
  <c r="E36" i="1" s="1"/>
  <c r="E37" i="1" a="1"/>
  <c r="E37" i="1" s="1"/>
  <c r="E39" i="1" a="1"/>
  <c r="E39" i="1" s="1"/>
  <c r="E42" i="1" a="1"/>
  <c r="E42" i="1" s="1"/>
  <c r="E44" i="1" a="1"/>
  <c r="E44" i="1" s="1"/>
  <c r="E61" i="1" a="1"/>
  <c r="E61" i="1" s="1"/>
  <c r="E71" i="1" a="1"/>
  <c r="E71" i="1" s="1"/>
  <c r="E78" i="1" a="1"/>
  <c r="E78" i="1" s="1"/>
  <c r="E81" i="1" a="1"/>
  <c r="E81" i="1" s="1"/>
  <c r="E83" i="1" a="1"/>
  <c r="E83" i="1" s="1"/>
  <c r="E82" i="1" a="1"/>
  <c r="E82" i="1" s="1"/>
  <c r="S7" i="1" a="1"/>
  <c r="S7" i="1" s="1"/>
  <c r="S21" i="1" a="1"/>
  <c r="S21" i="1" s="1"/>
  <c r="S24" i="1" a="1"/>
  <c r="S24" i="1" s="1"/>
  <c r="S15" i="1" a="1"/>
  <c r="S15" i="1" s="1"/>
  <c r="S57" i="1" a="1"/>
  <c r="S57" i="1" s="1"/>
  <c r="S26" i="1" a="1"/>
  <c r="S26" i="1" s="1"/>
  <c r="S29" i="1" a="1"/>
  <c r="S29" i="1" s="1"/>
  <c r="S33" i="1" a="1"/>
  <c r="S33" i="1" s="1"/>
  <c r="S34" i="1" a="1"/>
  <c r="S34" i="1" s="1"/>
  <c r="S49" i="1" a="1"/>
  <c r="S49" i="1" s="1"/>
  <c r="S58" i="1" a="1"/>
  <c r="S58" i="1" s="1"/>
  <c r="S11" i="1" a="1"/>
  <c r="S11" i="1" s="1"/>
  <c r="S80" i="1" a="1"/>
  <c r="S80" i="1" s="1"/>
  <c r="S12" i="1" a="1"/>
  <c r="S12" i="1" s="1"/>
  <c r="S23" i="1" a="1"/>
  <c r="S23" i="1" s="1"/>
  <c r="S17" i="1" a="1"/>
  <c r="S17" i="1" s="1"/>
  <c r="S19" i="1" a="1"/>
  <c r="S19" i="1" s="1"/>
  <c r="S35" i="1" a="1"/>
  <c r="S35" i="1" s="1"/>
  <c r="S20" i="1" a="1"/>
  <c r="S20" i="1" s="1"/>
  <c r="S46" i="1" a="1"/>
  <c r="S46" i="1" s="1"/>
  <c r="S53" i="1" a="1"/>
  <c r="S53" i="1" s="1"/>
  <c r="S69" i="1" a="1"/>
  <c r="S69" i="1" s="1"/>
  <c r="S79" i="1" a="1"/>
  <c r="S79" i="1" s="1"/>
  <c r="S10" i="1" a="1"/>
  <c r="S10" i="1" s="1"/>
  <c r="S5" i="1" a="1"/>
  <c r="S5" i="1" s="1"/>
  <c r="S62" i="1" a="1"/>
  <c r="S62" i="1" s="1"/>
  <c r="S16" i="1" a="1"/>
  <c r="S16" i="1" s="1"/>
  <c r="S25" i="1" a="1"/>
  <c r="S25" i="1" s="1"/>
  <c r="S30" i="1" a="1"/>
  <c r="S30" i="1" s="1"/>
  <c r="S6" i="1" a="1"/>
  <c r="S6" i="1" s="1"/>
  <c r="S36" i="1" a="1"/>
  <c r="S36" i="1" s="1"/>
  <c r="S37" i="1" a="1"/>
  <c r="S37" i="1" s="1"/>
  <c r="S39" i="1" a="1"/>
  <c r="S39" i="1" s="1"/>
  <c r="S42" i="1" a="1"/>
  <c r="S42" i="1" s="1"/>
  <c r="S44" i="1" a="1"/>
  <c r="S44" i="1" s="1"/>
  <c r="S61" i="1" a="1"/>
  <c r="S61" i="1" s="1"/>
  <c r="S71" i="1" a="1"/>
  <c r="S71" i="1" s="1"/>
  <c r="S78" i="1" a="1"/>
  <c r="S78" i="1" s="1"/>
  <c r="S81" i="1" a="1"/>
  <c r="S81" i="1" s="1"/>
  <c r="S83" i="1" a="1"/>
  <c r="S83" i="1" s="1"/>
  <c r="S82" i="1" a="1"/>
  <c r="S82" i="1" s="1"/>
  <c r="E2" i="3"/>
  <c r="G2" i="3" l="1"/>
  <c r="F2" i="3"/>
  <c r="R10" i="1" a="1"/>
  <c r="R10" i="1" s="1"/>
  <c r="R5" i="1" a="1"/>
  <c r="R5" i="1" s="1"/>
  <c r="R7" i="1" a="1"/>
  <c r="R7" i="1" s="1"/>
  <c r="R12" i="1" a="1"/>
  <c r="R12" i="1" s="1"/>
  <c r="R23" i="1" a="1"/>
  <c r="R23" i="1" s="1"/>
  <c r="R17" i="1" a="1"/>
  <c r="R17" i="1" s="1"/>
  <c r="R19" i="1" a="1"/>
  <c r="R19" i="1" s="1"/>
  <c r="R21" i="1" a="1"/>
  <c r="R21" i="1" s="1"/>
  <c r="R62" i="1" a="1"/>
  <c r="R62" i="1" s="1"/>
  <c r="R16" i="1" a="1"/>
  <c r="R16" i="1" s="1"/>
  <c r="R24" i="1" a="1"/>
  <c r="R24" i="1" s="1"/>
  <c r="R15" i="1" a="1"/>
  <c r="R15" i="1" s="1"/>
  <c r="R25" i="1" a="1"/>
  <c r="R25" i="1" s="1"/>
  <c r="R57" i="1" a="1"/>
  <c r="R57" i="1" s="1"/>
  <c r="R26" i="1" a="1"/>
  <c r="R26" i="1" s="1"/>
  <c r="R29" i="1" a="1"/>
  <c r="R29" i="1" s="1"/>
  <c r="R30" i="1" a="1"/>
  <c r="R30" i="1" s="1"/>
  <c r="R33" i="1" a="1"/>
  <c r="R33" i="1" s="1"/>
  <c r="R34" i="1" a="1"/>
  <c r="R34" i="1" s="1"/>
  <c r="R6" i="1" a="1"/>
  <c r="R6" i="1" s="1"/>
  <c r="R35" i="1" a="1"/>
  <c r="R35" i="1" s="1"/>
  <c r="R36" i="1" a="1"/>
  <c r="R36" i="1" s="1"/>
  <c r="R37" i="1" a="1"/>
  <c r="R37" i="1" s="1"/>
  <c r="R39" i="1" a="1"/>
  <c r="R39" i="1" s="1"/>
  <c r="R20" i="1" a="1"/>
  <c r="R20" i="1" s="1"/>
  <c r="R42" i="1" a="1"/>
  <c r="R42" i="1" s="1"/>
  <c r="R44" i="1" a="1"/>
  <c r="R44" i="1" s="1"/>
  <c r="R46" i="1" a="1"/>
  <c r="R46" i="1" s="1"/>
  <c r="R49" i="1" a="1"/>
  <c r="R49" i="1" s="1"/>
  <c r="R53" i="1" a="1"/>
  <c r="R53" i="1" s="1"/>
  <c r="R61" i="1" a="1"/>
  <c r="R61" i="1" s="1"/>
  <c r="R58" i="1" a="1"/>
  <c r="R58" i="1" s="1"/>
  <c r="R11" i="1" a="1"/>
  <c r="R11" i="1" s="1"/>
  <c r="R69" i="1" a="1"/>
  <c r="R69" i="1" s="1"/>
  <c r="R71" i="1" a="1"/>
  <c r="R71" i="1" s="1"/>
  <c r="R78" i="1" a="1"/>
  <c r="R78" i="1" s="1"/>
  <c r="R81" i="1" a="1"/>
  <c r="R81" i="1" s="1"/>
  <c r="R83" i="1" a="1"/>
  <c r="R83" i="1" s="1"/>
  <c r="R80" i="1" a="1"/>
  <c r="R80" i="1" s="1"/>
  <c r="R79" i="1" a="1"/>
  <c r="R79" i="1" s="1"/>
  <c r="R82" i="1" a="1"/>
  <c r="R82" i="1" s="1"/>
  <c r="N10" i="1" a="1"/>
  <c r="N10" i="1" s="1"/>
  <c r="N5" i="1" a="1"/>
  <c r="N5" i="1" s="1"/>
  <c r="N7" i="1" a="1"/>
  <c r="N7" i="1" s="1"/>
  <c r="N12" i="1" a="1"/>
  <c r="N12" i="1" s="1"/>
  <c r="N23" i="1" a="1"/>
  <c r="N23" i="1" s="1"/>
  <c r="N17" i="1" a="1"/>
  <c r="N17" i="1" s="1"/>
  <c r="N19" i="1" a="1"/>
  <c r="N19" i="1" s="1"/>
  <c r="N21" i="1" a="1"/>
  <c r="N21" i="1" s="1"/>
  <c r="N62" i="1" a="1"/>
  <c r="N62" i="1" s="1"/>
  <c r="N16" i="1" a="1"/>
  <c r="N16" i="1" s="1"/>
  <c r="N24" i="1" a="1"/>
  <c r="N24" i="1" s="1"/>
  <c r="N15" i="1" a="1"/>
  <c r="N15" i="1" s="1"/>
  <c r="N25" i="1" a="1"/>
  <c r="N25" i="1" s="1"/>
  <c r="N57" i="1" a="1"/>
  <c r="N57" i="1" s="1"/>
  <c r="N26" i="1" a="1"/>
  <c r="N26" i="1" s="1"/>
  <c r="N29" i="1" a="1"/>
  <c r="N29" i="1" s="1"/>
  <c r="N30" i="1" a="1"/>
  <c r="N30" i="1" s="1"/>
  <c r="N33" i="1" a="1"/>
  <c r="N33" i="1" s="1"/>
  <c r="N34" i="1" a="1"/>
  <c r="N34" i="1" s="1"/>
  <c r="N6" i="1" a="1"/>
  <c r="N6" i="1" s="1"/>
  <c r="N35" i="1" a="1"/>
  <c r="N35" i="1" s="1"/>
  <c r="N36" i="1" a="1"/>
  <c r="N36" i="1" s="1"/>
  <c r="N37" i="1" a="1"/>
  <c r="N37" i="1" s="1"/>
  <c r="N39" i="1" a="1"/>
  <c r="N39" i="1" s="1"/>
  <c r="N20" i="1" a="1"/>
  <c r="N20" i="1" s="1"/>
  <c r="N42" i="1" a="1"/>
  <c r="N42" i="1" s="1"/>
  <c r="N44" i="1" a="1"/>
  <c r="N44" i="1" s="1"/>
  <c r="N46" i="1" a="1"/>
  <c r="N46" i="1" s="1"/>
  <c r="N49" i="1" a="1"/>
  <c r="N49" i="1" s="1"/>
  <c r="N53" i="1" a="1"/>
  <c r="N53" i="1" s="1"/>
  <c r="N61" i="1" a="1"/>
  <c r="N61" i="1" s="1"/>
  <c r="N58" i="1" a="1"/>
  <c r="N58" i="1" s="1"/>
  <c r="N11" i="1" a="1"/>
  <c r="N11" i="1" s="1"/>
  <c r="N69" i="1" a="1"/>
  <c r="N69" i="1" s="1"/>
  <c r="N71" i="1" a="1"/>
  <c r="N71" i="1" s="1"/>
  <c r="N78" i="1" a="1"/>
  <c r="N78" i="1" s="1"/>
  <c r="N81" i="1" a="1"/>
  <c r="N81" i="1" s="1"/>
  <c r="N83" i="1" a="1"/>
  <c r="N83" i="1" s="1"/>
  <c r="N80" i="1" a="1"/>
  <c r="N80" i="1" s="1"/>
  <c r="N79" i="1" a="1"/>
  <c r="N79" i="1" s="1"/>
  <c r="N82" i="1" a="1"/>
  <c r="N82" i="1" s="1"/>
  <c r="M10" i="1" a="1"/>
  <c r="M10" i="1" s="1"/>
  <c r="M5" i="1" a="1"/>
  <c r="M5" i="1" s="1"/>
  <c r="M7" i="1" a="1"/>
  <c r="M7" i="1" s="1"/>
  <c r="M12" i="1" a="1"/>
  <c r="M12" i="1" s="1"/>
  <c r="M23" i="1" a="1"/>
  <c r="M23" i="1" s="1"/>
  <c r="M17" i="1" a="1"/>
  <c r="M17" i="1" s="1"/>
  <c r="M19" i="1" a="1"/>
  <c r="M19" i="1" s="1"/>
  <c r="M21" i="1" a="1"/>
  <c r="M21" i="1" s="1"/>
  <c r="M62" i="1" a="1"/>
  <c r="M62" i="1" s="1"/>
  <c r="M16" i="1" a="1"/>
  <c r="M16" i="1" s="1"/>
  <c r="M24" i="1" a="1"/>
  <c r="M24" i="1" s="1"/>
  <c r="M15" i="1" a="1"/>
  <c r="M15" i="1" s="1"/>
  <c r="M25" i="1" a="1"/>
  <c r="M25" i="1" s="1"/>
  <c r="M57" i="1" a="1"/>
  <c r="M57" i="1" s="1"/>
  <c r="M26" i="1" a="1"/>
  <c r="M26" i="1" s="1"/>
  <c r="M29" i="1" a="1"/>
  <c r="M29" i="1" s="1"/>
  <c r="M30" i="1" a="1"/>
  <c r="M30" i="1" s="1"/>
  <c r="M33" i="1" a="1"/>
  <c r="M33" i="1" s="1"/>
  <c r="M34" i="1" a="1"/>
  <c r="M34" i="1" s="1"/>
  <c r="M6" i="1" a="1"/>
  <c r="M6" i="1" s="1"/>
  <c r="M35" i="1" a="1"/>
  <c r="M35" i="1" s="1"/>
  <c r="M36" i="1" a="1"/>
  <c r="M36" i="1" s="1"/>
  <c r="M37" i="1" a="1"/>
  <c r="M37" i="1" s="1"/>
  <c r="M39" i="1" a="1"/>
  <c r="M39" i="1" s="1"/>
  <c r="M20" i="1" a="1"/>
  <c r="M20" i="1" s="1"/>
  <c r="M42" i="1" a="1"/>
  <c r="M42" i="1" s="1"/>
  <c r="M44" i="1" a="1"/>
  <c r="M44" i="1" s="1"/>
  <c r="M46" i="1" a="1"/>
  <c r="M46" i="1" s="1"/>
  <c r="M49" i="1" a="1"/>
  <c r="M49" i="1" s="1"/>
  <c r="M53" i="1" a="1"/>
  <c r="M53" i="1" s="1"/>
  <c r="M61" i="1" a="1"/>
  <c r="M61" i="1" s="1"/>
  <c r="M58" i="1" a="1"/>
  <c r="M58" i="1" s="1"/>
  <c r="M11" i="1" a="1"/>
  <c r="M11" i="1" s="1"/>
  <c r="M69" i="1" a="1"/>
  <c r="M69" i="1" s="1"/>
  <c r="M71" i="1" a="1"/>
  <c r="M71" i="1" s="1"/>
  <c r="M78" i="1" a="1"/>
  <c r="M78" i="1" s="1"/>
  <c r="M81" i="1" a="1"/>
  <c r="M81" i="1" s="1"/>
  <c r="M83" i="1" a="1"/>
  <c r="M83" i="1" s="1"/>
  <c r="M80" i="1" a="1"/>
  <c r="M80" i="1" s="1"/>
  <c r="M79" i="1" a="1"/>
  <c r="M79" i="1" s="1"/>
  <c r="M82" i="1" a="1"/>
  <c r="M82" i="1" s="1"/>
  <c r="L10" i="1" a="1"/>
  <c r="L10" i="1" s="1"/>
  <c r="L5" i="1" a="1"/>
  <c r="L5" i="1" s="1"/>
  <c r="L7" i="1" a="1"/>
  <c r="L7" i="1" s="1"/>
  <c r="L12" i="1" a="1"/>
  <c r="L12" i="1" s="1"/>
  <c r="L23" i="1" a="1"/>
  <c r="L23" i="1" s="1"/>
  <c r="L17" i="1" a="1"/>
  <c r="L17" i="1" s="1"/>
  <c r="L19" i="1" a="1"/>
  <c r="L19" i="1" s="1"/>
  <c r="L21" i="1" a="1"/>
  <c r="L21" i="1" s="1"/>
  <c r="L62" i="1" a="1"/>
  <c r="L62" i="1" s="1"/>
  <c r="L16" i="1" a="1"/>
  <c r="L16" i="1" s="1"/>
  <c r="L24" i="1" a="1"/>
  <c r="L24" i="1" s="1"/>
  <c r="L15" i="1" a="1"/>
  <c r="L15" i="1" s="1"/>
  <c r="L25" i="1" a="1"/>
  <c r="L25" i="1" s="1"/>
  <c r="L57" i="1" a="1"/>
  <c r="L57" i="1" s="1"/>
  <c r="L26" i="1" a="1"/>
  <c r="L26" i="1" s="1"/>
  <c r="L29" i="1" a="1"/>
  <c r="L29" i="1" s="1"/>
  <c r="L30" i="1" a="1"/>
  <c r="L30" i="1" s="1"/>
  <c r="L33" i="1" a="1"/>
  <c r="L33" i="1" s="1"/>
  <c r="L34" i="1" a="1"/>
  <c r="L34" i="1" s="1"/>
  <c r="L6" i="1" a="1"/>
  <c r="L6" i="1" s="1"/>
  <c r="L35" i="1" a="1"/>
  <c r="L35" i="1" s="1"/>
  <c r="L36" i="1" a="1"/>
  <c r="L36" i="1" s="1"/>
  <c r="L37" i="1" a="1"/>
  <c r="L37" i="1" s="1"/>
  <c r="L39" i="1" a="1"/>
  <c r="L39" i="1" s="1"/>
  <c r="L20" i="1" a="1"/>
  <c r="L20" i="1" s="1"/>
  <c r="L42" i="1" a="1"/>
  <c r="L42" i="1" s="1"/>
  <c r="L44" i="1" a="1"/>
  <c r="L44" i="1" s="1"/>
  <c r="L46" i="1" a="1"/>
  <c r="L46" i="1" s="1"/>
  <c r="L49" i="1" a="1"/>
  <c r="L49" i="1" s="1"/>
  <c r="L53" i="1" a="1"/>
  <c r="L53" i="1" s="1"/>
  <c r="L61" i="1" a="1"/>
  <c r="L61" i="1" s="1"/>
  <c r="L58" i="1" a="1"/>
  <c r="L58" i="1" s="1"/>
  <c r="L11" i="1" a="1"/>
  <c r="L11" i="1" s="1"/>
  <c r="L69" i="1" a="1"/>
  <c r="L69" i="1" s="1"/>
  <c r="L71" i="1" a="1"/>
  <c r="L71" i="1" s="1"/>
  <c r="L78" i="1" a="1"/>
  <c r="L78" i="1" s="1"/>
  <c r="L81" i="1" a="1"/>
  <c r="L81" i="1" s="1"/>
  <c r="L83" i="1" a="1"/>
  <c r="L83" i="1" s="1"/>
  <c r="L80" i="1" a="1"/>
  <c r="L80" i="1" s="1"/>
  <c r="L79" i="1" a="1"/>
  <c r="L79" i="1" s="1"/>
  <c r="L82" i="1" a="1"/>
  <c r="L82" i="1" s="1"/>
  <c r="K10" i="1" a="1"/>
  <c r="K10" i="1" s="1"/>
  <c r="K5" i="1" a="1"/>
  <c r="K5" i="1" s="1"/>
  <c r="K7" i="1" a="1"/>
  <c r="K7" i="1" s="1"/>
  <c r="K12" i="1" a="1"/>
  <c r="K12" i="1" s="1"/>
  <c r="K23" i="1" a="1"/>
  <c r="K23" i="1" s="1"/>
  <c r="K17" i="1" a="1"/>
  <c r="K17" i="1" s="1"/>
  <c r="K19" i="1" a="1"/>
  <c r="K19" i="1" s="1"/>
  <c r="K21" i="1" a="1"/>
  <c r="K21" i="1" s="1"/>
  <c r="K62" i="1" a="1"/>
  <c r="K62" i="1" s="1"/>
  <c r="K16" i="1" a="1"/>
  <c r="K16" i="1" s="1"/>
  <c r="K24" i="1" a="1"/>
  <c r="K24" i="1" s="1"/>
  <c r="K15" i="1" a="1"/>
  <c r="K15" i="1" s="1"/>
  <c r="K25" i="1" a="1"/>
  <c r="K25" i="1" s="1"/>
  <c r="K57" i="1" a="1"/>
  <c r="K57" i="1" s="1"/>
  <c r="K26" i="1" a="1"/>
  <c r="K26" i="1" s="1"/>
  <c r="K29" i="1" a="1"/>
  <c r="K29" i="1" s="1"/>
  <c r="K30" i="1" a="1"/>
  <c r="K30" i="1" s="1"/>
  <c r="K33" i="1" a="1"/>
  <c r="K33" i="1" s="1"/>
  <c r="K34" i="1" a="1"/>
  <c r="K34" i="1" s="1"/>
  <c r="K6" i="1" a="1"/>
  <c r="K6" i="1" s="1"/>
  <c r="K35" i="1" a="1"/>
  <c r="K35" i="1" s="1"/>
  <c r="K36" i="1" a="1"/>
  <c r="K36" i="1" s="1"/>
  <c r="K37" i="1" a="1"/>
  <c r="K37" i="1" s="1"/>
  <c r="K39" i="1" a="1"/>
  <c r="K39" i="1" s="1"/>
  <c r="K20" i="1" a="1"/>
  <c r="K20" i="1" s="1"/>
  <c r="K42" i="1" a="1"/>
  <c r="K42" i="1" s="1"/>
  <c r="K44" i="1" a="1"/>
  <c r="K44" i="1" s="1"/>
  <c r="K46" i="1" a="1"/>
  <c r="K46" i="1" s="1"/>
  <c r="K49" i="1" a="1"/>
  <c r="K49" i="1" s="1"/>
  <c r="K53" i="1" a="1"/>
  <c r="K53" i="1" s="1"/>
  <c r="K61" i="1" a="1"/>
  <c r="K61" i="1" s="1"/>
  <c r="K58" i="1" a="1"/>
  <c r="K58" i="1" s="1"/>
  <c r="K11" i="1" a="1"/>
  <c r="K11" i="1" s="1"/>
  <c r="K69" i="1" a="1"/>
  <c r="K69" i="1" s="1"/>
  <c r="K71" i="1" a="1"/>
  <c r="K71" i="1" s="1"/>
  <c r="K78" i="1" a="1"/>
  <c r="K78" i="1" s="1"/>
  <c r="K81" i="1" a="1"/>
  <c r="K81" i="1" s="1"/>
  <c r="K83" i="1" a="1"/>
  <c r="K83" i="1" s="1"/>
  <c r="K80" i="1" a="1"/>
  <c r="K80" i="1" s="1"/>
  <c r="K79" i="1" a="1"/>
  <c r="K79" i="1" s="1"/>
  <c r="K82" i="1" a="1"/>
  <c r="K82" i="1" s="1"/>
  <c r="J10" i="1" a="1"/>
  <c r="J10" i="1" s="1"/>
  <c r="J5" i="1" a="1"/>
  <c r="J5" i="1" s="1"/>
  <c r="J7" i="1" a="1"/>
  <c r="J7" i="1" s="1"/>
  <c r="J12" i="1" a="1"/>
  <c r="J12" i="1" s="1"/>
  <c r="J23" i="1" a="1"/>
  <c r="J23" i="1" s="1"/>
  <c r="J17" i="1" a="1"/>
  <c r="J17" i="1" s="1"/>
  <c r="J19" i="1" a="1"/>
  <c r="J19" i="1" s="1"/>
  <c r="J21" i="1" a="1"/>
  <c r="J21" i="1" s="1"/>
  <c r="J62" i="1" a="1"/>
  <c r="J62" i="1" s="1"/>
  <c r="J16" i="1" a="1"/>
  <c r="J16" i="1" s="1"/>
  <c r="J24" i="1" a="1"/>
  <c r="J24" i="1" s="1"/>
  <c r="J15" i="1" a="1"/>
  <c r="J15" i="1" s="1"/>
  <c r="J25" i="1" a="1"/>
  <c r="J25" i="1" s="1"/>
  <c r="J57" i="1" a="1"/>
  <c r="J57" i="1" s="1"/>
  <c r="J26" i="1" a="1"/>
  <c r="J26" i="1" s="1"/>
  <c r="J29" i="1" a="1"/>
  <c r="J29" i="1" s="1"/>
  <c r="J30" i="1" a="1"/>
  <c r="J30" i="1" s="1"/>
  <c r="J33" i="1" a="1"/>
  <c r="J33" i="1" s="1"/>
  <c r="J34" i="1" a="1"/>
  <c r="J34" i="1" s="1"/>
  <c r="J6" i="1" a="1"/>
  <c r="J6" i="1" s="1"/>
  <c r="J35" i="1" a="1"/>
  <c r="J35" i="1" s="1"/>
  <c r="J36" i="1" a="1"/>
  <c r="J36" i="1" s="1"/>
  <c r="J37" i="1" a="1"/>
  <c r="J37" i="1" s="1"/>
  <c r="J39" i="1" a="1"/>
  <c r="J39" i="1" s="1"/>
  <c r="J20" i="1" a="1"/>
  <c r="J20" i="1" s="1"/>
  <c r="J42" i="1" a="1"/>
  <c r="J42" i="1" s="1"/>
  <c r="J44" i="1" a="1"/>
  <c r="J44" i="1" s="1"/>
  <c r="J46" i="1" a="1"/>
  <c r="J46" i="1" s="1"/>
  <c r="J49" i="1" a="1"/>
  <c r="J49" i="1" s="1"/>
  <c r="J53" i="1" a="1"/>
  <c r="J53" i="1" s="1"/>
  <c r="J61" i="1" a="1"/>
  <c r="J61" i="1" s="1"/>
  <c r="J58" i="1" a="1"/>
  <c r="J58" i="1" s="1"/>
  <c r="J11" i="1" a="1"/>
  <c r="J11" i="1" s="1"/>
  <c r="J69" i="1" a="1"/>
  <c r="J69" i="1" s="1"/>
  <c r="J71" i="1" a="1"/>
  <c r="J71" i="1" s="1"/>
  <c r="J78" i="1" a="1"/>
  <c r="J78" i="1" s="1"/>
  <c r="J81" i="1" a="1"/>
  <c r="J81" i="1" s="1"/>
  <c r="J83" i="1" a="1"/>
  <c r="J83" i="1" s="1"/>
  <c r="J80" i="1" a="1"/>
  <c r="J80" i="1" s="1"/>
  <c r="J79" i="1" a="1"/>
  <c r="J79" i="1" s="1"/>
  <c r="J82" i="1" a="1"/>
  <c r="J82" i="1" s="1"/>
  <c r="F10" i="1" a="1"/>
  <c r="F10" i="1" s="1"/>
  <c r="F5" i="1" a="1"/>
  <c r="F5" i="1" s="1"/>
  <c r="F7" i="1" a="1"/>
  <c r="F7" i="1" s="1"/>
  <c r="F12" i="1" a="1"/>
  <c r="F12" i="1" s="1"/>
  <c r="F23" i="1" a="1"/>
  <c r="F23" i="1" s="1"/>
  <c r="F17" i="1" a="1"/>
  <c r="F17" i="1" s="1"/>
  <c r="F19" i="1" a="1"/>
  <c r="F19" i="1" s="1"/>
  <c r="F21" i="1" a="1"/>
  <c r="F21" i="1" s="1"/>
  <c r="F62" i="1" a="1"/>
  <c r="F62" i="1" s="1"/>
  <c r="F16" i="1" a="1"/>
  <c r="F16" i="1" s="1"/>
  <c r="F24" i="1" a="1"/>
  <c r="F24" i="1" s="1"/>
  <c r="F15" i="1" a="1"/>
  <c r="F15" i="1" s="1"/>
  <c r="F25" i="1" a="1"/>
  <c r="F25" i="1" s="1"/>
  <c r="F57" i="1" a="1"/>
  <c r="F57" i="1" s="1"/>
  <c r="F26" i="1" a="1"/>
  <c r="F26" i="1" s="1"/>
  <c r="F29" i="1" a="1"/>
  <c r="F29" i="1" s="1"/>
  <c r="F30" i="1" a="1"/>
  <c r="F30" i="1" s="1"/>
  <c r="F33" i="1" a="1"/>
  <c r="F33" i="1" s="1"/>
  <c r="F34" i="1" a="1"/>
  <c r="F34" i="1" s="1"/>
  <c r="F6" i="1" a="1"/>
  <c r="F6" i="1" s="1"/>
  <c r="F35" i="1" a="1"/>
  <c r="F35" i="1" s="1"/>
  <c r="F36" i="1" a="1"/>
  <c r="F36" i="1" s="1"/>
  <c r="F37" i="1" a="1"/>
  <c r="F37" i="1" s="1"/>
  <c r="F39" i="1" a="1"/>
  <c r="F39" i="1" s="1"/>
  <c r="F20" i="1" a="1"/>
  <c r="F20" i="1" s="1"/>
  <c r="F42" i="1" a="1"/>
  <c r="F42" i="1" s="1"/>
  <c r="F44" i="1" a="1"/>
  <c r="F44" i="1" s="1"/>
  <c r="F46" i="1" a="1"/>
  <c r="F46" i="1" s="1"/>
  <c r="F49" i="1" a="1"/>
  <c r="F49" i="1" s="1"/>
  <c r="F53" i="1" a="1"/>
  <c r="F53" i="1" s="1"/>
  <c r="F61" i="1" a="1"/>
  <c r="F61" i="1" s="1"/>
  <c r="F58" i="1" a="1"/>
  <c r="F58" i="1" s="1"/>
  <c r="F11" i="1" a="1"/>
  <c r="F11" i="1" s="1"/>
  <c r="F69" i="1" a="1"/>
  <c r="F69" i="1" s="1"/>
  <c r="F71" i="1" a="1"/>
  <c r="F71" i="1" s="1"/>
  <c r="F78" i="1" a="1"/>
  <c r="F78" i="1" s="1"/>
  <c r="F81" i="1" a="1"/>
  <c r="F81" i="1" s="1"/>
  <c r="F83" i="1" a="1"/>
  <c r="F83" i="1" s="1"/>
  <c r="F80" i="1" a="1"/>
  <c r="F80" i="1" s="1"/>
  <c r="F79" i="1" a="1"/>
  <c r="F79" i="1" s="1"/>
  <c r="F82" i="1" a="1"/>
  <c r="F82" i="1" s="1"/>
  <c r="I10" i="1" a="1"/>
  <c r="I10" i="1" s="1"/>
  <c r="I5" i="1" a="1"/>
  <c r="I5" i="1" s="1"/>
  <c r="I7" i="1" a="1"/>
  <c r="I7" i="1" s="1"/>
  <c r="I12" i="1" a="1"/>
  <c r="I12" i="1" s="1"/>
  <c r="I23" i="1" a="1"/>
  <c r="I23" i="1" s="1"/>
  <c r="I17" i="1" a="1"/>
  <c r="I17" i="1" s="1"/>
  <c r="I19" i="1" a="1"/>
  <c r="I19" i="1" s="1"/>
  <c r="I21" i="1" a="1"/>
  <c r="I21" i="1" s="1"/>
  <c r="I62" i="1" a="1"/>
  <c r="I62" i="1" s="1"/>
  <c r="I16" i="1" a="1"/>
  <c r="I16" i="1" s="1"/>
  <c r="I24" i="1" a="1"/>
  <c r="I24" i="1" s="1"/>
  <c r="I15" i="1" a="1"/>
  <c r="I15" i="1" s="1"/>
  <c r="I25" i="1" a="1"/>
  <c r="I25" i="1" s="1"/>
  <c r="I57" i="1" a="1"/>
  <c r="I57" i="1" s="1"/>
  <c r="I26" i="1" a="1"/>
  <c r="I26" i="1" s="1"/>
  <c r="I29" i="1" a="1"/>
  <c r="I29" i="1" s="1"/>
  <c r="I30" i="1" a="1"/>
  <c r="I30" i="1" s="1"/>
  <c r="I33" i="1" a="1"/>
  <c r="I33" i="1" s="1"/>
  <c r="I34" i="1" a="1"/>
  <c r="I34" i="1" s="1"/>
  <c r="I6" i="1" a="1"/>
  <c r="I6" i="1" s="1"/>
  <c r="I35" i="1" a="1"/>
  <c r="I35" i="1" s="1"/>
  <c r="I36" i="1" a="1"/>
  <c r="I36" i="1" s="1"/>
  <c r="I37" i="1" a="1"/>
  <c r="I37" i="1" s="1"/>
  <c r="I39" i="1" a="1"/>
  <c r="I39" i="1" s="1"/>
  <c r="I20" i="1" a="1"/>
  <c r="I20" i="1" s="1"/>
  <c r="I42" i="1" a="1"/>
  <c r="I42" i="1" s="1"/>
  <c r="I44" i="1" a="1"/>
  <c r="I44" i="1" s="1"/>
  <c r="I46" i="1" a="1"/>
  <c r="I46" i="1" s="1"/>
  <c r="I49" i="1" a="1"/>
  <c r="I49" i="1" s="1"/>
  <c r="I53" i="1" a="1"/>
  <c r="I53" i="1" s="1"/>
  <c r="I61" i="1" a="1"/>
  <c r="I61" i="1" s="1"/>
  <c r="I58" i="1" a="1"/>
  <c r="I58" i="1" s="1"/>
  <c r="I11" i="1" a="1"/>
  <c r="I11" i="1" s="1"/>
  <c r="I69" i="1" a="1"/>
  <c r="I69" i="1" s="1"/>
  <c r="I71" i="1" a="1"/>
  <c r="I71" i="1" s="1"/>
  <c r="I78" i="1" a="1"/>
  <c r="I78" i="1" s="1"/>
  <c r="I81" i="1" a="1"/>
  <c r="I81" i="1" s="1"/>
  <c r="I83" i="1" a="1"/>
  <c r="I83" i="1" s="1"/>
  <c r="I80" i="1" a="1"/>
  <c r="I80" i="1" s="1"/>
  <c r="I79" i="1" a="1"/>
  <c r="I79" i="1" s="1"/>
  <c r="I82" i="1" a="1"/>
  <c r="I82" i="1" s="1"/>
  <c r="H10" i="1" a="1"/>
  <c r="H10" i="1" s="1"/>
  <c r="H5" i="1" a="1"/>
  <c r="H5" i="1" s="1"/>
  <c r="H7" i="1" a="1"/>
  <c r="H7" i="1" s="1"/>
  <c r="H12" i="1" a="1"/>
  <c r="H12" i="1" s="1"/>
  <c r="H23" i="1" a="1"/>
  <c r="H23" i="1" s="1"/>
  <c r="H17" i="1" a="1"/>
  <c r="H17" i="1" s="1"/>
  <c r="H19" i="1" a="1"/>
  <c r="H19" i="1" s="1"/>
  <c r="H21" i="1" a="1"/>
  <c r="H21" i="1" s="1"/>
  <c r="H62" i="1" a="1"/>
  <c r="H62" i="1" s="1"/>
  <c r="H16" i="1" a="1"/>
  <c r="H16" i="1" s="1"/>
  <c r="H24" i="1" a="1"/>
  <c r="H24" i="1" s="1"/>
  <c r="H15" i="1" a="1"/>
  <c r="H15" i="1" s="1"/>
  <c r="H25" i="1" a="1"/>
  <c r="H25" i="1" s="1"/>
  <c r="H57" i="1" a="1"/>
  <c r="H57" i="1" s="1"/>
  <c r="H26" i="1" a="1"/>
  <c r="H26" i="1" s="1"/>
  <c r="H29" i="1" a="1"/>
  <c r="H29" i="1" s="1"/>
  <c r="H30" i="1" a="1"/>
  <c r="H30" i="1" s="1"/>
  <c r="H33" i="1" a="1"/>
  <c r="H33" i="1" s="1"/>
  <c r="H34" i="1" a="1"/>
  <c r="H34" i="1" s="1"/>
  <c r="H6" i="1" a="1"/>
  <c r="H6" i="1" s="1"/>
  <c r="H35" i="1" a="1"/>
  <c r="H35" i="1" s="1"/>
  <c r="H36" i="1" a="1"/>
  <c r="H36" i="1" s="1"/>
  <c r="H37" i="1" a="1"/>
  <c r="H37" i="1" s="1"/>
  <c r="H39" i="1" a="1"/>
  <c r="H39" i="1" s="1"/>
  <c r="H20" i="1" a="1"/>
  <c r="H20" i="1" s="1"/>
  <c r="H42" i="1" a="1"/>
  <c r="H42" i="1" s="1"/>
  <c r="H44" i="1" a="1"/>
  <c r="H44" i="1" s="1"/>
  <c r="H46" i="1" a="1"/>
  <c r="H46" i="1" s="1"/>
  <c r="H49" i="1" a="1"/>
  <c r="H49" i="1" s="1"/>
  <c r="H53" i="1" a="1"/>
  <c r="H53" i="1" s="1"/>
  <c r="H61" i="1" a="1"/>
  <c r="H61" i="1" s="1"/>
  <c r="H58" i="1" a="1"/>
  <c r="H58" i="1" s="1"/>
  <c r="H11" i="1" a="1"/>
  <c r="H11" i="1" s="1"/>
  <c r="H69" i="1" a="1"/>
  <c r="H69" i="1" s="1"/>
  <c r="H71" i="1" a="1"/>
  <c r="H71" i="1" s="1"/>
  <c r="H78" i="1" a="1"/>
  <c r="H78" i="1" s="1"/>
  <c r="H81" i="1" a="1"/>
  <c r="H81" i="1" s="1"/>
  <c r="H83" i="1" a="1"/>
  <c r="H83" i="1" s="1"/>
  <c r="H80" i="1" a="1"/>
  <c r="H80" i="1" s="1"/>
  <c r="H79" i="1" a="1"/>
  <c r="H79" i="1" s="1"/>
  <c r="H82" i="1" a="1"/>
  <c r="H82" i="1" s="1"/>
  <c r="G10" i="1" a="1"/>
  <c r="G10" i="1" s="1"/>
  <c r="G5" i="1" a="1"/>
  <c r="G5" i="1" s="1"/>
  <c r="G7" i="1" a="1"/>
  <c r="G7" i="1" s="1"/>
  <c r="G12" i="1" a="1"/>
  <c r="G12" i="1" s="1"/>
  <c r="G23" i="1" a="1"/>
  <c r="G23" i="1" s="1"/>
  <c r="G17" i="1" a="1"/>
  <c r="G17" i="1" s="1"/>
  <c r="G19" i="1" a="1"/>
  <c r="G19" i="1" s="1"/>
  <c r="G21" i="1" a="1"/>
  <c r="G21" i="1" s="1"/>
  <c r="G62" i="1" a="1"/>
  <c r="G62" i="1" s="1"/>
  <c r="G16" i="1" a="1"/>
  <c r="G16" i="1" s="1"/>
  <c r="G24" i="1" a="1"/>
  <c r="G24" i="1" s="1"/>
  <c r="G15" i="1" a="1"/>
  <c r="G15" i="1" s="1"/>
  <c r="G25" i="1" a="1"/>
  <c r="G25" i="1" s="1"/>
  <c r="G57" i="1" a="1"/>
  <c r="G57" i="1" s="1"/>
  <c r="G26" i="1" a="1"/>
  <c r="G26" i="1" s="1"/>
  <c r="G29" i="1" a="1"/>
  <c r="G29" i="1" s="1"/>
  <c r="G30" i="1" a="1"/>
  <c r="G30" i="1" s="1"/>
  <c r="G33" i="1" a="1"/>
  <c r="G33" i="1" s="1"/>
  <c r="G34" i="1" a="1"/>
  <c r="G34" i="1" s="1"/>
  <c r="G6" i="1" a="1"/>
  <c r="G6" i="1" s="1"/>
  <c r="G35" i="1" a="1"/>
  <c r="G35" i="1" s="1"/>
  <c r="G36" i="1" a="1"/>
  <c r="G36" i="1" s="1"/>
  <c r="G37" i="1" a="1"/>
  <c r="G37" i="1" s="1"/>
  <c r="G39" i="1" a="1"/>
  <c r="G39" i="1" s="1"/>
  <c r="G20" i="1" a="1"/>
  <c r="G20" i="1" s="1"/>
  <c r="G42" i="1" a="1"/>
  <c r="G42" i="1" s="1"/>
  <c r="G44" i="1" a="1"/>
  <c r="G44" i="1" s="1"/>
  <c r="G46" i="1" a="1"/>
  <c r="G46" i="1" s="1"/>
  <c r="G49" i="1" a="1"/>
  <c r="G49" i="1" s="1"/>
  <c r="G53" i="1" a="1"/>
  <c r="G53" i="1" s="1"/>
  <c r="G61" i="1" a="1"/>
  <c r="G61" i="1" s="1"/>
  <c r="G58" i="1" a="1"/>
  <c r="G58" i="1" s="1"/>
  <c r="G11" i="1" a="1"/>
  <c r="G11" i="1" s="1"/>
  <c r="G69" i="1" a="1"/>
  <c r="G69" i="1" s="1"/>
  <c r="G71" i="1" a="1"/>
  <c r="G71" i="1" s="1"/>
  <c r="G78" i="1" a="1"/>
  <c r="G78" i="1" s="1"/>
  <c r="G81" i="1" a="1"/>
  <c r="G81" i="1" s="1"/>
  <c r="G83" i="1" a="1"/>
  <c r="G83" i="1" s="1"/>
  <c r="G80" i="1" a="1"/>
  <c r="G80" i="1" s="1"/>
  <c r="G79" i="1" a="1"/>
  <c r="G79" i="1" s="1"/>
  <c r="G82" i="1" a="1"/>
  <c r="G82" i="1" s="1"/>
  <c r="B10" i="1" a="1"/>
  <c r="B10" i="1" s="1"/>
  <c r="T10" i="1" s="1"/>
  <c r="B82" i="1" a="1"/>
  <c r="B82" i="1" s="1"/>
  <c r="T82" i="1" s="1"/>
  <c r="B79" i="1" a="1"/>
  <c r="B79" i="1" s="1"/>
  <c r="T79" i="1" s="1"/>
  <c r="B80" i="1" a="1"/>
  <c r="B80" i="1" s="1"/>
  <c r="T80" i="1" s="1"/>
  <c r="B83" i="1" a="1"/>
  <c r="B83" i="1" s="1"/>
  <c r="T83" i="1" s="1"/>
  <c r="B81" i="1" a="1"/>
  <c r="B81" i="1" s="1"/>
  <c r="B78" i="1" a="1"/>
  <c r="B78" i="1" s="1"/>
  <c r="T78" i="1" s="1"/>
  <c r="B71" i="1" a="1"/>
  <c r="B71" i="1" s="1"/>
  <c r="T71" i="1" s="1"/>
  <c r="B69" i="1" a="1"/>
  <c r="B69" i="1" s="1"/>
  <c r="T69" i="1" s="1"/>
  <c r="B11" i="1" a="1"/>
  <c r="B11" i="1" s="1"/>
  <c r="T11" i="1" s="1"/>
  <c r="B58" i="1" a="1"/>
  <c r="B58" i="1" s="1"/>
  <c r="T58" i="1" s="1"/>
  <c r="B61" i="1" a="1"/>
  <c r="B61" i="1" s="1"/>
  <c r="T61" i="1" s="1"/>
  <c r="B53" i="1" a="1"/>
  <c r="B53" i="1" s="1"/>
  <c r="T53" i="1" s="1"/>
  <c r="B49" i="1" a="1"/>
  <c r="B49" i="1" s="1"/>
  <c r="T49" i="1" s="1"/>
  <c r="B46" i="1" a="1"/>
  <c r="B46" i="1" s="1"/>
  <c r="T46" i="1" s="1"/>
  <c r="B44" i="1" a="1"/>
  <c r="B44" i="1" s="1"/>
  <c r="T44" i="1" s="1"/>
  <c r="B42" i="1" a="1"/>
  <c r="B42" i="1" s="1"/>
  <c r="T42" i="1" s="1"/>
  <c r="B20" i="1" a="1"/>
  <c r="B20" i="1" s="1"/>
  <c r="T20" i="1" s="1"/>
  <c r="B39" i="1" a="1"/>
  <c r="B39" i="1" s="1"/>
  <c r="T39" i="1" s="1"/>
  <c r="B37" i="1" a="1"/>
  <c r="B37" i="1" s="1"/>
  <c r="T37" i="1" s="1"/>
  <c r="B36" i="1" a="1"/>
  <c r="B36" i="1" s="1"/>
  <c r="T36" i="1" s="1"/>
  <c r="B35" i="1" a="1"/>
  <c r="B35" i="1" s="1"/>
  <c r="T35" i="1" s="1"/>
  <c r="B6" i="1" a="1"/>
  <c r="B6" i="1" s="1"/>
  <c r="T6" i="1" s="1"/>
  <c r="B34" i="1" a="1"/>
  <c r="B34" i="1" s="1"/>
  <c r="T34" i="1" s="1"/>
  <c r="B33" i="1" a="1"/>
  <c r="B33" i="1" s="1"/>
  <c r="T33" i="1" s="1"/>
  <c r="B30" i="1" a="1"/>
  <c r="B30" i="1" s="1"/>
  <c r="T30" i="1" s="1"/>
  <c r="B29" i="1" a="1"/>
  <c r="B29" i="1" s="1"/>
  <c r="T29" i="1" s="1"/>
  <c r="B12" i="1" a="1"/>
  <c r="B12" i="1" s="1"/>
  <c r="T12" i="1" s="1"/>
  <c r="B23" i="1" a="1"/>
  <c r="B23" i="1" s="1"/>
  <c r="T23" i="1" s="1"/>
  <c r="B17" i="1" a="1"/>
  <c r="B17" i="1" s="1"/>
  <c r="T17" i="1" s="1"/>
  <c r="B19" i="1" a="1"/>
  <c r="B19" i="1" s="1"/>
  <c r="T19" i="1" s="1"/>
  <c r="B21" i="1" a="1"/>
  <c r="B21" i="1" s="1"/>
  <c r="T21" i="1" s="1"/>
  <c r="B62" i="1" a="1"/>
  <c r="B62" i="1" s="1"/>
  <c r="T62" i="1" s="1"/>
  <c r="B16" i="1" a="1"/>
  <c r="B16" i="1" s="1"/>
  <c r="T16" i="1" s="1"/>
  <c r="B24" i="1" a="1"/>
  <c r="B24" i="1" s="1"/>
  <c r="T24" i="1" s="1"/>
  <c r="B15" i="1" a="1"/>
  <c r="B15" i="1" s="1"/>
  <c r="T15" i="1" s="1"/>
  <c r="B25" i="1" a="1"/>
  <c r="B25" i="1" s="1"/>
  <c r="T25" i="1" s="1"/>
  <c r="B57" i="1" a="1"/>
  <c r="B57" i="1" s="1"/>
  <c r="T57" i="1" s="1"/>
  <c r="B26" i="1" a="1"/>
  <c r="B26" i="1" s="1"/>
  <c r="T26" i="1" s="1"/>
  <c r="B5" i="1" a="1"/>
  <c r="B5" i="1" s="1"/>
  <c r="T5" i="1" s="1"/>
  <c r="B7" i="1" a="1"/>
  <c r="B7" i="1" s="1"/>
  <c r="T7" i="1" s="1"/>
  <c r="T81" i="1" l="1"/>
  <c r="P82" i="1"/>
  <c r="Q82" i="1" s="1"/>
  <c r="P81" i="1"/>
  <c r="Q81" i="1" s="1"/>
  <c r="P11" i="1"/>
  <c r="Q11" i="1" s="1"/>
  <c r="P49" i="1"/>
  <c r="Q49" i="1" s="1"/>
  <c r="P20" i="1"/>
  <c r="Q20" i="1" s="1"/>
  <c r="P35" i="1"/>
  <c r="Q35" i="1" s="1"/>
  <c r="P30" i="1"/>
  <c r="Q30" i="1" s="1"/>
  <c r="P25" i="1"/>
  <c r="Q25" i="1" s="1"/>
  <c r="P62" i="1"/>
  <c r="Q62" i="1" s="1"/>
  <c r="P23" i="1"/>
  <c r="Q23" i="1" s="1"/>
  <c r="P10" i="1"/>
  <c r="Q10" i="1" s="1"/>
  <c r="P79" i="1"/>
  <c r="Q79" i="1" s="1"/>
  <c r="P78" i="1"/>
  <c r="Q78" i="1" s="1"/>
  <c r="P58" i="1"/>
  <c r="Q58" i="1" s="1"/>
  <c r="P46" i="1"/>
  <c r="Q46" i="1" s="1"/>
  <c r="P39" i="1"/>
  <c r="Q39" i="1" s="1"/>
  <c r="P6" i="1"/>
  <c r="Q6" i="1" s="1"/>
  <c r="P29" i="1"/>
  <c r="Q29" i="1" s="1"/>
  <c r="P15" i="1"/>
  <c r="Q15" i="1" s="1"/>
  <c r="P21" i="1"/>
  <c r="Q21" i="1" s="1"/>
  <c r="P12" i="1"/>
  <c r="Q12" i="1" s="1"/>
  <c r="P80" i="1"/>
  <c r="Q80" i="1" s="1"/>
  <c r="P71" i="1"/>
  <c r="Q71" i="1" s="1"/>
  <c r="P61" i="1"/>
  <c r="Q61" i="1" s="1"/>
  <c r="P44" i="1"/>
  <c r="Q44" i="1" s="1"/>
  <c r="P37" i="1"/>
  <c r="Q37" i="1" s="1"/>
  <c r="P34" i="1"/>
  <c r="Q34" i="1" s="1"/>
  <c r="P26" i="1"/>
  <c r="Q26" i="1" s="1"/>
  <c r="P24" i="1"/>
  <c r="Q24" i="1" s="1"/>
  <c r="P19" i="1"/>
  <c r="Q19" i="1" s="1"/>
  <c r="P7" i="1"/>
  <c r="Q7" i="1" s="1"/>
  <c r="P83" i="1"/>
  <c r="Q83" i="1" s="1"/>
  <c r="P69" i="1"/>
  <c r="Q69" i="1" s="1"/>
  <c r="P53" i="1"/>
  <c r="Q53" i="1" s="1"/>
  <c r="P42" i="1"/>
  <c r="Q42" i="1" s="1"/>
  <c r="P36" i="1"/>
  <c r="Q36" i="1" s="1"/>
  <c r="P33" i="1"/>
  <c r="Q33" i="1" s="1"/>
  <c r="P57" i="1"/>
  <c r="Q57" i="1" s="1"/>
  <c r="P16" i="1"/>
  <c r="Q16" i="1" s="1"/>
  <c r="P17" i="1"/>
  <c r="Q17" i="1" s="1"/>
  <c r="P5" i="1"/>
  <c r="Q5" i="1" s="1"/>
  <c r="U82" i="1"/>
  <c r="U79" i="1"/>
  <c r="U80" i="1"/>
  <c r="U83" i="1"/>
  <c r="U81" i="1"/>
  <c r="U78" i="1"/>
  <c r="U71" i="1"/>
  <c r="U69" i="1"/>
  <c r="U11" i="1"/>
  <c r="U58" i="1"/>
  <c r="U61" i="1"/>
  <c r="U53" i="1"/>
  <c r="U49" i="1"/>
  <c r="U46" i="1"/>
  <c r="U44" i="1"/>
  <c r="U42" i="1"/>
  <c r="U20" i="1"/>
  <c r="U39" i="1"/>
  <c r="U37" i="1"/>
  <c r="U36" i="1"/>
  <c r="U35" i="1"/>
  <c r="U6" i="1"/>
  <c r="U34" i="1"/>
  <c r="U33" i="1"/>
  <c r="U30" i="1"/>
  <c r="U29" i="1"/>
  <c r="U26" i="1"/>
  <c r="U57" i="1"/>
  <c r="U25" i="1"/>
  <c r="U15" i="1"/>
  <c r="U24" i="1"/>
  <c r="U16" i="1"/>
  <c r="U62" i="1"/>
  <c r="U21" i="1"/>
  <c r="U19" i="1"/>
  <c r="U17" i="1"/>
  <c r="U23" i="1"/>
  <c r="U12" i="1"/>
  <c r="V7" i="1"/>
  <c r="U5" i="1"/>
  <c r="U10" i="1"/>
  <c r="U7" i="1"/>
  <c r="V82" i="1"/>
  <c r="V79" i="1"/>
  <c r="V80" i="1"/>
  <c r="V83" i="1"/>
  <c r="V81" i="1"/>
  <c r="V78" i="1"/>
  <c r="V71" i="1"/>
  <c r="V69" i="1"/>
  <c r="V11" i="1"/>
  <c r="V58" i="1"/>
  <c r="V61" i="1"/>
  <c r="V53" i="1"/>
  <c r="V49" i="1"/>
  <c r="V46" i="1"/>
  <c r="V44" i="1"/>
  <c r="V42" i="1"/>
  <c r="V20" i="1"/>
  <c r="V39" i="1"/>
  <c r="V37" i="1"/>
  <c r="V36" i="1"/>
  <c r="V35" i="1"/>
  <c r="V6" i="1"/>
  <c r="V34" i="1"/>
  <c r="V33" i="1"/>
  <c r="V30" i="1"/>
  <c r="V29" i="1"/>
  <c r="V26" i="1"/>
  <c r="V57" i="1"/>
  <c r="V25" i="1"/>
  <c r="V15" i="1"/>
  <c r="V24" i="1"/>
  <c r="V16" i="1"/>
  <c r="V62" i="1"/>
  <c r="V21" i="1"/>
  <c r="V19" i="1"/>
  <c r="V17" i="1"/>
  <c r="V23" i="1"/>
  <c r="V12" i="1"/>
  <c r="V5" i="1"/>
  <c r="V10" i="1"/>
  <c r="W82" i="1"/>
  <c r="W79" i="1"/>
  <c r="W80" i="1"/>
  <c r="W83" i="1"/>
  <c r="W81" i="1"/>
  <c r="W78" i="1"/>
  <c r="W71" i="1"/>
  <c r="W69" i="1"/>
  <c r="W11" i="1"/>
  <c r="W58" i="1"/>
  <c r="W61" i="1"/>
  <c r="W53" i="1"/>
  <c r="W49" i="1"/>
  <c r="W46" i="1"/>
  <c r="W44" i="1"/>
  <c r="W42" i="1"/>
  <c r="W20" i="1"/>
  <c r="W39" i="1"/>
  <c r="W37" i="1"/>
  <c r="W36" i="1"/>
  <c r="W35" i="1"/>
  <c r="W6" i="1"/>
  <c r="W34" i="1"/>
  <c r="W33" i="1"/>
  <c r="W30" i="1"/>
  <c r="W29" i="1"/>
  <c r="W26" i="1"/>
  <c r="W57" i="1"/>
  <c r="W25" i="1"/>
  <c r="W15" i="1"/>
  <c r="W24" i="1"/>
  <c r="W16" i="1"/>
  <c r="W62" i="1"/>
  <c r="W21" i="1"/>
  <c r="W19" i="1"/>
  <c r="W17" i="1"/>
  <c r="W23" i="1"/>
  <c r="W12" i="1"/>
  <c r="W7" i="1"/>
  <c r="W5" i="1"/>
  <c r="W10" i="1"/>
  <c r="M16" i="7"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72">
    <bk>
      <extLst>
        <ext uri="{3e2802c4-a4d2-4d8b-9148-e3be6c30e623}">
          <xlrd:rvb i="6"/>
        </ext>
      </extLst>
    </bk>
    <bk>
      <extLst>
        <ext uri="{3e2802c4-a4d2-4d8b-9148-e3be6c30e623}">
          <xlrd:rvb i="12"/>
        </ext>
      </extLst>
    </bk>
    <bk>
      <extLst>
        <ext uri="{3e2802c4-a4d2-4d8b-9148-e3be6c30e623}">
          <xlrd:rvb i="18"/>
        </ext>
      </extLst>
    </bk>
    <bk>
      <extLst>
        <ext uri="{3e2802c4-a4d2-4d8b-9148-e3be6c30e623}">
          <xlrd:rvb i="24"/>
        </ext>
      </extLst>
    </bk>
    <bk>
      <extLst>
        <ext uri="{3e2802c4-a4d2-4d8b-9148-e3be6c30e623}">
          <xlrd:rvb i="30"/>
        </ext>
      </extLst>
    </bk>
    <bk>
      <extLst>
        <ext uri="{3e2802c4-a4d2-4d8b-9148-e3be6c30e623}">
          <xlrd:rvb i="36"/>
        </ext>
      </extLst>
    </bk>
    <bk>
      <extLst>
        <ext uri="{3e2802c4-a4d2-4d8b-9148-e3be6c30e623}">
          <xlrd:rvb i="39"/>
        </ext>
      </extLst>
    </bk>
    <bk>
      <extLst>
        <ext uri="{3e2802c4-a4d2-4d8b-9148-e3be6c30e623}">
          <xlrd:rvb i="45"/>
        </ext>
      </extLst>
    </bk>
    <bk>
      <extLst>
        <ext uri="{3e2802c4-a4d2-4d8b-9148-e3be6c30e623}">
          <xlrd:rvb i="51"/>
        </ext>
      </extLst>
    </bk>
    <bk>
      <extLst>
        <ext uri="{3e2802c4-a4d2-4d8b-9148-e3be6c30e623}">
          <xlrd:rvb i="57"/>
        </ext>
      </extLst>
    </bk>
    <bk>
      <extLst>
        <ext uri="{3e2802c4-a4d2-4d8b-9148-e3be6c30e623}">
          <xlrd:rvb i="63"/>
        </ext>
      </extLst>
    </bk>
    <bk>
      <extLst>
        <ext uri="{3e2802c4-a4d2-4d8b-9148-e3be6c30e623}">
          <xlrd:rvb i="69"/>
        </ext>
      </extLst>
    </bk>
    <bk>
      <extLst>
        <ext uri="{3e2802c4-a4d2-4d8b-9148-e3be6c30e623}">
          <xlrd:rvb i="75"/>
        </ext>
      </extLst>
    </bk>
    <bk>
      <extLst>
        <ext uri="{3e2802c4-a4d2-4d8b-9148-e3be6c30e623}">
          <xlrd:rvb i="81"/>
        </ext>
      </extLst>
    </bk>
    <bk>
      <extLst>
        <ext uri="{3e2802c4-a4d2-4d8b-9148-e3be6c30e623}">
          <xlrd:rvb i="87"/>
        </ext>
      </extLst>
    </bk>
    <bk>
      <extLst>
        <ext uri="{3e2802c4-a4d2-4d8b-9148-e3be6c30e623}">
          <xlrd:rvb i="93"/>
        </ext>
      </extLst>
    </bk>
    <bk>
      <extLst>
        <ext uri="{3e2802c4-a4d2-4d8b-9148-e3be6c30e623}">
          <xlrd:rvb i="100"/>
        </ext>
      </extLst>
    </bk>
    <bk>
      <extLst>
        <ext uri="{3e2802c4-a4d2-4d8b-9148-e3be6c30e623}">
          <xlrd:rvb i="101"/>
        </ext>
      </extLst>
    </bk>
    <bk>
      <extLst>
        <ext uri="{3e2802c4-a4d2-4d8b-9148-e3be6c30e623}">
          <xlrd:rvb i="107"/>
        </ext>
      </extLst>
    </bk>
    <bk>
      <extLst>
        <ext uri="{3e2802c4-a4d2-4d8b-9148-e3be6c30e623}">
          <xlrd:rvb i="113"/>
        </ext>
      </extLst>
    </bk>
    <bk>
      <extLst>
        <ext uri="{3e2802c4-a4d2-4d8b-9148-e3be6c30e623}">
          <xlrd:rvb i="119"/>
        </ext>
      </extLst>
    </bk>
    <bk>
      <extLst>
        <ext uri="{3e2802c4-a4d2-4d8b-9148-e3be6c30e623}">
          <xlrd:rvb i="122"/>
        </ext>
      </extLst>
    </bk>
    <bk>
      <extLst>
        <ext uri="{3e2802c4-a4d2-4d8b-9148-e3be6c30e623}">
          <xlrd:rvb i="128"/>
        </ext>
      </extLst>
    </bk>
    <bk>
      <extLst>
        <ext uri="{3e2802c4-a4d2-4d8b-9148-e3be6c30e623}">
          <xlrd:rvb i="134"/>
        </ext>
      </extLst>
    </bk>
    <bk>
      <extLst>
        <ext uri="{3e2802c4-a4d2-4d8b-9148-e3be6c30e623}">
          <xlrd:rvb i="140"/>
        </ext>
      </extLst>
    </bk>
    <bk>
      <extLst>
        <ext uri="{3e2802c4-a4d2-4d8b-9148-e3be6c30e623}">
          <xlrd:rvb i="146"/>
        </ext>
      </extLst>
    </bk>
    <bk>
      <extLst>
        <ext uri="{3e2802c4-a4d2-4d8b-9148-e3be6c30e623}">
          <xlrd:rvb i="149"/>
        </ext>
      </extLst>
    </bk>
    <bk>
      <extLst>
        <ext uri="{3e2802c4-a4d2-4d8b-9148-e3be6c30e623}">
          <xlrd:rvb i="152"/>
        </ext>
      </extLst>
    </bk>
    <bk>
      <extLst>
        <ext uri="{3e2802c4-a4d2-4d8b-9148-e3be6c30e623}">
          <xlrd:rvb i="158"/>
        </ext>
      </extLst>
    </bk>
    <bk>
      <extLst>
        <ext uri="{3e2802c4-a4d2-4d8b-9148-e3be6c30e623}">
          <xlrd:rvb i="164"/>
        </ext>
      </extLst>
    </bk>
    <bk>
      <extLst>
        <ext uri="{3e2802c4-a4d2-4d8b-9148-e3be6c30e623}">
          <xlrd:rvb i="167"/>
        </ext>
      </extLst>
    </bk>
    <bk>
      <extLst>
        <ext uri="{3e2802c4-a4d2-4d8b-9148-e3be6c30e623}">
          <xlrd:rvb i="170"/>
        </ext>
      </extLst>
    </bk>
    <bk>
      <extLst>
        <ext uri="{3e2802c4-a4d2-4d8b-9148-e3be6c30e623}">
          <xlrd:rvb i="173"/>
        </ext>
      </extLst>
    </bk>
    <bk>
      <extLst>
        <ext uri="{3e2802c4-a4d2-4d8b-9148-e3be6c30e623}">
          <xlrd:rvb i="176"/>
        </ext>
      </extLst>
    </bk>
    <bk>
      <extLst>
        <ext uri="{3e2802c4-a4d2-4d8b-9148-e3be6c30e623}">
          <xlrd:rvb i="182"/>
        </ext>
      </extLst>
    </bk>
    <bk>
      <extLst>
        <ext uri="{3e2802c4-a4d2-4d8b-9148-e3be6c30e623}">
          <xlrd:rvb i="188"/>
        </ext>
      </extLst>
    </bk>
    <bk>
      <extLst>
        <ext uri="{3e2802c4-a4d2-4d8b-9148-e3be6c30e623}">
          <xlrd:rvb i="194"/>
        </ext>
      </extLst>
    </bk>
    <bk>
      <extLst>
        <ext uri="{3e2802c4-a4d2-4d8b-9148-e3be6c30e623}">
          <xlrd:rvb i="200"/>
        </ext>
      </extLst>
    </bk>
    <bk>
      <extLst>
        <ext uri="{3e2802c4-a4d2-4d8b-9148-e3be6c30e623}">
          <xlrd:rvb i="206"/>
        </ext>
      </extLst>
    </bk>
    <bk>
      <extLst>
        <ext uri="{3e2802c4-a4d2-4d8b-9148-e3be6c30e623}">
          <xlrd:rvb i="209"/>
        </ext>
      </extLst>
    </bk>
    <bk>
      <extLst>
        <ext uri="{3e2802c4-a4d2-4d8b-9148-e3be6c30e623}">
          <xlrd:rvb i="212"/>
        </ext>
      </extLst>
    </bk>
    <bk>
      <extLst>
        <ext uri="{3e2802c4-a4d2-4d8b-9148-e3be6c30e623}">
          <xlrd:rvb i="218"/>
        </ext>
      </extLst>
    </bk>
    <bk>
      <extLst>
        <ext uri="{3e2802c4-a4d2-4d8b-9148-e3be6c30e623}">
          <xlrd:rvb i="224"/>
        </ext>
      </extLst>
    </bk>
    <bk>
      <extLst>
        <ext uri="{3e2802c4-a4d2-4d8b-9148-e3be6c30e623}">
          <xlrd:rvb i="230"/>
        </ext>
      </extLst>
    </bk>
    <bk>
      <extLst>
        <ext uri="{3e2802c4-a4d2-4d8b-9148-e3be6c30e623}">
          <xlrd:rvb i="233"/>
        </ext>
      </extLst>
    </bk>
    <bk>
      <extLst>
        <ext uri="{3e2802c4-a4d2-4d8b-9148-e3be6c30e623}">
          <xlrd:rvb i="239"/>
        </ext>
      </extLst>
    </bk>
    <bk>
      <extLst>
        <ext uri="{3e2802c4-a4d2-4d8b-9148-e3be6c30e623}">
          <xlrd:rvb i="242"/>
        </ext>
      </extLst>
    </bk>
    <bk>
      <extLst>
        <ext uri="{3e2802c4-a4d2-4d8b-9148-e3be6c30e623}">
          <xlrd:rvb i="245"/>
        </ext>
      </extLst>
    </bk>
    <bk>
      <extLst>
        <ext uri="{3e2802c4-a4d2-4d8b-9148-e3be6c30e623}">
          <xlrd:rvb i="251"/>
        </ext>
      </extLst>
    </bk>
    <bk>
      <extLst>
        <ext uri="{3e2802c4-a4d2-4d8b-9148-e3be6c30e623}">
          <xlrd:rvb i="257"/>
        </ext>
      </extLst>
    </bk>
    <bk>
      <extLst>
        <ext uri="{3e2802c4-a4d2-4d8b-9148-e3be6c30e623}">
          <xlrd:rvb i="260"/>
        </ext>
      </extLst>
    </bk>
    <bk>
      <extLst>
        <ext uri="{3e2802c4-a4d2-4d8b-9148-e3be6c30e623}">
          <xlrd:rvb i="266"/>
        </ext>
      </extLst>
    </bk>
    <bk>
      <extLst>
        <ext uri="{3e2802c4-a4d2-4d8b-9148-e3be6c30e623}">
          <xlrd:rvb i="272"/>
        </ext>
      </extLst>
    </bk>
    <bk>
      <extLst>
        <ext uri="{3e2802c4-a4d2-4d8b-9148-e3be6c30e623}">
          <xlrd:rvb i="278"/>
        </ext>
      </extLst>
    </bk>
    <bk>
      <extLst>
        <ext uri="{3e2802c4-a4d2-4d8b-9148-e3be6c30e623}">
          <xlrd:rvb i="281"/>
        </ext>
      </extLst>
    </bk>
    <bk>
      <extLst>
        <ext uri="{3e2802c4-a4d2-4d8b-9148-e3be6c30e623}">
          <xlrd:rvb i="287"/>
        </ext>
      </extLst>
    </bk>
    <bk>
      <extLst>
        <ext uri="{3e2802c4-a4d2-4d8b-9148-e3be6c30e623}">
          <xlrd:rvb i="290"/>
        </ext>
      </extLst>
    </bk>
    <bk>
      <extLst>
        <ext uri="{3e2802c4-a4d2-4d8b-9148-e3be6c30e623}">
          <xlrd:rvb i="296"/>
        </ext>
      </extLst>
    </bk>
    <bk>
      <extLst>
        <ext uri="{3e2802c4-a4d2-4d8b-9148-e3be6c30e623}">
          <xlrd:rvb i="302"/>
        </ext>
      </extLst>
    </bk>
    <bk>
      <extLst>
        <ext uri="{3e2802c4-a4d2-4d8b-9148-e3be6c30e623}">
          <xlrd:rvb i="308"/>
        </ext>
      </extLst>
    </bk>
    <bk>
      <extLst>
        <ext uri="{3e2802c4-a4d2-4d8b-9148-e3be6c30e623}">
          <xlrd:rvb i="314"/>
        </ext>
      </extLst>
    </bk>
    <bk>
      <extLst>
        <ext uri="{3e2802c4-a4d2-4d8b-9148-e3be6c30e623}">
          <xlrd:rvb i="321"/>
        </ext>
      </extLst>
    </bk>
    <bk>
      <extLst>
        <ext uri="{3e2802c4-a4d2-4d8b-9148-e3be6c30e623}">
          <xlrd:rvb i="327"/>
        </ext>
      </extLst>
    </bk>
    <bk>
      <extLst>
        <ext uri="{3e2802c4-a4d2-4d8b-9148-e3be6c30e623}">
          <xlrd:rvb i="333"/>
        </ext>
      </extLst>
    </bk>
    <bk>
      <extLst>
        <ext uri="{3e2802c4-a4d2-4d8b-9148-e3be6c30e623}">
          <xlrd:rvb i="339"/>
        </ext>
      </extLst>
    </bk>
    <bk>
      <extLst>
        <ext uri="{3e2802c4-a4d2-4d8b-9148-e3be6c30e623}">
          <xlrd:rvb i="345"/>
        </ext>
      </extLst>
    </bk>
    <bk>
      <extLst>
        <ext uri="{3e2802c4-a4d2-4d8b-9148-e3be6c30e623}">
          <xlrd:rvb i="351"/>
        </ext>
      </extLst>
    </bk>
    <bk>
      <extLst>
        <ext uri="{3e2802c4-a4d2-4d8b-9148-e3be6c30e623}">
          <xlrd:rvb i="354"/>
        </ext>
      </extLst>
    </bk>
    <bk>
      <extLst>
        <ext uri="{3e2802c4-a4d2-4d8b-9148-e3be6c30e623}">
          <xlrd:rvb i="357"/>
        </ext>
      </extLst>
    </bk>
    <bk>
      <extLst>
        <ext uri="{3e2802c4-a4d2-4d8b-9148-e3be6c30e623}">
          <xlrd:rvb i="360"/>
        </ext>
      </extLst>
    </bk>
    <bk>
      <extLst>
        <ext uri="{3e2802c4-a4d2-4d8b-9148-e3be6c30e623}">
          <xlrd:rvb i="366"/>
        </ext>
      </extLst>
    </bk>
    <bk>
      <extLst>
        <ext uri="{3e2802c4-a4d2-4d8b-9148-e3be6c30e623}">
          <xlrd:rvb i="372"/>
        </ext>
      </extLst>
    </bk>
    <bk>
      <extLst>
        <ext uri="{3e2802c4-a4d2-4d8b-9148-e3be6c30e623}">
          <xlrd:rvb i="375"/>
        </ext>
      </extLst>
    </bk>
    <bk>
      <extLst>
        <ext uri="{3e2802c4-a4d2-4d8b-9148-e3be6c30e623}">
          <xlrd:rvb i="381"/>
        </ext>
      </extLst>
    </bk>
    <bk>
      <extLst>
        <ext uri="{3e2802c4-a4d2-4d8b-9148-e3be6c30e623}">
          <xlrd:rvb i="384"/>
        </ext>
      </extLst>
    </bk>
    <bk>
      <extLst>
        <ext uri="{3e2802c4-a4d2-4d8b-9148-e3be6c30e623}">
          <xlrd:rvb i="387"/>
        </ext>
      </extLst>
    </bk>
    <bk>
      <extLst>
        <ext uri="{3e2802c4-a4d2-4d8b-9148-e3be6c30e623}">
          <xlrd:rvb i="390"/>
        </ext>
      </extLst>
    </bk>
    <bk>
      <extLst>
        <ext uri="{3e2802c4-a4d2-4d8b-9148-e3be6c30e623}">
          <xlrd:rvb i="396"/>
        </ext>
      </extLst>
    </bk>
    <bk>
      <extLst>
        <ext uri="{3e2802c4-a4d2-4d8b-9148-e3be6c30e623}">
          <xlrd:rvb i="402"/>
        </ext>
      </extLst>
    </bk>
    <bk>
      <extLst>
        <ext uri="{3e2802c4-a4d2-4d8b-9148-e3be6c30e623}">
          <xlrd:rvb i="408"/>
        </ext>
      </extLst>
    </bk>
    <bk>
      <extLst>
        <ext uri="{3e2802c4-a4d2-4d8b-9148-e3be6c30e623}">
          <xlrd:rvb i="414"/>
        </ext>
      </extLst>
    </bk>
    <bk>
      <extLst>
        <ext uri="{3e2802c4-a4d2-4d8b-9148-e3be6c30e623}">
          <xlrd:rvb i="417"/>
        </ext>
      </extLst>
    </bk>
    <bk>
      <extLst>
        <ext uri="{3e2802c4-a4d2-4d8b-9148-e3be6c30e623}">
          <xlrd:rvb i="420"/>
        </ext>
      </extLst>
    </bk>
    <bk>
      <extLst>
        <ext uri="{3e2802c4-a4d2-4d8b-9148-e3be6c30e623}">
          <xlrd:rvb i="423"/>
        </ext>
      </extLst>
    </bk>
    <bk>
      <extLst>
        <ext uri="{3e2802c4-a4d2-4d8b-9148-e3be6c30e623}">
          <xlrd:rvb i="429"/>
        </ext>
      </extLst>
    </bk>
    <bk>
      <extLst>
        <ext uri="{3e2802c4-a4d2-4d8b-9148-e3be6c30e623}">
          <xlrd:rvb i="435"/>
        </ext>
      </extLst>
    </bk>
    <bk>
      <extLst>
        <ext uri="{3e2802c4-a4d2-4d8b-9148-e3be6c30e623}">
          <xlrd:rvb i="442"/>
        </ext>
      </extLst>
    </bk>
    <bk>
      <extLst>
        <ext uri="{3e2802c4-a4d2-4d8b-9148-e3be6c30e623}">
          <xlrd:rvb i="445"/>
        </ext>
      </extLst>
    </bk>
    <bk>
      <extLst>
        <ext uri="{3e2802c4-a4d2-4d8b-9148-e3be6c30e623}">
          <xlrd:rvb i="448"/>
        </ext>
      </extLst>
    </bk>
    <bk>
      <extLst>
        <ext uri="{3e2802c4-a4d2-4d8b-9148-e3be6c30e623}">
          <xlrd:rvb i="451"/>
        </ext>
      </extLst>
    </bk>
    <bk>
      <extLst>
        <ext uri="{3e2802c4-a4d2-4d8b-9148-e3be6c30e623}">
          <xlrd:rvb i="454"/>
        </ext>
      </extLst>
    </bk>
    <bk>
      <extLst>
        <ext uri="{3e2802c4-a4d2-4d8b-9148-e3be6c30e623}">
          <xlrd:rvb i="457"/>
        </ext>
      </extLst>
    </bk>
    <bk>
      <extLst>
        <ext uri="{3e2802c4-a4d2-4d8b-9148-e3be6c30e623}">
          <xlrd:rvb i="460"/>
        </ext>
      </extLst>
    </bk>
    <bk>
      <extLst>
        <ext uri="{3e2802c4-a4d2-4d8b-9148-e3be6c30e623}">
          <xlrd:rvb i="463"/>
        </ext>
      </extLst>
    </bk>
    <bk>
      <extLst>
        <ext uri="{3e2802c4-a4d2-4d8b-9148-e3be6c30e623}">
          <xlrd:rvb i="466"/>
        </ext>
      </extLst>
    </bk>
    <bk>
      <extLst>
        <ext uri="{3e2802c4-a4d2-4d8b-9148-e3be6c30e623}">
          <xlrd:rvb i="469"/>
        </ext>
      </extLst>
    </bk>
    <bk>
      <extLst>
        <ext uri="{3e2802c4-a4d2-4d8b-9148-e3be6c30e623}">
          <xlrd:rvb i="472"/>
        </ext>
      </extLst>
    </bk>
    <bk>
      <extLst>
        <ext uri="{3e2802c4-a4d2-4d8b-9148-e3be6c30e623}">
          <xlrd:rvb i="475"/>
        </ext>
      </extLst>
    </bk>
    <bk>
      <extLst>
        <ext uri="{3e2802c4-a4d2-4d8b-9148-e3be6c30e623}">
          <xlrd:rvb i="478"/>
        </ext>
      </extLst>
    </bk>
    <bk>
      <extLst>
        <ext uri="{3e2802c4-a4d2-4d8b-9148-e3be6c30e623}">
          <xlrd:rvb i="481"/>
        </ext>
      </extLst>
    </bk>
    <bk>
      <extLst>
        <ext uri="{3e2802c4-a4d2-4d8b-9148-e3be6c30e623}">
          <xlrd:rvb i="484"/>
        </ext>
      </extLst>
    </bk>
    <bk>
      <extLst>
        <ext uri="{3e2802c4-a4d2-4d8b-9148-e3be6c30e623}">
          <xlrd:rvb i="487"/>
        </ext>
      </extLst>
    </bk>
    <bk>
      <extLst>
        <ext uri="{3e2802c4-a4d2-4d8b-9148-e3be6c30e623}">
          <xlrd:rvb i="490"/>
        </ext>
      </extLst>
    </bk>
    <bk>
      <extLst>
        <ext uri="{3e2802c4-a4d2-4d8b-9148-e3be6c30e623}">
          <xlrd:rvb i="493"/>
        </ext>
      </extLst>
    </bk>
    <bk>
      <extLst>
        <ext uri="{3e2802c4-a4d2-4d8b-9148-e3be6c30e623}">
          <xlrd:rvb i="496"/>
        </ext>
      </extLst>
    </bk>
    <bk>
      <extLst>
        <ext uri="{3e2802c4-a4d2-4d8b-9148-e3be6c30e623}">
          <xlrd:rvb i="499"/>
        </ext>
      </extLst>
    </bk>
    <bk>
      <extLst>
        <ext uri="{3e2802c4-a4d2-4d8b-9148-e3be6c30e623}">
          <xlrd:rvb i="502"/>
        </ext>
      </extLst>
    </bk>
    <bk>
      <extLst>
        <ext uri="{3e2802c4-a4d2-4d8b-9148-e3be6c30e623}">
          <xlrd:rvb i="505"/>
        </ext>
      </extLst>
    </bk>
    <bk>
      <extLst>
        <ext uri="{3e2802c4-a4d2-4d8b-9148-e3be6c30e623}">
          <xlrd:rvb i="508"/>
        </ext>
      </extLst>
    </bk>
    <bk>
      <extLst>
        <ext uri="{3e2802c4-a4d2-4d8b-9148-e3be6c30e623}">
          <xlrd:rvb i="511"/>
        </ext>
      </extLst>
    </bk>
    <bk>
      <extLst>
        <ext uri="{3e2802c4-a4d2-4d8b-9148-e3be6c30e623}">
          <xlrd:rvb i="514"/>
        </ext>
      </extLst>
    </bk>
    <bk>
      <extLst>
        <ext uri="{3e2802c4-a4d2-4d8b-9148-e3be6c30e623}">
          <xlrd:rvb i="517"/>
        </ext>
      </extLst>
    </bk>
    <bk>
      <extLst>
        <ext uri="{3e2802c4-a4d2-4d8b-9148-e3be6c30e623}">
          <xlrd:rvb i="518"/>
        </ext>
      </extLst>
    </bk>
    <bk>
      <extLst>
        <ext uri="{3e2802c4-a4d2-4d8b-9148-e3be6c30e623}">
          <xlrd:rvb i="521"/>
        </ext>
      </extLst>
    </bk>
    <bk>
      <extLst>
        <ext uri="{3e2802c4-a4d2-4d8b-9148-e3be6c30e623}">
          <xlrd:rvb i="524"/>
        </ext>
      </extLst>
    </bk>
    <bk>
      <extLst>
        <ext uri="{3e2802c4-a4d2-4d8b-9148-e3be6c30e623}">
          <xlrd:rvb i="527"/>
        </ext>
      </extLst>
    </bk>
    <bk>
      <extLst>
        <ext uri="{3e2802c4-a4d2-4d8b-9148-e3be6c30e623}">
          <xlrd:rvb i="528"/>
        </ext>
      </extLst>
    </bk>
    <bk>
      <extLst>
        <ext uri="{3e2802c4-a4d2-4d8b-9148-e3be6c30e623}">
          <xlrd:rvb i="531"/>
        </ext>
      </extLst>
    </bk>
    <bk>
      <extLst>
        <ext uri="{3e2802c4-a4d2-4d8b-9148-e3be6c30e623}">
          <xlrd:rvb i="534"/>
        </ext>
      </extLst>
    </bk>
    <bk>
      <extLst>
        <ext uri="{3e2802c4-a4d2-4d8b-9148-e3be6c30e623}">
          <xlrd:rvb i="537"/>
        </ext>
      </extLst>
    </bk>
    <bk>
      <extLst>
        <ext uri="{3e2802c4-a4d2-4d8b-9148-e3be6c30e623}">
          <xlrd:rvb i="540"/>
        </ext>
      </extLst>
    </bk>
    <bk>
      <extLst>
        <ext uri="{3e2802c4-a4d2-4d8b-9148-e3be6c30e623}">
          <xlrd:rvb i="543"/>
        </ext>
      </extLst>
    </bk>
    <bk>
      <extLst>
        <ext uri="{3e2802c4-a4d2-4d8b-9148-e3be6c30e623}">
          <xlrd:rvb i="546"/>
        </ext>
      </extLst>
    </bk>
    <bk>
      <extLst>
        <ext uri="{3e2802c4-a4d2-4d8b-9148-e3be6c30e623}">
          <xlrd:rvb i="552"/>
        </ext>
      </extLst>
    </bk>
    <bk>
      <extLst>
        <ext uri="{3e2802c4-a4d2-4d8b-9148-e3be6c30e623}">
          <xlrd:rvb i="555"/>
        </ext>
      </extLst>
    </bk>
    <bk>
      <extLst>
        <ext uri="{3e2802c4-a4d2-4d8b-9148-e3be6c30e623}">
          <xlrd:rvb i="561"/>
        </ext>
      </extLst>
    </bk>
    <bk>
      <extLst>
        <ext uri="{3e2802c4-a4d2-4d8b-9148-e3be6c30e623}">
          <xlrd:rvb i="567"/>
        </ext>
      </extLst>
    </bk>
    <bk>
      <extLst>
        <ext uri="{3e2802c4-a4d2-4d8b-9148-e3be6c30e623}">
          <xlrd:rvb i="570"/>
        </ext>
      </extLst>
    </bk>
    <bk>
      <extLst>
        <ext uri="{3e2802c4-a4d2-4d8b-9148-e3be6c30e623}">
          <xlrd:rvb i="573"/>
        </ext>
      </extLst>
    </bk>
    <bk>
      <extLst>
        <ext uri="{3e2802c4-a4d2-4d8b-9148-e3be6c30e623}">
          <xlrd:rvb i="576"/>
        </ext>
      </extLst>
    </bk>
    <bk>
      <extLst>
        <ext uri="{3e2802c4-a4d2-4d8b-9148-e3be6c30e623}">
          <xlrd:rvb i="579"/>
        </ext>
      </extLst>
    </bk>
    <bk>
      <extLst>
        <ext uri="{3e2802c4-a4d2-4d8b-9148-e3be6c30e623}">
          <xlrd:rvb i="582"/>
        </ext>
      </extLst>
    </bk>
    <bk>
      <extLst>
        <ext uri="{3e2802c4-a4d2-4d8b-9148-e3be6c30e623}">
          <xlrd:rvb i="585"/>
        </ext>
      </extLst>
    </bk>
    <bk>
      <extLst>
        <ext uri="{3e2802c4-a4d2-4d8b-9148-e3be6c30e623}">
          <xlrd:rvb i="588"/>
        </ext>
      </extLst>
    </bk>
    <bk>
      <extLst>
        <ext uri="{3e2802c4-a4d2-4d8b-9148-e3be6c30e623}">
          <xlrd:rvb i="594"/>
        </ext>
      </extLst>
    </bk>
    <bk>
      <extLst>
        <ext uri="{3e2802c4-a4d2-4d8b-9148-e3be6c30e623}">
          <xlrd:rvb i="597"/>
        </ext>
      </extLst>
    </bk>
    <bk>
      <extLst>
        <ext uri="{3e2802c4-a4d2-4d8b-9148-e3be6c30e623}">
          <xlrd:rvb i="603"/>
        </ext>
      </extLst>
    </bk>
    <bk>
      <extLst>
        <ext uri="{3e2802c4-a4d2-4d8b-9148-e3be6c30e623}">
          <xlrd:rvb i="606"/>
        </ext>
      </extLst>
    </bk>
    <bk>
      <extLst>
        <ext uri="{3e2802c4-a4d2-4d8b-9148-e3be6c30e623}">
          <xlrd:rvb i="612"/>
        </ext>
      </extLst>
    </bk>
    <bk>
      <extLst>
        <ext uri="{3e2802c4-a4d2-4d8b-9148-e3be6c30e623}">
          <xlrd:rvb i="615"/>
        </ext>
      </extLst>
    </bk>
    <bk>
      <extLst>
        <ext uri="{3e2802c4-a4d2-4d8b-9148-e3be6c30e623}">
          <xlrd:rvb i="618"/>
        </ext>
      </extLst>
    </bk>
    <bk>
      <extLst>
        <ext uri="{3e2802c4-a4d2-4d8b-9148-e3be6c30e623}">
          <xlrd:rvb i="621"/>
        </ext>
      </extLst>
    </bk>
    <bk>
      <extLst>
        <ext uri="{3e2802c4-a4d2-4d8b-9148-e3be6c30e623}">
          <xlrd:rvb i="624"/>
        </ext>
      </extLst>
    </bk>
    <bk>
      <extLst>
        <ext uri="{3e2802c4-a4d2-4d8b-9148-e3be6c30e623}">
          <xlrd:rvb i="630"/>
        </ext>
      </extLst>
    </bk>
    <bk>
      <extLst>
        <ext uri="{3e2802c4-a4d2-4d8b-9148-e3be6c30e623}">
          <xlrd:rvb i="633"/>
        </ext>
      </extLst>
    </bk>
    <bk>
      <extLst>
        <ext uri="{3e2802c4-a4d2-4d8b-9148-e3be6c30e623}">
          <xlrd:rvb i="636"/>
        </ext>
      </extLst>
    </bk>
    <bk>
      <extLst>
        <ext uri="{3e2802c4-a4d2-4d8b-9148-e3be6c30e623}">
          <xlrd:rvb i="639"/>
        </ext>
      </extLst>
    </bk>
    <bk>
      <extLst>
        <ext uri="{3e2802c4-a4d2-4d8b-9148-e3be6c30e623}">
          <xlrd:rvb i="646"/>
        </ext>
      </extLst>
    </bk>
    <bk>
      <extLst>
        <ext uri="{3e2802c4-a4d2-4d8b-9148-e3be6c30e623}">
          <xlrd:rvb i="652"/>
        </ext>
      </extLst>
    </bk>
    <bk>
      <extLst>
        <ext uri="{3e2802c4-a4d2-4d8b-9148-e3be6c30e623}">
          <xlrd:rvb i="658"/>
        </ext>
      </extLst>
    </bk>
    <bk>
      <extLst>
        <ext uri="{3e2802c4-a4d2-4d8b-9148-e3be6c30e623}">
          <xlrd:rvb i="664"/>
        </ext>
      </extLst>
    </bk>
    <bk>
      <extLst>
        <ext uri="{3e2802c4-a4d2-4d8b-9148-e3be6c30e623}">
          <xlrd:rvb i="670"/>
        </ext>
      </extLst>
    </bk>
    <bk>
      <extLst>
        <ext uri="{3e2802c4-a4d2-4d8b-9148-e3be6c30e623}">
          <xlrd:rvb i="676"/>
        </ext>
      </extLst>
    </bk>
    <bk>
      <extLst>
        <ext uri="{3e2802c4-a4d2-4d8b-9148-e3be6c30e623}">
          <xlrd:rvb i="679"/>
        </ext>
      </extLst>
    </bk>
    <bk>
      <extLst>
        <ext uri="{3e2802c4-a4d2-4d8b-9148-e3be6c30e623}">
          <xlrd:rvb i="685"/>
        </ext>
      </extLst>
    </bk>
    <bk>
      <extLst>
        <ext uri="{3e2802c4-a4d2-4d8b-9148-e3be6c30e623}">
          <xlrd:rvb i="686"/>
        </ext>
      </extLst>
    </bk>
    <bk>
      <extLst>
        <ext uri="{3e2802c4-a4d2-4d8b-9148-e3be6c30e623}">
          <xlrd:rvb i="692"/>
        </ext>
      </extLst>
    </bk>
    <bk>
      <extLst>
        <ext uri="{3e2802c4-a4d2-4d8b-9148-e3be6c30e623}">
          <xlrd:rvb i="698"/>
        </ext>
      </extLst>
    </bk>
    <bk>
      <extLst>
        <ext uri="{3e2802c4-a4d2-4d8b-9148-e3be6c30e623}">
          <xlrd:rvb i="704"/>
        </ext>
      </extLst>
    </bk>
    <bk>
      <extLst>
        <ext uri="{3e2802c4-a4d2-4d8b-9148-e3be6c30e623}">
          <xlrd:rvb i="710"/>
        </ext>
      </extLst>
    </bk>
    <bk>
      <extLst>
        <ext uri="{3e2802c4-a4d2-4d8b-9148-e3be6c30e623}">
          <xlrd:rvb i="713"/>
        </ext>
      </extLst>
    </bk>
    <bk>
      <extLst>
        <ext uri="{3e2802c4-a4d2-4d8b-9148-e3be6c30e623}">
          <xlrd:rvb i="719"/>
        </ext>
      </extLst>
    </bk>
    <bk>
      <extLst>
        <ext uri="{3e2802c4-a4d2-4d8b-9148-e3be6c30e623}">
          <xlrd:rvb i="725"/>
        </ext>
      </extLst>
    </bk>
    <bk>
      <extLst>
        <ext uri="{3e2802c4-a4d2-4d8b-9148-e3be6c30e623}">
          <xlrd:rvb i="731"/>
        </ext>
      </extLst>
    </bk>
    <bk>
      <extLst>
        <ext uri="{3e2802c4-a4d2-4d8b-9148-e3be6c30e623}">
          <xlrd:rvb i="734"/>
        </ext>
      </extLst>
    </bk>
    <bk>
      <extLst>
        <ext uri="{3e2802c4-a4d2-4d8b-9148-e3be6c30e623}">
          <xlrd:rvb i="737"/>
        </ext>
      </extLst>
    </bk>
    <bk>
      <extLst>
        <ext uri="{3e2802c4-a4d2-4d8b-9148-e3be6c30e623}">
          <xlrd:rvb i="743"/>
        </ext>
      </extLst>
    </bk>
    <bk>
      <extLst>
        <ext uri="{3e2802c4-a4d2-4d8b-9148-e3be6c30e623}">
          <xlrd:rvb i="749"/>
        </ext>
      </extLst>
    </bk>
    <bk>
      <extLst>
        <ext uri="{3e2802c4-a4d2-4d8b-9148-e3be6c30e623}">
          <xlrd:rvb i="752"/>
        </ext>
      </extLst>
    </bk>
    <bk>
      <extLst>
        <ext uri="{3e2802c4-a4d2-4d8b-9148-e3be6c30e623}">
          <xlrd:rvb i="758"/>
        </ext>
      </extLst>
    </bk>
    <bk>
      <extLst>
        <ext uri="{3e2802c4-a4d2-4d8b-9148-e3be6c30e623}">
          <xlrd:rvb i="761"/>
        </ext>
      </extLst>
    </bk>
    <bk>
      <extLst>
        <ext uri="{3e2802c4-a4d2-4d8b-9148-e3be6c30e623}">
          <xlrd:rvb i="764"/>
        </ext>
      </extLst>
    </bk>
  </futureMetadata>
  <cellMetadata count="1">
    <bk>
      <rc t="1" v="0"/>
    </bk>
  </cellMetadata>
  <valueMetadata count="172">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valueMetadata>
</metadata>
</file>

<file path=xl/sharedStrings.xml><?xml version="1.0" encoding="utf-8"?>
<sst xmlns="http://schemas.openxmlformats.org/spreadsheetml/2006/main" count="614" uniqueCount="233">
  <si>
    <t>Company</t>
  </si>
  <si>
    <t>Symbol</t>
  </si>
  <si>
    <t>Review</t>
  </si>
  <si>
    <t>Fidelity Category</t>
  </si>
  <si>
    <t>Industry</t>
  </si>
  <si>
    <t>Previous close</t>
  </si>
  <si>
    <t>Open</t>
  </si>
  <si>
    <t>High</t>
  </si>
  <si>
    <t>Low</t>
  </si>
  <si>
    <t>Close</t>
  </si>
  <si>
    <t>Change</t>
  </si>
  <si>
    <t>Change (%)</t>
  </si>
  <si>
    <t>52 week high</t>
  </si>
  <si>
    <t>52 week low</t>
  </si>
  <si>
    <t>P/E Ratio</t>
  </si>
  <si>
    <t>Alert Price</t>
  </si>
  <si>
    <t>Good Buy?</t>
  </si>
  <si>
    <t>Beta</t>
  </si>
  <si>
    <t>Market cap</t>
  </si>
  <si>
    <t>Invested Value</t>
  </si>
  <si>
    <t>Current Value</t>
  </si>
  <si>
    <t>Total Gain / Loss</t>
  </si>
  <si>
    <t>Total Gain / Loss (%)</t>
  </si>
  <si>
    <t>Industrials</t>
  </si>
  <si>
    <t>Healthcare</t>
  </si>
  <si>
    <t>Technology</t>
  </si>
  <si>
    <t>Communication Services</t>
  </si>
  <si>
    <t>Consumer Discretionary</t>
  </si>
  <si>
    <t>Real Estate</t>
  </si>
  <si>
    <t>Financials</t>
  </si>
  <si>
    <t>Energy</t>
  </si>
  <si>
    <t>Consumer Staples</t>
  </si>
  <si>
    <t>Information Technology</t>
  </si>
  <si>
    <t>Materials</t>
  </si>
  <si>
    <t>Utilities</t>
  </si>
  <si>
    <t>Fund</t>
  </si>
  <si>
    <t>Expense Ratio</t>
  </si>
  <si>
    <t>Fund Type</t>
  </si>
  <si>
    <t>Investment Account (Total Gain / Loss)</t>
  </si>
  <si>
    <t>IRA Account (Gain / Loss)</t>
  </si>
  <si>
    <t>Total (Gain / Loss)</t>
  </si>
  <si>
    <t>Key</t>
  </si>
  <si>
    <t>Date</t>
  </si>
  <si>
    <t>Ticker</t>
  </si>
  <si>
    <t>Name</t>
  </si>
  <si>
    <t>Account</t>
  </si>
  <si>
    <t>No. of Shares</t>
  </si>
  <si>
    <t>Buy Price</t>
  </si>
  <si>
    <t>Total Amount</t>
  </si>
  <si>
    <t>Today's Price</t>
  </si>
  <si>
    <t>Curr. Position</t>
  </si>
  <si>
    <t>Net Income</t>
  </si>
  <si>
    <t>Net Income (%)</t>
  </si>
  <si>
    <t>Stock Composition</t>
  </si>
  <si>
    <t xml:space="preserve"> FNILX</t>
  </si>
  <si>
    <t>IRA</t>
  </si>
  <si>
    <t xml:space="preserve"> FXAIX</t>
  </si>
  <si>
    <t xml:space="preserve"> FNBGX</t>
  </si>
  <si>
    <t xml:space="preserve"> FUAMX</t>
  </si>
  <si>
    <t>WFC</t>
  </si>
  <si>
    <t>Investment</t>
  </si>
  <si>
    <t>CVS</t>
  </si>
  <si>
    <t>Stock</t>
  </si>
  <si>
    <t>Buying Price</t>
  </si>
  <si>
    <t>Dollar Spent</t>
  </si>
  <si>
    <t>Stocks Owned</t>
  </si>
  <si>
    <t>Effective Rate</t>
  </si>
  <si>
    <t>6/26/2020</t>
  </si>
  <si>
    <t>Company Description</t>
  </si>
  <si>
    <t>Employees</t>
  </si>
  <si>
    <t>Market Capital</t>
  </si>
  <si>
    <t>Index Fund Ticker</t>
  </si>
  <si>
    <t>Index Fund Name</t>
  </si>
  <si>
    <t>Company Ranking</t>
  </si>
  <si>
    <t>Stock Ticker</t>
  </si>
  <si>
    <t>Index Prev. Close</t>
  </si>
  <si>
    <t>Index Close</t>
  </si>
  <si>
    <t>Index Change</t>
  </si>
  <si>
    <t>Index Change (%)</t>
  </si>
  <si>
    <t>Index Exp. Ratio</t>
  </si>
  <si>
    <t>Index Return YTD</t>
  </si>
  <si>
    <t>Index Return 1Y</t>
  </si>
  <si>
    <t>Index Return 3Y</t>
  </si>
  <si>
    <t>Index Return 5Y</t>
  </si>
  <si>
    <t>Index Rating</t>
  </si>
  <si>
    <t>Index Net Assets</t>
  </si>
  <si>
    <t>Small Growth</t>
  </si>
  <si>
    <t>FCPGX</t>
  </si>
  <si>
    <t>PODD</t>
  </si>
  <si>
    <t>GNRC</t>
  </si>
  <si>
    <t>FCN</t>
  </si>
  <si>
    <t>IWO</t>
  </si>
  <si>
    <t>LHCG</t>
  </si>
  <si>
    <t>CACI</t>
  </si>
  <si>
    <t>FIVN</t>
  </si>
  <si>
    <t>EVBG</t>
  </si>
  <si>
    <t>MASI</t>
  </si>
  <si>
    <t>VSGAX</t>
  </si>
  <si>
    <t>DOCU</t>
  </si>
  <si>
    <t>MRNA</t>
  </si>
  <si>
    <t>WST</t>
  </si>
  <si>
    <t>TYL</t>
  </si>
  <si>
    <t>COUP</t>
  </si>
  <si>
    <t>ZBRA</t>
  </si>
  <si>
    <t>TDOC</t>
  </si>
  <si>
    <t>TTD</t>
  </si>
  <si>
    <t>EPAM</t>
  </si>
  <si>
    <t>MSFT</t>
  </si>
  <si>
    <t>Large Growth</t>
  </si>
  <si>
    <t>VIGAX</t>
  </si>
  <si>
    <t>AAPL</t>
  </si>
  <si>
    <t>AMZN</t>
  </si>
  <si>
    <t>GOOG</t>
  </si>
  <si>
    <t>FB</t>
  </si>
  <si>
    <t>V</t>
  </si>
  <si>
    <t>HD</t>
  </si>
  <si>
    <t>MA</t>
  </si>
  <si>
    <t>FSPGX</t>
  </si>
  <si>
    <t>GOOGL</t>
  </si>
  <si>
    <t>UNH</t>
  </si>
  <si>
    <t>MRK</t>
  </si>
  <si>
    <t>Large Value</t>
  </si>
  <si>
    <t>VVIAX</t>
  </si>
  <si>
    <t>JNJ</t>
  </si>
  <si>
    <t>BRK.B</t>
  </si>
  <si>
    <t>JPM</t>
  </si>
  <si>
    <t>PG</t>
  </si>
  <si>
    <t>INTC</t>
  </si>
  <si>
    <t>VZ</t>
  </si>
  <si>
    <t>T</t>
  </si>
  <si>
    <t>PFE</t>
  </si>
  <si>
    <t>DIS</t>
  </si>
  <si>
    <t>Mid Growth</t>
  </si>
  <si>
    <t>FMDGX</t>
  </si>
  <si>
    <t>FISV</t>
  </si>
  <si>
    <t>AMD</t>
  </si>
  <si>
    <t>GPN</t>
  </si>
  <si>
    <t>DG</t>
  </si>
  <si>
    <t>LRCX</t>
  </si>
  <si>
    <t>SBAC</t>
  </si>
  <si>
    <t>CNC</t>
  </si>
  <si>
    <t>DXCM</t>
  </si>
  <si>
    <t>MSCI</t>
  </si>
  <si>
    <t>KLAC</t>
  </si>
  <si>
    <t>VMGRX</t>
  </si>
  <si>
    <t>RNG</t>
  </si>
  <si>
    <t>LHX</t>
  </si>
  <si>
    <t>SQ</t>
  </si>
  <si>
    <t>BURL</t>
  </si>
  <si>
    <t>ORLY</t>
  </si>
  <si>
    <t>INFO</t>
  </si>
  <si>
    <t>SWLGX</t>
  </si>
  <si>
    <t>BA</t>
  </si>
  <si>
    <t>CSCO</t>
  </si>
  <si>
    <t>NVDA</t>
  </si>
  <si>
    <t>Total Market</t>
  </si>
  <si>
    <t>https://fundresearch.fidelity.com/mutual-funds/summary/921910105</t>
  </si>
  <si>
    <t>FASKAX, FXAIX, VOO</t>
  </si>
  <si>
    <t>Large Cap Growth</t>
  </si>
  <si>
    <t>VGT, FTEC, FSCSX, ARKW</t>
  </si>
  <si>
    <t>Large Cap Stocks</t>
  </si>
  <si>
    <t>Consumer Cyclical</t>
  </si>
  <si>
    <t>VHT, FHLC, IHI, ARKG, FBT</t>
  </si>
  <si>
    <t>Large Cap Value</t>
  </si>
  <si>
    <t>Communication</t>
  </si>
  <si>
    <t>Dividend Stocks</t>
  </si>
  <si>
    <t>Mid Cap Blend</t>
  </si>
  <si>
    <t>Finance</t>
  </si>
  <si>
    <t>Bonds</t>
  </si>
  <si>
    <t>FNBGX, EDV, VCLT</t>
  </si>
  <si>
    <t xml:space="preserve">Bonds and others </t>
  </si>
  <si>
    <t>Health Care</t>
  </si>
  <si>
    <t>Cloud Tech</t>
  </si>
  <si>
    <t>SKYY, WCLD, CLOU</t>
  </si>
  <si>
    <t>Small Cap Growth Stocks</t>
  </si>
  <si>
    <t>Risk</t>
  </si>
  <si>
    <t>Total</t>
  </si>
  <si>
    <t>Consumer Defensive</t>
  </si>
  <si>
    <t>Precious Metals</t>
  </si>
  <si>
    <t>GLDM, PALL, GLD</t>
  </si>
  <si>
    <t>Basic Materials</t>
  </si>
  <si>
    <t>Best Dividend Yielding ETF's</t>
  </si>
  <si>
    <t>https://www.youtube.com/watch?v=xmiltJRSdb0</t>
  </si>
  <si>
    <t>Invest in Oil and Energy when economy bounces back</t>
  </si>
  <si>
    <t>VYM</t>
  </si>
  <si>
    <t>VIG</t>
  </si>
  <si>
    <t>SCHD</t>
  </si>
  <si>
    <t>IRA Strategy</t>
  </si>
  <si>
    <t>Top Dividend Stocks</t>
  </si>
  <si>
    <t>All Weather Portfolio</t>
  </si>
  <si>
    <t>WM - 100.97 - 2.16%</t>
  </si>
  <si>
    <t>FSKAX (Total Market)</t>
  </si>
  <si>
    <t>MMM - 148 - 3.96%</t>
  </si>
  <si>
    <t>Gold (SPDR Gold Trust ETF) GLD</t>
  </si>
  <si>
    <t>JNJ - 148 - 2.72%</t>
  </si>
  <si>
    <t>Long Term Treasury Bonds TLT (OR FNBGX)</t>
  </si>
  <si>
    <t>KMB - 138 - 3.09%</t>
  </si>
  <si>
    <t>Intermediate Treasury Bonds IEI (OR FUAMX)</t>
  </si>
  <si>
    <t>PEP - 134 - 3.05%</t>
  </si>
  <si>
    <t>FNILX (50% Replacement for Total Market)</t>
  </si>
  <si>
    <t>JNJ, MCD, MMM, WM, KMB, V, AMT, CCI, DLR, UNM</t>
  </si>
  <si>
    <t>GSG GSPI Commodity Indexed Trust</t>
  </si>
  <si>
    <t>ABBV</t>
  </si>
  <si>
    <t>FSRPX (Select Retailing High Growth)</t>
  </si>
  <si>
    <t>FSCSX (Select Software and IT Services)</t>
  </si>
  <si>
    <t>FSPTX (Select Technology Portfolio)</t>
  </si>
  <si>
    <t>FSPHX (Select Healthcare)</t>
  </si>
  <si>
    <t>VGT</t>
  </si>
  <si>
    <t>Investment Account (Gain / Loss)</t>
  </si>
  <si>
    <t>Investment Account (Gain / Loss (%))</t>
  </si>
  <si>
    <t>WMT</t>
  </si>
  <si>
    <t>CLX</t>
  </si>
  <si>
    <t>CHGG</t>
  </si>
  <si>
    <t>NEE</t>
  </si>
  <si>
    <t>CCI</t>
  </si>
  <si>
    <t>DELL</t>
  </si>
  <si>
    <t>GILD</t>
  </si>
  <si>
    <t>ECL</t>
  </si>
  <si>
    <t>KO</t>
  </si>
  <si>
    <t>HON</t>
  </si>
  <si>
    <t>WM</t>
  </si>
  <si>
    <t>BAC</t>
  </si>
  <si>
    <t>RTX</t>
  </si>
  <si>
    <t>CVX</t>
  </si>
  <si>
    <t>HBI</t>
  </si>
  <si>
    <t>IRA Account (Gain / Loss (%))</t>
  </si>
  <si>
    <t>FSKAX</t>
  </si>
  <si>
    <t>https://www.thespreadsheetguru.com/blog/add-real-time-stock-prices-and-metrics-to-excel</t>
  </si>
  <si>
    <t>price</t>
  </si>
  <si>
    <t>LT Bond</t>
  </si>
  <si>
    <t>Bookvalue per share</t>
  </si>
  <si>
    <t>Inter Bond</t>
  </si>
  <si>
    <t>Gold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</si>
</sst>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 #,##0.00_ ;_ * \-#,##0.00_ ;_ * &quot;-&quot;??_ ;_ @_ "/>
    <numFmt numFmtId="168" formatCode="_([$$-409]* #,##0.00_);_([$$-409]* \(#,##0.00\);_([$$-409]* &quot;-&quot;??_);_(@_)"/>
    <numFmt numFmtId="169" formatCode="_(&quot;$&quot;* #,##0.00_);_(&quot;$&quot;* \(#,##0.00\);_(&quot;$&quot;* &quot;-&quot;??_);_(@_)"/>
    <numFmt numFmtId="170" formatCode="_(* #,##0.00_);_(* \(#,##0.00\);_(* &quot;-&quot;??_);_(@_)"/>
    <numFmt numFmtId="171" formatCode="_-[$$-409]* #,##0.00_ ;_-[$$-409]* \-#,##0.00\ ;_-[$$-409]* &quot;-&quot;??_ ;_-@_ "/>
    <numFmt numFmtId="172" formatCode="_ * #,##0.0_ ;_ * \-#,##0.0_ ;_ * &quot;-&quot;??_ ;_ @_ "/>
    <numFmt numFmtId="173" formatCode="_ * #,##0_ ;_ * \-#,##0_ ;_ * &quot;-&quot;??_ ;_ @_ "/>
    <numFmt numFmtId="174" formatCode="_(* #,##0_);_(* \(#,##0\);_(* &quot;-&quot;??_);_(@_)"/>
    <numFmt numFmtId="175" formatCode="_(&quot;$&quot;* #,##0_);_(&quot;$&quot;* \(#,##0\);_(&quot;$&quot;* &quot;-&quot;??_);_(@_)"/>
    <numFmt numFmtId="179" formatCode="_-[$$-409]* #,##0_ ;_-[$$-409]* \-#,##0\ ;_-[$$-409]* &quot;-&quot;??_ ;_-@_ "/>
  </numFmts>
  <fonts count="15">
    <font>
      <sz val="11"/>
      <color theme="1"/>
      <name val="Calibri"/>
      <family val="2"/>
      <scheme val="minor"/>
    </font>
    <font>
      <sz val="10"/>
      <color theme="1"/>
      <name val="Tahoma"/>
    </font>
    <font>
      <u/>
      <sz val="11"/>
      <color theme="10"/>
      <name val="Calibri"/>
      <family val="2"/>
      <scheme val="minor"/>
    </font>
    <font>
      <b/>
      <sz val="10"/>
      <color theme="1"/>
      <name val="Courier New"/>
    </font>
    <font>
      <sz val="10"/>
      <color theme="1"/>
      <name val="Courier New"/>
    </font>
    <font>
      <b/>
      <sz val="11"/>
      <color theme="1"/>
      <name val="Courier New"/>
    </font>
    <font>
      <sz val="12"/>
      <color theme="1"/>
      <name val="Courier New"/>
    </font>
    <font>
      <b/>
      <sz val="14"/>
      <color theme="1"/>
      <name val="Courier New"/>
    </font>
    <font>
      <sz val="11"/>
      <color theme="1"/>
      <name val="Calibri"/>
      <family val="2"/>
      <scheme val="minor"/>
    </font>
    <font>
      <sz val="11"/>
      <color theme="1"/>
      <name val="Source Sans Pro"/>
      <family val="2"/>
    </font>
    <font>
      <b/>
      <sz val="10.5"/>
      <color theme="1"/>
      <name val="Source Sans Pro"/>
      <family val="2"/>
    </font>
    <font>
      <sz val="10.5"/>
      <color theme="1"/>
      <name val="Source Sans Pro"/>
      <family val="2"/>
    </font>
    <font>
      <sz val="12"/>
      <color rgb="FF403F41"/>
      <name val="Calibri"/>
      <family val="2"/>
      <scheme val="minor"/>
    </font>
    <font>
      <sz val="11"/>
      <color theme="1"/>
      <name val="Source Sans Pro Light"/>
      <family val="2"/>
    </font>
    <font>
      <b/>
      <sz val="11"/>
      <color theme="1"/>
      <name val="Source Sans Pro Light"/>
      <family val="2"/>
    </font>
  </fonts>
  <fills count="17">
    <fill>
      <patternFill patternType="none"/>
    </fill>
    <fill>
      <patternFill patternType="gray125"/>
    </fill>
    <fill>
      <patternFill patternType="solid">
        <fgColor rgb="FFD0CECE"/>
        <bgColor indexed="64"/>
      </patternFill>
    </fill>
    <fill>
      <patternFill patternType="solid">
        <fgColor rgb="FFAEAAAA"/>
        <bgColor indexed="64"/>
      </patternFill>
    </fill>
    <fill>
      <patternFill patternType="solid">
        <fgColor rgb="FFFCE4D6"/>
        <bgColor indexed="64"/>
      </patternFill>
    </fill>
    <fill>
      <patternFill patternType="solid">
        <fgColor rgb="FFED7D31"/>
        <bgColor indexed="64"/>
      </patternFill>
    </fill>
    <fill>
      <patternFill patternType="solid">
        <fgColor rgb="FFD9E1F2"/>
        <bgColor indexed="64"/>
      </patternFill>
    </fill>
    <fill>
      <patternFill patternType="solid">
        <fgColor rgb="FF4472C4"/>
        <bgColor indexed="64"/>
      </patternFill>
    </fill>
    <fill>
      <patternFill patternType="solid">
        <fgColor rgb="FFE2EFDA"/>
        <bgColor indexed="64"/>
      </patternFill>
    </fill>
    <fill>
      <patternFill patternType="solid">
        <fgColor rgb="FF70AD47"/>
        <bgColor indexed="64"/>
      </patternFill>
    </fill>
    <fill>
      <patternFill patternType="solid">
        <fgColor rgb="FFFFC000"/>
        <bgColor indexed="64"/>
      </patternFill>
    </fill>
    <fill>
      <patternFill patternType="solid">
        <fgColor theme="2" tint="-9.9978637043366805E-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2" tint="-0.249977111117893"/>
        <bgColor indexed="64"/>
      </patternFill>
    </fill>
    <fill>
      <patternFill patternType="solid">
        <fgColor theme="8" tint="0.39997558519241921"/>
        <bgColor indexed="64"/>
      </patternFill>
    </fill>
    <fill>
      <patternFill patternType="solid">
        <fgColor theme="9" tint="0.39997558519241921"/>
        <bgColor indexed="64"/>
      </patternFill>
    </fill>
  </fills>
  <borders count="6">
    <border>
      <left/>
      <right/>
      <top/>
      <bottom/>
      <diagonal/>
    </border>
    <border>
      <left style="thin">
        <color rgb="FF000000"/>
      </left>
      <right style="thin">
        <color rgb="FF000000"/>
      </right>
      <top style="thin">
        <color rgb="FF000000"/>
      </top>
      <bottom style="thin">
        <color rgb="FF000000"/>
      </bottom>
      <diagonal/>
    </border>
    <border>
      <left/>
      <right/>
      <top/>
      <bottom style="thin">
        <color indexed="64"/>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5">
    <xf numFmtId="0" fontId="0" fillId="0" borderId="0"/>
    <xf numFmtId="0" fontId="2" fillId="0" borderId="0" applyNumberFormat="0" applyFill="0" applyBorder="0" applyAlignment="0" applyProtection="0"/>
    <xf numFmtId="170" fontId="8" fillId="0" borderId="0" applyFont="0" applyFill="0" applyBorder="0" applyAlignment="0" applyProtection="0"/>
    <xf numFmtId="9" fontId="8" fillId="0" borderId="0" applyFont="0" applyFill="0" applyBorder="0" applyAlignment="0" applyProtection="0"/>
    <xf numFmtId="169" fontId="8" fillId="0" borderId="0" applyFont="0" applyFill="0" applyBorder="0" applyAlignment="0" applyProtection="0"/>
  </cellStyleXfs>
  <cellXfs count="116">
    <xf numFmtId="0" fontId="0" fillId="0" borderId="0" xfId="0"/>
    <xf numFmtId="0" fontId="1" fillId="0" borderId="0" xfId="0" applyFont="1"/>
    <xf numFmtId="0" fontId="4" fillId="0" borderId="0" xfId="0" applyFont="1"/>
    <xf numFmtId="0" fontId="3" fillId="2" borderId="0" xfId="0" applyFont="1" applyFill="1"/>
    <xf numFmtId="10" fontId="4" fillId="4" borderId="0" xfId="0" applyNumberFormat="1" applyFont="1" applyFill="1"/>
    <xf numFmtId="43" fontId="4" fillId="6" borderId="0" xfId="0" applyNumberFormat="1" applyFont="1" applyFill="1"/>
    <xf numFmtId="171" fontId="4" fillId="0" borderId="0" xfId="0" applyNumberFormat="1" applyFont="1"/>
    <xf numFmtId="0" fontId="4" fillId="0" borderId="0" xfId="0" applyFont="1" applyAlignment="1">
      <alignment horizontal="center" vertical="top" wrapText="1"/>
    </xf>
    <xf numFmtId="0" fontId="3" fillId="2" borderId="0" xfId="0" applyFont="1" applyFill="1" applyAlignment="1">
      <alignment horizontal="left"/>
    </xf>
    <xf numFmtId="172" fontId="4" fillId="4" borderId="0" xfId="0" applyNumberFormat="1" applyFont="1" applyFill="1"/>
    <xf numFmtId="173" fontId="4" fillId="4" borderId="0" xfId="0" applyNumberFormat="1" applyFont="1" applyFill="1"/>
    <xf numFmtId="173" fontId="4" fillId="6" borderId="0" xfId="0" applyNumberFormat="1" applyFont="1" applyFill="1"/>
    <xf numFmtId="173" fontId="4" fillId="0" borderId="0" xfId="0" applyNumberFormat="1" applyFont="1"/>
    <xf numFmtId="10" fontId="4" fillId="0" borderId="0" xfId="0" applyNumberFormat="1" applyFont="1"/>
    <xf numFmtId="168" fontId="4" fillId="0" borderId="0" xfId="0" applyNumberFormat="1" applyFont="1"/>
    <xf numFmtId="0" fontId="4" fillId="0" borderId="0" xfId="0" applyFont="1" applyAlignment="1">
      <alignment horizontal="center"/>
    </xf>
    <xf numFmtId="171" fontId="4" fillId="8" borderId="0" xfId="0" applyNumberFormat="1" applyFont="1" applyFill="1"/>
    <xf numFmtId="168" fontId="4" fillId="8" borderId="0" xfId="0" applyNumberFormat="1" applyFont="1" applyFill="1"/>
    <xf numFmtId="10" fontId="4" fillId="8" borderId="0" xfId="0" applyNumberFormat="1" applyFont="1" applyFill="1"/>
    <xf numFmtId="3" fontId="4" fillId="8" borderId="0" xfId="0" applyNumberFormat="1" applyFont="1" applyFill="1" applyAlignment="1">
      <alignment horizontal="center"/>
    </xf>
    <xf numFmtId="0" fontId="4" fillId="8" borderId="0" xfId="0" applyNumberFormat="1" applyFont="1" applyFill="1" applyAlignment="1">
      <alignment horizontal="center"/>
    </xf>
    <xf numFmtId="0" fontId="5" fillId="3" borderId="0" xfId="0" applyFont="1" applyFill="1" applyAlignment="1">
      <alignment horizontal="center" vertical="center" wrapText="1"/>
    </xf>
    <xf numFmtId="173" fontId="5" fillId="5" borderId="0" xfId="0" applyNumberFormat="1" applyFont="1" applyFill="1" applyAlignment="1">
      <alignment horizontal="center" vertical="center" wrapText="1"/>
    </xf>
    <xf numFmtId="10" fontId="5" fillId="5" borderId="0" xfId="0" applyNumberFormat="1" applyFont="1" applyFill="1" applyAlignment="1">
      <alignment horizontal="center" vertical="center" wrapText="1"/>
    </xf>
    <xf numFmtId="173" fontId="5" fillId="7" borderId="0" xfId="0" applyNumberFormat="1" applyFont="1" applyFill="1" applyAlignment="1">
      <alignment horizontal="center" vertical="center" wrapText="1"/>
    </xf>
    <xf numFmtId="171" fontId="5" fillId="9" borderId="0" xfId="0" applyNumberFormat="1" applyFont="1" applyFill="1" applyAlignment="1">
      <alignment horizontal="center" vertical="center" wrapText="1"/>
    </xf>
    <xf numFmtId="0" fontId="5" fillId="9" borderId="0" xfId="0" applyFont="1" applyFill="1" applyAlignment="1">
      <alignment horizontal="center" vertical="center" wrapText="1"/>
    </xf>
    <xf numFmtId="0" fontId="0" fillId="0" borderId="1" xfId="0" applyBorder="1"/>
    <xf numFmtId="9" fontId="0" fillId="0" borderId="1" xfId="0" applyNumberFormat="1" applyBorder="1"/>
    <xf numFmtId="0" fontId="6" fillId="0" borderId="0" xfId="0" applyFont="1"/>
    <xf numFmtId="3" fontId="6" fillId="0" borderId="0" xfId="0" applyNumberFormat="1" applyFont="1"/>
    <xf numFmtId="0" fontId="6" fillId="0" borderId="0" xfId="0" applyFont="1" applyAlignment="1">
      <alignment wrapText="1"/>
    </xf>
    <xf numFmtId="0" fontId="7" fillId="10" borderId="0" xfId="0" applyFont="1" applyFill="1" applyAlignment="1">
      <alignment horizontal="center" vertical="center"/>
    </xf>
    <xf numFmtId="0" fontId="7" fillId="10" borderId="0" xfId="0" applyFont="1" applyFill="1" applyAlignment="1">
      <alignment horizontal="center" vertical="center" wrapText="1"/>
    </xf>
    <xf numFmtId="0" fontId="2" fillId="0" borderId="0" xfId="1"/>
    <xf numFmtId="0" fontId="9" fillId="0" borderId="0" xfId="0" applyFont="1"/>
    <xf numFmtId="168" fontId="9" fillId="0" borderId="0" xfId="0" applyNumberFormat="1" applyFont="1"/>
    <xf numFmtId="0" fontId="10" fillId="3" borderId="0" xfId="0" applyFont="1" applyFill="1"/>
    <xf numFmtId="0" fontId="10" fillId="5" borderId="0" xfId="0" applyFont="1" applyFill="1"/>
    <xf numFmtId="0" fontId="10" fillId="7" borderId="0" xfId="0" applyFont="1" applyFill="1"/>
    <xf numFmtId="43" fontId="10" fillId="7" borderId="0" xfId="0" applyNumberFormat="1" applyFont="1" applyFill="1"/>
    <xf numFmtId="43" fontId="10" fillId="0" borderId="0" xfId="0" applyNumberFormat="1" applyFont="1"/>
    <xf numFmtId="43" fontId="10" fillId="9" borderId="0" xfId="0" applyNumberFormat="1" applyFont="1" applyFill="1"/>
    <xf numFmtId="171" fontId="10" fillId="9" borderId="0" xfId="0" applyNumberFormat="1" applyFont="1" applyFill="1"/>
    <xf numFmtId="10" fontId="10" fillId="9" borderId="0" xfId="0" applyNumberFormat="1" applyFont="1" applyFill="1"/>
    <xf numFmtId="0" fontId="11" fillId="0" borderId="0" xfId="0" applyFont="1"/>
    <xf numFmtId="0" fontId="10" fillId="2" borderId="0" xfId="0" applyFont="1" applyFill="1"/>
    <xf numFmtId="168" fontId="11" fillId="4" borderId="0" xfId="0" applyNumberFormat="1" applyFont="1" applyFill="1"/>
    <xf numFmtId="10" fontId="11" fillId="4" borderId="0" xfId="0" applyNumberFormat="1" applyFont="1" applyFill="1"/>
    <xf numFmtId="168" fontId="11" fillId="6" borderId="0" xfId="0" applyNumberFormat="1" applyFont="1" applyFill="1"/>
    <xf numFmtId="43" fontId="11" fillId="6" borderId="0" xfId="0" applyNumberFormat="1" applyFont="1" applyFill="1"/>
    <xf numFmtId="168" fontId="11" fillId="0" borderId="0" xfId="0" applyNumberFormat="1" applyFont="1"/>
    <xf numFmtId="168" fontId="11" fillId="8" borderId="0" xfId="0" applyNumberFormat="1" applyFont="1" applyFill="1"/>
    <xf numFmtId="171" fontId="11" fillId="8" borderId="0" xfId="0" applyNumberFormat="1" applyFont="1" applyFill="1" applyAlignment="1">
      <alignment wrapText="1"/>
    </xf>
    <xf numFmtId="10" fontId="11" fillId="8" borderId="0" xfId="0" applyNumberFormat="1" applyFont="1" applyFill="1"/>
    <xf numFmtId="168" fontId="10" fillId="2" borderId="0" xfId="0" applyNumberFormat="1" applyFont="1" applyFill="1"/>
    <xf numFmtId="171" fontId="11" fillId="8" borderId="0" xfId="0" applyNumberFormat="1" applyFont="1" applyFill="1"/>
    <xf numFmtId="43" fontId="11" fillId="0" borderId="0" xfId="0" applyNumberFormat="1" applyFont="1"/>
    <xf numFmtId="171" fontId="11" fillId="0" borderId="0" xfId="0" applyNumberFormat="1" applyFont="1"/>
    <xf numFmtId="10" fontId="11" fillId="0" borderId="0" xfId="0" applyNumberFormat="1" applyFont="1"/>
    <xf numFmtId="14" fontId="9" fillId="0" borderId="0" xfId="0" applyNumberFormat="1" applyFont="1"/>
    <xf numFmtId="170" fontId="9" fillId="0" borderId="0" xfId="2" applyFont="1"/>
    <xf numFmtId="174" fontId="9" fillId="0" borderId="0" xfId="2" applyNumberFormat="1" applyFont="1"/>
    <xf numFmtId="9" fontId="9" fillId="0" borderId="0" xfId="3" applyFont="1"/>
    <xf numFmtId="10" fontId="9" fillId="0" borderId="0" xfId="3" applyNumberFormat="1" applyFont="1"/>
    <xf numFmtId="171" fontId="9" fillId="0" borderId="0" xfId="0" applyNumberFormat="1" applyFont="1" applyAlignment="1">
      <alignment horizontal="right"/>
    </xf>
    <xf numFmtId="9" fontId="0" fillId="0" borderId="0" xfId="0" applyNumberFormat="1"/>
    <xf numFmtId="10" fontId="0" fillId="0" borderId="0" xfId="0" applyNumberFormat="1"/>
    <xf numFmtId="43" fontId="0" fillId="0" borderId="0" xfId="0" applyNumberFormat="1"/>
    <xf numFmtId="43" fontId="9" fillId="0" borderId="0" xfId="2" applyNumberFormat="1" applyFont="1"/>
    <xf numFmtId="0" fontId="10" fillId="3" borderId="0" xfId="0" applyFont="1" applyFill="1" applyAlignment="1">
      <alignment horizontal="center"/>
    </xf>
    <xf numFmtId="0" fontId="10" fillId="2" borderId="0" xfId="0" applyFont="1" applyFill="1" applyAlignment="1">
      <alignment horizontal="center"/>
    </xf>
    <xf numFmtId="0" fontId="11" fillId="0" borderId="0" xfId="0" applyFont="1" applyAlignment="1">
      <alignment horizontal="center"/>
    </xf>
    <xf numFmtId="170" fontId="11" fillId="6" borderId="0" xfId="2" applyFont="1" applyFill="1"/>
    <xf numFmtId="170" fontId="10" fillId="7" borderId="0" xfId="2" applyFont="1" applyFill="1"/>
    <xf numFmtId="170" fontId="11" fillId="0" borderId="0" xfId="2" applyFont="1"/>
    <xf numFmtId="9" fontId="0" fillId="0" borderId="0" xfId="3" applyFont="1"/>
    <xf numFmtId="0" fontId="12" fillId="0" borderId="0" xfId="0" applyFont="1"/>
    <xf numFmtId="9" fontId="11" fillId="6" borderId="0" xfId="3" applyFont="1" applyFill="1"/>
    <xf numFmtId="9" fontId="10" fillId="7" borderId="0" xfId="3" applyFont="1" applyFill="1"/>
    <xf numFmtId="9" fontId="11" fillId="0" borderId="0" xfId="3" applyFont="1"/>
    <xf numFmtId="169" fontId="9" fillId="0" borderId="0" xfId="4" applyFont="1"/>
    <xf numFmtId="14" fontId="1" fillId="0" borderId="0" xfId="0" applyNumberFormat="1" applyFont="1" applyAlignment="1">
      <alignment horizontal="left"/>
    </xf>
    <xf numFmtId="170" fontId="1" fillId="0" borderId="0" xfId="2" applyFont="1"/>
    <xf numFmtId="0" fontId="13" fillId="0" borderId="0" xfId="0" applyFont="1"/>
    <xf numFmtId="0" fontId="13" fillId="11" borderId="0" xfId="0" applyFont="1" applyFill="1"/>
    <xf numFmtId="10" fontId="13" fillId="11" borderId="0" xfId="0" applyNumberFormat="1" applyFont="1" applyFill="1"/>
    <xf numFmtId="0" fontId="13" fillId="0" borderId="0" xfId="0" applyFont="1" applyAlignment="1">
      <alignment horizontal="center" vertical="top" wrapText="1"/>
    </xf>
    <xf numFmtId="0" fontId="14" fillId="14" borderId="2" xfId="0" applyFont="1" applyFill="1" applyBorder="1" applyAlignment="1">
      <alignment horizontal="center" vertical="top" wrapText="1"/>
    </xf>
    <xf numFmtId="175" fontId="14" fillId="14" borderId="2" xfId="4" applyNumberFormat="1" applyFont="1" applyFill="1" applyBorder="1" applyAlignment="1">
      <alignment horizontal="center" vertical="top" wrapText="1"/>
    </xf>
    <xf numFmtId="175" fontId="13" fillId="11" borderId="0" xfId="4" applyNumberFormat="1" applyFont="1" applyFill="1"/>
    <xf numFmtId="175" fontId="13" fillId="0" borderId="0" xfId="4" applyNumberFormat="1" applyFont="1"/>
    <xf numFmtId="0" fontId="13" fillId="11" borderId="0" xfId="0" applyNumberFormat="1" applyFont="1" applyFill="1"/>
    <xf numFmtId="10" fontId="9" fillId="0" borderId="0" xfId="3" applyNumberFormat="1" applyFont="1" applyAlignment="1">
      <alignment horizontal="right"/>
    </xf>
    <xf numFmtId="0" fontId="9" fillId="0" borderId="0" xfId="0" applyFont="1" applyAlignment="1">
      <alignment horizontal="right"/>
    </xf>
    <xf numFmtId="0" fontId="9" fillId="0" borderId="0" xfId="0" applyFont="1" applyAlignment="1">
      <alignment horizontal="center"/>
    </xf>
    <xf numFmtId="43" fontId="0" fillId="0" borderId="1" xfId="0" applyNumberFormat="1" applyBorder="1"/>
    <xf numFmtId="9" fontId="9" fillId="0" borderId="1" xfId="0" applyNumberFormat="1" applyFont="1" applyBorder="1"/>
    <xf numFmtId="179" fontId="0" fillId="0" borderId="1" xfId="0" applyNumberFormat="1" applyBorder="1"/>
    <xf numFmtId="179" fontId="0" fillId="0" borderId="0" xfId="0" applyNumberFormat="1"/>
    <xf numFmtId="0" fontId="9" fillId="0" borderId="1" xfId="0" applyFont="1" applyBorder="1"/>
    <xf numFmtId="179" fontId="0" fillId="0" borderId="3" xfId="0" applyNumberFormat="1" applyBorder="1"/>
    <xf numFmtId="0" fontId="0" fillId="0" borderId="4" xfId="0" applyBorder="1"/>
    <xf numFmtId="0" fontId="0" fillId="0" borderId="5" xfId="0" applyBorder="1"/>
    <xf numFmtId="0" fontId="14" fillId="15" borderId="2" xfId="0" applyFont="1" applyFill="1" applyBorder="1" applyAlignment="1">
      <alignment horizontal="center" vertical="center" wrapText="1"/>
    </xf>
    <xf numFmtId="170" fontId="14" fillId="16" borderId="2" xfId="2" applyFont="1" applyFill="1" applyBorder="1" applyAlignment="1">
      <alignment horizontal="center" vertical="center" wrapText="1"/>
    </xf>
    <xf numFmtId="10" fontId="14" fillId="16" borderId="2" xfId="3" applyNumberFormat="1" applyFont="1" applyFill="1" applyBorder="1" applyAlignment="1">
      <alignment horizontal="center" vertical="center" wrapText="1"/>
    </xf>
    <xf numFmtId="0" fontId="14" fillId="16" borderId="2" xfId="0" applyFont="1" applyFill="1" applyBorder="1" applyAlignment="1">
      <alignment horizontal="center" vertical="center" wrapText="1"/>
    </xf>
    <xf numFmtId="168" fontId="13" fillId="12" borderId="0" xfId="0" applyNumberFormat="1" applyFont="1" applyFill="1" applyAlignment="1">
      <alignment horizontal="center" vertical="center"/>
    </xf>
    <xf numFmtId="10" fontId="13" fillId="12" borderId="0" xfId="0" applyNumberFormat="1" applyFont="1" applyFill="1" applyAlignment="1">
      <alignment horizontal="center" vertical="center"/>
    </xf>
    <xf numFmtId="170" fontId="13" fillId="13" borderId="0" xfId="2" applyFont="1" applyFill="1" applyAlignment="1">
      <alignment horizontal="center" vertical="center"/>
    </xf>
    <xf numFmtId="10" fontId="13" fillId="13" borderId="0" xfId="3" applyNumberFormat="1" applyFont="1" applyFill="1" applyAlignment="1">
      <alignment horizontal="center" vertical="center"/>
    </xf>
    <xf numFmtId="4" fontId="13" fillId="13" borderId="0" xfId="0" applyNumberFormat="1" applyFont="1" applyFill="1" applyAlignment="1">
      <alignment horizontal="center" vertical="center"/>
    </xf>
    <xf numFmtId="0" fontId="13" fillId="0" borderId="0" xfId="0" applyFont="1" applyAlignment="1">
      <alignment horizontal="center" vertical="center"/>
    </xf>
    <xf numFmtId="170" fontId="13" fillId="0" borderId="0" xfId="2" applyFont="1" applyAlignment="1">
      <alignment horizontal="center" vertical="center"/>
    </xf>
    <xf numFmtId="10" fontId="13" fillId="0" borderId="0" xfId="3" applyNumberFormat="1" applyFont="1" applyAlignment="1">
      <alignment horizontal="center" vertical="center"/>
    </xf>
  </cellXfs>
  <cellStyles count="5">
    <cellStyle name="Comma" xfId="2" builtinId="3"/>
    <cellStyle name="Currency" xfId="4" builtinId="4"/>
    <cellStyle name="Hyperlink" xfId="1" builtinId="8"/>
    <cellStyle name="Normal" xfId="0" builtinId="0"/>
    <cellStyle name="Percent" xfId="3" builtinId="5"/>
  </cellStyles>
  <dxfs count="56">
    <dxf>
      <font>
        <b val="0"/>
        <i val="0"/>
        <strike val="0"/>
        <condense val="0"/>
        <extend val="0"/>
        <outline val="0"/>
        <shadow val="0"/>
        <u val="none"/>
        <vertAlign val="baseline"/>
        <sz val="10"/>
        <color theme="1"/>
        <name val="Tahoma"/>
        <scheme val="none"/>
      </font>
    </dxf>
    <dxf>
      <font>
        <b val="0"/>
        <i val="0"/>
        <strike val="0"/>
        <condense val="0"/>
        <extend val="0"/>
        <outline val="0"/>
        <shadow val="0"/>
        <u val="none"/>
        <vertAlign val="baseline"/>
        <sz val="10"/>
        <color theme="1"/>
        <name val="Tahoma"/>
        <scheme val="none"/>
      </font>
    </dxf>
    <dxf>
      <font>
        <b val="0"/>
        <i val="0"/>
        <strike val="0"/>
        <condense val="0"/>
        <extend val="0"/>
        <outline val="0"/>
        <shadow val="0"/>
        <u val="none"/>
        <vertAlign val="baseline"/>
        <sz val="10"/>
        <color theme="1"/>
        <name val="Tahoma"/>
        <scheme val="none"/>
      </font>
    </dxf>
    <dxf>
      <font>
        <b val="0"/>
        <i val="0"/>
        <strike val="0"/>
        <condense val="0"/>
        <extend val="0"/>
        <outline val="0"/>
        <shadow val="0"/>
        <u val="none"/>
        <vertAlign val="baseline"/>
        <sz val="10"/>
        <color theme="1"/>
        <name val="Tahoma"/>
        <scheme val="none"/>
      </font>
    </dxf>
    <dxf>
      <font>
        <b val="0"/>
        <i val="0"/>
        <strike val="0"/>
        <condense val="0"/>
        <extend val="0"/>
        <outline val="0"/>
        <shadow val="0"/>
        <u val="none"/>
        <vertAlign val="baseline"/>
        <sz val="10"/>
        <color theme="1"/>
        <name val="Tahoma"/>
        <scheme val="none"/>
      </font>
    </dxf>
    <dxf>
      <font>
        <b val="0"/>
        <i val="0"/>
        <strike val="0"/>
        <condense val="0"/>
        <extend val="0"/>
        <outline val="0"/>
        <shadow val="0"/>
        <u val="none"/>
        <vertAlign val="baseline"/>
        <sz val="10"/>
        <color theme="1"/>
        <name val="Tahoma"/>
        <scheme val="none"/>
      </font>
    </dxf>
    <dxf>
      <font>
        <b val="0"/>
        <i val="0"/>
        <strike val="0"/>
        <condense val="0"/>
        <extend val="0"/>
        <outline val="0"/>
        <shadow val="0"/>
        <u val="none"/>
        <vertAlign val="baseline"/>
        <sz val="10"/>
        <color theme="1"/>
        <name val="Tahoma"/>
        <scheme val="none"/>
      </font>
      <numFmt numFmtId="176" formatCode="m/d/yyyy"/>
      <alignment horizontal="left" vertical="bottom" textRotation="0" wrapText="0" indent="0" justifyLastLine="0" shrinkToFit="0" readingOrder="0"/>
    </dxf>
    <dxf>
      <font>
        <b val="0"/>
        <i val="0"/>
        <strike val="0"/>
        <condense val="0"/>
        <extend val="0"/>
        <outline val="0"/>
        <shadow val="0"/>
        <u val="none"/>
        <vertAlign val="baseline"/>
        <sz val="10"/>
        <color theme="1"/>
        <name val="Tahoma"/>
        <scheme val="none"/>
      </font>
    </dxf>
    <dxf>
      <font>
        <b val="0"/>
        <i val="0"/>
        <strike val="0"/>
        <condense val="0"/>
        <extend val="0"/>
        <outline val="0"/>
        <shadow val="0"/>
        <u val="none"/>
        <vertAlign val="baseline"/>
        <sz val="10"/>
        <color theme="1"/>
        <name val="Tahoma"/>
        <scheme val="none"/>
      </font>
    </dxf>
    <dxf>
      <font>
        <strike val="0"/>
        <outline val="0"/>
        <shadow val="0"/>
        <u val="none"/>
        <vertAlign val="baseline"/>
        <sz val="11"/>
        <color theme="1"/>
        <name val="Source Sans Pro Light"/>
        <family val="2"/>
        <scheme val="none"/>
      </font>
      <numFmt numFmtId="4" formatCode="#,##0.00"/>
      <fill>
        <patternFill patternType="solid">
          <fgColor indexed="64"/>
          <bgColor theme="9" tint="0.79998168889431442"/>
        </patternFill>
      </fill>
      <alignment horizontal="center" vertical="center" indent="0"/>
    </dxf>
    <dxf>
      <font>
        <strike val="0"/>
        <outline val="0"/>
        <shadow val="0"/>
        <u val="none"/>
        <vertAlign val="baseline"/>
        <sz val="11"/>
        <color theme="1"/>
        <name val="Source Sans Pro Light"/>
        <family val="2"/>
        <scheme val="none"/>
      </font>
      <numFmt numFmtId="14" formatCode="0.00%"/>
      <fill>
        <patternFill patternType="solid">
          <fgColor indexed="64"/>
          <bgColor theme="9" tint="0.79998168889431442"/>
        </patternFill>
      </fill>
      <alignment horizontal="center" vertical="center" indent="0"/>
    </dxf>
    <dxf>
      <font>
        <strike val="0"/>
        <outline val="0"/>
        <shadow val="0"/>
        <u val="none"/>
        <vertAlign val="baseline"/>
        <sz val="11"/>
        <color theme="1"/>
        <name val="Source Sans Pro Light"/>
        <family val="2"/>
        <scheme val="none"/>
      </font>
      <numFmt numFmtId="170" formatCode="_(* #,##0.00_);_(* \(#,##0.00\);_(* &quot;-&quot;??_);_(@_)"/>
      <fill>
        <patternFill patternType="solid">
          <fgColor indexed="64"/>
          <bgColor theme="9" tint="0.79998168889431442"/>
        </patternFill>
      </fill>
      <alignment horizontal="center" vertical="center" indent="0"/>
    </dxf>
    <dxf>
      <font>
        <strike val="0"/>
        <outline val="0"/>
        <shadow val="0"/>
        <u val="none"/>
        <vertAlign val="baseline"/>
        <sz val="11"/>
        <color theme="1"/>
        <name val="Source Sans Pro Light"/>
        <family val="2"/>
        <scheme val="none"/>
      </font>
      <numFmt numFmtId="170" formatCode="_(* #,##0.00_);_(* \(#,##0.00\);_(* &quot;-&quot;??_);_(@_)"/>
      <fill>
        <patternFill patternType="solid">
          <fgColor indexed="64"/>
          <bgColor theme="9" tint="0.79998168889431442"/>
        </patternFill>
      </fill>
      <alignment horizontal="center" vertical="center" indent="0"/>
    </dxf>
    <dxf>
      <font>
        <strike val="0"/>
        <outline val="0"/>
        <shadow val="0"/>
        <u val="none"/>
        <vertAlign val="baseline"/>
        <sz val="11"/>
        <color theme="1"/>
        <name val="Source Sans Pro Light"/>
        <family val="2"/>
        <scheme val="none"/>
      </font>
      <numFmt numFmtId="170" formatCode="_(* #,##0.00_);_(* \(#,##0.00\);_(* &quot;-&quot;??_);_(@_)"/>
      <fill>
        <patternFill patternType="solid">
          <fgColor indexed="64"/>
          <bgColor theme="9" tint="0.79998168889431442"/>
        </patternFill>
      </fill>
      <alignment horizontal="center" vertical="center" indent="0"/>
    </dxf>
    <dxf>
      <font>
        <strike val="0"/>
        <outline val="0"/>
        <shadow val="0"/>
        <u val="none"/>
        <vertAlign val="baseline"/>
        <sz val="11"/>
        <color theme="1"/>
        <name val="Source Sans Pro Light"/>
        <family val="2"/>
        <scheme val="none"/>
      </font>
      <numFmt numFmtId="14" formatCode="0.00%"/>
      <fill>
        <patternFill patternType="solid">
          <fgColor indexed="64"/>
          <bgColor theme="8" tint="0.79998168889431442"/>
        </patternFill>
      </fill>
      <alignment horizontal="center" vertical="center" indent="0"/>
    </dxf>
    <dxf>
      <font>
        <strike val="0"/>
        <outline val="0"/>
        <shadow val="0"/>
        <u val="none"/>
        <vertAlign val="baseline"/>
        <sz val="11"/>
        <color theme="1"/>
        <name val="Source Sans Pro Light"/>
        <family val="2"/>
        <scheme val="none"/>
      </font>
      <numFmt numFmtId="168" formatCode="_([$$-409]* #,##0.00_);_([$$-409]* \(#,##0.00\);_([$$-409]* &quot;-&quot;??_);_(@_)"/>
      <fill>
        <patternFill patternType="solid">
          <fgColor indexed="64"/>
          <bgColor theme="8" tint="0.79998168889431442"/>
        </patternFill>
      </fill>
      <alignment horizontal="center" vertical="center" indent="0"/>
    </dxf>
    <dxf>
      <font>
        <strike val="0"/>
        <outline val="0"/>
        <shadow val="0"/>
        <u val="none"/>
        <vertAlign val="baseline"/>
        <sz val="11"/>
        <color theme="1"/>
        <name val="Source Sans Pro Light"/>
        <family val="2"/>
        <scheme val="none"/>
      </font>
      <numFmt numFmtId="168" formatCode="_([$$-409]* #,##0.00_);_([$$-409]* \(#,##0.00\);_([$$-409]* &quot;-&quot;??_);_(@_)"/>
      <fill>
        <patternFill patternType="solid">
          <fgColor indexed="64"/>
          <bgColor theme="8" tint="0.79998168889431442"/>
        </patternFill>
      </fill>
      <alignment horizontal="center" vertical="center" indent="0"/>
    </dxf>
    <dxf>
      <font>
        <strike val="0"/>
        <outline val="0"/>
        <shadow val="0"/>
        <u val="none"/>
        <vertAlign val="baseline"/>
        <sz val="11"/>
        <color theme="1"/>
        <name val="Source Sans Pro Light"/>
        <family val="2"/>
        <scheme val="none"/>
      </font>
      <numFmt numFmtId="168" formatCode="_([$$-409]* #,##0.00_);_([$$-409]* \(#,##0.00\);_([$$-409]* &quot;-&quot;??_);_(@_)"/>
      <fill>
        <patternFill patternType="solid">
          <fgColor indexed="64"/>
          <bgColor theme="8" tint="0.79998168889431442"/>
        </patternFill>
      </fill>
      <alignment horizontal="center" vertical="center" indent="0"/>
    </dxf>
    <dxf>
      <font>
        <strike val="0"/>
        <outline val="0"/>
        <shadow val="0"/>
        <u val="none"/>
        <vertAlign val="baseline"/>
        <sz val="11"/>
        <color theme="1"/>
        <name val="Source Sans Pro Light"/>
        <family val="2"/>
        <scheme val="none"/>
      </font>
      <numFmt numFmtId="0" formatCode="General"/>
      <fill>
        <patternFill patternType="solid">
          <fgColor indexed="64"/>
          <bgColor theme="2" tint="-9.9978637043366805E-2"/>
        </patternFill>
      </fill>
    </dxf>
    <dxf>
      <font>
        <strike val="0"/>
        <outline val="0"/>
        <shadow val="0"/>
        <u val="none"/>
        <vertAlign val="baseline"/>
        <sz val="11"/>
        <color theme="1"/>
        <name val="Source Sans Pro Light"/>
        <family val="2"/>
        <scheme val="none"/>
      </font>
      <numFmt numFmtId="14" formatCode="0.00%"/>
      <fill>
        <patternFill patternType="solid">
          <fgColor indexed="64"/>
          <bgColor theme="2" tint="-9.9978637043366805E-2"/>
        </patternFill>
      </fill>
    </dxf>
    <dxf>
      <font>
        <strike val="0"/>
        <outline val="0"/>
        <shadow val="0"/>
        <u val="none"/>
        <vertAlign val="baseline"/>
        <sz val="11"/>
        <color theme="1"/>
        <name val="Source Sans Pro Light"/>
        <family val="2"/>
        <scheme val="none"/>
      </font>
      <numFmt numFmtId="175" formatCode="_(&quot;$&quot;* #,##0_);_(&quot;$&quot;* \(#,##0\);_(&quot;$&quot;* &quot;-&quot;??_);_(@_)"/>
      <fill>
        <patternFill patternType="solid">
          <fgColor indexed="64"/>
          <bgColor theme="2" tint="-9.9978637043366805E-2"/>
        </patternFill>
      </fill>
    </dxf>
    <dxf>
      <font>
        <strike val="0"/>
        <outline val="0"/>
        <shadow val="0"/>
        <u val="none"/>
        <vertAlign val="baseline"/>
        <sz val="11"/>
        <color theme="1"/>
        <name val="Source Sans Pro Light"/>
        <family val="2"/>
        <scheme val="none"/>
      </font>
      <numFmt numFmtId="0" formatCode="General"/>
      <fill>
        <patternFill patternType="solid">
          <fgColor indexed="64"/>
          <bgColor theme="2" tint="-9.9978637043366805E-2"/>
        </patternFill>
      </fill>
    </dxf>
    <dxf>
      <font>
        <strike val="0"/>
        <outline val="0"/>
        <shadow val="0"/>
        <u val="none"/>
        <vertAlign val="baseline"/>
        <sz val="11"/>
        <color theme="1"/>
        <name val="Source Sans Pro Light"/>
        <family val="2"/>
        <scheme val="none"/>
      </font>
      <fill>
        <patternFill patternType="solid">
          <fgColor indexed="64"/>
          <bgColor theme="2" tint="-9.9978637043366805E-2"/>
        </patternFill>
      </fill>
    </dxf>
    <dxf>
      <border>
        <bottom style="thin">
          <color indexed="64"/>
        </bottom>
      </border>
    </dxf>
    <dxf>
      <font>
        <strike val="0"/>
        <outline val="0"/>
        <shadow val="0"/>
        <u val="none"/>
        <vertAlign val="baseline"/>
        <sz val="11"/>
        <color theme="1"/>
        <name val="Source Sans Pro Light"/>
        <family val="2"/>
        <scheme val="none"/>
      </font>
    </dxf>
    <dxf>
      <font>
        <b/>
        <strike val="0"/>
        <outline val="0"/>
        <shadow val="0"/>
        <u val="none"/>
        <vertAlign val="baseline"/>
        <sz val="11"/>
        <color theme="1"/>
        <name val="Source Sans Pro Light"/>
        <family val="2"/>
        <scheme val="none"/>
      </font>
      <alignment horizontal="center" vertical="top" textRotation="0" wrapText="1" indent="0" justifyLastLine="0" shrinkToFit="0" readingOrder="0"/>
    </dxf>
    <dxf>
      <font>
        <color rgb="FF9C0006"/>
      </font>
      <fill>
        <patternFill>
          <bgColor rgb="FFFFC7CE"/>
        </patternFill>
      </fill>
    </dxf>
    <dxf>
      <font>
        <b val="0"/>
        <i val="0"/>
        <strike val="0"/>
        <condense val="0"/>
        <extend val="0"/>
        <outline val="0"/>
        <shadow val="0"/>
        <u val="none"/>
        <vertAlign val="baseline"/>
        <sz val="10.5"/>
        <color theme="1"/>
        <name val="Source Sans Pro"/>
        <family val="2"/>
        <scheme val="none"/>
      </font>
      <numFmt numFmtId="14" formatCode="0.00%"/>
      <fill>
        <patternFill patternType="solid">
          <fgColor indexed="64"/>
          <bgColor rgb="FFE2EFDA"/>
        </patternFill>
      </fill>
    </dxf>
    <dxf>
      <font>
        <b val="0"/>
        <i val="0"/>
        <strike val="0"/>
        <condense val="0"/>
        <extend val="0"/>
        <outline val="0"/>
        <shadow val="0"/>
        <u val="none"/>
        <vertAlign val="baseline"/>
        <sz val="10.5"/>
        <color theme="1"/>
        <name val="Source Sans Pro"/>
        <family val="2"/>
        <scheme val="none"/>
      </font>
      <numFmt numFmtId="171" formatCode="_-[$$-409]* #,##0.00_ ;_-[$$-409]* \-#,##0.00\ ;_-[$$-409]* &quot;-&quot;??_ ;_-@_ "/>
      <fill>
        <patternFill patternType="solid">
          <fgColor indexed="64"/>
          <bgColor rgb="FFE2EFDA"/>
        </patternFill>
      </fill>
    </dxf>
    <dxf>
      <font>
        <b val="0"/>
        <i val="0"/>
        <strike val="0"/>
        <condense val="0"/>
        <extend val="0"/>
        <outline val="0"/>
        <shadow val="0"/>
        <u val="none"/>
        <vertAlign val="baseline"/>
        <sz val="10.5"/>
        <color theme="1"/>
        <name val="Source Sans Pro"/>
        <family val="2"/>
        <scheme val="none"/>
      </font>
      <numFmt numFmtId="168" formatCode="_([$$-409]* #,##0.00_);_([$$-409]* \(#,##0.00\);_([$$-409]* &quot;-&quot;??_);_(@_)"/>
      <fill>
        <patternFill patternType="solid">
          <fgColor indexed="64"/>
          <bgColor rgb="FFE2EFDA"/>
        </patternFill>
      </fill>
    </dxf>
    <dxf>
      <font>
        <b val="0"/>
        <i val="0"/>
        <strike val="0"/>
        <condense val="0"/>
        <extend val="0"/>
        <outline val="0"/>
        <shadow val="0"/>
        <u val="none"/>
        <vertAlign val="baseline"/>
        <sz val="10.5"/>
        <color theme="1"/>
        <name val="Source Sans Pro"/>
        <family val="2"/>
        <scheme val="none"/>
      </font>
      <numFmt numFmtId="168" formatCode="_([$$-409]* #,##0.00_);_([$$-409]* \(#,##0.00\);_([$$-409]* &quot;-&quot;??_);_(@_)"/>
      <fill>
        <patternFill patternType="solid">
          <fgColor indexed="64"/>
          <bgColor rgb="FFE2EFDA"/>
        </patternFill>
      </fill>
    </dxf>
    <dxf>
      <font>
        <b val="0"/>
        <i val="0"/>
        <strike val="0"/>
        <condense val="0"/>
        <extend val="0"/>
        <outline val="0"/>
        <shadow val="0"/>
        <u val="none"/>
        <vertAlign val="baseline"/>
        <sz val="10.5"/>
        <color theme="1"/>
        <name val="Source Sans Pro"/>
        <family val="2"/>
        <scheme val="none"/>
      </font>
      <numFmt numFmtId="168" formatCode="_([$$-409]* #,##0.00_);_([$$-409]* \(#,##0.00\);_([$$-409]* &quot;-&quot;??_);_(@_)"/>
    </dxf>
    <dxf>
      <font>
        <b val="0"/>
        <i val="0"/>
        <strike val="0"/>
        <condense val="0"/>
        <extend val="0"/>
        <outline val="0"/>
        <shadow val="0"/>
        <u val="none"/>
        <vertAlign val="baseline"/>
        <sz val="10.5"/>
        <color theme="1"/>
        <name val="Source Sans Pro"/>
        <family val="2"/>
        <scheme val="none"/>
      </font>
      <numFmt numFmtId="35" formatCode="_ * #,##0.00_ ;_ * \-#,##0.00_ ;_ * &quot;-&quot;??_ ;_ @_ "/>
      <fill>
        <patternFill patternType="solid">
          <fgColor indexed="64"/>
          <bgColor rgb="FFD9E1F2"/>
        </patternFill>
      </fill>
    </dxf>
    <dxf>
      <font>
        <b val="0"/>
        <i val="0"/>
        <strike val="0"/>
        <condense val="0"/>
        <extend val="0"/>
        <outline val="0"/>
        <shadow val="0"/>
        <u val="none"/>
        <vertAlign val="baseline"/>
        <sz val="10.5"/>
        <color theme="1"/>
        <name val="Source Sans Pro"/>
        <family val="2"/>
        <scheme val="none"/>
      </font>
      <fill>
        <patternFill patternType="solid">
          <fgColor indexed="64"/>
          <bgColor rgb="FFD9E1F2"/>
        </patternFill>
      </fill>
    </dxf>
    <dxf>
      <font>
        <b val="0"/>
        <i val="0"/>
        <strike val="0"/>
        <condense val="0"/>
        <extend val="0"/>
        <outline val="0"/>
        <shadow val="0"/>
        <u val="none"/>
        <vertAlign val="baseline"/>
        <sz val="10.5"/>
        <color theme="1"/>
        <name val="Source Sans Pro"/>
        <family val="2"/>
        <scheme val="none"/>
      </font>
      <numFmt numFmtId="168" formatCode="_([$$-409]* #,##0.00_);_([$$-409]* \(#,##0.00\);_([$$-409]* &quot;-&quot;??_);_(@_)"/>
      <fill>
        <patternFill patternType="solid">
          <fgColor indexed="64"/>
          <bgColor rgb="FFD9E1F2"/>
        </patternFill>
      </fill>
    </dxf>
    <dxf>
      <font>
        <b val="0"/>
        <i val="0"/>
        <strike val="0"/>
        <condense val="0"/>
        <extend val="0"/>
        <outline val="0"/>
        <shadow val="0"/>
        <u val="none"/>
        <vertAlign val="baseline"/>
        <sz val="10.5"/>
        <color theme="1"/>
        <name val="Source Sans Pro"/>
        <family val="2"/>
        <scheme val="none"/>
      </font>
      <fill>
        <patternFill patternType="solid">
          <fgColor indexed="64"/>
          <bgColor rgb="FFD9E1F2"/>
        </patternFill>
      </fill>
    </dxf>
    <dxf>
      <font>
        <b val="0"/>
        <i val="0"/>
        <strike val="0"/>
        <condense val="0"/>
        <extend val="0"/>
        <outline val="0"/>
        <shadow val="0"/>
        <u val="none"/>
        <vertAlign val="baseline"/>
        <sz val="10.5"/>
        <color theme="1"/>
        <name val="Source Sans Pro"/>
        <family val="2"/>
        <scheme val="none"/>
      </font>
      <numFmt numFmtId="168" formatCode="_([$$-409]* #,##0.00_);_([$$-409]* \(#,##0.00\);_([$$-409]* &quot;-&quot;??_);_(@_)"/>
      <fill>
        <patternFill patternType="solid">
          <fgColor indexed="64"/>
          <bgColor rgb="FFD9E1F2"/>
        </patternFill>
      </fill>
    </dxf>
    <dxf>
      <font>
        <b val="0"/>
        <i val="0"/>
        <strike val="0"/>
        <condense val="0"/>
        <extend val="0"/>
        <outline val="0"/>
        <shadow val="0"/>
        <u val="none"/>
        <vertAlign val="baseline"/>
        <sz val="10.5"/>
        <color theme="1"/>
        <name val="Source Sans Pro"/>
        <family val="2"/>
        <scheme val="none"/>
      </font>
      <numFmt numFmtId="168" formatCode="_([$$-409]* #,##0.00_);_([$$-409]* \(#,##0.00\);_([$$-409]* &quot;-&quot;??_);_(@_)"/>
      <fill>
        <patternFill patternType="solid">
          <fgColor indexed="64"/>
          <bgColor rgb="FFD9E1F2"/>
        </patternFill>
      </fill>
    </dxf>
    <dxf>
      <font>
        <b val="0"/>
        <i val="0"/>
        <strike val="0"/>
        <condense val="0"/>
        <extend val="0"/>
        <outline val="0"/>
        <shadow val="0"/>
        <u val="none"/>
        <vertAlign val="baseline"/>
        <sz val="10.5"/>
        <color theme="1"/>
        <name val="Source Sans Pro"/>
        <family val="2"/>
        <scheme val="none"/>
      </font>
      <numFmt numFmtId="14" formatCode="0.00%"/>
      <fill>
        <patternFill patternType="solid">
          <fgColor indexed="64"/>
          <bgColor rgb="FFFCE4D6"/>
        </patternFill>
      </fill>
    </dxf>
    <dxf>
      <font>
        <b val="0"/>
        <i val="0"/>
        <strike val="0"/>
        <condense val="0"/>
        <extend val="0"/>
        <outline val="0"/>
        <shadow val="0"/>
        <u val="none"/>
        <vertAlign val="baseline"/>
        <sz val="10.5"/>
        <color theme="1"/>
        <name val="Source Sans Pro"/>
        <family val="2"/>
        <scheme val="none"/>
      </font>
      <numFmt numFmtId="168" formatCode="_([$$-409]* #,##0.00_);_([$$-409]* \(#,##0.00\);_([$$-409]* &quot;-&quot;??_);_(@_)"/>
      <fill>
        <patternFill patternType="solid">
          <fgColor indexed="64"/>
          <bgColor rgb="FFFCE4D6"/>
        </patternFill>
      </fill>
    </dxf>
    <dxf>
      <font>
        <b val="0"/>
        <i val="0"/>
        <strike val="0"/>
        <condense val="0"/>
        <extend val="0"/>
        <outline val="0"/>
        <shadow val="0"/>
        <u val="none"/>
        <vertAlign val="baseline"/>
        <sz val="10.5"/>
        <color theme="1"/>
        <name val="Source Sans Pro"/>
        <family val="2"/>
        <scheme val="none"/>
      </font>
      <numFmt numFmtId="168" formatCode="_([$$-409]* #,##0.00_);_([$$-409]* \(#,##0.00\);_([$$-409]* &quot;-&quot;??_);_(@_)"/>
      <fill>
        <patternFill patternType="solid">
          <fgColor indexed="64"/>
          <bgColor rgb="FFFCE4D6"/>
        </patternFill>
      </fill>
    </dxf>
    <dxf>
      <font>
        <b val="0"/>
        <i val="0"/>
        <strike val="0"/>
        <condense val="0"/>
        <extend val="0"/>
        <outline val="0"/>
        <shadow val="0"/>
        <u val="none"/>
        <vertAlign val="baseline"/>
        <sz val="10.5"/>
        <color theme="1"/>
        <name val="Source Sans Pro"/>
        <family val="2"/>
        <scheme val="none"/>
      </font>
      <numFmt numFmtId="168" formatCode="_([$$-409]* #,##0.00_);_([$$-409]* \(#,##0.00\);_([$$-409]* &quot;-&quot;??_);_(@_)"/>
      <fill>
        <patternFill patternType="solid">
          <fgColor indexed="64"/>
          <bgColor rgb="FFFCE4D6"/>
        </patternFill>
      </fill>
    </dxf>
    <dxf>
      <font>
        <b val="0"/>
        <i val="0"/>
        <strike val="0"/>
        <condense val="0"/>
        <extend val="0"/>
        <outline val="0"/>
        <shadow val="0"/>
        <u val="none"/>
        <vertAlign val="baseline"/>
        <sz val="10.5"/>
        <color theme="1"/>
        <name val="Source Sans Pro"/>
        <family val="2"/>
        <scheme val="none"/>
      </font>
      <numFmt numFmtId="168" formatCode="_([$$-409]* #,##0.00_);_([$$-409]* \(#,##0.00\);_([$$-409]* &quot;-&quot;??_);_(@_)"/>
      <fill>
        <patternFill patternType="solid">
          <fgColor indexed="64"/>
          <bgColor rgb="FFFCE4D6"/>
        </patternFill>
      </fill>
    </dxf>
    <dxf>
      <font>
        <b val="0"/>
        <i val="0"/>
        <strike val="0"/>
        <condense val="0"/>
        <extend val="0"/>
        <outline val="0"/>
        <shadow val="0"/>
        <u val="none"/>
        <vertAlign val="baseline"/>
        <sz val="10.5"/>
        <color theme="1"/>
        <name val="Source Sans Pro"/>
        <family val="2"/>
        <scheme val="none"/>
      </font>
      <numFmt numFmtId="168" formatCode="_([$$-409]* #,##0.00_);_([$$-409]* \(#,##0.00\);_([$$-409]* &quot;-&quot;??_);_(@_)"/>
      <fill>
        <patternFill patternType="solid">
          <fgColor indexed="64"/>
          <bgColor rgb="FFFCE4D6"/>
        </patternFill>
      </fill>
    </dxf>
    <dxf>
      <font>
        <b val="0"/>
        <i val="0"/>
        <strike val="0"/>
        <condense val="0"/>
        <extend val="0"/>
        <outline val="0"/>
        <shadow val="0"/>
        <u val="none"/>
        <vertAlign val="baseline"/>
        <sz val="10.5"/>
        <color theme="1"/>
        <name val="Source Sans Pro"/>
        <family val="2"/>
        <scheme val="none"/>
      </font>
      <numFmt numFmtId="168" formatCode="_([$$-409]* #,##0.00_);_([$$-409]* \(#,##0.00\);_([$$-409]* &quot;-&quot;??_);_(@_)"/>
      <fill>
        <patternFill patternType="solid">
          <fgColor indexed="64"/>
          <bgColor rgb="FFFCE4D6"/>
        </patternFill>
      </fill>
    </dxf>
    <dxf>
      <font>
        <b/>
        <i val="0"/>
        <strike val="0"/>
        <condense val="0"/>
        <extend val="0"/>
        <outline val="0"/>
        <shadow val="0"/>
        <u val="none"/>
        <vertAlign val="baseline"/>
        <sz val="10.5"/>
        <color theme="1"/>
        <name val="Source Sans Pro"/>
        <family val="2"/>
        <scheme val="none"/>
      </font>
      <numFmt numFmtId="168" formatCode="_([$$-409]* #,##0.00_);_([$$-409]* \(#,##0.00\);_([$$-409]* &quot;-&quot;??_);_(@_)"/>
      <fill>
        <patternFill patternType="solid">
          <fgColor indexed="64"/>
          <bgColor rgb="FFD0CECE"/>
        </patternFill>
      </fill>
    </dxf>
    <dxf>
      <font>
        <b/>
        <i val="0"/>
        <strike val="0"/>
        <condense val="0"/>
        <extend val="0"/>
        <outline val="0"/>
        <shadow val="0"/>
        <u val="none"/>
        <vertAlign val="baseline"/>
        <sz val="10.5"/>
        <color theme="1"/>
        <name val="Source Sans Pro"/>
        <family val="2"/>
        <scheme val="none"/>
      </font>
      <fill>
        <patternFill patternType="solid">
          <fgColor indexed="64"/>
          <bgColor rgb="FFD0CECE"/>
        </patternFill>
      </fill>
    </dxf>
    <dxf>
      <font>
        <b/>
        <i val="0"/>
        <strike val="0"/>
        <condense val="0"/>
        <extend val="0"/>
        <outline val="0"/>
        <shadow val="0"/>
        <u val="none"/>
        <vertAlign val="baseline"/>
        <sz val="10.5"/>
        <color theme="1"/>
        <name val="Source Sans Pro"/>
        <family val="2"/>
        <scheme val="none"/>
      </font>
      <fill>
        <patternFill patternType="solid">
          <fgColor indexed="64"/>
          <bgColor rgb="FFD0CECE"/>
        </patternFill>
      </fill>
      <alignment horizontal="center" vertical="bottom" textRotation="0" wrapText="0" indent="0" justifyLastLine="0" shrinkToFit="0" readingOrder="0"/>
    </dxf>
    <dxf>
      <font>
        <b/>
        <i val="0"/>
        <strike val="0"/>
        <condense val="0"/>
        <extend val="0"/>
        <outline val="0"/>
        <shadow val="0"/>
        <u val="none"/>
        <vertAlign val="baseline"/>
        <sz val="10.5"/>
        <color theme="1"/>
        <name val="Source Sans Pro"/>
        <family val="2"/>
        <scheme val="none"/>
      </font>
      <fill>
        <patternFill patternType="solid">
          <fgColor indexed="64"/>
          <bgColor rgb="FFD0CECE"/>
        </patternFill>
      </fill>
    </dxf>
    <dxf>
      <font>
        <b/>
        <i val="0"/>
        <strike val="0"/>
        <condense val="0"/>
        <extend val="0"/>
        <outline val="0"/>
        <shadow val="0"/>
        <u val="none"/>
        <vertAlign val="baseline"/>
        <sz val="10.5"/>
        <color theme="1"/>
        <name val="Source Sans Pro"/>
        <family val="2"/>
        <scheme val="none"/>
      </font>
      <fill>
        <patternFill patternType="solid">
          <fgColor indexed="64"/>
          <bgColor rgb="FFD0CECE"/>
        </patternFill>
      </fill>
    </dxf>
    <dxf>
      <font>
        <b val="0"/>
        <i val="0"/>
        <strike val="0"/>
        <condense val="0"/>
        <extend val="0"/>
        <outline val="0"/>
        <shadow val="0"/>
        <u val="none"/>
        <vertAlign val="baseline"/>
        <sz val="10.5"/>
        <color theme="1"/>
        <name val="Source Sans Pro"/>
        <family val="2"/>
        <scheme val="none"/>
      </font>
    </dxf>
    <dxf>
      <font>
        <b/>
        <i val="0"/>
        <strike val="0"/>
        <condense val="0"/>
        <extend val="0"/>
        <outline val="0"/>
        <shadow val="0"/>
        <u val="none"/>
        <vertAlign val="baseline"/>
        <sz val="10.5"/>
        <color theme="1"/>
        <name val="Source Sans Pro"/>
        <family val="2"/>
        <scheme val="none"/>
      </font>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microsoft.com/office/2017/06/relationships/rdSupportingPropertyBagStructure" Target="richData/rdsupportingpropertybagstructure.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styles" Target="styles.xml"/><Relationship Id="rId17" Type="http://schemas.microsoft.com/office/2017/06/relationships/richStyles" Target="richData/richStyles.xml"/><Relationship Id="rId25" Type="http://schemas.openxmlformats.org/officeDocument/2006/relationships/customXml" Target="../customXml/item4.xml"/><Relationship Id="rId2" Type="http://schemas.openxmlformats.org/officeDocument/2006/relationships/worksheet" Target="worksheets/sheet2.xml"/><Relationship Id="rId16" Type="http://schemas.microsoft.com/office/2017/06/relationships/rdRichValueStructure" Target="richData/rdrichvaluestructure.xml"/><Relationship Id="rId20"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24" Type="http://schemas.openxmlformats.org/officeDocument/2006/relationships/customXml" Target="../customXml/item3.xml"/><Relationship Id="rId5" Type="http://schemas.openxmlformats.org/officeDocument/2006/relationships/worksheet" Target="worksheets/sheet5.xml"/><Relationship Id="rId15" Type="http://schemas.microsoft.com/office/2017/06/relationships/rdRichValue" Target="richData/rdrichvalue.xml"/><Relationship Id="rId23" Type="http://schemas.openxmlformats.org/officeDocument/2006/relationships/customXml" Target="../customXml/item2.xml"/><Relationship Id="rId10" Type="http://schemas.openxmlformats.org/officeDocument/2006/relationships/worksheet" Target="worksheets/sheet10.xml"/><Relationship Id="rId19" Type="http://schemas.microsoft.com/office/2017/06/relationships/rdSupportingPropertyBag" Target="richData/rdsupportingpropertybag.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 Id="rId22" Type="http://schemas.openxmlformats.org/officeDocument/2006/relationships/customXml" Target="../customXml/item1.xml"/></Relationships>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Flags>
    </type>
  </types>
</rvTypesInfo>
</file>

<file path=xl/richData/rdrichvalue.xml><?xml version="1.0" encoding="utf-8"?>
<rvData xmlns="http://schemas.microsoft.com/office/spreadsheetml/2017/richdata" count="765">
  <rv s="0">
    <v>http://en.wikipedia.org/wiki/Public_domain</v>
    <v>Public domain</v>
  </rv>
  <rv s="0">
    <v>http://en.wikipedia.org/wiki/3M</v>
    <v>Wikipedia</v>
  </rv>
  <rv s="1">
    <v>0</v>
    <v>1</v>
  </rv>
  <rv s="2">
    <v>6</v>
    <v>https://www.bing.com/th?id=AMMS_32000850961e4a70971cc92b1cc2e7cc&amp;qlt=95</v>
    <v>2</v>
    <v>https://www.bing.com/images/search?form=xlimg&amp;q=3m</v>
    <v>Image of 3M Co</v>
    <v/>
  </rv>
  <rv s="0">
    <v>https://www.bing.com/financeapi/forcetrigger?t=a1xroc&amp;q=XNYS%3aMMM&amp;form=skydnc</v>
    <v>Learn more on Bing</v>
  </rv>
  <rv s="3">
    <v>en-US</v>
    <v>a1xroc</v>
    <v>268435456</v>
    <v>268435457</v>
    <v>1</v>
    <v>Powered by Refinitiv</v>
    <v>0</v>
    <v>3M Co (XNYS:MMM)</v>
    <v>3</v>
    <v>4</v>
    <v>Finance</v>
    <v>5</v>
    <v>187.72</v>
    <v>114.04</v>
    <v>0.99039999999999995</v>
    <v>-3.13</v>
    <v>4.424E-3</v>
    <v>-2.0247999999999999E-2</v>
    <v>0.67</v>
    <v>USD</v>
    <v>3M Co is a technology company. The Company operates through four segments: Safety and Industrial, Transportation and Electronics, Health Care and Consumer. Safety and Industrial segment consist of personal safety, industrial adhesives and tapes, abrasives, closure and masking systems, electrical markets, automotive aftermarket, and roofing granules. Transportation and Electronics segment consists of electronics, including display materials and systems, electronic materials solutions, automotive and aerospace, commercial solutions, advanced materials, and transportation safety. Health Care segment’s products and services include medical and surgical supplies, skin health and infection prevention products, oral care solutions, separation and purification sciences, health information systems and food safety products. Consumer segment serves consumers and consists of home improvement, stationery and office supplies, home care and consumer health care.</v>
    <v>96163</v>
    <v>New York Stock Exchange</v>
    <v>XNYS</v>
    <v>XNYS</v>
    <v>3M Center, Bldg. 220-13E-26A, SAINT PAUL, MN, 55144-1000 US</v>
    <v>154.72</v>
    <v>3</v>
    <v>Industrial Conglomerates</v>
    <v>Stock</v>
    <v>44021.996852765624</v>
    <v>4</v>
    <v>151.04</v>
    <v>88913850000</v>
    <v>3M Co</v>
    <v>3M Co</v>
    <v>153.91999999999999</v>
    <v>18.136900000000001</v>
    <v>154.58000000000001</v>
    <v>151.44999999999999</v>
    <v>152.12</v>
    <v>575196400</v>
    <v>MMM</v>
    <v>3M Co (XNYS:MMM)</v>
    <v>2189954</v>
    <v>2859482</v>
    <v>1929</v>
  </rv>
  <rv s="4">
    <v>5</v>
  </rv>
  <rv s="0">
    <v>http://en.wikipedia.org/wiki/AbbVie</v>
    <v>Wikipedia</v>
  </rv>
  <rv s="1">
    <v>0</v>
    <v>7</v>
  </rv>
  <rv s="2">
    <v>6</v>
    <v>https://www.bing.com/th?id=AMMS_db463dfd6743948d6b0692056cc0a37a&amp;qlt=95</v>
    <v>8</v>
    <v>https://www.bing.com/images/search?form=xlimg&amp;q=abbvie</v>
    <v>Image of Abbvie Inc</v>
    <v/>
  </rv>
  <rv s="0">
    <v>https://www.bing.com/financeapi/forcetrigger?t=a1mpqh&amp;q=XNYS%3aABBV&amp;form=skydnc</v>
    <v>Learn more on Bing</v>
  </rv>
  <rv s="3">
    <v>en-US</v>
    <v>a1mpqh</v>
    <v>268435456</v>
    <v>268435457</v>
    <v>1</v>
    <v>Powered by Refinitiv</v>
    <v>0</v>
    <v>Abbvie Inc (XNYS:ABBV)</v>
    <v>3</v>
    <v>4</v>
    <v>Finance</v>
    <v>5</v>
    <v>100.69</v>
    <v>62.55</v>
    <v>0.81859999999999999</v>
    <v>-1.34</v>
    <v>0</v>
    <v>-1.3496999999999999E-2</v>
    <v>0</v>
    <v>USD</v>
    <v>AbbVie Inc. (AbbVie) is a research-based biopharmaceutical company. The Company is engaged in the discovery, development, manufacture and sale of a range of pharmaceutical products. Its products are focused on treating conditions, such as chronic autoimmune diseases in rheumatology, gastroenterology and dermatology; oncology, including blood cancers; virology, including hepatitis C virus (HCV) and human immunodeficiency virus (HIV); neurological disorders, such as Parkinson's disease and multiple sclerosis; metabolic diseases, including thyroid disease and complications associated with cystic fibrosis, and other serious health conditions. It offers products in various categories, including HUMIRA (adalimumab), Oncology products, Virology Products, Additional Virology products, Metabolics/Hormones products, Endocrinology products and other products, which include Duopa and Duodopa (carbidopa and levodopa), Anesthesia products and ZINBRYTA (daclizumab).</v>
    <v>30000</v>
    <v>New York Stock Exchange</v>
    <v>XNYS</v>
    <v>XNYS</v>
    <v>1 N Waukegan Rd, NORTH CHICAGO, IL, 60064-1802 US</v>
    <v>99.78</v>
    <v>9</v>
    <v>Pharmaceuticals</v>
    <v>Stock</v>
    <v>44021.999243726561</v>
    <v>10</v>
    <v>96.81</v>
    <v>174965300000</v>
    <v>Abbvie Inc</v>
    <v>Abbvie Inc</v>
    <v>99.08</v>
    <v>17.567399999999999</v>
    <v>99.28</v>
    <v>97.94</v>
    <v>97.94</v>
    <v>1762342000</v>
    <v>ABBV</v>
    <v>Abbvie Inc (XNYS:ABBV)</v>
    <v>5817301</v>
    <v>8075073</v>
    <v>2012</v>
  </rv>
  <rv s="4">
    <v>11</v>
  </rv>
  <rv s="0">
    <v>http://en.wikipedia.org/wiki/Acadia_Pharmaceuticals</v>
    <v>Wikipedia</v>
  </rv>
  <rv s="1">
    <v>0</v>
    <v>13</v>
  </rv>
  <rv s="2">
    <v>6</v>
    <v>https://www.bing.com/th?id=AMMS_1c54f910578880717998979d350b358c&amp;qlt=95</v>
    <v>14</v>
    <v>https://www.bing.com/images/search?form=xlimg&amp;q=acadia+pharmaceuticals</v>
    <v>Image of ACADIA Pharmaceuticals Inc</v>
    <v/>
  </rv>
  <rv s="0">
    <v>https://www.bing.com/financeapi/forcetrigger?t=a1mrrw&amp;q=XNAS%3aACAD&amp;form=skydnc</v>
    <v>Learn more on Bing</v>
  </rv>
  <rv s="5">
    <v>en-US</v>
    <v>a1mrrw</v>
    <v>268435456</v>
    <v>268435457</v>
    <v>1</v>
    <v>Powered by Refinitiv</v>
    <v>7</v>
    <v>ACADIA Pharmaceuticals Inc (XNAS:ACAD)</v>
    <v>3</v>
    <v>8</v>
    <v>Finance</v>
    <v>5</v>
    <v>58.72</v>
    <v>21.56</v>
    <v>1.8002</v>
    <v>-0.33</v>
    <v>7.6690000000000005E-3</v>
    <v>-5.8509999999999994E-3</v>
    <v>0.43</v>
    <v>USD</v>
    <v>ACADIA Pharmaceuticals Inc. is a biopharmaceutical company. The Company is focused on the development and commercialization of medicines for central nervous system (CNS) disorders. Its lead drug candidate, NUPLAZID (pimavanserin), is used for the treatment of hallucinations and delusions associated with Parkinson's disease psychosis (PD Psychosis). NUPLAZID is a selective serotonin inverse agonist (SSIA), preferentially targeting 5-HT2A receptors. The Company is conducting a Phase II trial, referred to as the SERENE Study, designed to examine the efficacy and safety of pimavanserin as a treatment for Alzheimer's disease (AD) Agitation. It is also conducting a Phase III, six-week, randomized, double-blind, placebo-controlled, multi-center, outpatient study, referred to as the ENHANCE-1 study, designed to examine the use of pimavanserin in patients with schizophrenia.</v>
    <v>550</v>
    <v>Nasdaq Stock Market</v>
    <v>XNAS</v>
    <v>XNAS</v>
    <v>3611 Valley Centre Dr Ste 300, SAN DIEGO, CA, 92130-3331 US</v>
    <v>57.57</v>
    <v>15</v>
    <v>Biotechnology &amp; Medical Research</v>
    <v>Stock</v>
    <v>44021.939176503904</v>
    <v>16</v>
    <v>55.87</v>
    <v>8790581000</v>
    <v>ACADIA Pharmaceuticals Inc</v>
    <v>ACADIA Pharmaceuticals Inc</v>
    <v>56.5</v>
    <v>56.4</v>
    <v>56.07</v>
    <v>56.5</v>
    <v>155861400</v>
    <v>ACAD</v>
    <v>ACADIA Pharmaceuticals Inc (XNAS:ACAD)</v>
    <v>1239269</v>
    <v>2155642</v>
    <v>1997</v>
  </rv>
  <rv s="4">
    <v>17</v>
  </rv>
  <rv s="0">
    <v>http://en.wikipedia.org/wiki/Adobe_Inc.</v>
    <v>Wikipedia</v>
  </rv>
  <rv s="1">
    <v>0</v>
    <v>19</v>
  </rv>
  <rv s="2">
    <v>6</v>
    <v>https://www.bing.com/th?id=AMMS_503c684ccc667ad525fe1d703881df2c&amp;qlt=95</v>
    <v>20</v>
    <v>https://www.bing.com/images/search?form=xlimg&amp;q=adobe+systems</v>
    <v>Image of Adobe Inc</v>
    <v/>
  </rv>
  <rv s="0">
    <v>https://www.bing.com/financeapi/forcetrigger?t=a1mv7w&amp;q=XNAS%3aADBE&amp;form=skydnc</v>
    <v>Learn more on Bing</v>
  </rv>
  <rv s="3">
    <v>en-US</v>
    <v>a1mv7w</v>
    <v>268435456</v>
    <v>268435457</v>
    <v>1</v>
    <v>Powered by Refinitiv</v>
    <v>0</v>
    <v>Adobe Inc (XNAS:ADBE)</v>
    <v>3</v>
    <v>4</v>
    <v>Finance</v>
    <v>5</v>
    <v>460.84</v>
    <v>255.13140000000001</v>
    <v>0.93279999999999996</v>
    <v>3.16</v>
    <v>-6.2929999999999995E-4</v>
    <v>6.9040000000000004E-3</v>
    <v>-0.28999999999999998</v>
    <v>USD</v>
    <v>Adobe Inc., formerly Adobe Systems Incorporated, is a software company. The Company offers products and services used by professionals, marketers, knowledge workers, application developers, enterprises and consumers for creating, managing, measuring, optimizing and engaging with compelling content and experiences. It operates through three segments: Digital Media, Digital Experience and Publishing. Its Digital Media segment provides tools and solutions that enable individuals, small and medium businesses and enterprises to create, publish, promote and monetize their digital content. Its Digital Experience segment provides solutions and services for how digital advertising and marketing are created, managed, executed, measured and optimized. Its Publishing segment addresses market opportunities ranging from the diverse authoring and publishing needs of technical and business publishing to its legacy type and original equipment manufacturer printing businesses.</v>
    <v>22634</v>
    <v>Nasdaq Stock Market</v>
    <v>XNAS</v>
    <v>XNAS</v>
    <v>345 PARK AVE, SAN JOSE, CA, 95110-2704 US</v>
    <v>463.8</v>
    <v>21</v>
    <v>Software &amp; IT Services</v>
    <v>Stock</v>
    <v>44021.999385810159</v>
    <v>22</v>
    <v>451.88</v>
    <v>219533200000</v>
    <v>Adobe Inc</v>
    <v>Adobe Inc</v>
    <v>460.44</v>
    <v>60.3</v>
    <v>457.68</v>
    <v>460.84</v>
    <v>460.55</v>
    <v>479665300</v>
    <v>ADBE</v>
    <v>Adobe Inc (XNAS:ADBE)</v>
    <v>2269815</v>
    <v>3144908</v>
    <v>1997</v>
  </rv>
  <rv s="4">
    <v>23</v>
  </rv>
  <rv s="0">
    <v>http://en.wikipedia.org/wiki/Alphabet_Inc.</v>
    <v>Wikipedia</v>
  </rv>
  <rv s="1">
    <v>0</v>
    <v>25</v>
  </rv>
  <rv s="2">
    <v>6</v>
    <v>https://www.bing.com/th?id=AMMS_91f59ff6c9305ce24b1cf0389cd856f8&amp;qlt=95</v>
    <v>26</v>
    <v>https://www.bing.com/images/search?form=xlimg&amp;q=alphabet+inc.</v>
    <v>Image of Alphabet Inc</v>
    <v/>
  </rv>
  <rv s="0">
    <v>https://www.bing.com/financeapi/forcetrigger?t=a1u3p2&amp;q=XNAS%3aGOOG&amp;form=skydnc</v>
    <v>Learn more on Bing</v>
  </rv>
  <rv s="3">
    <v>en-US</v>
    <v>a1u3p2</v>
    <v>268435456</v>
    <v>268435457</v>
    <v>1</v>
    <v>Powered by Refinitiv</v>
    <v>0</v>
    <v>Alphabet Inc (XNAS:GOOG)</v>
    <v>3</v>
    <v>4</v>
    <v>Finance</v>
    <v>5</v>
    <v>1532.1062999999999</v>
    <v>1013.5361</v>
    <v>1.0474000000000001</v>
    <v>14.99</v>
    <v>6.618E-6</v>
    <v>1.0019999999999999E-2</v>
    <v>0.01</v>
    <v>USD</v>
    <v>Alphabet Inc. is a holding company. The Company's businesses include Google Inc. (Google) and its Internet products, such as Access, Calico, CapitalG, GV, Nest, Verily, Waymo and X. The Company's segments include Google and Other Bets. The Google segment includes its Internet products, such as Search, Ads, Commerce, Maps, YouTube, Google Cloud, Android, Chrome and Google Play, as well as its hardware initiatives. The Google segment is engaged in advertising, sales of digital content, applications and cloud offerings, and sales of hardware products. The Other Bets segment is engaged in the sales of Internet and television services through Google Fiber, sales of Nest products and services, and licensing and research and development (R&amp;D) services through Verily. It offers Google Assistant, which allows users to type or talk with Google; Google Maps, which helps users navigate to a store, and Google Photos, which helps users store and organize all of their photos.</v>
    <v>123048</v>
    <v>Nasdaq Stock Market</v>
    <v>XNAS</v>
    <v>XNAS</v>
    <v>1600 Amphitheatre Pkwy, MOUNTAIN VIEW, CA, 94043-1351 US</v>
    <v>1522.72</v>
    <v>27</v>
    <v>Software &amp; IT Services</v>
    <v>Stock</v>
    <v>44021.999447407034</v>
    <v>28</v>
    <v>1488.085</v>
    <v>1023833000000</v>
    <v>Alphabet Inc</v>
    <v>Alphabet Inc</v>
    <v>1506.45</v>
    <v>30.182400000000001</v>
    <v>1496</v>
    <v>1510.99</v>
    <v>1511</v>
    <v>682620200</v>
    <v>GOOG</v>
    <v>Alphabet Inc (XNAS:GOOG)</v>
    <v>1423322</v>
    <v>1769781</v>
    <v>2015</v>
  </rv>
  <rv s="4">
    <v>29</v>
  </rv>
  <rv s="0">
    <v>http://en.wikipedia.org/wiki/Amazon_(company)</v>
    <v>Wikipedia</v>
  </rv>
  <rv s="1">
    <v>0</v>
    <v>31</v>
  </rv>
  <rv s="2">
    <v>6</v>
    <v>https://www.bing.com/th?id=AMMS_234d7638413b734c1560bf8e7f642960&amp;qlt=95</v>
    <v>32</v>
    <v>https://www.bing.com/images/search?form=xlimg&amp;q=amazon+com</v>
    <v>Image of Amazon.com Inc</v>
    <v/>
  </rv>
  <rv s="0">
    <v>https://www.bing.com/financeapi/forcetrigger?t=a1nhlh&amp;q=XNAS%3aAMZN&amp;form=skydnc</v>
    <v>Learn more on Bing</v>
  </rv>
  <rv s="3">
    <v>en-US</v>
    <v>a1nhlh</v>
    <v>268435456</v>
    <v>268435457</v>
    <v>1</v>
    <v>Powered by Refinitiv</v>
    <v>0</v>
    <v>Amazon.com Inc (XNAS:AMZN)</v>
    <v>3</v>
    <v>4</v>
    <v>Finance</v>
    <v>5</v>
    <v>3182.63</v>
    <v>1626.0318</v>
    <v>1.3112999999999999</v>
    <v>101.52</v>
    <v>3.2579999999999996E-3</v>
    <v>3.2948999999999999E-2</v>
    <v>10.37</v>
    <v>USD</v>
    <v>Amazon.com, Inc. offers a range of products and services through its Websites. The Company's products include merchandise and content that it purchases for resale from vendors and those offered by third-party sellers. It also manufactures and sells electronic devices. It operates through three segments: North America, International and Amazon Web Services (AWS). Its AWS products include analytics, Amazon Athena, Amazon CloudSearch, Amazon EMR, Amazon Elasticsearch Service, Amazon Kinesis, Amazon Managed Streaming for Apache Kafka, Amazon Redshift, Amazon QuickSight, AWS Data Pipeline, AWS Glue and AWS Lake Formation. AWS solutions include machine learning, analytics and data lakes, Internet of Things, serverless computing, containers, enterprise applications, and storage. In addition, the Company provides services, such as advertising. It also offers Amazon Prime, a membership program that includes free shipping, access to streaming of various movies and television (TV) episodes.</v>
    <v>840400</v>
    <v>Nasdaq Stock Market</v>
    <v>XNAS</v>
    <v>XNAS</v>
    <v>410 Terry Ave N, SEATTLE, WA, 98109-5210 US</v>
    <v>3193.8798999999999</v>
    <v>33</v>
    <v>Diversified Retail</v>
    <v>Stock</v>
    <v>44021.999996133593</v>
    <v>34</v>
    <v>3074.0016000000001</v>
    <v>1536784000000</v>
    <v>Amazon.com Inc</v>
    <v>Amazon.com Inc</v>
    <v>3115.99</v>
    <v>147.18219999999999</v>
    <v>3081.11</v>
    <v>3182.63</v>
    <v>3193</v>
    <v>498776000</v>
    <v>AMZN</v>
    <v>Amazon.com Inc (XNAS:AMZN)</v>
    <v>6388659</v>
    <v>4500414</v>
    <v>1996</v>
  </rv>
  <rv s="4">
    <v>35</v>
  </rv>
  <rv s="0">
    <v>https://www.bing.com/financeapi/forcetrigger?t=a1ng7w&amp;q=XNYS%3aAMRC&amp;form=skydnc</v>
    <v>Learn more on Bing</v>
  </rv>
  <rv s="6">
    <v>en-US</v>
    <v>a1ng7w</v>
    <v>268435456</v>
    <v>268435457</v>
    <v>1</v>
    <v>Powered by Refinitiv</v>
    <v>9</v>
    <v>Ameresco Inc (XNYS:AMRC)</v>
    <v>10</v>
    <v>11</v>
    <v>Finance</v>
    <v>5</v>
    <v>32.479999999999997</v>
    <v>13.11</v>
    <v>0.57120000000000004</v>
    <v>-0.8</v>
    <v>-6.8250000000000003E-3</v>
    <v>-2.7932999999999999E-2</v>
    <v>-0.19</v>
    <v>USD</v>
    <v>Ameresco, Inc. (Ameresco) is a provider of a range of energy services, including energy efficiency, infrastructure upgrades, energy security and resilience, asset sustainability and renewable energy solutions for businesses and organizations throughout North America and Europe. Ameresco's sustainability services include capital and operational upgrades to a facility's energy infrastructure and the development, construction, ownership and operation of renewable energy plants. Its segments include U.S. Regions, U.S. Federal, Canada, Small-Scale Infrastructure and All Other. Its U.S. Regions, U.S. Federal and Canada segments offer energy efficiency products and services. Its Small-Scale Infrastructure segment sells electricity, processed renewable gas fuel, heat or cooling, produced from renewable sources of energy and generated by small-scale plants that it owns. The All Other segment offers enterprise energy management services, consulting services and integrated-photovoltaic (PV).</v>
    <v>1127</v>
    <v>New York Stock Exchange</v>
    <v>XNYS</v>
    <v>XNYS</v>
    <v>111 Speen St, FRAMINGHAM, MA, 01701-2000 US</v>
    <v>29.33</v>
    <v>Renewable Energy</v>
    <v>Stock</v>
    <v>44021.996576562502</v>
    <v>37</v>
    <v>27.61</v>
    <v>1362340000</v>
    <v>Ameresco Inc</v>
    <v>Ameresco Inc</v>
    <v>29.16</v>
    <v>29.491099999999999</v>
    <v>28.64</v>
    <v>27.84</v>
    <v>27.65</v>
    <v>47567740</v>
    <v>AMRC</v>
    <v>Ameresco Inc (XNYS:AMRC)</v>
    <v>524104</v>
    <v>477710</v>
    <v>2000</v>
  </rv>
  <rv s="4">
    <v>38</v>
  </rv>
  <rv s="0">
    <v>http://en.wikipedia.org/wiki/American_Tower</v>
    <v>Wikipedia</v>
  </rv>
  <rv s="1">
    <v>0</v>
    <v>40</v>
  </rv>
  <rv s="2">
    <v>6</v>
    <v>https://www.bing.com/th?id=AMMS_82811a43e33947cfae8005eae4af12f7&amp;qlt=95</v>
    <v>41</v>
    <v>https://www.bing.com/images/search?form=xlimg&amp;q=american+tower+corporation</v>
    <v>Image of American Tower Corp</v>
    <v/>
  </rv>
  <rv s="0">
    <v>https://www.bing.com/financeapi/forcetrigger?t=a1ngur&amp;q=XNYS%3aAMT&amp;form=skydnc</v>
    <v>Learn more on Bing</v>
  </rv>
  <rv s="3">
    <v>en-US</v>
    <v>a1ngur</v>
    <v>268435456</v>
    <v>268435457</v>
    <v>1</v>
    <v>Powered by Refinitiv</v>
    <v>0</v>
    <v>American Tower Corp (XNYS:AMT)</v>
    <v>3</v>
    <v>4</v>
    <v>Finance</v>
    <v>5</v>
    <v>269.7287</v>
    <v>174.32</v>
    <v>0.45129999999999998</v>
    <v>0.9</v>
    <v>1.5060000000000002E-3</v>
    <v>3.4000000000000002E-3</v>
    <v>0.4</v>
    <v>USD</v>
    <v>American Tower Corporation (ATC) is a holding company. The Company operates as a real estate investment trust (REIT), which owns, operates and develops multitenant communications real estate. ATC's segments include U.S. property, Asia property, EMEA property, Latin America property, Services and Other. Its primary business is property operations, which include the leasing of space on communications sites to wireless service providers, radio and television broadcast companies, wireless data providers, government agencies and municipalities, and tenants in various other industries. Its U.S. property segment includes operations in the United States. Its Asia property segment includes operations in India. The EMEA property segment includes operations in Germany, Ghana, Nigeria, South Africa and Uganda. The Latin America property segment includes operations in Brazil, Chile, Colombia, Costa Rica, Mexico and Peru. Its services segment offers tower-related services in the United States.</v>
    <v>5454</v>
    <v>New York Stock Exchange</v>
    <v>XNYS</v>
    <v>XNYS</v>
    <v>116 Huntington Ave, BOSTON, MA, 02116-5749 US</v>
    <v>266.97000000000003</v>
    <v>42</v>
    <v>Residential &amp; Commercial REIT</v>
    <v>Stock</v>
    <v>44021.990253668751</v>
    <v>43</v>
    <v>260.41000000000003</v>
    <v>117343200000</v>
    <v>American Tower Corp</v>
    <v>American Tower Corp</v>
    <v>262.98</v>
    <v>61.927700000000002</v>
    <v>264.7</v>
    <v>265.60000000000002</v>
    <v>266</v>
    <v>443306400</v>
    <v>AMT</v>
    <v>American Tower Corp (XNYS:AMT)</v>
    <v>1143715</v>
    <v>2111353</v>
    <v>1996</v>
  </rv>
  <rv s="4">
    <v>44</v>
  </rv>
  <rv s="0">
    <v>http://ja.wikipedia.org/wiki/アップル_(企業)</v>
    <v>Wikipedia</v>
  </rv>
  <rv s="1">
    <v>0</v>
    <v>46</v>
  </rv>
  <rv s="2">
    <v>6</v>
    <v>https://www.bing.com/th?id=AMMS_4b742b6461de24cfdaeba0c724c4b15e&amp;qlt=95</v>
    <v>47</v>
    <v>https://www.bing.com/images/search?form=xlimg&amp;q=apple+inc</v>
    <v>Image of Apple Inc</v>
    <v/>
  </rv>
  <rv s="0">
    <v>https://www.bing.com/financeapi/forcetrigger?t=a1mou2&amp;q=XNAS%3aAAPL&amp;form=skydnc</v>
    <v>Learn more on Bing</v>
  </rv>
  <rv s="3">
    <v>en-US</v>
    <v>a1mou2</v>
    <v>268435456</v>
    <v>268435457</v>
    <v>1</v>
    <v>Powered by Refinitiv</v>
    <v>0</v>
    <v>Apple Inc (XNAS:AAPL)</v>
    <v>3</v>
    <v>4</v>
    <v>Finance</v>
    <v>5</v>
    <v>382.73</v>
    <v>192.58</v>
    <v>1.1906000000000001</v>
    <v>1.36</v>
    <v>1.9859999999999999E-3</v>
    <v>3.5659999999999997E-3</v>
    <v>0.76</v>
    <v>USD</v>
    <v>Apple Inc. designs, manufactures and markets mobile communication and media devices, personal computers and portable digital music players. The Company sells a range of related software, services, accessories, networking solutions, and third-party digital content and applications. The Company's segments include the Americas, Europe, Greater China, Japan and Rest of Asia Pacific. The Americas segment includes both North and South America. The Europe segment includes European countries, India, the Middle East and Africa. The Greater China segment includes China, Hong Kong and Taiwan. The Rest of Asia Pacific segment includes Australia and the Asian countries not included in the Company's other operating segments. Its products and services include iPhone, iPad, Mac, iPod, Apple Watch, Apple TV, a portfolio of consumer and professional software applications, iPhone OS (iOS), OS X and watchOS operating systems, iCloud, Apple Pay and a range of accessory, service and support offerings.</v>
    <v>137000</v>
    <v>Nasdaq Stock Market</v>
    <v>XNAS</v>
    <v>XNAS</v>
    <v>1 Apple Park Way, CUPERTINO, CA, 95014-0642 US</v>
    <v>385.27</v>
    <v>48</v>
    <v>Computers, Phones &amp; Household Electronics</v>
    <v>Stock</v>
    <v>44021.999976990628</v>
    <v>49</v>
    <v>378.69</v>
    <v>1652985000000</v>
    <v>Apple Inc</v>
    <v>Apple Inc</v>
    <v>385.05</v>
    <v>29.897300000000001</v>
    <v>381.37</v>
    <v>382.73</v>
    <v>383.49</v>
    <v>4334335000</v>
    <v>AAPL</v>
    <v>Apple Inc (XNAS:AAPL)</v>
    <v>31410652</v>
    <v>36478928</v>
    <v>1977</v>
  </rv>
  <rv s="4">
    <v>50</v>
  </rv>
  <rv s="0">
    <v>http://tr.wikipedia.org/wiki/AT&amp;T</v>
    <v>Wikipedia</v>
  </rv>
  <rv s="1">
    <v>0</v>
    <v>52</v>
  </rv>
  <rv s="2">
    <v>6</v>
    <v>https://www.bing.com/th?id=AMMS_22edc37b3d4ca713a66f23973844e621&amp;qlt=95</v>
    <v>53</v>
    <v>https://www.bing.com/images/search?form=xlimg&amp;q=at%26t</v>
    <v>Image of AT&amp;T Inc</v>
    <v/>
  </rv>
  <rv s="0">
    <v>https://www.bing.com/financeapi/forcetrigger?t=a23www&amp;q=XNYS%3aT&amp;form=skydnc</v>
    <v>Learn more on Bing</v>
  </rv>
  <rv s="3">
    <v>en-US</v>
    <v>a23www</v>
    <v>268435456</v>
    <v>268435457</v>
    <v>1</v>
    <v>Powered by Refinitiv</v>
    <v>0</v>
    <v>AT&amp;T Inc (XNYS:T)</v>
    <v>3</v>
    <v>4</v>
    <v>Finance</v>
    <v>5</v>
    <v>39.700000000000003</v>
    <v>26.08</v>
    <v>0.68110000000000004</v>
    <v>-0.92</v>
    <v>2.7079999999999999E-3</v>
    <v>-3.0203999999999998E-2</v>
    <v>0.08</v>
    <v>USD</v>
    <v>AT&amp;T Inc. is a holding company. The Company is a provider of telecommunications, media and technology services globally. The Company operates through four segments: Communication segment, WarnerMedia segment, Latin America segment and Xandr segment. The Communications segment provides wireless and wireline telecom, video and broadband services to consumers.The business units of the Communication segment includes Mobility, Entertainment Group and Business Wireline. The WarnerMedia segment develops, produces and distributes feature films, television, gaming and other content over various physical and digital formats. The business units of the WarnerMedia segment includes Turner, Home Box Office and Warner Bros. Latin America segment provides entertainment services in Latin America and wireless services in Mexico. Viro and Mexico are the business units of the Latin America segment. The Xandr segment provides advertising services.</v>
    <v>244000</v>
    <v>New York Stock Exchange</v>
    <v>XNYS</v>
    <v>XNYS</v>
    <v>208 S Akard St, DALLAS, TX, 75202-4206 US</v>
    <v>29.88</v>
    <v>54</v>
    <v>Telecommunications Services</v>
    <v>Stock</v>
    <v>44021.999909941405</v>
    <v>55</v>
    <v>29.39</v>
    <v>217027500000</v>
    <v>AT&amp;T Inc</v>
    <v>AT&amp;T Inc</v>
    <v>29.87</v>
    <v>15.2315</v>
    <v>30.46</v>
    <v>29.54</v>
    <v>29.62</v>
    <v>7125000000</v>
    <v>T</v>
    <v>AT&amp;T Inc (XNYS:T)</v>
    <v>39365702</v>
    <v>39973412</v>
    <v>1983</v>
  </rv>
  <rv s="4">
    <v>56</v>
  </rv>
  <rv s="0">
    <v>http://en.wikipedia.org/wiki/Bank_of_America</v>
    <v>Wikipedia</v>
  </rv>
  <rv s="1">
    <v>0</v>
    <v>58</v>
  </rv>
  <rv s="2">
    <v>6</v>
    <v>https://www.bing.com/th?id=AMMS_0720042c42661f705c810fedd777349a&amp;qlt=95</v>
    <v>59</v>
    <v>https://www.bing.com/images/search?form=xlimg&amp;q=bank+of+america</v>
    <v>Image of Bank of America Corp</v>
    <v/>
  </rv>
  <rv s="0">
    <v>https://www.bing.com/financeapi/forcetrigger?t=a1o4sm&amp;q=XNYS%3aBAC&amp;form=skydnc</v>
    <v>Learn more on Bing</v>
  </rv>
  <rv s="3">
    <v>en-US</v>
    <v>a1o4sm</v>
    <v>268435456</v>
    <v>268435457</v>
    <v>1</v>
    <v>Powered by Refinitiv</v>
    <v>0</v>
    <v>Bank of America Corp (XNYS:BAC)</v>
    <v>3</v>
    <v>4</v>
    <v>Finance</v>
    <v>5</v>
    <v>35.72</v>
    <v>17.95</v>
    <v>1.5832999999999999</v>
    <v>-0.33</v>
    <v>1.7569999999999999E-3</v>
    <v>-1.4286E-2</v>
    <v>0.04</v>
    <v>USD</v>
    <v>Bank of America Corporation is a bank holding company and a financial holding company. The Company is a financial institution, serving individual consumers and others with a range of banking, investing, asset management and other financial and risk management products and services. The Company, through its banking and various non-bank subsidiaries, throughout the United States and in international markets, provides a range of banking and non-bank financial services and products through four business segments: Consumer Banking, which comprises Deposits and Consumer Lending; Global Wealth &amp; Investment Management, which consists of two primary businesses: Merrill Lynch Global Wealth Management and U.S. Trust, Bank of America Private Wealth Management; Global Banking, which provides a range of lending-related products and services; Global Markets, which offers sales and trading services, and All Other, which consists of equity investments, residual expense allocations and other.</v>
    <v>209000</v>
    <v>New York Stock Exchange</v>
    <v>XNYS</v>
    <v>XNYS</v>
    <v>Bank of America Corporate Center, 100 N Tryon St, CHARLOTTE, NC, 28255-0001 US</v>
    <v>23.16</v>
    <v>60</v>
    <v>Banking Services</v>
    <v>Stock</v>
    <v>44021.999617071095</v>
    <v>61</v>
    <v>22.39</v>
    <v>200406600000</v>
    <v>Bank of America Corp</v>
    <v>Bank of America Corp</v>
    <v>22.94</v>
    <v>9.4250000000000007</v>
    <v>23.1</v>
    <v>22.77</v>
    <v>22.81</v>
    <v>8675611000</v>
    <v>BAC</v>
    <v>Bank of America Corp (XNYS:BAC)</v>
    <v>79385860</v>
    <v>78353656</v>
    <v>1998</v>
  </rv>
  <rv s="4">
    <v>62</v>
  </rv>
  <rv s="0">
    <v>http://en.wikipedia.org/wiki/Charter_Communications</v>
    <v>Wikipedia</v>
  </rv>
  <rv s="1">
    <v>0</v>
    <v>64</v>
  </rv>
  <rv s="2">
    <v>6</v>
    <v>https://www.bing.com/th?id=AMMS_b333c156489d197714faacdcb39f31f8&amp;qlt=95</v>
    <v>65</v>
    <v>https://www.bing.com/images/search?form=xlimg&amp;q=charter+communications+inc</v>
    <v>Image of Charter Communications Inc</v>
    <v/>
  </rv>
  <rv s="0">
    <v>https://www.bing.com/financeapi/forcetrigger?t=a1pokr&amp;q=XNAS%3aCHTR&amp;form=skydnc</v>
    <v>Learn more on Bing</v>
  </rv>
  <rv s="3">
    <v>en-US</v>
    <v>a1pokr</v>
    <v>268435456</v>
    <v>268435457</v>
    <v>1</v>
    <v>Powered by Refinitiv</v>
    <v>0</v>
    <v>Charter Communications Inc (XNAS:CHTR)</v>
    <v>3</v>
    <v>4</v>
    <v>Finance</v>
    <v>5</v>
    <v>549</v>
    <v>345.67</v>
    <v>1.0254000000000001</v>
    <v>1.88</v>
    <v>0</v>
    <v>3.5590000000000001E-3</v>
    <v>0</v>
    <v>USD</v>
    <v>Charter Communications, Inc. is a holding company. The Company is a cable operator in the United States and a broadband communications services company. The Company operates in cable services segment. As of December 31, 2016, the Company was engaged in providing video, Internet and voice services to approximately 26.2 million residential and business customers. In addition, it sells video and online advertising inventory to local, regional and national advertising customers and fiber-delivered communications and managed information technology (IT) solutions to enterprise customers. The Company also owns and operates regional sports networks and local sports, news and lifestyle channels and sells security and home management services to the residential marketplace. The Company offers its customers subscription-based video services, including video on demand (VOD), high definition (HD) television, and digital video recorder (DVR) service), Internet services and voice services.</v>
    <v>95100</v>
    <v>Nasdaq Stock Market</v>
    <v>XNAS</v>
    <v>XNAS</v>
    <v>400 Atlantic St, STAMFORD, CT, 06901-3512 US</v>
    <v>532.25</v>
    <v>66</v>
    <v>Media &amp; Publishing</v>
    <v>Stock</v>
    <v>44021.909432974222</v>
    <v>67</v>
    <v>520.66999999999996</v>
    <v>109073600000</v>
    <v>Charter Communications Inc</v>
    <v>Charter Communications Inc</v>
    <v>529.59</v>
    <v>64.049099999999996</v>
    <v>528.30999999999995</v>
    <v>530.19000000000005</v>
    <v>530.19000000000005</v>
    <v>206457500</v>
    <v>CHTR</v>
    <v>Charter Communications Inc (XNAS:CHTR)</v>
    <v>792856</v>
    <v>1105146</v>
    <v>2003</v>
  </rv>
  <rv s="4">
    <v>68</v>
  </rv>
  <rv s="0">
    <v>http://en.wikipedia.org/wiki/Chegg</v>
    <v>Wikipedia</v>
  </rv>
  <rv s="1">
    <v>0</v>
    <v>70</v>
  </rv>
  <rv s="2">
    <v>6</v>
    <v>https://www.bing.com/th?id=AMMS_05cec83d4faa25b23085648b2435df90&amp;qlt=95</v>
    <v>71</v>
    <v>https://www.bing.com/images/search?form=xlimg&amp;q=chegg</v>
    <v>Image of Chegg Inc</v>
    <v/>
  </rv>
  <rv s="0">
    <v>https://www.bing.com/financeapi/forcetrigger?t=a1plyc&amp;q=XNYS%3aCHGG&amp;form=skydnc</v>
    <v>Learn more on Bing</v>
  </rv>
  <rv s="3">
    <v>en-US</v>
    <v>a1plyc</v>
    <v>268435456</v>
    <v>268435457</v>
    <v>1</v>
    <v>Powered by Refinitiv</v>
    <v>0</v>
    <v>Chegg Inc (XNYS:CHGG)</v>
    <v>3</v>
    <v>4</v>
    <v>Finance</v>
    <v>5</v>
    <v>73.78</v>
    <v>25.89</v>
    <v>1.0770999999999999</v>
    <v>0.02</v>
    <v>1.2223999999999999E-2</v>
    <v>2.7480000000000001E-4</v>
    <v>0.89</v>
    <v>USD</v>
    <v>Chegg, Inc. is a student-first connected learning platform. The Company helps students study for college admission exams, find the colleges, get grades and test scores while in school, and find internships that allow them to gain skills to help them enter the workforce after college. The Company matches domestic and international students with colleges, universities and other academic institutions (collectively referred to as colleges) in the United States. It also offers eTextbooks library for rent and sale. The Company also has live tutors on its connected learning platform available to students online, anytime, anywhere through its Chegg Tutors service. It provides access to internships to help students gain skills that are critical to securing their first job. It offers two product lines: Required Materials and Chegg Services. The Required Materials product line includes the rental and sale of print textbooks and eTextbooks, as well as the commission it receives from Ingram.</v>
    <v>1401</v>
    <v>New York Stock Exchange</v>
    <v>XNYS</v>
    <v>XNYS</v>
    <v>3990 Freedom Cir, SANTA CLARA, CA, 95054-1204 US</v>
    <v>74</v>
    <v>72</v>
    <v>Professional &amp; Commercial Services</v>
    <v>Stock</v>
    <v>44021.998894178127</v>
    <v>73</v>
    <v>71.209999999999994</v>
    <v>9000228000</v>
    <v>Chegg Inc</v>
    <v>Chegg Inc</v>
    <v>74</v>
    <v>0</v>
    <v>72.790000000000006</v>
    <v>72.81</v>
    <v>73.7</v>
    <v>123646500</v>
    <v>CHGG</v>
    <v>Chegg Inc (XNYS:CHGG)</v>
    <v>2077900</v>
    <v>3980292</v>
    <v>2005</v>
  </rv>
  <rv s="4">
    <v>74</v>
  </rv>
  <rv s="0">
    <v>http://en.wikipedia.org/wiki/Chevron_Corporation</v>
    <v>Wikipedia</v>
  </rv>
  <rv s="1">
    <v>0</v>
    <v>76</v>
  </rv>
  <rv s="2">
    <v>6</v>
    <v>https://www.bing.com/th?id=AMMS_2d49dc55c1faf81186e7649c0d153e02&amp;qlt=95</v>
    <v>77</v>
    <v>https://www.bing.com/images/search?form=xlimg&amp;q=chevron+corporation</v>
    <v>Image of Chevron Corp</v>
    <v/>
  </rv>
  <rv s="0">
    <v>https://www.bing.com/financeapi/forcetrigger?t=a1qlz2&amp;q=XNYS%3aCVX&amp;form=skydnc</v>
    <v>Learn more on Bing</v>
  </rv>
  <rv s="3">
    <v>en-US</v>
    <v>a1qlz2</v>
    <v>268435456</v>
    <v>268435457</v>
    <v>1</v>
    <v>Powered by Refinitiv</v>
    <v>0</v>
    <v>Chevron Corp (XNYS:CVX)</v>
    <v>3</v>
    <v>4</v>
    <v>Finance</v>
    <v>5</v>
    <v>127</v>
    <v>51.6</v>
    <v>1.3025</v>
    <v>-3.61</v>
    <v>3.7469999999999999E-3</v>
    <v>-4.1806999999999997E-2</v>
    <v>0.31</v>
    <v>USD</v>
    <v>Chevron Corporation (Chevron) manages its investments in subsidiaries and affiliates, and provides administrative, financial, management and technology support to the United States and international subsidiaries that engage in integrated energy and chemicals operations. The Company operates through two business segments: Upstream and Downstream. Upstream operations consist primarily of exploring for, developing and producing crude oil and natural gas; liquefaction, transportation and regasification associated with liquefied natural gas; transporting crude oil by international oil export pipelines; processing, transporting, storage and marketing of natural gas, and a gas-to-liquids plant. Downstream operations consist primarily of refining of crude oil into petroleum products; marketing of crude oil and refined products; transporting of crude oil and refined products, and manufacturing and marketing of commodity petrochemicals.</v>
    <v>48200</v>
    <v>New York Stock Exchange</v>
    <v>XNYS</v>
    <v>XNYS</v>
    <v>6001 Bollinger Canyon Rd, SAN RAMON, CA, 94583-2324 US</v>
    <v>86.32</v>
    <v>78</v>
    <v>Oil &amp; Gas</v>
    <v>Stock</v>
    <v>44021.999876075781</v>
    <v>79</v>
    <v>82.69</v>
    <v>161213600000</v>
    <v>Chevron Corp</v>
    <v>Chevron Corp</v>
    <v>85.97</v>
    <v>42.791400000000003</v>
    <v>86.35</v>
    <v>82.74</v>
    <v>83.05</v>
    <v>1866979000</v>
    <v>CVX</v>
    <v>Chevron Corp (XNYS:CVX)</v>
    <v>8833552</v>
    <v>8903709</v>
    <v>1926</v>
  </rv>
  <rv s="4">
    <v>80</v>
  </rv>
  <rv s="0">
    <v>http://en.wikipedia.org/wiki/Cisco_Systems</v>
    <v>Wikipedia</v>
  </rv>
  <rv s="1">
    <v>0</v>
    <v>82</v>
  </rv>
  <rv s="2">
    <v>6</v>
    <v>https://www.bing.com/th?id=AMMS_260a2f4e042134ccb72dfe738e09a885&amp;qlt=95</v>
    <v>83</v>
    <v>https://www.bing.com/images/search?form=xlimg&amp;q=cisco+systems</v>
    <v>Image of Cisco Systems Inc</v>
    <v/>
  </rv>
  <rv s="0">
    <v>https://www.bing.com/financeapi/forcetrigger?t=a1qe5r&amp;q=XNAS%3aCSCO&amp;form=skydnc</v>
    <v>Learn more on Bing</v>
  </rv>
  <rv s="3">
    <v>en-US</v>
    <v>a1qe5r</v>
    <v>268435456</v>
    <v>268435457</v>
    <v>1</v>
    <v>Powered by Refinitiv</v>
    <v>0</v>
    <v>Cisco Systems Inc (XNAS:CSCO)</v>
    <v>3</v>
    <v>4</v>
    <v>Finance</v>
    <v>5</v>
    <v>58.26</v>
    <v>32.400100000000002</v>
    <v>0.95120000000000005</v>
    <v>0.89</v>
    <v>2.1410000000000001E-3</v>
    <v>1.9428000000000001E-2</v>
    <v>0.1</v>
    <v>USD</v>
    <v xml:space="preserve"> Cisco Systems, Inc., is engaged in designing and selling a range of technologies across networking, security, collaboration, applications and the cloud. It operates through three geographic segments: Americas; Europe, Middle East, and Africa; and Asia Pacific, Japan, and China. Its product and technologies includes infrastructure platforms; applications; security and other products. It also offers technical support services and advanced services. Infrastructure Platforms consists of its core networking technologies of switching, routing, data center products and wireless that are designed to work together to deliver networking capabilities and transport and store data. Application product category consists primarily of software-related offerings that utilize the core networking and data center platforms to provide their functions. Security product category primarily includes Company’s unified threat management products, advanced threat security products, and web security products.</v>
    <v>75900</v>
    <v>Nasdaq Stock Market</v>
    <v>XNAS</v>
    <v>XNAS</v>
    <v>170 W Tasman Dr, SAN JOSE, CA, 95134-1706 US</v>
    <v>47.195</v>
    <v>84</v>
    <v>Communications &amp; Networking</v>
    <v>Stock</v>
    <v>44021.999600971874</v>
    <v>85</v>
    <v>46.22</v>
    <v>193423400000</v>
    <v>Cisco Systems Inc</v>
    <v>Cisco Systems Inc</v>
    <v>46.6</v>
    <v>16.848700000000001</v>
    <v>45.81</v>
    <v>46.7</v>
    <v>46.8</v>
    <v>4222296000</v>
    <v>CSCO</v>
    <v>Cisco Systems Inc (XNAS:CSCO)</v>
    <v>26027688</v>
    <v>24815145</v>
    <v>1984</v>
  </rv>
  <rv s="4">
    <v>86</v>
  </rv>
  <rv s="0">
    <v>http://en.wikipedia.org/wiki/Clorox</v>
    <v>Wikipedia</v>
  </rv>
  <rv s="1">
    <v>0</v>
    <v>88</v>
  </rv>
  <rv s="2">
    <v>6</v>
    <v>https://www.bing.com/th?id=AMMS_1a47fe208ff48a2035e2645926968045&amp;qlt=95</v>
    <v>89</v>
    <v>https://www.bing.com/images/search?form=xlimg&amp;q=clorox</v>
    <v>Image of Clorox Co</v>
    <v/>
  </rv>
  <rv s="0">
    <v>https://www.bing.com/financeapi/forcetrigger?t=a1pvu2&amp;q=XNYS%3aCLX&amp;form=skydnc</v>
    <v>Learn more on Bing</v>
  </rv>
  <rv s="3">
    <v>en-US</v>
    <v>a1pvu2</v>
    <v>268435456</v>
    <v>268435457</v>
    <v>1</v>
    <v>Powered by Refinitiv</v>
    <v>0</v>
    <v>Clorox Co (XNYS:CLX)</v>
    <v>3</v>
    <v>4</v>
    <v>Finance</v>
    <v>5</v>
    <v>229.5</v>
    <v>144.12</v>
    <v>0.24210000000000001</v>
    <v>3.93</v>
    <v>-3.4860000000000004E-3</v>
    <v>1.7423000000000001E-2</v>
    <v>-0.8</v>
    <v>USD</v>
    <v>The Clorox Company is a manufacturer and marketer of consumer and professional products. The Company sells its products primarily through mass retail outlets, e-commerce channels, wholesale distributors and medical supply distributors. The Company operates through four segments: Cleaning, Household, Lifestyle and International. Its Cleaning segment consists of laundry, home care and professional products marketed and sold in the United States. Its Household segment consists of charcoal, cat litter and plastic bags, wraps and container products marketed and sold in the United States. Its Lifestyle segment consists of food products, water-filtration systems and filters, and natural personal care products marketed and sold in the United States. Its International segment consists of products sold outside the United States. It markets some of the consumer brand names, such as namesake bleach and cleaning products, Pine-Sol cleaners, Liquid-Plumr clog removers and Kingsford charcoal.</v>
    <v>8800</v>
    <v>New York Stock Exchange</v>
    <v>XNYS</v>
    <v>XNYS</v>
    <v>1221 Broadway, OAKLAND, CA, 94612-1888 US</v>
    <v>230.28</v>
    <v>90</v>
    <v>Personal &amp; Household Products &amp; Services</v>
    <v>Stock</v>
    <v>44021.996720983596</v>
    <v>91</v>
    <v>225.36</v>
    <v>28406890000</v>
    <v>Clorox Co</v>
    <v>Clorox Co</v>
    <v>225.36</v>
    <v>33.081099999999999</v>
    <v>225.57</v>
    <v>229.5</v>
    <v>228.7</v>
    <v>125933800</v>
    <v>CLX</v>
    <v>Clorox Co (XNYS:CLX)</v>
    <v>966655</v>
    <v>1713507</v>
    <v>1986</v>
  </rv>
  <rv s="4">
    <v>92</v>
  </rv>
  <rv s="0">
    <v>https://creativecommons.org/licenses/by-sa/4.0</v>
    <v>CC BY-SA 4.0</v>
  </rv>
  <rv s="0">
    <v>http://ja.wikipedia.org/wiki/Cloudflare</v>
    <v>Wikipedia</v>
  </rv>
  <rv s="1">
    <v>94</v>
    <v>95</v>
  </rv>
  <rv s="2">
    <v>6</v>
    <v>https://www.bing.com/th?id=AMMS_896bba113b4cda3b7cabba033dece783&amp;qlt=95</v>
    <v>96</v>
    <v>https://www.bing.com/images/search?form=xlimg&amp;q=cloudflare</v>
    <v>Image of Cloudflare Inc</v>
    <v/>
  </rv>
  <rv s="0">
    <v>https://www.bing.com/financeapi/forcetrigger?t=brh6oc&amp;q=XNYS%3aNET&amp;form=skydnc</v>
    <v>Learn more on Bing</v>
  </rv>
  <rv s="7">
    <v>en-US</v>
    <v>brh6oc</v>
    <v>268435456</v>
    <v>268435457</v>
    <v>1</v>
    <v>Powered by Refinitiv</v>
    <v>12</v>
    <v>Cloudflare Inc (XNYS:NET)</v>
    <v>3</v>
    <v>13</v>
    <v>Finance</v>
    <v>5</v>
    <v>39.729999999999997</v>
    <v>14.5</v>
    <v>1.33</v>
    <v>2.4917999999999999E-2</v>
    <v>3.4634999999999999E-2</v>
    <v>0.99</v>
    <v>USD</v>
    <v>Cloudflare, Inc. is a Web infrastructure and Web security company. The Company has built a global cloud platform that delivers a range of network services to businesses of all sizes and geographies. The Company provides businesses a unified control plane to deliver security, performance, and reliability across their on-premise, hybrid, cloud, and Software-as-a-Service (SaaS) applications. The Company’s product offerings are classified under performance and reliability, advanced security, Cloudflare for Developers, video streaming and delivery, and domain registration. The Company serves various industries including gaming, SaaS, eCommerce, media and entertainment, public sector, public interest groups, and state and local government.</v>
    <v>1270</v>
    <v>New York Stock Exchange</v>
    <v>XNYS</v>
    <v>XNYS</v>
    <v>101 Townsend St, SAN FRANCISCO, CA, 94107-1934 US</v>
    <v>40.155000000000001</v>
    <v>97</v>
    <v>Software &amp; IT Services</v>
    <v>Stock</v>
    <v>44021.999574895315</v>
    <v>98</v>
    <v>37.659999999999997</v>
    <v>11660460000</v>
    <v>Cloudflare Inc</v>
    <v>Cloudflare Inc</v>
    <v>39.03</v>
    <v>0</v>
    <v>38.4</v>
    <v>39.729999999999997</v>
    <v>40.72</v>
    <v>303657800</v>
    <v>NET</v>
    <v>Cloudflare Inc (XNYS:NET)</v>
    <v>6852245</v>
    <v>6619349</v>
    <v>2009</v>
  </rv>
  <rv s="4">
    <v>99</v>
  </rv>
  <rv s="8">
    <v>12</v>
    <v>Beta</v>
  </rv>
  <rv s="0">
    <v>http://en.wikipedia.org/wiki/CME_Group</v>
    <v>Wikipedia</v>
  </rv>
  <rv s="1">
    <v>0</v>
    <v>102</v>
  </rv>
  <rv s="2">
    <v>6</v>
    <v>https://www.bing.com/th?id=AMMS_18f9365758c394770158a16b70895cb7&amp;qlt=95</v>
    <v>103</v>
    <v>https://www.bing.com/images/search?form=xlimg&amp;q=cme+group</v>
    <v>Image of CME Group Inc</v>
    <v/>
  </rv>
  <rv s="0">
    <v>https://www.bing.com/financeapi/forcetrigger?t=a1px2w&amp;q=XNAS%3aCME&amp;form=skydnc</v>
    <v>Learn more on Bing</v>
  </rv>
  <rv s="3">
    <v>en-US</v>
    <v>a1px2w</v>
    <v>268435456</v>
    <v>268435457</v>
    <v>1</v>
    <v>Powered by Refinitiv</v>
    <v>0</v>
    <v>CME Group Inc (XNAS:CME)</v>
    <v>3</v>
    <v>4</v>
    <v>Finance</v>
    <v>5</v>
    <v>225.36</v>
    <v>131.80000000000001</v>
    <v>0.30149999999999999</v>
    <v>-2.5499999999999998</v>
    <v>0</v>
    <v>-1.5170999999999999E-2</v>
    <v>0</v>
    <v>USD</v>
    <v>CME Group Inc., through its exchanges, provides products across all asset classes, including futures and options based on interest rates, equity indexes, foreign exchange, energy, agricultural products and metals. The Company's segment primarily consists of the Chicago Mercantile Exchange Inc. (CME), Board of Trade of the City of Chicago, Inc. (CBOT), New York Mercantile Exchange, Inc. (NYMEX) and Commodity Exchange, Inc. (COMEX) exchanges. The Company provides electronic trading around the globe on its CME Globex platform. The Company also offers clearing and settlement services across asset classes for exchange-traded and over-the-counter derivatives through its clearinghouses CME Clearing and CME Clearing Europe. It also provides hosting, connectivity and customer support for electronic trading through its co-location services. The Company's CME Direct platform offers side-by-side trading of exchange-listed and privately negotiated markets.</v>
    <v>4360</v>
    <v>Nasdaq Stock Market</v>
    <v>XNAS</v>
    <v>XNAS</v>
    <v>20 S Wacker Dr, CHICAGO, IL, 60606-7431 US</v>
    <v>167.96</v>
    <v>104</v>
    <v>Investment Banking &amp; Investment Services</v>
    <v>Stock</v>
    <v>44021.881966503905</v>
    <v>105</v>
    <v>164.23150000000001</v>
    <v>60271000000</v>
    <v>CME Group Inc</v>
    <v>CME Group Inc</v>
    <v>167.04</v>
    <v>25.2362</v>
    <v>168.08</v>
    <v>165.53</v>
    <v>165.53</v>
    <v>358585200</v>
    <v>CME</v>
    <v>CME Group Inc (XNAS:CME)</v>
    <v>1337984</v>
    <v>2300842</v>
    <v>2001</v>
  </rv>
  <rv s="4">
    <v>106</v>
  </rv>
  <rv s="0">
    <v>http://en.wikipedia.org/wiki/The_Coca-Cola_Company</v>
    <v>Wikipedia</v>
  </rv>
  <rv s="1">
    <v>0</v>
    <v>108</v>
  </rv>
  <rv s="2">
    <v>6</v>
    <v>https://www.bing.com/th?id=AMMS_c244bad2af0aa117b9f67bcd11fd44e9&amp;qlt=95</v>
    <v>109</v>
    <v>https://www.bing.com/images/search?form=xlimg&amp;q=the+coca-cola+company</v>
    <v>Image of Coca-Cola Co</v>
    <v/>
  </rv>
  <rv s="0">
    <v>https://www.bing.com/financeapi/forcetrigger?t=a1wljc&amp;q=XNYS%3aKO&amp;form=skydnc</v>
    <v>Learn more on Bing</v>
  </rv>
  <rv s="3">
    <v>en-US</v>
    <v>a1wljc</v>
    <v>268435456</v>
    <v>268435457</v>
    <v>1</v>
    <v>Powered by Refinitiv</v>
    <v>0</v>
    <v>Coca-Cola Co (XNYS:KO)</v>
    <v>3</v>
    <v>4</v>
    <v>Finance</v>
    <v>5</v>
    <v>60.13</v>
    <v>36.270000000000003</v>
    <v>0.53949999999999998</v>
    <v>-1.1599999999999999</v>
    <v>4.3270000000000001E-3</v>
    <v>-2.5737999999999997E-2</v>
    <v>0.19</v>
    <v>USD</v>
    <v>The Coca-Cola Company is a beverage company. The Company owns or licenses and markets non-alcoholic beverage brands, primarily sparkling beverages and a range of still beverages, such as waters, flavored waters and enhanced waters, juices and juice drinks, ready-to-drink teas and coffees, sports drinks, dairy and energy drinks. The Company's segments include Europe, Middle East and Africa; Latin America; North America; Asia Pacific; Bottling Investments, and Corporate. The Company owns and markets a range of non-alcoholic sparkling beverage brands, including Coca-Cola, Diet Coke, Fanta and Sprite. The Company owns or licenses and markets over 500 non-alcoholic beverage brands. The Company markets, manufactures and sells beverage concentrates, which are referred to as beverage bases, and syrups, including fountain syrups, and finished sparkling and still beverages.</v>
    <v>86200</v>
    <v>New York Stock Exchange</v>
    <v>XNYS</v>
    <v>XNYS</v>
    <v>1 Coca Cola Plz NW, ATLANTA, GA, 30313-2420 US</v>
    <v>45.05</v>
    <v>110</v>
    <v>Beverages</v>
    <v>Stock</v>
    <v>44021.999912488282</v>
    <v>111</v>
    <v>43.825000000000003</v>
    <v>193570800000</v>
    <v>Coca-Cola Co</v>
    <v>Coca-Cola Co</v>
    <v>45.05</v>
    <v>19.4297</v>
    <v>45.07</v>
    <v>43.91</v>
    <v>44.1</v>
    <v>4294891000</v>
    <v>KO</v>
    <v>Coca-Cola Co (XNYS:KO)</v>
    <v>16087065</v>
    <v>17536377</v>
    <v>1919</v>
  </rv>
  <rv s="4">
    <v>112</v>
  </rv>
  <rv s="0">
    <v>http://en.wikipedia.org/wiki/Costco</v>
    <v>Wikipedia</v>
  </rv>
  <rv s="1">
    <v>0</v>
    <v>114</v>
  </rv>
  <rv s="2">
    <v>6</v>
    <v>https://www.bing.com/th?id=AMMS_90a82bf7d9bf620ad2bd5ec79a4882af&amp;qlt=95</v>
    <v>115</v>
    <v>https://www.bing.com/images/search?form=xlimg&amp;q=costco</v>
    <v>Image of Costco Wholesale Corp</v>
    <v/>
  </rv>
  <rv s="0">
    <v>https://www.bing.com/financeapi/forcetrigger?t=a1q6k2&amp;q=XNAS%3aCOST&amp;form=skydnc</v>
    <v>Learn more on Bing</v>
  </rv>
  <rv s="3">
    <v>en-US</v>
    <v>a1q6k2</v>
    <v>268435456</v>
    <v>268435457</v>
    <v>1</v>
    <v>Powered by Refinitiv</v>
    <v>0</v>
    <v>Costco Wholesale Corp (XNAS:COST)</v>
    <v>3</v>
    <v>4</v>
    <v>Finance</v>
    <v>5</v>
    <v>325.54000000000002</v>
    <v>262.70999999999998</v>
    <v>0.6774</v>
    <v>9.2200000000000006</v>
    <v>3.7169999999999998E-3</v>
    <v>2.9148E-2</v>
    <v>1.21</v>
    <v>USD</v>
    <v>Costco Wholesale Corporation is engaged in the operation of membership warehouses in the United States and Puerto Rico, Canada, the United Kingdom, Mexico, Japan, Australia, Spain, and through its subsidiaries in Taiwan and Korea. As of August 28, 2016, the Company operated 715 warehouses across the world. The Company's average warehouse space is approximately 144,000 square feet. The Company's warehouses on average operate on a seven-day, 70-hour week. The Company offers merchandise in various categories, which include foods (including dry foods, packaged foods and groceries); sundries (including snack foods, candy, alcoholic and nonalcoholic beverages, and cleaning supplies); hardlines (including appliances, electronics, health and beauty aids, hardware, and garden and patio); fresh foods (including meat, produce, deli and bakery); softlines (including apparel and small appliances), and other (including gas stations and pharmacy).</v>
    <v>149000</v>
    <v>Nasdaq Stock Market</v>
    <v>XNAS</v>
    <v>XNAS</v>
    <v>999 Lake Dr, ISSAQUAH, WA, 98027-8990 US</v>
    <v>328.98</v>
    <v>116</v>
    <v>Diversified Retail</v>
    <v>Stock</v>
    <v>44021.999465601562</v>
    <v>117</v>
    <v>319.68</v>
    <v>139662800000</v>
    <v>Costco Wholesale Corp</v>
    <v>Costco Wholesale Corp</v>
    <v>320</v>
    <v>37.412199999999999</v>
    <v>316.32</v>
    <v>325.54000000000002</v>
    <v>326.75</v>
    <v>441523700</v>
    <v>COST</v>
    <v>Costco Wholesale Corp (XNAS:COST)</v>
    <v>5313636</v>
    <v>2815074</v>
    <v>1987</v>
  </rv>
  <rv s="4">
    <v>118</v>
  </rv>
  <rv s="0">
    <v>https://www.bing.com/financeapi/forcetrigger?t=a1q6vh&amp;q=XNAS%3aCOUP&amp;form=skydnc</v>
    <v>Learn more on Bing</v>
  </rv>
  <rv s="9">
    <v>en-US</v>
    <v>a1q6vh</v>
    <v>268435456</v>
    <v>268435457</v>
    <v>1</v>
    <v>Powered by Refinitiv</v>
    <v>14</v>
    <v>Coupa Software Inc (XNAS:COUP)</v>
    <v>10</v>
    <v>15</v>
    <v>Finance</v>
    <v>5</v>
    <v>312.22000000000003</v>
    <v>99.01</v>
    <v>1.4933000000000001</v>
    <v>7.35</v>
    <v>2.562E-3</v>
    <v>2.4108999999999998E-2</v>
    <v>0.8</v>
    <v>USD</v>
    <v>Coupa Software Inc. is a provider of Business Spend Management (BSM) solutions. It offers a comprehensive, cloud-based BSM platform that has connected over one thousand organizations with more than five million suppliers globally. Its platform provides visibility into and control over how companies spend money. The Company’s BSM platform delivers a broad range of capabilities that would typically require the purchase and use of multiple disparate point applications. The core of its platform consists of procurement, invoicing, expense management, and payment modules that form the transactional engine for managing a company’s business spend. The Company also offers treasury management software (TMS) solutions. In addition, The Company’s platform offers supporting modules to help companies further manage their spend, including strategic sourcing, spend analysis, contract management, supplier management, and contingent workforce management.</v>
    <v>1693</v>
    <v>Nasdaq Stock Market</v>
    <v>XNAS</v>
    <v>XNAS</v>
    <v>1855 S Grant St, SAN MATEO, CA, 94402-7016 US</v>
    <v>312.93</v>
    <v>Software &amp; IT Services</v>
    <v>Stock</v>
    <v>44021.998049409376</v>
    <v>120</v>
    <v>298.52</v>
    <v>20448820000</v>
    <v>Coupa Software Inc</v>
    <v>Coupa Software Inc</v>
    <v>307.74</v>
    <v>304.87</v>
    <v>312.22000000000003</v>
    <v>313.02</v>
    <v>67073900</v>
    <v>COUP</v>
    <v>Coupa Software Inc (XNAS:COUP)</v>
    <v>2171254</v>
    <v>1982416</v>
    <v>2006</v>
  </rv>
  <rv s="4">
    <v>121</v>
  </rv>
  <rv s="0">
    <v>http://en.wikipedia.org/wiki/Crown_Castle</v>
    <v>Wikipedia</v>
  </rv>
  <rv s="1">
    <v>0</v>
    <v>123</v>
  </rv>
  <rv s="2">
    <v>6</v>
    <v>https://www.bing.com/th?id=AMMS_c3004515079ab099df8e6d786a3d5747&amp;qlt=95</v>
    <v>124</v>
    <v>https://www.bing.com/images/search?form=xlimg&amp;q=crown+castle+international+corp</v>
    <v>Image of Crown Castle International Corp</v>
    <v/>
  </rv>
  <rv s="0">
    <v>https://www.bing.com/financeapi/forcetrigger?t=a1pcf2&amp;q=XNYS%3aCCI&amp;form=skydnc</v>
    <v>Learn more on Bing</v>
  </rv>
  <rv s="3">
    <v>en-US</v>
    <v>a1pcf2</v>
    <v>268435456</v>
    <v>268435457</v>
    <v>1</v>
    <v>Powered by Refinitiv</v>
    <v>0</v>
    <v>Crown Castle International Corp (XNYS:CCI)</v>
    <v>3</v>
    <v>4</v>
    <v>Finance</v>
    <v>5</v>
    <v>180</v>
    <v>114.18</v>
    <v>0.36409999999999998</v>
    <v>0.24</v>
    <v>-6.117E-3</v>
    <v>1.4000000000000002E-3</v>
    <v>-1.05</v>
    <v>USD</v>
    <v>Crown Castle International Corp. is a real estate investment trust, which owns, operates and leases shared wireless infrastructure that is geographically dispersed throughout the United States and Puerto Rico. The Company's segments include towers and small cells. As of December 31, 2016, it had approximately 40,000 towers and other structures, such as rooftops (collectively towers) and approximately 26,500 route miles of fiber (collectively small cells, and together with towers, wireless infrastructure). The towers segment provides access, including space or capacity to its towers, which are geographically dispersed throughout the United States. The towers segment also reflects certain network services relating to its towers. As of December 31, 2016, the small cells segment provided access, including space or capacity, to the Company's approximately 17,000 route miles of fiber primarily supporting small cell networks. The small cells segment also offers fiber-based solutions.</v>
    <v>5100</v>
    <v>New York Stock Exchange</v>
    <v>XNYS</v>
    <v>XNYS</v>
    <v>1220 Augusta Dr Ste 600, HOUSTON, TX, 77057-6801 US</v>
    <v>172.25</v>
    <v>125</v>
    <v>Residential &amp; Commercial REIT</v>
    <v>Stock</v>
    <v>44021.996973506248</v>
    <v>126</v>
    <v>168.98</v>
    <v>71435330000</v>
    <v>Crown Castle International Corp</v>
    <v>Crown Castle International Corp</v>
    <v>170.89</v>
    <v>96.807900000000004</v>
    <v>171.41</v>
    <v>171.65</v>
    <v>170.6</v>
    <v>416751200</v>
    <v>CCI</v>
    <v>Crown Castle International Corp (XNYS:CCI)</v>
    <v>1435288</v>
    <v>2333621</v>
    <v>2014</v>
  </rv>
  <rv s="4">
    <v>127</v>
  </rv>
  <rv s="0">
    <v>http://en.wikipedia.org/wiki/CVS_Health</v>
    <v>Wikipedia</v>
  </rv>
  <rv s="1">
    <v>0</v>
    <v>129</v>
  </rv>
  <rv s="2">
    <v>6</v>
    <v>https://www.bing.com/th?id=AMMS_de0354b26c9c5f8e1b0e62bd0f836214&amp;qlt=95</v>
    <v>130</v>
    <v>https://www.bing.com/images/search?form=xlimg&amp;q=cvs+health</v>
    <v>Image of CVS Health Corp</v>
    <v/>
  </rv>
  <rv s="0">
    <v>https://www.bing.com/financeapi/forcetrigger?t=a1qlnm&amp;q=XNYS%3aCVS&amp;form=skydnc</v>
    <v>Learn more on Bing</v>
  </rv>
  <rv s="3">
    <v>en-US</v>
    <v>a1qlnm</v>
    <v>268435456</v>
    <v>268435457</v>
    <v>1</v>
    <v>Powered by Refinitiv</v>
    <v>0</v>
    <v>CVS Health Corp (XNYS:CVS)</v>
    <v>3</v>
    <v>4</v>
    <v>Finance</v>
    <v>5</v>
    <v>77.03</v>
    <v>52.04</v>
    <v>0.72489999999999999</v>
    <v>-1.86</v>
    <v>1.6320000000000001E-4</v>
    <v>-2.9458000000000002E-2</v>
    <v>0.01</v>
    <v>USD</v>
    <v>CVS Health Corporation, together with its subsidiaries, is an integrated pharmacy healthcare company. The Company provides pharmacy care for the senior community through Omnicare, Inc. (Omnicare) and Omnicare's long-term care (LTC) operations, which include distribution of pharmaceuticals, related pharmacy consulting and other ancillary services to chronic care facilities and other care settings. It operates through three segments: Pharmacy Services, Retail/LTC and Corporate. The Pharmacy Services Segment provides a range of pharmacy benefit management (PBM) solutions to its clients. As of December 31, 2016, the Retail/LTC Segment included 9,709 retail locations (of which 7,980 were its stores that operated a pharmacy and 1,674 were its pharmacies located within Target Corporation (Target) stores), its online retail pharmacy Websites, CVS.com, Navarro.com and Onofre.com.br, 38 onsite pharmacy stores, its long-term care pharmacy operations and its retail healthcare clinics.</v>
    <v>290000</v>
    <v>New York Stock Exchange</v>
    <v>XNYS</v>
    <v>XNYS</v>
    <v>1 Cvs Dr, WOONSOCKET, RI, 02895-6146 US</v>
    <v>62.74</v>
    <v>131</v>
    <v>Healthcare Providers &amp; Services</v>
    <v>Stock</v>
    <v>44021.999167048438</v>
    <v>132</v>
    <v>60.55</v>
    <v>82529720000</v>
    <v>CVS Health Corp</v>
    <v>CVS Health Corp</v>
    <v>62.34</v>
    <v>11.431800000000001</v>
    <v>63.14</v>
    <v>61.28</v>
    <v>61.29</v>
    <v>1307091000</v>
    <v>CVS</v>
    <v>CVS Health Corp (XNYS:CVS)</v>
    <v>10172533</v>
    <v>7753330</v>
    <v>1996</v>
  </rv>
  <rv s="4">
    <v>133</v>
  </rv>
  <rv s="0">
    <v>http://en.wikipedia.org/wiki/Dell_Technologies</v>
    <v>Wikipedia</v>
  </rv>
  <rv s="1">
    <v>0</v>
    <v>135</v>
  </rv>
  <rv s="2">
    <v>6</v>
    <v>https://www.bing.com/th?id=AMMS_c72af46f9cba505f20fc452dc879412d&amp;qlt=95</v>
    <v>136</v>
    <v>https://www.bing.com/images/search?form=xlimg&amp;q=dell+technologies</v>
    <v>Image of Dell Technologies Inc</v>
    <v/>
  </rv>
  <rv s="0">
    <v>https://www.bing.com/financeapi/forcetrigger?t=a1retc&amp;q=XNYS%3aDELL&amp;form=skydnc</v>
    <v>Learn more on Bing</v>
  </rv>
  <rv s="3">
    <v>en-US</v>
    <v>a1retc</v>
    <v>268435456</v>
    <v>268435457</v>
    <v>1</v>
    <v>Powered by Refinitiv</v>
    <v>0</v>
    <v>Dell Technologies Inc (XNYS:DELL)</v>
    <v>3</v>
    <v>4</v>
    <v>Finance</v>
    <v>5</v>
    <v>59.167000000000002</v>
    <v>25.51</v>
    <v>0.80389999999999995</v>
    <v>-0.46</v>
    <v>0</v>
    <v>-8.4950000000000008E-3</v>
    <v>0</v>
    <v>USD</v>
    <v>Dell Technologies Inc., formerly Denali Holding Inc., is a provider of information technology solutions. The Company operates through two segments: Client Solutions and Enterprise Solutions Group (ESG). The Client Solutions segment includes sales to commercial and consumer customers of desktops, thin client products and notebooks, as well as services and third-party software and peripherals closely tied to the sale of Client Solutions hardware. Its offerings include hardware, such as desktop personal computers, notebooks and tablets, and peripherals, such as monitors, printers and projectors, as well as third-party software and peripherals. It also offers cloud-enabled data analytics and infrastructure management services. The ESG segment includes servers, networking and storage, as well as services and third-party software and peripherals that are closely tied to the sale of ESG hardware. It designs, develops, manufactures, markets, sells and supports a range of products and services.</v>
    <v>165000</v>
    <v>New York Stock Exchange</v>
    <v>XNYS</v>
    <v>XNYS</v>
    <v>ONE DELL WAY, ROUND ROCK, TX, 78682 US</v>
    <v>54.4</v>
    <v>137</v>
    <v>Computers, Phones &amp; Household Electronics</v>
    <v>Stock</v>
    <v>44021.991320902343</v>
    <v>138</v>
    <v>53</v>
    <v>40115210000</v>
    <v>Dell Technologies Inc</v>
    <v>Dell Technologies Inc</v>
    <v>54.4</v>
    <v>9.1074000000000002</v>
    <v>54.15</v>
    <v>53.69</v>
    <v>53.69</v>
    <v>740816500</v>
    <v>DELL</v>
    <v>Dell Technologies Inc (XNYS:DELL)</v>
    <v>1392383</v>
    <v>3288978</v>
    <v>2013</v>
  </rv>
  <rv s="4">
    <v>139</v>
  </rv>
  <rv s="0">
    <v>http://en.wikipedia.org/wiki/Dexcom</v>
    <v>Wikipedia</v>
  </rv>
  <rv s="1">
    <v>94</v>
    <v>141</v>
  </rv>
  <rv s="2">
    <v>6</v>
    <v>https://www.bing.com/th?id=AMMS_0fedf8e917aae5d8d541f47d152782e5&amp;qlt=95</v>
    <v>142</v>
    <v>https://www.bing.com/images/search?form=xlimg&amp;q=dexcom</v>
    <v>Image of DexCom Inc</v>
    <v/>
  </rv>
  <rv s="0">
    <v>https://www.bing.com/financeapi/forcetrigger?t=a1rgxm&amp;q=XNAS%3aDXCM&amp;form=skydnc</v>
    <v>Learn more on Bing</v>
  </rv>
  <rv s="3">
    <v>en-US</v>
    <v>a1rgxm</v>
    <v>268435456</v>
    <v>268435457</v>
    <v>1</v>
    <v>Powered by Refinitiv</v>
    <v>0</v>
    <v>DexCom Inc (XNAS:DXCM)</v>
    <v>3</v>
    <v>4</v>
    <v>Finance</v>
    <v>5</v>
    <v>440.5</v>
    <v>138.28</v>
    <v>0.78220000000000001</v>
    <v>5.39</v>
    <v>3.859E-3</v>
    <v>1.2388E-2</v>
    <v>1.7</v>
    <v>USD</v>
    <v>Dexcom, Inc. (Dexcom) is a medical device company. The Company is focused on the design, development and commercialization of continuous glucose monitoring (CGM) systems for ambulatory use by people with diabetes and for use by healthcare providers. The Company's products consist of DexCom G4 PLATINUM and DexCom G5 Mobile. The Company is commercializing its fifth generation CGM system. The Company's markets DexCom G4 PLATINUM under a Conformite Europeenne Marking (CE Mark), in the European Union, Australia, New Zealand and the countries in Asia and Latin America, and in the United States with approval from the United States Food and Drug Administration (FDA). The DexCom G4 PLATINUM with Share remote monitoring system uses a wireless connection between a patient's receiver and an application on the patient's iPhone, iPod touch, or iPad to transmit glucose information to applications on the mobile devices of designated recipients (followers).</v>
    <v>3900</v>
    <v>Nasdaq Stock Market</v>
    <v>XNAS</v>
    <v>XNAS</v>
    <v>6340 Sequence Dr, SAN DIEGO, CA, 92121-4356 US</v>
    <v>445.52</v>
    <v>143</v>
    <v>Healthcare Equipment &amp; Supplies</v>
    <v>Stock</v>
    <v>44021.991553066408</v>
    <v>144</v>
    <v>428.5</v>
    <v>41029970000</v>
    <v>DexCom Inc</v>
    <v>DexCom Inc</v>
    <v>435.8</v>
    <v>273.23480000000001</v>
    <v>435.11</v>
    <v>440.5</v>
    <v>442.2</v>
    <v>94297930</v>
    <v>DXCM</v>
    <v>DexCom Inc (XNAS:DXCM)</v>
    <v>1068725</v>
    <v>1299779</v>
    <v>1999</v>
  </rv>
  <rv s="4">
    <v>145</v>
  </rv>
  <rv s="0">
    <v>https://www.bing.com/financeapi/forcetrigger?t=a1r5fr&amp;q=XNYS%3aDLR&amp;form=skydnc</v>
    <v>Learn more on Bing</v>
  </rv>
  <rv s="6">
    <v>en-US</v>
    <v>a1r5fr</v>
    <v>268435456</v>
    <v>268435457</v>
    <v>1</v>
    <v>Powered by Refinitiv</v>
    <v>9</v>
    <v>Digital Realty Trust Inc (XNYS:DLR)</v>
    <v>10</v>
    <v>11</v>
    <v>Finance</v>
    <v>5</v>
    <v>158.36000000000001</v>
    <v>105</v>
    <v>0.21279999999999999</v>
    <v>-0.08</v>
    <v>0</v>
    <v>-5.4379999999999999E-4</v>
    <v>0</v>
    <v>USD</v>
    <v>Digital Realty Trust Inc. is a real estate investment trust (REIT). The Company is engaged in the business of owning, acquiring, developing and operating data centers. It provides data center, colocation and interconnection solutions for customers across a range of industry verticals ranging from cloud and information technology services, communications and social networking to financial services, manufacturing, energy, healthcare, and consumer products. Its portfolio consists of approximately 225 data centers, of which 147 are located in the United States, 41 are located in Europe, 19 are located in Latin America, 10 are located in Asia, five are located in Australia and three are located in Canada. PlatformDIGITAL is its platform for centers of data exchange, interconnection, and colocation solutions.</v>
    <v>1550</v>
    <v>New York Stock Exchange</v>
    <v>XNYS</v>
    <v>XNYS</v>
    <v>4 Embarcadero Ctr Ste 3200, SAN FRANCISCO, CA, 94111-4188 US</v>
    <v>147.99</v>
    <v>Residential &amp; Commercial REIT</v>
    <v>Stock</v>
    <v>44021.958333390627</v>
    <v>147</v>
    <v>144.91</v>
    <v>39471530000</v>
    <v>Digital Realty Trust Inc</v>
    <v>Digital Realty Trust Inc</v>
    <v>146.87</v>
    <v>52.709499999999998</v>
    <v>147.11000000000001</v>
    <v>147.03</v>
    <v>147.03</v>
    <v>268313000</v>
    <v>DLR</v>
    <v>Digital Realty Trust Inc (XNYS:DLR)</v>
    <v>946107</v>
    <v>2573324</v>
    <v>2004</v>
  </rv>
  <rv s="4">
    <v>148</v>
  </rv>
  <rv s="0">
    <v>https://www.bing.com/financeapi/forcetrigger?t=bqrtfr&amp;q=XNAS%3aDKNG&amp;form=skydnc</v>
    <v>Learn more on Bing</v>
  </rv>
  <rv s="10">
    <v>en-US</v>
    <v>bqrtfr</v>
    <v>268435456</v>
    <v>268435457</v>
    <v>1</v>
    <v>Powered by Refinitiv</v>
    <v>16</v>
    <v>Draftkings Inc (XNAS:DKNG)</v>
    <v>10</v>
    <v>17</v>
    <v>Finance</v>
    <v>5</v>
    <v>44.79</v>
    <v>9.76</v>
    <v>-0.29499999999999998</v>
    <v>5.9440000000000005E-3</v>
    <v>-8.9119999999999998E-3</v>
    <v>0.19500000000000001</v>
    <v>USD</v>
    <v>Draftkings Inc. is a digital sports entertainment and gaming company. The Company provides users with daily fantasy sports, sports betting and iGaming opportunities. Its offerings include business-to- consumer (B2C) offerings and business-to-business (B2B) offerings. Its B2C product offerings include Daily Fantasy Sports, Sportsbook and iGaming. Daily Fantasy Sports is a peer-to-peer platform in which its users compete against one another for prizes. Sportsbook includes sports betting, which involves a user placing a bet by wagering money on an event at some fixed odds (proposition) determined by the Company. iGaming is an online casino, which includes a suite of games available in land-based casinos, such as blackjack, roulette and slot machines. It also supplies B2B sports betting and iGaming services for various gaming operators and government-run lotteries.</v>
    <v>2</v>
    <v>Nasdaq Stock Market</v>
    <v>XNAS</v>
    <v>XNAS</v>
    <v>222 Berkeley Street, 5Th Floor, BOSTON, MA, 02116 US</v>
    <v>34.24</v>
    <v>Hotels &amp; Entertainment Services</v>
    <v>Stock</v>
    <v>44021.999959039065</v>
    <v>150</v>
    <v>31.85</v>
    <v>11604560000</v>
    <v>Draftkings Inc</v>
    <v>Draftkings Inc</v>
    <v>33.83</v>
    <v>33.1</v>
    <v>32.805</v>
    <v>33</v>
    <v>350591000</v>
    <v>DKNG</v>
    <v>Draftkings Inc (XNAS:DKNG)</v>
    <v>7927285</v>
    <v>15826643</v>
    <v>2019</v>
  </rv>
  <rv s="4">
    <v>151</v>
  </rv>
  <rv s="0">
    <v>http://fr.wikipedia.org/wiki/EBay</v>
    <v>Wikipedia</v>
  </rv>
  <rv s="1">
    <v>0</v>
    <v>153</v>
  </rv>
  <rv s="2">
    <v>6</v>
    <v>https://www.bing.com/th?id=AMMS_8ac952d992c83af2b15c973334615af7&amp;qlt=95</v>
    <v>154</v>
    <v>https://www.bing.com/images/search?form=xlimg&amp;q=ebay</v>
    <v>Image of eBay Inc</v>
    <v/>
  </rv>
  <rv s="0">
    <v>https://www.bing.com/financeapi/forcetrigger?t=a1rk52&amp;q=XNAS%3aEBAY&amp;form=skydnc</v>
    <v>Learn more on Bing</v>
  </rv>
  <rv s="3">
    <v>en-US</v>
    <v>a1rk52</v>
    <v>268435456</v>
    <v>268435457</v>
    <v>1</v>
    <v>Powered by Refinitiv</v>
    <v>0</v>
    <v>eBay Inc (XNAS:EBAY)</v>
    <v>3</v>
    <v>4</v>
    <v>Finance</v>
    <v>5</v>
    <v>59.22</v>
    <v>26.02</v>
    <v>1.4028</v>
    <v>0.95</v>
    <v>6.4170000000000008E-3</v>
    <v>1.6303000000000002E-2</v>
    <v>0.38</v>
    <v>USD</v>
    <v xml:space="preserve">eBay Inc., is a global commerce company. The Company’s technologies and services are designed to give buyers choice and relevant inventory and enable sellers worldwide to offer their inventory for sale, virtually anytime and anywhere. Its multi-screen approach offers downloadable, applications for iPhone operating system (iOS) and android mobile devices that allow access to some of its websites and vertical shopping experiences. The Company’s platforms are accessible through a traditional online experience, mobile devices and its application programming interfaces (APIs). Its segments include Marketplace and Classifieds. Marketplace includes its online marketplace, its localized counterparts, and the eBay suite of mobile application. Classifieds includes a collection of brands such as Mobile.de, Kijiji, Gumtree, Marktplaats, and eBay Kleinanzeigen. </v>
    <v>13300</v>
    <v>Nasdaq Stock Market</v>
    <v>XNAS</v>
    <v>XNAS</v>
    <v>2025 Hamilton Ave, SAN JOSE, CA, 95125-5904 US</v>
    <v>60.53</v>
    <v>155</v>
    <v>Software &amp; IT Services</v>
    <v>Stock</v>
    <v>44021.999859235941</v>
    <v>156</v>
    <v>58.515000000000001</v>
    <v>40945090000</v>
    <v>eBay Inc</v>
    <v>eBay Inc</v>
    <v>58.729799999999997</v>
    <v>26.959599999999998</v>
    <v>58.27</v>
    <v>59.22</v>
    <v>59.6</v>
    <v>702678700</v>
    <v>EBAY</v>
    <v>eBay Inc (XNAS:EBAY)</v>
    <v>15414554</v>
    <v>12960438</v>
    <v>1998</v>
  </rv>
  <rv s="4">
    <v>157</v>
  </rv>
  <rv s="0">
    <v>http://en.wikipedia.org/wiki/Ecolab</v>
    <v>Wikipedia</v>
  </rv>
  <rv s="1">
    <v>0</v>
    <v>159</v>
  </rv>
  <rv s="2">
    <v>6</v>
    <v>https://www.bing.com/th?id=AMMS_0490968376191c96c9dfc6280f57c228&amp;qlt=95</v>
    <v>160</v>
    <v>https://www.bing.com/images/search?form=xlimg&amp;q=ecolab</v>
    <v>Image of Ecolab Inc</v>
    <v/>
  </rv>
  <rv s="0">
    <v>https://www.bing.com/financeapi/forcetrigger?t=a1rlu2&amp;q=XNYS%3aECL&amp;form=skydnc</v>
    <v>Learn more on Bing</v>
  </rv>
  <rv s="3">
    <v>en-US</v>
    <v>a1rlu2</v>
    <v>268435456</v>
    <v>268435457</v>
    <v>1</v>
    <v>Powered by Refinitiv</v>
    <v>0</v>
    <v>Ecolab Inc (XNYS:ECL)</v>
    <v>3</v>
    <v>4</v>
    <v>Finance</v>
    <v>5</v>
    <v>231.36</v>
    <v>124.6</v>
    <v>0.99739999999999995</v>
    <v>0.73</v>
    <v>0</v>
    <v>3.7099999999999998E-3</v>
    <v>0</v>
    <v>USD</v>
    <v>Ecolab Inc. provides water, hygiene and energy technologies and services. The Company's cleaning and sanitizing programs and products, pest elimination services and equipment maintenance and repair services support customers in the foodservice, food and beverage processing, hospitality, healthcare, government and education, retail, textile care and commercial facilities management sectors in over 170 countries. Its segments include Global Industrial, Global Institutional, Global Energy, Other and Corporate. Its Global Industrial segment consists of the Water, Food and Beverage, Paper and Textile Care operating units. Its Global Institutional segment consists of the Institutional, Specialty and Healthcare operating units. The Global Energy segment provides on-site and technology-driven solutions to the global drilling, oil and gas production, refining, and petrochemical industries. The Company's Other segment consists of the Pest Elimination operating units.</v>
    <v>50200</v>
    <v>New York Stock Exchange</v>
    <v>XNYS</v>
    <v>XNYS</v>
    <v>1 Ecolab Place, SAINT PAUL, MN, 55102 US</v>
    <v>198.64</v>
    <v>161</v>
    <v>Chemicals</v>
    <v>Stock</v>
    <v>44021.958333378905</v>
    <v>162</v>
    <v>194.54</v>
    <v>56911140000</v>
    <v>Ecolab Inc</v>
    <v>Ecolab Inc</v>
    <v>197.65</v>
    <v>37.0501</v>
    <v>196.77</v>
    <v>197.5</v>
    <v>197.5</v>
    <v>289226700</v>
    <v>ECL</v>
    <v>Ecolab Inc (XNYS:ECL)</v>
    <v>1229229</v>
    <v>4025235</v>
    <v>1924</v>
  </rv>
  <rv s="4">
    <v>163</v>
  </rv>
  <rv s="0">
    <v>https://www.bing.com/financeapi/forcetrigger?t=a1ruc7&amp;q=XNYS%3aEL&amp;form=skydnc</v>
    <v>Learn more on Bing</v>
  </rv>
  <rv s="6">
    <v>en-US</v>
    <v>a1ruc7</v>
    <v>268435456</v>
    <v>268435457</v>
    <v>1</v>
    <v>Powered by Refinitiv</v>
    <v>9</v>
    <v>Estee Lauder Companies Inc (XNYS:EL)</v>
    <v>10</v>
    <v>11</v>
    <v>Finance</v>
    <v>5</v>
    <v>220.42</v>
    <v>137.01140000000001</v>
    <v>0.78080000000000005</v>
    <v>-0.8</v>
    <v>2.928E-3</v>
    <v>-4.2420000000000001E-3</v>
    <v>0.55000000000000004</v>
    <v>USD</v>
    <v xml:space="preserve">The Estee Lauder Companies Inc. manufactures and markets skin care, makeup, fragrance and hair care products. The Company offers products, including skin care, makeup, fragrance, hair care and other. The Company operates in beauty products segment. The Company's products are sold in over 150 countries and territories under brand names, including Estee Lauder, Aramis, Clinique, Prescriptives, Lab Series, Origins, Tommy Hilfiger, MAC, Kiton, La Mer, Bobbi Brown, Donna Karan New York, DKNY, Aveda, Jo Malone London, Bumble and bumble, Michael Kors, Darphin, Tom Ford, Smashbox, Ermenegildo Zegna, AERIN, Tory Burch, RODIN olio lusso, Le Labo, Editions de Parfums Frederic Malle, GLAMGLOW, By Kilian, BECCA and Too Faced. Its skin care products include moisturizers, serums, cleansers, toners, body care, exfoliators, acne and oil correctors, facial masks, cleansing devices and sun care products. </v>
    <v>48000</v>
    <v>New York Stock Exchange</v>
    <v>XNYS</v>
    <v>XNYS</v>
    <v>767 5th Ave, NEW YORK, NY, 10153-0023 US</v>
    <v>191.21</v>
    <v>Personal &amp; Household Products &amp; Services</v>
    <v>Stock</v>
    <v>44021.958333378905</v>
    <v>165</v>
    <v>187.52</v>
    <v>67899340000</v>
    <v>Estee Lauder Companies Inc</v>
    <v>Estee Lauder Companies Inc</v>
    <v>188.89</v>
    <v>53.311599999999999</v>
    <v>188.61</v>
    <v>187.81</v>
    <v>188.36</v>
    <v>359998600</v>
    <v>EL</v>
    <v>Estee Lauder Companies Inc (XNYS:EL)</v>
    <v>996370</v>
    <v>1325847</v>
    <v>1976</v>
  </rv>
  <rv s="4">
    <v>166</v>
  </rv>
  <rv s="0">
    <v>https://www.bing.com/financeapi/forcetrigger?t=bpwnzr&amp;q=XNYS%3aFSLY&amp;form=skydnc</v>
    <v>Learn more on Bing</v>
  </rv>
  <rv s="11">
    <v>en-US</v>
    <v>bpwnzr</v>
    <v>268435456</v>
    <v>268435457</v>
    <v>1</v>
    <v>Powered by Refinitiv</v>
    <v>18</v>
    <v>Fastly Inc (XNYS:FSLY)</v>
    <v>10</v>
    <v>19</v>
    <v>Finance</v>
    <v>5</v>
    <v>102.72</v>
    <v>10.63</v>
    <v>6.56</v>
    <v>-3.8940000000000003E-4</v>
    <v>6.8220000000000003E-2</v>
    <v>-0.04</v>
    <v>USD</v>
    <v>Fastly, Inc. (Fastly) is a real-time content delivery network (CDN) company. The Company provides services in the areas of delivery, security, streaming media, e-commerce and private CDN. With Fastly, the user can manage traffic spikes and mitigate security threats. Fastly works with Google Cloud Platform to extend the user's infrastructure and application logic for content delivery, backend workload, infrastructure costs and scalability. Fastly’s streaming media services offer global delivery of video content, whether it’s live or video on demand (VOD). The Company’s edge cloud platform, designed from the ground up to be programmable and support agile software development. Its platform consists of key components: a programmable edge and a software-defined modern network. The programmable edge provides developers with real-time visibility and control, where they can write and deploy code to push application logic to the edge.</v>
    <v>685</v>
    <v>New York Stock Exchange</v>
    <v>XNYS</v>
    <v>XNYS</v>
    <v>475 Brannan St Ste 300, SAN FRANCISCO, CA, 94107-5420 US</v>
    <v>102.95</v>
    <v>Software &amp; IT Services</v>
    <v>Stock</v>
    <v>44021.999961365625</v>
    <v>168</v>
    <v>94.5</v>
    <v>9906816000</v>
    <v>Fastly Inc</v>
    <v>Fastly Inc</v>
    <v>94.6</v>
    <v>0</v>
    <v>96.16</v>
    <v>102.72</v>
    <v>102.68</v>
    <v>103024300</v>
    <v>FSLY</v>
    <v>Fastly Inc (XNYS:FSLY)</v>
    <v>16270310</v>
    <v>10723280</v>
    <v>2011</v>
  </rv>
  <rv s="4">
    <v>169</v>
  </rv>
  <rv s="0">
    <v>https://www.bing.com/financeapi/forcetrigger?t=a1sxjc&amp;q=XNAS%3aFIVN&amp;form=skydnc</v>
    <v>Learn more on Bing</v>
  </rv>
  <rv s="6">
    <v>en-US</v>
    <v>a1sxjc</v>
    <v>268435456</v>
    <v>268435457</v>
    <v>1</v>
    <v>Powered by Refinitiv</v>
    <v>9</v>
    <v>Five9 Inc (XNAS:FIVN)</v>
    <v>10</v>
    <v>11</v>
    <v>Finance</v>
    <v>5</v>
    <v>120.94</v>
    <v>46.215000000000003</v>
    <v>0.74709999999999999</v>
    <v>2.74</v>
    <v>1.4060000000000001E-3</v>
    <v>2.3180999999999997E-2</v>
    <v>0.17</v>
    <v>USD</v>
    <v>Five9 Inc. (Five9) is a provider of cloud software for contact centers. The Company's purpose-built Virtual Contact Center (VCC) cloud platform delivers a suite of applications that enable the breadth of contact center-related customer service, sales and marketing functions. The Company's solution, which consists of its VCC cloud platform and applications, allows simultaneous management and optimization of customer interactions across voice, chat, e-mail, Web, social media and mobile channels, either directly or through its application programming interfaces (APIs). The Company's VCC cloud platform matches each customer interaction with an appropriate agent resource and delivers relevant customer data to the agent in real-time through integrations with adjacent enterprise applications, such as customer relationship management (CRM) software, to optimize the customer experience and agent productivity.</v>
    <v>1210</v>
    <v>Nasdaq Stock Market</v>
    <v>XNAS</v>
    <v>XNAS</v>
    <v>4000 Executive Pkwy Ste 400, SAN RAMON, CA, 94583-4206 US</v>
    <v>122.19</v>
    <v>Software &amp; IT Services</v>
    <v>Stock</v>
    <v>44021.916443228904</v>
    <v>171</v>
    <v>118.36</v>
    <v>7331816000</v>
    <v>Five9 Inc</v>
    <v>Five9 Inc</v>
    <v>120.16</v>
    <v>141.64619999999999</v>
    <v>118.2</v>
    <v>120.94</v>
    <v>121.11</v>
    <v>62028900</v>
    <v>FIVN</v>
    <v>Five9 Inc (XNAS:FIVN)</v>
    <v>987002</v>
    <v>1471214</v>
    <v>2001</v>
  </rv>
  <rv s="4">
    <v>172</v>
  </rv>
  <rv s="0">
    <v>https://www.bing.com/financeapi/forcetrigger?t=a1tvoc&amp;q=XNAS%3aGILD&amp;form=skydnc</v>
    <v>Learn more on Bing</v>
  </rv>
  <rv s="6">
    <v>en-US</v>
    <v>a1tvoc</v>
    <v>268435456</v>
    <v>268435457</v>
    <v>1</v>
    <v>Powered by Refinitiv</v>
    <v>9</v>
    <v>Gilead Sciences Inc (XNAS:GILD)</v>
    <v>10</v>
    <v>11</v>
    <v>Finance</v>
    <v>5</v>
    <v>85.97</v>
    <v>60.89</v>
    <v>0.70679999999999998</v>
    <v>-0.9</v>
    <v>-3.0790000000000001E-3</v>
    <v>-1.1902999999999999E-2</v>
    <v>-0.23</v>
    <v>USD</v>
    <v>Gilead Sciences, Inc. is a research-based biopharmaceutical company that discovers, develops and commercializes medicines in areas of unmet medical need. The Company's portfolio of products and pipeline of investigational drugs includes treatments for Human Immunodeficiency Virus/Acquired Immune Deficiency Syndrome (HIV/AIDS), liver diseases, cancer, inflammatory and respiratory diseases and cardiovascular conditions. Its products for HIV/AIDS patients include Descovy, Odefsey, Genvoya, Stribild, Complera/Eviplera, Truvada, Emtriva, Tybost and Vitekta. Its products for patients with liver diseases include Vemlidy, Epclusa, Harvoni, Sovaldi, Viread and Hepsera. It offers Zydelig to patients with hematology/oncology diseases. Its products for patients with various cardiovascular diseases include Letairis, Ranexa and Lexiscan. Its products for various inflammation/respiratory diseases include Cayston and Tamiflu. It had operations in more than 30 countries, as of December 31, 2016.</v>
    <v>11800</v>
    <v>Nasdaq Stock Market</v>
    <v>XNAS</v>
    <v>XNAS</v>
    <v>333 LAKESIDE DR, FOSTER CITY, CA, 94404-1147 US</v>
    <v>75.84</v>
    <v>Biotechnology &amp; Medical Research</v>
    <v>Stock</v>
    <v>44021.999530068751</v>
    <v>174</v>
    <v>73.95</v>
    <v>94843170000</v>
    <v>Gilead Sciences Inc</v>
    <v>Gilead Sciences Inc</v>
    <v>75.11</v>
    <v>19.436299999999999</v>
    <v>75.61</v>
    <v>74.709999999999994</v>
    <v>74.48</v>
    <v>1254373000</v>
    <v>GILD</v>
    <v>Gilead Sciences Inc (XNAS:GILD)</v>
    <v>5199791</v>
    <v>9330450</v>
    <v>1987</v>
  </rv>
  <rv s="4">
    <v>175</v>
  </rv>
  <rv s="0">
    <v>http://en.wikipedia.org/wiki/Hanesbrands</v>
    <v>Wikipedia</v>
  </rv>
  <rv s="1">
    <v>0</v>
    <v>177</v>
  </rv>
  <rv s="2">
    <v>6</v>
    <v>https://www.bing.com/th?id=AMMS_c24975ed18339087911e989d5a38f632&amp;qlt=95</v>
    <v>178</v>
    <v>https://www.bing.com/images/search?form=xlimg&amp;q=hanesbrands+inc</v>
    <v>Image of HanesBrands Inc</v>
    <v/>
  </rv>
  <rv s="0">
    <v>https://www.bing.com/financeapi/forcetrigger?t=a1uh3m&amp;q=XNYS%3aHBI&amp;form=skydnc</v>
    <v>Learn more on Bing</v>
  </rv>
  <rv s="3">
    <v>en-US</v>
    <v>a1uh3m</v>
    <v>268435456</v>
    <v>268435457</v>
    <v>1</v>
    <v>Powered by Refinitiv</v>
    <v>0</v>
    <v>HanesBrands Inc (XNYS:HBI)</v>
    <v>3</v>
    <v>4</v>
    <v>Finance</v>
    <v>5</v>
    <v>17.440000000000001</v>
    <v>6.96</v>
    <v>1.5602</v>
    <v>-0.6</v>
    <v>-2.7860000000000003E-3</v>
    <v>-5.2770000000000004E-2</v>
    <v>-0.03</v>
    <v>USD</v>
    <v>Hanesbrands Inc. is a marketer of basic innerwear and activewear apparel in the Americas, Europe, Australia and Asia/Pacific under apparel brands, such as Hanes, Champion, Maidenform, DIM, Bali, Playtex, Bonds, JMS/Just My Size, Nur Die/Nur Der, L'eggs, Lovable, Wonderbra, Gear for Sports and Berlei. The Company operates through three segments: Innerwear, Activewear and International. The Innerwear segment focuses on core apparel products, such as intimate apparel, men's underwear, women's panties, children's underwear, socks and hosiery. The Company operates in the activewear market through its Champion, Hanes and JMS/Just My Size brands. The International segment includes products that primarily span across the innerwear and activewear segments.</v>
    <v>63000</v>
    <v>New York Stock Exchange</v>
    <v>XNYS</v>
    <v>XNYS</v>
    <v>1000 E Hanes Mill Rd, WINSTON SALEM, NC, 27105-1384 US</v>
    <v>11.37</v>
    <v>179</v>
    <v>Textiles &amp; Apparel</v>
    <v>Stock</v>
    <v>44021.982580821095</v>
    <v>180</v>
    <v>10.72</v>
    <v>3957161000</v>
    <v>HanesBrands Inc</v>
    <v>HanesBrands Inc</v>
    <v>11.33</v>
    <v>8.0995000000000008</v>
    <v>11.37</v>
    <v>10.77</v>
    <v>10.74</v>
    <v>348035300</v>
    <v>HBI</v>
    <v>HanesBrands Inc (XNYS:HBI)</v>
    <v>8225587</v>
    <v>8312027</v>
    <v>2005</v>
  </rv>
  <rv s="4">
    <v>181</v>
  </rv>
  <rv s="0">
    <v>http://en.wikipedia.org/wiki/HDFC_Bank</v>
    <v>Wikipedia</v>
  </rv>
  <rv s="1">
    <v>0</v>
    <v>183</v>
  </rv>
  <rv s="2">
    <v>6</v>
    <v>https://www.bing.com/th?id=AMMS_c643fbc43e47b24065ddbb05b826221c&amp;qlt=95</v>
    <v>184</v>
    <v>https://www.bing.com/images/search?form=xlimg&amp;q=hdfc+bank</v>
    <v>Image of HDFC Bank Ltd</v>
    <v/>
  </rv>
  <rv s="0">
    <v>https://www.bing.com/financeapi/forcetrigger?t=a1ujar&amp;q=XNYS%3aHDB&amp;form=skydnc</v>
    <v>Learn more on Bing</v>
  </rv>
  <rv s="3">
    <v>en-US</v>
    <v>a1ujar</v>
    <v>268435456</v>
    <v>268435457</v>
    <v>1</v>
    <v>Powered by Refinitiv</v>
    <v>0</v>
    <v>HDFC Bank Ltd (XNYS:HDB)</v>
    <v>3</v>
    <v>20</v>
    <v>Finance</v>
    <v>5</v>
    <v>65.38</v>
    <v>29.5</v>
    <v>0.82340000000000002</v>
    <v>-0.08</v>
    <v>-3.0899999999999999E-3</v>
    <v>-1.645E-3</v>
    <v>-0.15</v>
    <v>USD</v>
    <v>HDFC Bank Limited (the Bank) is a holding company. The Bank offers a range of banking services covering commercial and investment banking on the wholesale side and transactional/branch banking on the retail side. It also offers financial services. The Bank's segments include Treasury, Retail banking, Wholesale banking and Other banking business. The Treasury segment primarily consists of net interest earnings from the Bank's investment portfolio, money market borrowing and lending, gains or losses on investment operations and on account of trading in foreign exchange and derivative contracts. The Retail Banking segment serves retail customers through a branch network and other delivery channels, as well as through alternative delivery channels. The Bank provides its corporate and institutional clients a range of commercial and transactional banking products. The Other banking business segment includes income from para banking activities.</v>
    <v>116971</v>
    <v>New York Stock Exchange</v>
    <v>XNYS</v>
    <v>XNYS</v>
    <v>iTHINK Techno Campus, Bldg B, Alpha,, Vikhroli Link Rd, Kanjur Marg East, MUMBAI, MAHARASHTRA, 400042 IN</v>
    <v>48.86</v>
    <v>185</v>
    <v>Banking Services</v>
    <v>Stock</v>
    <v>44021.958333437498</v>
    <v>186</v>
    <v>48.01</v>
    <v>81434890000</v>
    <v>HDFC Bank Ltd</v>
    <v>HDFC Bank Ltd</v>
    <v>48.63</v>
    <v>27.582000000000001</v>
    <v>48.63</v>
    <v>48.55</v>
    <v>48.4</v>
    <v>1828774000</v>
    <v>HDB</v>
    <v>HDFC Bank Ltd (XNYS:HDB)</v>
    <v>1378530</v>
    <v>2356485</v>
    <v>1994</v>
  </rv>
  <rv s="4">
    <v>187</v>
  </rv>
  <rv s="0">
    <v>http://en.wikipedia.org/wiki/Honeywell</v>
    <v>Wikipedia</v>
  </rv>
  <rv s="1">
    <v>0</v>
    <v>189</v>
  </rv>
  <rv s="2">
    <v>6</v>
    <v>https://www.bing.com/th?id=AMMS_6449da466dbe4d24089aa2e66abcf5cd&amp;qlt=95</v>
    <v>190</v>
    <v>https://www.bing.com/images/search?form=xlimg&amp;q=honeywell</v>
    <v>Image of Honeywell International Inc</v>
    <v/>
  </rv>
  <rv s="0">
    <v>https://www.bing.com/financeapi/forcetrigger?t=a1ut3m&amp;q=XNYS%3aHON&amp;form=skydnc</v>
    <v>Learn more on Bing</v>
  </rv>
  <rv s="3">
    <v>en-US</v>
    <v>a1ut3m</v>
    <v>268435456</v>
    <v>268435457</v>
    <v>1</v>
    <v>Powered by Refinitiv</v>
    <v>0</v>
    <v>Honeywell International Inc (XNYS:HON)</v>
    <v>3</v>
    <v>4</v>
    <v>Finance</v>
    <v>5</v>
    <v>184.06</v>
    <v>101.08</v>
    <v>1.0298</v>
    <v>-4.22</v>
    <v>6.2960000000000004E-3</v>
    <v>-2.8986000000000001E-2</v>
    <v>0.89</v>
    <v>USD</v>
    <v>Honeywell International Inc. is a technology and manufacturing company. The Company operates through four segments: Aerospace, Home and Building Technologies, Performance Materials and Technologies, and Safety and Productivity Solutions. The Company's Aerospace segment supplies products, software and services for aircraft and vehicles that it sells to original equipment manufacturers (OEMs) and other customers. The Home and Building Technologies segment provides products, software, solutions and technologies that help owners of homes stay connected and in control of their comfort, security and energy use. The Performance Materials and Technologies segment is engaged in developing and manufacturing materials, process technologies and automation solutions. The Safety and Productivity Solutions segment is engaged in providing products, software and connected solutions to customers that manage productivity, workplace safety and asset performance.</v>
    <v>113000</v>
    <v>New York Stock Exchange</v>
    <v>XNYS</v>
    <v>XNYS</v>
    <v>300 S Tryon St, CHARLOTTE, NC, 28202-1040 US</v>
    <v>145.52000000000001</v>
    <v>191</v>
    <v>Industrial Conglomerates</v>
    <v>Stock</v>
    <v>44021.992755890627</v>
    <v>192</v>
    <v>141.33000000000001</v>
    <v>102182000000</v>
    <v>Honeywell International Inc</v>
    <v>Honeywell International Inc</v>
    <v>144.74</v>
    <v>17.508900000000001</v>
    <v>145.59</v>
    <v>141.37</v>
    <v>142.26</v>
    <v>701847800</v>
    <v>HON</v>
    <v>Honeywell International Inc (XNYS:HON)</v>
    <v>3167289</v>
    <v>3647069</v>
    <v>1999</v>
  </rv>
  <rv s="4">
    <v>193</v>
  </rv>
  <rv s="0">
    <v>http://en.wikipedia.org/wiki/Johnson_&amp;_Johnson</v>
    <v>Wikipedia</v>
  </rv>
  <rv s="1">
    <v>0</v>
    <v>195</v>
  </rv>
  <rv s="2">
    <v>6</v>
    <v>https://www.bing.com/th?id=AMMS_6df82b737cffcdedd4864f6970bd0c24&amp;qlt=95</v>
    <v>196</v>
    <v>https://www.bing.com/images/search?form=xlimg&amp;q=johnson+%26+johnson</v>
    <v>Image of Johnson &amp; Johnson</v>
    <v/>
  </rv>
  <rv s="0">
    <v>https://www.bing.com/financeapi/forcetrigger?t=a1w8ec&amp;q=XNYS%3aJNJ&amp;form=skydnc</v>
    <v>Learn more on Bing</v>
  </rv>
  <rv s="3">
    <v>en-US</v>
    <v>a1w8ec</v>
    <v>268435456</v>
    <v>268435457</v>
    <v>1</v>
    <v>Powered by Refinitiv</v>
    <v>0</v>
    <v>Johnson &amp; Johnson (XNYS:JNJ)</v>
    <v>3</v>
    <v>4</v>
    <v>Finance</v>
    <v>5</v>
    <v>157</v>
    <v>109.16</v>
    <v>0.6956</v>
    <v>-0.78</v>
    <v>1.825E-3</v>
    <v>-5.4440000000000001E-3</v>
    <v>0.26</v>
    <v>USD</v>
    <v>Johnson &amp; Johnson is a holding company, which is engaged in the research and development, manufacture and sale of a range of products in the healthcare field. It operates through three segments: Consumer, Pharmaceutical and Medical Devices. Its primary focus is products related to human health and well-being. The Consumer segment includes a range of products used in the baby care, oral care, skin care, over-the-counter pharmaceutical, women's health and wound care markets. The Pharmaceutical segment is focused on five therapeutic areas, including immunology, infectious diseases, neuroscience, oncology, and cardiovascular and metabolic diseases. The Medical Devices segment includes a range of products used in the orthopedic, surgery, cardiovascular, diabetes care and vision care fields. Its research facilities are located in the United States, Belgium, Brazil, Canada, China, France, Germany, India, Israel, Japan, the Netherlands, Singapore, Switzerland and the United Kingdom.</v>
    <v>132200</v>
    <v>New York Stock Exchange</v>
    <v>XNYS</v>
    <v>XNYS</v>
    <v>1 Johnson And Johnson Plz, NEW BRUNSWICK, NJ, 08933-0001 US</v>
    <v>144.42500000000001</v>
    <v>197</v>
    <v>Pharmaceuticals</v>
    <v>Stock</v>
    <v>44021.997297800779</v>
    <v>198</v>
    <v>140.58000000000001</v>
    <v>377458300000</v>
    <v>Johnson &amp; Johnson</v>
    <v>Johnson &amp; Johnson</v>
    <v>142.76</v>
    <v>22.351500000000001</v>
    <v>143.27000000000001</v>
    <v>142.49</v>
    <v>142.75</v>
    <v>2634594000</v>
    <v>JNJ</v>
    <v>Johnson &amp; Johnson (XNYS:JNJ)</v>
    <v>5738564</v>
    <v>7648257</v>
    <v>1887</v>
  </rv>
  <rv s="4">
    <v>199</v>
  </rv>
  <rv s="0">
    <v>http://en.wikipedia.org/wiki/JPMorgan_Chase</v>
    <v>Wikipedia</v>
  </rv>
  <rv s="1">
    <v>0</v>
    <v>201</v>
  </rv>
  <rv s="2">
    <v>6</v>
    <v>https://www.bing.com/th?id=AMMS_06392bb84e5fdc62d2356a2306f4ae1e&amp;qlt=95</v>
    <v>202</v>
    <v>https://www.bing.com/images/search?form=xlimg&amp;q=jpmorgan+chase</v>
    <v>Image of JPMorgan Chase &amp; Co</v>
    <v/>
  </rv>
  <rv s="0">
    <v>https://www.bing.com/financeapi/forcetrigger?t=a1waa2&amp;q=XNYS%3aJPM&amp;form=skydnc</v>
    <v>Learn more on Bing</v>
  </rv>
  <rv s="3">
    <v>en-US</v>
    <v>a1waa2</v>
    <v>268435456</v>
    <v>268435457</v>
    <v>1</v>
    <v>Powered by Refinitiv</v>
    <v>0</v>
    <v>JPMorgan Chase &amp; Co (XNYS:JPM)</v>
    <v>3</v>
    <v>4</v>
    <v>Finance</v>
    <v>5</v>
    <v>141.1</v>
    <v>76.91</v>
    <v>1.1668000000000001</v>
    <v>-2.02</v>
    <v>4.8199999999999996E-3</v>
    <v>-2.1650999999999997E-2</v>
    <v>0.44</v>
    <v>USD</v>
    <v>JPMorgan Chase &amp; Co. is a financial holding company. The Company is engaged in investment banking, financial services. It operates in four segments, as well as a Corporate segment. Its segments are Consumer &amp; Community Banking, Corporate &amp; Investment Bank, Commercial Banking and Asset Management. The Consumer &amp; Community Banking segment offers services to consumers and businesses through bank branches, automatic teller machines (ATMs), online, mobile and telephone banking. The Corporate &amp; Investment Bank segment, comprising Banking and Markets &amp; Investor Services, offers investment banking, market-making, prime brokerage, and treasury and securities products and services to corporations, investors, financial institutions, and government and municipal entities. The Commercial Banking segment provides financial solutions, including lending, treasury services, investment banking and asset management. The Asset Management segment comprises investment and wealth management.</v>
    <v>256720</v>
    <v>New York Stock Exchange</v>
    <v>XNYS</v>
    <v>XNYS</v>
    <v>383 Madison Ave, NEW YORK, NY, 10017-3217 US</v>
    <v>94.12</v>
    <v>203</v>
    <v>Banking Services</v>
    <v>Stock</v>
    <v>44021.999924721873</v>
    <v>204</v>
    <v>90.776399999999995</v>
    <v>284287300000</v>
    <v>JPMorgan Chase &amp; Co</v>
    <v>JPMorgan Chase &amp; Co</v>
    <v>93.52</v>
    <v>10.5379</v>
    <v>93.3</v>
    <v>91.28</v>
    <v>91.72</v>
    <v>3047023000</v>
    <v>JPM</v>
    <v>JPMorgan Chase &amp; Co (XNYS:JPM)</v>
    <v>25600763</v>
    <v>24375599</v>
    <v>1968</v>
  </rv>
  <rv s="4">
    <v>205</v>
  </rv>
  <rv s="0">
    <v>https://www.bing.com/financeapi/forcetrigger?t=a1wjz2&amp;q=XNYS%3aKMB&amp;form=skydnc</v>
    <v>Learn more on Bing</v>
  </rv>
  <rv s="6">
    <v>en-US</v>
    <v>a1wjz2</v>
    <v>268435456</v>
    <v>268435457</v>
    <v>1</v>
    <v>Powered by Refinitiv</v>
    <v>9</v>
    <v>Kimberly-Clark Corp (XNYS:KMB)</v>
    <v>10</v>
    <v>11</v>
    <v>Finance</v>
    <v>5</v>
    <v>149.22999999999999</v>
    <v>110.66</v>
    <v>0.4914</v>
    <v>-1.1299999999999999</v>
    <v>0</v>
    <v>-7.8829999999999994E-3</v>
    <v>0</v>
    <v>USD</v>
    <v>Kimberly-Clark Corporation is engaged in the manufacturing and marketing of a range of products made from natural or synthetic fibers. The Company's segments include Personal Care, Consumer Tissue, K-C Professional and Corporate &amp; Other. The Company's Personal Care segment offers various solutions and products, such as disposable diapers, training and youth pants, swimpants, baby wipes, feminine and incontinence care products, and other related products. The Company's Consumer Tissue segment offers products, such as facial and bathroom tissue, paper towels, napkins and related products. The Company's K-C Professional segment offers solutions and supporting products, such as wipers, tissue, towels, apparel, soaps and sanitizers. The Company's business outside North America includes Developing and Emerging Markets (D&amp;E) and Developed Markets. It sells its products to supermarkets, mass merchandisers, drugstores, warehouse clubs and other retail outlets.</v>
    <v>40000</v>
    <v>New York Stock Exchange</v>
    <v>XNYS</v>
    <v>XNYS</v>
    <v>351 Phelps Dr, IRVING, TX, 75038-6507 US</v>
    <v>143.86000000000001</v>
    <v>Personal &amp; Household Products &amp; Services</v>
    <v>Stock</v>
    <v>44021.966921515625</v>
    <v>207</v>
    <v>141.96</v>
    <v>48817430000</v>
    <v>Kimberly-Clark Corp</v>
    <v>Kimberly-Clark Corp</v>
    <v>143.01</v>
    <v>20.933399999999999</v>
    <v>143.35</v>
    <v>142.22</v>
    <v>142.22</v>
    <v>340547100</v>
    <v>KMB</v>
    <v>Kimberly-Clark Corp (XNYS:KMB)</v>
    <v>1209584</v>
    <v>1672156</v>
    <v>1928</v>
  </rv>
  <rv s="4">
    <v>208</v>
  </rv>
  <rv s="0">
    <v>https://www.bing.com/financeapi/forcetrigger?t=a1xzlh&amp;q=XNYS%3aMSGS&amp;form=skydnc</v>
    <v>Learn more on Bing</v>
  </rv>
  <rv s="6">
    <v>en-US</v>
    <v>a1xzlh</v>
    <v>268435456</v>
    <v>268435457</v>
    <v>1</v>
    <v>Powered by Refinitiv</v>
    <v>9</v>
    <v>Madison Square Garden Sports Corp (XNYS:MSGS)</v>
    <v>10</v>
    <v>11</v>
    <v>Finance</v>
    <v>5</v>
    <v>225.6155</v>
    <v>130.1181</v>
    <v>0.95150000000000001</v>
    <v>-1.51</v>
    <v>0</v>
    <v>-1.0092E-2</v>
    <v>0</v>
    <v>USD</v>
    <v>Madison Square Garden Sports Corp., formerly, The Madison Square Garden Company, is a holding company, which is engaged in professional sports business. The Company has operations live experiences consisting of celebrated venues and sports teams. The Company operates in segment such as MSG Sports. The Company’s subsidiaries include ALA Hospitality LLC, 11th Street Hospitality LLC, 29th Street Club Brands LLC, Asia Chicago Management LLC, Asia Los Angeles LLC, Boston Calling Events, LLC, Chelsea Hospitality Associates LLC, CLG Esports Holdings, LLC, Dearborn Ventures LLC, and The Grand Tour, LLC.</v>
    <v>2900</v>
    <v>New York Stock Exchange</v>
    <v>XNYS</v>
    <v>XNYS</v>
    <v>Two Pennsylvania Plaza, NEW YORK, NY, 10121 US</v>
    <v>151.27000000000001</v>
    <v>Media &amp; Publishing</v>
    <v>Stock</v>
    <v>44021.958333437498</v>
    <v>210</v>
    <v>146.51</v>
    <v>3589849000</v>
    <v>Madison Square Garden Sports Corp</v>
    <v>Madison Square Garden Sports Corp</v>
    <v>150.44</v>
    <v>0</v>
    <v>149.63</v>
    <v>148.12</v>
    <v>148.12</v>
    <v>23991510</v>
    <v>MSGS</v>
    <v>Madison Square Garden Sports Corp (XNYS:MSGS)</v>
    <v>128697</v>
    <v>184894</v>
    <v>2015</v>
  </rv>
  <rv s="4">
    <v>211</v>
  </rv>
  <rv s="0">
    <v>http://en.wikipedia.org/wiki/Mastercard</v>
    <v>Wikipedia</v>
  </rv>
  <rv s="1">
    <v>0</v>
    <v>213</v>
  </rv>
  <rv s="2">
    <v>6</v>
    <v>https://www.bing.com/th?id=AMMS_c5f0d5c8a2b995ab36ca9952ca4bfb55&amp;qlt=95</v>
    <v>214</v>
    <v>https://www.bing.com/images/search?form=xlimg&amp;q=mastercard</v>
    <v>Image of Mastercard Inc</v>
    <v/>
  </rv>
  <rv s="0">
    <v>https://www.bing.com/financeapi/forcetrigger?t=a1x8w7&amp;q=XNYS%3aMA&amp;form=skydnc</v>
    <v>Learn more on Bing</v>
  </rv>
  <rv s="3">
    <v>en-US</v>
    <v>a1x8w7</v>
    <v>268435456</v>
    <v>268435457</v>
    <v>1</v>
    <v>Powered by Refinitiv</v>
    <v>0</v>
    <v>Mastercard Inc (XNYS:MA)</v>
    <v>3</v>
    <v>4</v>
    <v>Finance</v>
    <v>5</v>
    <v>347.25</v>
    <v>199.99</v>
    <v>1.0678000000000001</v>
    <v>-5.56</v>
    <v>3.6320000000000002E-3</v>
    <v>-1.8523999999999999E-2</v>
    <v>1.07</v>
    <v>USD</v>
    <v xml:space="preserve">Mastercard Incorporated is a technology company that connects consumers, financial institutions, merchants, governments and businesses across the world, enabling them to use electronic forms of payment. The Company allows user to make payments by creating a range of payment solutions and services using its brands, which include MasterCard, Maestro and Cirrus. The Company provides a range of products and solutions that support payment products, which customers can offer to their cardholders. The Company's services facilitate transactions on its core network among account holders, merchants, financial institutions, businesses, governments and other organizations in markets globally. The Company's products include consumer credit, consumer debit, prepaid and commercial. It also provides integrated offerings such as cyber and intelligence products, information and analytics services, consulting, loyalty and reward programs and processing solutions. </v>
    <v>18600</v>
    <v>New York Stock Exchange</v>
    <v>XNYS</v>
    <v>XNYS</v>
    <v>2000 Purchase St, PURCHASE, NY, 10577-2405 US</v>
    <v>300.72000000000003</v>
    <v>215</v>
    <v>Software &amp; IT Services</v>
    <v>Stock</v>
    <v>44021.999924258591</v>
    <v>216</v>
    <v>290.56</v>
    <v>301272700000</v>
    <v>Mastercard Inc</v>
    <v>Mastercard Inc</v>
    <v>299.62</v>
    <v>38.514600000000002</v>
    <v>300.14999999999998</v>
    <v>294.58999999999997</v>
    <v>295.66000000000003</v>
    <v>1003740000</v>
    <v>MA</v>
    <v>Mastercard Inc (XNYS:MA)</v>
    <v>5043174</v>
    <v>4039381</v>
    <v>2001</v>
  </rv>
  <rv s="4">
    <v>217</v>
  </rv>
  <rv s="0">
    <v>http://es.wikipedia.org/wiki/McDonald's</v>
    <v>Wikipedia</v>
  </rv>
  <rv s="1">
    <v>0</v>
    <v>219</v>
  </rv>
  <rv s="2">
    <v>6</v>
    <v>https://www.bing.com/th?id=AMMS_69b5f899ae9fecdf5190760bbd79de2b&amp;qlt=95</v>
    <v>220</v>
    <v>https://www.bing.com/images/search?form=xlimg&amp;q=mcdonald%27s</v>
    <v>Image of Mcdonald's Corp</v>
    <v/>
  </rv>
  <rv s="0">
    <v>https://www.bing.com/financeapi/forcetrigger?t=a1xdec&amp;q=XNYS%3aMCD&amp;form=skydnc</v>
    <v>Learn more on Bing</v>
  </rv>
  <rv s="3">
    <v>en-US</v>
    <v>a1xdec</v>
    <v>268435456</v>
    <v>268435457</v>
    <v>1</v>
    <v>Powered by Refinitiv</v>
    <v>0</v>
    <v>Mcdonald's Corp (XNYS:MCD)</v>
    <v>3</v>
    <v>4</v>
    <v>Finance</v>
    <v>5</v>
    <v>221.93</v>
    <v>124.23</v>
    <v>0.65580000000000005</v>
    <v>-1.52</v>
    <v>1.9530000000000001E-3</v>
    <v>-8.1789999999999988E-3</v>
    <v>0.36</v>
    <v>USD</v>
    <v>McDonald's Corporation (McDonald's) operates and franchises McDonald's restaurants. The Company's restaurants serve a locally relevant menu of food and drinks sold at various price points in over 100 countries. The Company's segments include U.S., International Lead Markets, High Growth Markets, and Foundational Markets and Corporate. The U.S. segment focuses on offering a platform for authentic ingredients that allows customers to customize their sandwiches. Its High Growth Markets segment includes its operations in markets, such as China, Italy, Korea, Poland, Russia, Spain, Switzerland, the Netherlands and related markets. The International Lead markets segment includes the Company's operations in various markets, such as Australia, Canada, France, Germany, the United Kingdom and related markets. The Foundational markets and Corporate segment is engaged in operating restaurants and increasing convenience to customers, including through drive-thru and delivery.</v>
    <v>205000</v>
    <v>New York Stock Exchange</v>
    <v>XNYS</v>
    <v>XNYS</v>
    <v>110 N Carpenter St, CHICAGO, IL, 60607-2104 US</v>
    <v>186.59</v>
    <v>221</v>
    <v>Hotels &amp; Entertainment Services</v>
    <v>Stock</v>
    <v>44021.996361700782</v>
    <v>222</v>
    <v>182.62</v>
    <v>138189900000</v>
    <v>Mcdonald's Corp</v>
    <v>Mcdonald's Corp</v>
    <v>186.22</v>
    <v>24.3443</v>
    <v>185.85</v>
    <v>184.33</v>
    <v>184.69</v>
    <v>743556200</v>
    <v>MCD</v>
    <v>Mcdonald's Corp (XNYS:MCD)</v>
    <v>2333500</v>
    <v>3748579</v>
    <v>1964</v>
  </rv>
  <rv s="4">
    <v>223</v>
  </rv>
  <rv s="0">
    <v>http://en.wikipedia.org/wiki/Microsoft</v>
    <v>Wikipedia</v>
  </rv>
  <rv s="1">
    <v>0</v>
    <v>225</v>
  </rv>
  <rv s="2">
    <v>6</v>
    <v>https://www.bing.com/th?id=AMMS_c6939a08cba290c186ef1b935254e91d&amp;qlt=95</v>
    <v>226</v>
    <v>https://www.bing.com/images/search?form=xlimg&amp;q=microsoft</v>
    <v>Image of Microsoft Corp</v>
    <v/>
  </rv>
  <rv s="0">
    <v>https://www.bing.com/financeapi/forcetrigger?t=a1xzim&amp;q=XNAS%3aMSFT&amp;form=skydnc</v>
    <v>Learn more on Bing</v>
  </rv>
  <rv s="3">
    <v>en-US</v>
    <v>a1xzim</v>
    <v>268435456</v>
    <v>268435457</v>
    <v>1</v>
    <v>Powered by Refinitiv</v>
    <v>0</v>
    <v>Microsoft Corp (XNAS:MSFT)</v>
    <v>3</v>
    <v>4</v>
    <v>Finance</v>
    <v>5</v>
    <v>214.67</v>
    <v>130.78</v>
    <v>0.93159999999999998</v>
    <v>1.49</v>
    <v>6.5320000000000005E-4</v>
    <v>7.0009999999999994E-3</v>
    <v>0.14000000000000001</v>
    <v>USD</v>
    <v>Microsoft Corporation is a technology company. The Company develops, licenses, and supports a range of software products, services and devices. The Company's segments include Productivity and Business Processes, Intelligent Cloud and More Personal Computing. The Company's products include operating systems; cross-device productivity applications; server applications; business solution applications; desktop and server management tools; software development tools; video games, and training and certification of computer system integrators and developers. It also designs, manufactures, and sells devices, including personal computers (PCs), tablets, gaming and entertainment consoles, phones, other intelligent devices, and related accessories, that integrate with its cloud-based offerings. It offers an array of services, including cloud-based solutions that provide customers with software, services, platforms, and content, and it provides solution support and consulting services.</v>
    <v>144000</v>
    <v>Nasdaq Stock Market</v>
    <v>XNAS</v>
    <v>XNAS</v>
    <v>1 Microsoft Way, REDMOND, WA, 98052-6399 US</v>
    <v>216.38</v>
    <v>227</v>
    <v>Software &amp; IT Services</v>
    <v>Stock</v>
    <v>44021.999816238284</v>
    <v>228</v>
    <v>211.47</v>
    <v>1613984000000</v>
    <v>Microsoft Corp</v>
    <v>Microsoft Corp</v>
    <v>216.33</v>
    <v>37.541499999999999</v>
    <v>212.83</v>
    <v>214.32</v>
    <v>214.46</v>
    <v>7583440000</v>
    <v>MSFT</v>
    <v>Microsoft Corp (XNAS:MSFT)</v>
    <v>33121681</v>
    <v>34880959</v>
    <v>1993</v>
  </rv>
  <rv s="4">
    <v>229</v>
  </rv>
  <rv s="0">
    <v>https://www.bing.com/financeapi/forcetrigger?t=a1xf1h&amp;q=XNAS%3aMDB&amp;form=skydnc</v>
    <v>Learn more on Bing</v>
  </rv>
  <rv s="10">
    <v>en-US</v>
    <v>a1xf1h</v>
    <v>268435456</v>
    <v>268435457</v>
    <v>1</v>
    <v>Powered by Refinitiv</v>
    <v>16</v>
    <v>MongoDB Inc (XNAS:MDB)</v>
    <v>10</v>
    <v>17</v>
    <v>Finance</v>
    <v>5</v>
    <v>243.92</v>
    <v>93.81</v>
    <v>2.5499999999999998</v>
    <v>-2.5360000000000001E-3</v>
    <v>1.0894999999999998E-2</v>
    <v>-0.6</v>
    <v>USD</v>
    <v>MongoDB, Inc. is a modern, general purpose database platform. Its platform is designed to run applications at scale across a broad range of use cases in the cloud, on-premise or in a hybrid environment. Its primary subscription package is MongoDB Enterprise Advanced, which includes its proprietary database server, security, enterprise management capabilities, its graphical user interface, analytics integrations and technical support. It also offers MongoDB Atlas, its cloud hosted database-as-a-service (DBaaS) offering that includes infrastructure and management of its community server offering. The Company’s The MongoDB enterprise database server, called Enterprise Server, is its proprietary database. The Company’s other products include Community Server, a free-to-download version of its database and MongoDB Stitch, a backend-as-a-service. The Company also provides professional services to its customers, including consulting and training.</v>
    <v>1813</v>
    <v>Nasdaq Stock Market</v>
    <v>XNAS</v>
    <v>XNAS</v>
    <v>1633 Broadway Fl 38, NEW YORK, NY, 10019-6763 US</v>
    <v>238.33</v>
    <v>Software &amp; IT Services</v>
    <v>Stock</v>
    <v>44021.984878402342</v>
    <v>231</v>
    <v>231.31</v>
    <v>13604280000</v>
    <v>MongoDB Inc</v>
    <v>MongoDB Inc</v>
    <v>236.56</v>
    <v>234.05</v>
    <v>236.6</v>
    <v>236</v>
    <v>58125530</v>
    <v>MDB</v>
    <v>MongoDB Inc (XNAS:MDB)</v>
    <v>973973</v>
    <v>1235806</v>
    <v>2007</v>
  </rv>
  <rv s="4">
    <v>232</v>
  </rv>
  <rv s="0">
    <v>http://en.wikipedia.org/wiki/NextEra_Energy</v>
    <v>Wikipedia</v>
  </rv>
  <rv s="1">
    <v>0</v>
    <v>234</v>
  </rv>
  <rv s="2">
    <v>6</v>
    <v>https://www.bing.com/th?id=AMMS_a617a201cd25debc37efa47f02bab828&amp;qlt=95</v>
    <v>235</v>
    <v>https://www.bing.com/images/search?form=xlimg&amp;q=nextera+energy</v>
    <v>Image of Nextera Energy Inc</v>
    <v/>
  </rv>
  <rv s="0">
    <v>https://www.bing.com/financeapi/forcetrigger?t=a1ye2w&amp;q=XNYS%3aNEE&amp;form=skydnc</v>
    <v>Learn more on Bing</v>
  </rv>
  <rv s="3">
    <v>en-US</v>
    <v>a1ye2w</v>
    <v>268435456</v>
    <v>268435457</v>
    <v>1</v>
    <v>Powered by Refinitiv</v>
    <v>0</v>
    <v>Nextera Energy Inc (XNYS:NEE)</v>
    <v>3</v>
    <v>4</v>
    <v>Finance</v>
    <v>5</v>
    <v>283.34500000000003</v>
    <v>174.8</v>
    <v>0.21690000000000001</v>
    <v>-1.28</v>
    <v>0</v>
    <v>-5.0539999999999995E-3</v>
    <v>0</v>
    <v>USD</v>
    <v>NextEra Energy, Inc. (NEE) is a holding company. The Company is an electric power companies in North America and, through its subsidiary NextEra Energy Resources, LLC (NEER) and its affiliated entities, is the generator of renewable energy from the wind and sun. NEE also owns and/or operates generation, transmission and distribution facilities to support its services to retail and wholesale customers, and has investments in gas infrastructure assets. Its segments include FPL and NEER. Florida Power &amp; Light Company (FPL) is a rate-regulated electric utility engaged primarily in the generation, transmission, distribution and sale of electric energy in Florida. NEER is a diversified clean energy company with a business strategy that emphasizes the development, acquisition and operation of long-term contracted assets with a focus on renewable projects. NEER owns, develops, constructs, manages and operates electric generation facilities in wholesale energy markets.</v>
    <v>8900</v>
    <v>New York Stock Exchange</v>
    <v>XNYS</v>
    <v>XNYS</v>
    <v>700 Universe Blvd, JUNO BEACH, FL, 33408-2657 US</v>
    <v>253.37</v>
    <v>236</v>
    <v>Electrical Utilities &amp; IPPs</v>
    <v>Stock</v>
    <v>44021.989094154691</v>
    <v>237</v>
    <v>248.56</v>
    <v>123963000000</v>
    <v>Nextera Energy Inc</v>
    <v>Nextera Energy Inc</v>
    <v>251.23</v>
    <v>34.505000000000003</v>
    <v>253.27</v>
    <v>251.99</v>
    <v>251.99</v>
    <v>489450000</v>
    <v>NEE</v>
    <v>Nextera Energy Inc (XNYS:NEE)</v>
    <v>1704700</v>
    <v>2072043</v>
    <v>1984</v>
  </rv>
  <rv s="4">
    <v>238</v>
  </rv>
  <rv s="0">
    <v>https://www.bing.com/financeapi/forcetrigger?t=a21n3m&amp;q=XNAS%3aNXGN&amp;form=skydnc</v>
    <v>Learn more on Bing</v>
  </rv>
  <rv s="6">
    <v>en-US</v>
    <v>a21n3m</v>
    <v>268435456</v>
    <v>268435457</v>
    <v>1</v>
    <v>Powered by Refinitiv</v>
    <v>9</v>
    <v>NextGen Healthcare Inc (XNAS:NXGN)</v>
    <v>10</v>
    <v>11</v>
    <v>Finance</v>
    <v>5</v>
    <v>20.6783</v>
    <v>5.0999999999999996</v>
    <v>1.0105999999999999</v>
    <v>-0.26</v>
    <v>0</v>
    <v>-2.4458999999999998E-2</v>
    <v>0</v>
    <v>USD</v>
    <v>NextGen Healthcare, Inc., formerly Quality Systems, Inc., provides technology-based solutions and services to the ambulatory care market in the United States. The Company is engaged in developing and marketing software and services that automate certain aspects of practice management (PM) and electronic health records (EHR) for medical and dental practices. The Company operates through three segments: the NextGen Division, the RCM Services Division and the QSI Dental Division. It also provides implementation, training, support and maintenance for software and complementary services, such as revenue cycle management (RCM) and electronic data interchange (EDI). The Company's clients include single and small practice physicians, networks of practices, such as physician hospital organizations (PHOs), management service organizations (MSOs), accountable care organizations (ACOs), ambulatory care centers, community health centers, and medical and dental schools.</v>
    <v>2754</v>
    <v>Nasdaq Stock Market</v>
    <v>XNAS</v>
    <v>XNAS</v>
    <v>18111 Von Karman Ave Ste 800, IRVINE, CA, 92612-7111 US</v>
    <v>10.71</v>
    <v>Software &amp; IT Services</v>
    <v>Stock</v>
    <v>44021.833612187504</v>
    <v>240</v>
    <v>10.18</v>
    <v>702696900</v>
    <v>NextGen Healthcare Inc</v>
    <v>NextGen Healthcare Inc</v>
    <v>10.6</v>
    <v>92.644199999999998</v>
    <v>10.63</v>
    <v>10.37</v>
    <v>10.37</v>
    <v>66105070</v>
    <v>NXGN</v>
    <v>NextGen Healthcare Inc (XNAS:NXGN)</v>
    <v>218337</v>
    <v>427010</v>
    <v>1974</v>
  </rv>
  <rv s="4">
    <v>241</v>
  </rv>
  <rv s="0">
    <v>https://www.bing.com/financeapi/forcetrigger?t=bn83ec&amp;q=XNAS%3aNIU&amp;form=skydnc</v>
    <v>Learn more on Bing</v>
  </rv>
  <rv s="12">
    <v>en-US</v>
    <v>bn83ec</v>
    <v>268435456</v>
    <v>268435457</v>
    <v>1</v>
    <v>Powered by Refinitiv</v>
    <v>21</v>
    <v>NIU Technologies (XNAS:NIU)</v>
    <v>10</v>
    <v>22</v>
    <v>Finance</v>
    <v>5</v>
    <v>25.88</v>
    <v>5.33</v>
    <v>-0.39</v>
    <v>1.1535E-2</v>
    <v>-1.7008000000000002E-2</v>
    <v>0.26</v>
    <v>USD</v>
    <v xml:space="preserve">Niu Technologies is a provider of smart urban mobility solutions. The Company is engaged in the design, manufacture and sales of smart e-scooters. The Company’s products consist of three series, N, M and U, with multiple models or specifications for each series. Its NIU application synchronizes with the smart e-scooters and communicates with its cloud system. The Company enables users to receive real-time information relating to their smart e-scooters through its application. </v>
    <v>521</v>
    <v>Nasdaq Stock Market</v>
    <v>XNAS</v>
    <v>XNAS</v>
    <v>No.1 Bldg., No. 195 Huilongguan East Rd., Changping District, BEIJING, BEIJING, 102208 CN</v>
    <v>24.7</v>
    <v>Automobiles &amp; Auto Parts</v>
    <v>Stock</v>
    <v>44021.99856130781</v>
    <v>243</v>
    <v>22.09</v>
    <v>1713938000</v>
    <v>NIU Technologies</v>
    <v>NIU Technologies</v>
    <v>24.59</v>
    <v>22.93</v>
    <v>22.54</v>
    <v>22.8</v>
    <v>74746520</v>
    <v>NIU</v>
    <v>NIU Technologies (XNAS:NIU)</v>
    <v>1666229</v>
    <v>1065927</v>
  </rv>
  <rv s="4">
    <v>244</v>
  </rv>
  <rv s="0">
    <v>http://pl.wikipedia.org/wiki/Nvidia</v>
    <v>Wikipedia</v>
  </rv>
  <rv s="1">
    <v>0</v>
    <v>246</v>
  </rv>
  <rv s="2">
    <v>6</v>
    <v>https://www.bing.com/th?id=AMMS_f30fb24f476da546093e490354468dd0&amp;qlt=95</v>
    <v>247</v>
    <v>https://www.bing.com/images/search?form=xlimg&amp;q=nvidia+drivers</v>
    <v>Image of NVIDIA Corp</v>
    <v/>
  </rv>
  <rv s="0">
    <v>https://www.bing.com/financeapi/forcetrigger?t=a1yv52&amp;q=XNAS%3aNVDA&amp;form=skydnc</v>
    <v>Learn more on Bing</v>
  </rv>
  <rv s="3">
    <v>en-US</v>
    <v>a1yv52</v>
    <v>268435456</v>
    <v>268435457</v>
    <v>1</v>
    <v>Powered by Refinitiv</v>
    <v>0</v>
    <v>NVIDIA Corp (XNAS:NVDA)</v>
    <v>3</v>
    <v>4</v>
    <v>Finance</v>
    <v>5</v>
    <v>420.36</v>
    <v>147.39400000000001</v>
    <v>1.3515999999999999</v>
    <v>11.72</v>
    <v>3.4260000000000002E-3</v>
    <v>2.8681000000000002E-2</v>
    <v>1.44</v>
    <v>USD</v>
    <v>Nvidia Corporation focuses on personal computer (PC) graphics, graphics processing unit (GPU) and also on artificial intelligence (AI). It operates through two segments: GPU and Tegra Processor. Its GPU product brands are aimed at specialized markets, including GeForce for gamers; Quadro for designers; Tesla and DGX for AI data scientists and big data researchers; and GRID for cloud-based visual computing users. Its Tegra brand integrates an entire computer onto a single chip, and incorporates GPUs and multi-core central processing units (CPUs) to drive supercomputing for mobile gaming and entertainment devices, as well as autonomous robots, drones and cars. The Company's processor has created platforms that address four markets: Gaming, Professional Visualization, Datacenter, and Automotive. Its offerings include NVIDIA DGX AI supercomputer, the NVIDIA DRIVE AI car computing platform and the GeForce NOW cloud gaming service.</v>
    <v>13775</v>
    <v>Nasdaq Stock Market</v>
    <v>XNAS</v>
    <v>XNAS</v>
    <v>2788 San Tomas Expy, SANTA CLARA, CA, 95051-0952 US</v>
    <v>422.8</v>
    <v>248</v>
    <v>Semiconductors &amp; Semiconductor Equipment</v>
    <v>Stock</v>
    <v>44021.999984606249</v>
    <v>249</v>
    <v>409.34</v>
    <v>251313600000</v>
    <v>NVIDIA Corp</v>
    <v>NVIDIA Corp</v>
    <v>415.21</v>
    <v>76.289000000000001</v>
    <v>408.64</v>
    <v>420.36</v>
    <v>421.8</v>
    <v>615000000</v>
    <v>NVDA</v>
    <v>NVIDIA Corp (XNAS:NVDA)</v>
    <v>12363680</v>
    <v>10668140</v>
    <v>1998</v>
  </rv>
  <rv s="4">
    <v>250</v>
  </rv>
  <rv s="0">
    <v>http://en.wikipedia.org/wiki/Okta_(identity_management)</v>
    <v>Wikipedia</v>
  </rv>
  <rv s="1">
    <v>0</v>
    <v>252</v>
  </rv>
  <rv s="2">
    <v>6</v>
    <v>https://www.bing.com/th?id=AMMS_a680b74d3a9b3915fc309e4a0a434c92&amp;qlt=95</v>
    <v>253</v>
    <v>https://www.bing.com/images/search?form=xlimg&amp;q=okta</v>
    <v>Image of Okta Inc</v>
    <v/>
  </rv>
  <rv s="0">
    <v>https://www.bing.com/financeapi/forcetrigger?t=a1z6qh&amp;q=XNAS%3aOKTA&amp;form=skydnc</v>
    <v>Learn more on Bing</v>
  </rv>
  <rv s="13">
    <v>en-US</v>
    <v>a1z6qh</v>
    <v>268435456</v>
    <v>268435457</v>
    <v>1</v>
    <v>Powered by Refinitiv</v>
    <v>23</v>
    <v>Okta Inc (XNAS:OKTA)</v>
    <v>3</v>
    <v>24</v>
    <v>Finance</v>
    <v>5</v>
    <v>222.95</v>
    <v>88.66</v>
    <v>3.17</v>
    <v>2.6910000000000002E-3</v>
    <v>1.4423999999999999E-2</v>
    <v>0.6</v>
    <v>USD</v>
    <v xml:space="preserve">Okta, Inc., is an independent provider of identity for the enterprise. The Company's Okta Identity Cloud platform provides identity management solutions that enable customers to secure their users and connect them to technology and applications. It also connects enterprises to their customers, employees, contractors, and partners. It allows users to access a range of cloud applications, Websites, mobile applications and service from various devices. Its platform is used by information technology (IT) organizations to secure their enterprise and by developers to build customer-facing Websites and applications. Okta Identity Cloud consists of a suite of products to manage and secure identities. It offers a range of products, such as Adaptive Multi-Factor Authentication, Universal Directory, Lifecycle Management products, Single Sign-On, application program interface (API) Access Management and Mobility Management. </v>
    <v>2379</v>
    <v>Nasdaq Stock Market</v>
    <v>XNAS</v>
    <v>XNAS</v>
    <v>100 1st St Ste 600, SAN FRANCISCO, CA, 94105-4687 US</v>
    <v>224.9</v>
    <v>254</v>
    <v>Software &amp; IT Services</v>
    <v>Stock</v>
    <v>44021.998383460159</v>
    <v>255</v>
    <v>216.22579999999999</v>
    <v>27386620000</v>
    <v>Okta Inc</v>
    <v>Okta Inc</v>
    <v>221.8</v>
    <v>219.78</v>
    <v>222.95</v>
    <v>223.55</v>
    <v>124609200</v>
    <v>OKTA</v>
    <v>Okta Inc (XNAS:OKTA)</v>
    <v>1791960</v>
    <v>2361258</v>
    <v>2010</v>
  </rv>
  <rv s="4">
    <v>256</v>
  </rv>
  <rv s="0">
    <v>https://www.bing.com/financeapi/forcetrigger?t=a1p8hw&amp;q=XNAS%3aCATS&amp;form=skydnc</v>
    <v>Learn more on Bing</v>
  </rv>
  <rv s="9">
    <v>en-US</v>
    <v>a1p8hw</v>
    <v>268435456</v>
    <v>268435457</v>
    <v>1</v>
    <v>Powered by Refinitiv</v>
    <v>14</v>
    <v>Ontrak Inc (XNAS:OTRK)</v>
    <v>10</v>
    <v>15</v>
    <v>Finance</v>
    <v>5</v>
    <v>32.549900000000001</v>
    <v>8.5500000000000007</v>
    <v>2.2155</v>
    <v>0.02</v>
    <v>0</v>
    <v>7.206999999999999E-4</v>
    <v>0</v>
    <v>USD</v>
    <v xml:space="preserve">Ontrak, Inc., formerly Catasys, Inc., is an artificial intelligence (AI)-powered and telehealth-enabled, virtualized outpatient healthcare treatment company. Its Ontrak PRE (Predict-Recommend-Engage) platform predicts people whose chronic disease will improve with behavior change, recommends care pathways that people are willing to follow, and engages people who aren’t getting the care they need. The Company’s integrated, technology-enabled OnTrak solution, which is designed to identify and treat members with behavioral conditions that cause or exacerbate chronic medical conditions such as diabetes, hypertension, coronary artery disease, chronic obstructive pulmonary disease, and congestive heart failure. OnTrak integrates evidence-based psychosocial and medical interventions delivered either in-person or via telehealth, along with care coaching and in-market Community Care Coordinators who address the social and environmental determinants of health, including loneliness. </v>
    <v>395</v>
    <v>Nasdaq Stock Market</v>
    <v>XNAS</v>
    <v>XNAS</v>
    <v>2120 COLORADO AVE, SUITE 230, SANTA MONICA, CA, 90404 US</v>
    <v>27.99</v>
    <v>Healthcare Providers &amp; Services</v>
    <v>Stock</v>
    <v>44021.958493344529</v>
    <v>258</v>
    <v>26.3889</v>
    <v>472310100</v>
    <v>Ontrak Inc</v>
    <v>Ontrak Inc</v>
    <v>27.9</v>
    <v>27.75</v>
    <v>27.77</v>
    <v>27.77</v>
    <v>17020180</v>
    <v>OTRK</v>
    <v>Ontrak Inc (XNAS:OTRK)</v>
    <v>224674</v>
    <v>355530</v>
    <v>2003</v>
  </rv>
  <rv s="4">
    <v>259</v>
  </rv>
  <rv s="0">
    <v>http://ko.wikipedia.org/wiki/펩시코</v>
    <v>Wikipedia</v>
  </rv>
  <rv s="1">
    <v>94</v>
    <v>261</v>
  </rv>
  <rv s="2">
    <v>6</v>
    <v>https://www.bing.com/th?id=AMMS_9da3af572109823ba573021f7a299fde&amp;qlt=95</v>
    <v>262</v>
    <v>https://www.bing.com/images/search?form=xlimg&amp;q=pepsico</v>
    <v>Image of PepsiCo Inc</v>
    <v/>
  </rv>
  <rv s="0">
    <v>https://www.bing.com/financeapi/forcetrigger?t=axyhnm&amp;q=XNAS%3aPEP&amp;form=skydnc</v>
    <v>Learn more on Bing</v>
  </rv>
  <rv s="3">
    <v>en-US</v>
    <v>axyhnm</v>
    <v>268435456</v>
    <v>268435457</v>
    <v>1</v>
    <v>Powered by Refinitiv</v>
    <v>0</v>
    <v>PepsiCo Inc (XNAS:PEP)</v>
    <v>3</v>
    <v>4</v>
    <v>Finance</v>
    <v>5</v>
    <v>147.19999999999999</v>
    <v>101.42</v>
    <v>0.58709999999999996</v>
    <v>-1.51</v>
    <v>0</v>
    <v>-1.125E-2</v>
    <v>0</v>
    <v>USD</v>
    <v>PepsiCo, Inc. is a global food and beverage company. The Company's portfolio of brands includes Frito-Lay, Gatorade, Pepsi-Cola, Quaker and Tropicana. The Company operates through six segments: Frito-Lay North America (FLNA), Quaker Foods North America (QFNA), North America Beverages (NAB), Latin America, Europe Sub-Saharan Africa (ESSA), and Asia, Middle East and North Africa (AMENA). The FLNA segment includes its branded food and snack businesses in the United States and Canada. The QFNA segment includes its cereal, rice, pasta and other branded food businesses in the United States and Canada. The NAB segment includes its beverage businesses in the United States and Canada. The Latin America segment includes its beverage, food and snack businesses in Latin America. The ESSA segment includes its beverage, food and snack businesses in Europe and Sub-Saharan Africa. The AMENA segment includes its beverage, food and snack businesses in Asia, Middle East and North Africa.</v>
    <v>116000</v>
    <v>Nasdaq Stock Market</v>
    <v>XNAS</v>
    <v>XNAS</v>
    <v>700 ANDERSON HILL RD, PURCHASE, NY, 10577-1401 US</v>
    <v>133.94</v>
    <v>263</v>
    <v>Beverages</v>
    <v>Stock</v>
    <v>44021.997996689061</v>
    <v>264</v>
    <v>131.72720000000001</v>
    <v>186230300000</v>
    <v>PepsiCo Inc</v>
    <v>PepsiCo Inc</v>
    <v>132.9</v>
    <v>25.916399999999999</v>
    <v>134.22</v>
    <v>132.71</v>
    <v>132.71</v>
    <v>1387500000</v>
    <v>PEP</v>
    <v>PepsiCo Inc (XNAS:PEP)</v>
    <v>4005220</v>
    <v>5178525</v>
    <v>1986</v>
  </rv>
  <rv s="4">
    <v>265</v>
  </rv>
  <rv s="0">
    <v>http://en.wikipedia.org/wiki/Phillips_66</v>
    <v>Wikipedia</v>
  </rv>
  <rv s="1">
    <v>0</v>
    <v>267</v>
  </rv>
  <rv s="2">
    <v>6</v>
    <v>https://www.bing.com/th?id=AMMS_5fb0e30a218f6c3406f87a4abb1bfce4&amp;qlt=95</v>
    <v>268</v>
    <v>https://www.bing.com/images/search?form=xlimg&amp;q=phillips+66</v>
    <v>Image of Phillips 66</v>
    <v/>
  </rv>
  <rv s="0">
    <v>https://www.bing.com/financeapi/forcetrigger?t=a21d27&amp;q=XNYS%3aPSX&amp;form=skydnc</v>
    <v>Learn more on Bing</v>
  </rv>
  <rv s="3">
    <v>en-US</v>
    <v>a21d27</v>
    <v>268435456</v>
    <v>268435457</v>
    <v>1</v>
    <v>Powered by Refinitiv</v>
    <v>0</v>
    <v>Phillips 66 (XNYS:PSX)</v>
    <v>3</v>
    <v>4</v>
    <v>Finance</v>
    <v>5</v>
    <v>119.92</v>
    <v>40.04</v>
    <v>1.5974999999999999</v>
    <v>-5</v>
    <v>3.7299999999999998E-3</v>
    <v>-7.8148999999999996E-2</v>
    <v>0.22</v>
    <v>USD</v>
    <v>Phillips 66 is an energy manufacturing and logistics company with midstream, chemicals, refining, and marketing and specialties businesses. The Company operates through four segments: Midstream, Chemicals, Refining, and Marketing and Specialties (M&amp;S). The Midstream segment gathers, processes, transports and markets natural gas, and transports, stores, fractionates and markets natural gas liquids (NGLs) in the United States. The Chemicals segment consists of its equity investment in Chevron Phillips Chemical Company LLC (CPChem), which manufactures and markets petrochemicals and plastics. The Refining segment buys, sells and refines crude oil and other feedstocks at refineries in the United States and Europe. The M&amp;S segment purchases for resale and markets refined petroleum products, such as gasolines, distillates and aviation fuels, primarily in the United States and Europe, as well as includes the manufacturing and marketing of specialty products, and power generation operations.</v>
    <v>14500</v>
    <v>New York Stock Exchange</v>
    <v>XNYS</v>
    <v>XNYS</v>
    <v>2331 Citywest Blvd, HOUSTON, TX, 77042-2862 US</v>
    <v>64.33</v>
    <v>269</v>
    <v>Oil &amp; Gas</v>
    <v>Stock</v>
    <v>44021.998165462501</v>
    <v>270</v>
    <v>58.92</v>
    <v>27938450000</v>
    <v>Phillips 66</v>
    <v>Phillips 66</v>
    <v>64</v>
    <v>81.493799999999993</v>
    <v>63.98</v>
    <v>58.98</v>
    <v>59.2</v>
    <v>436674700</v>
    <v>PSX</v>
    <v>Phillips 66 (XNYS:PSX)</v>
    <v>6096188</v>
    <v>3432421</v>
    <v>2011</v>
  </rv>
  <rv s="4">
    <v>271</v>
  </rv>
  <rv s="0">
    <v>http://en.wikipedia.org/wiki/Pinterest</v>
    <v>Wikipedia</v>
  </rv>
  <rv s="1">
    <v>0</v>
    <v>273</v>
  </rv>
  <rv s="2">
    <v>6</v>
    <v>https://www.bing.com/th?id=AMMS_a951a3f8dd9dc8a8861228ca32631af3&amp;qlt=95</v>
    <v>274</v>
    <v>https://www.bing.com/images/search?form=xlimg&amp;q=pinterest</v>
    <v>Image of Pinterest Inc</v>
    <v/>
  </rv>
  <rv s="0">
    <v>https://www.bing.com/financeapi/forcetrigger?t=bplhqh&amp;q=XNYS%3aPINS&amp;form=skydnc</v>
    <v>Learn more on Bing</v>
  </rv>
  <rv s="7">
    <v>en-US</v>
    <v>bplhqh</v>
    <v>268435456</v>
    <v>268435457</v>
    <v>1</v>
    <v>Powered by Refinitiv</v>
    <v>12</v>
    <v>Pinterest Inc (XNYS:PINS)</v>
    <v>3</v>
    <v>13</v>
    <v>Finance</v>
    <v>5</v>
    <v>36.83</v>
    <v>10.1</v>
    <v>0.42</v>
    <v>0</v>
    <v>1.5556E-2</v>
    <v>0</v>
    <v>USD</v>
    <v xml:space="preserve">Pinterest, Inc. is a visual discovery engine. The Company operates a visual discovery platform, where users can create and manage theme-based image collections and share inspirations for their lives. Its visual discovery platform acts like a virtual Pinboard, where people uses pins to share their weddings, home decorating ideas, travel destinations, save images and videos on Web and organize their favorite recipes. Its offered platform is also integrated with image recognition technology, which allows users to take pictures through their smartphones and provides related information and ideas to the object. It offers online marketing services to brands, which allows brands to connect with people on the basis of their shared tastes and interests. It offered Pins include Recipe Pins, Video Pins, Product Pins and Shop the Look. </v>
    <v>2217</v>
    <v>New York Stock Exchange</v>
    <v>XNYS</v>
    <v>XNYS</v>
    <v>505 BRANNAN STREET, SAN FRANCISCO, CA, 94107 US</v>
    <v>27.83</v>
    <v>275</v>
    <v>Software &amp; IT Services</v>
    <v>Stock</v>
    <v>44021.997153622659</v>
    <v>276</v>
    <v>26.77</v>
    <v>15834320000</v>
    <v>Pinterest Inc</v>
    <v>Pinterest Inc</v>
    <v>27.32</v>
    <v>0</v>
    <v>27</v>
    <v>27.42</v>
    <v>27.42</v>
    <v>586456400</v>
    <v>PINS</v>
    <v>Pinterest Inc (XNYS:PINS)</v>
    <v>13994586</v>
    <v>15116803</v>
    <v>2008</v>
  </rv>
  <rv s="4">
    <v>277</v>
  </rv>
  <rv s="0">
    <v>https://www.bing.com/financeapi/forcetrigger?t=ayvr7w&amp;q=XNAS%3aPRPL&amp;form=skydnc</v>
    <v>Learn more on Bing</v>
  </rv>
  <rv s="9">
    <v>en-US</v>
    <v>ayvr7w</v>
    <v>268435456</v>
    <v>268435457</v>
    <v>1</v>
    <v>Powered by Refinitiv</v>
    <v>14</v>
    <v>Purple Innovation Inc (XNAS:PRPL)</v>
    <v>10</v>
    <v>15</v>
    <v>Finance</v>
    <v>5</v>
    <v>19.27</v>
    <v>4.42</v>
    <v>1.7975000000000001</v>
    <v>-0.51</v>
    <v>-1.6239999999999998E-3</v>
    <v>-2.6869999999999998E-2</v>
    <v>-0.03</v>
    <v>USD</v>
    <v>Purple Innovation, Inc., formerly Global Partner Acquisition Corp., is a comfort technology company. The Company offers a range of mattresses, seat cushions, pillows, platform base, sheets, mattress protectors and powerbase products using its Hyper-Elastic Polymer technology. The Company provides its mattresses under the brand No Pressure. The Company provides various types of cushions, such as Everywhere Purple cushion, Portable Purple cushion, Royal Purple cushion, Purple Back cushion, Ultimate Purple cushion and Simple Purple cushion. The Company has manufacturing sites in Alpine and Grantsville, Utah.</v>
    <v>850</v>
    <v>Nasdaq Stock Market</v>
    <v>XNAS</v>
    <v>XNAS</v>
    <v>4100 N. Chapel Ridge Rd, Suite 200, LEHI, UT, 84043 US</v>
    <v>19.12</v>
    <v>Specialty Retailers</v>
    <v>Stock</v>
    <v>44021.992060474222</v>
    <v>279</v>
    <v>17.98</v>
    <v>1022879000</v>
    <v>Purple Innovation Inc</v>
    <v>Purple Innovation Inc</v>
    <v>19.12</v>
    <v>18.98</v>
    <v>18.47</v>
    <v>18.440000000000001</v>
    <v>53892460</v>
    <v>PRPL</v>
    <v>Purple Innovation Inc (XNAS:PRPL)</v>
    <v>681969</v>
    <v>957680</v>
    <v>2015</v>
  </rv>
  <rv s="4">
    <v>280</v>
  </rv>
  <rv s="0">
    <v>http://en.wikipedia.org/wiki/Qualcomm</v>
    <v>Wikipedia</v>
  </rv>
  <rv s="1">
    <v>0</v>
    <v>282</v>
  </rv>
  <rv s="2">
    <v>6</v>
    <v>https://www.bing.com/th?id=AMMS_2b1c176dae370ecc0d55a1517537f595&amp;qlt=95</v>
    <v>283</v>
    <v>https://www.bing.com/images/search?form=xlimg&amp;q=qualcomm</v>
    <v>Image of Qualcomm Inc</v>
    <v/>
  </rv>
  <rv s="0">
    <v>https://www.bing.com/financeapi/forcetrigger?t=a21k2w&amp;q=XNAS%3aQCOM&amp;form=skydnc</v>
    <v>Learn more on Bing</v>
  </rv>
  <rv s="3">
    <v>en-US</v>
    <v>a21k2w</v>
    <v>268435456</v>
    <v>268435457</v>
    <v>1</v>
    <v>Powered by Refinitiv</v>
    <v>0</v>
    <v>Qualcomm Inc (XNAS:QCOM)</v>
    <v>3</v>
    <v>4</v>
    <v>Finance</v>
    <v>5</v>
    <v>96.17</v>
    <v>58</v>
    <v>1.359</v>
    <v>-0.28000000000000003</v>
    <v>1.072E-3</v>
    <v>-2.9940000000000001E-3</v>
    <v>0.1</v>
    <v>USD</v>
    <v>Qualcomm Incorporated is a wireless technology company. The Company is engaged in the development, launch and expansion of technologies like fifth-generation (5G). The Company operates through three segments: QCT (Qualcomm CDMA Technologies) segment, QTL (Qualcomm Technology Licensing) segment and QSI (Qualcomm Strategic Initiatives) segment. It is specialized in offering third-generation (3G), fourth-generation (4G) wireless technologies and 5G wireless technologies. Its offered technologies and products are used in mobile devices and other wireless products, including network equipment, broadband gateway equipment, consumer electronic devices and other connected devices. Its technologies and products are also used in industry segments and applications beyond mobile, including automotive, computing, Internet of Things (IoT) and networking.</v>
    <v>37000</v>
    <v>Nasdaq Stock Market</v>
    <v>XNAS</v>
    <v>XNAS</v>
    <v>5775 Morehouse Dr, SAN DIEGO, CA, 92121-1714 US</v>
    <v>93.95</v>
    <v>284</v>
    <v>Semiconductors &amp; Semiconductor Equipment</v>
    <v>Stock</v>
    <v>44021.999815867966</v>
    <v>285</v>
    <v>91.44</v>
    <v>105214500000</v>
    <v>Qualcomm Inc</v>
    <v>Qualcomm Inc</v>
    <v>93.95</v>
    <v>27.759399999999999</v>
    <v>93.53</v>
    <v>93.25</v>
    <v>93.35</v>
    <v>1124928000</v>
    <v>QCOM</v>
    <v>Qualcomm Inc (XNAS:QCOM)</v>
    <v>6287666</v>
    <v>9547674</v>
    <v>1991</v>
  </rv>
  <rv s="4">
    <v>286</v>
  </rv>
  <rv s="0">
    <v>https://www.bing.com/financeapi/forcetrigger?t=a1r177&amp;q=XNYS%3aDGX&amp;form=skydnc</v>
    <v>Learn more on Bing</v>
  </rv>
  <rv s="6">
    <v>en-US</v>
    <v>a1r177</v>
    <v>268435456</v>
    <v>268435457</v>
    <v>1</v>
    <v>Powered by Refinitiv</v>
    <v>9</v>
    <v>Quest Diagnostics Inc (XNYS:DGX)</v>
    <v>10</v>
    <v>11</v>
    <v>Finance</v>
    <v>5</v>
    <v>125</v>
    <v>73.02</v>
    <v>1.3613999999999999</v>
    <v>-2.0699999999999998</v>
    <v>0</v>
    <v>-1.7554E-2</v>
    <v>0</v>
    <v>USD</v>
    <v>Quest Diagnostics Incorporated is a provider of diagnostic information services. The Company operates through two businesses: Diagnostic Information Services and Diagnostic Solutions. The Diagnostic Information Services business develops and delivers diagnostic testing information and services, providing insights that empower and enable a range of customers, including patients, clinicians, hospitals, integrated delivery networks (IDNs), health plans, employers and accountable care organizations (ACOs). Its Diagnostic Solutions group includes its risk assessment services business, which offers solutions for insurers, and its healthcare information technology businesses, which offers solutions for healthcare providers. The Company's services are provided under the Quest Diagnostics brand, but it also provides services under other brands, including AmeriPath, Dermpath Diagnostics, Focus Diagnostics, Athena Diagnostics, ExamOne, Quanum and Care360.</v>
    <v>47000</v>
    <v>New York Stock Exchange</v>
    <v>XNYS</v>
    <v>XNYS</v>
    <v>500 Plaza Dr, SECAUCUS, NJ, 07094-3619 US</v>
    <v>118.35</v>
    <v>Healthcare Providers &amp; Services</v>
    <v>Stock</v>
    <v>44021.958333402341</v>
    <v>288</v>
    <v>115.21</v>
    <v>15769660000</v>
    <v>Quest Diagnostics Inc</v>
    <v>Quest Diagnostics Inc</v>
    <v>118</v>
    <v>20.822800000000001</v>
    <v>117.92</v>
    <v>115.85</v>
    <v>115.85</v>
    <v>133731800</v>
    <v>DGX</v>
    <v>Quest Diagnostics Inc (XNYS:DGX)</v>
    <v>1460009</v>
    <v>1355386</v>
    <v>1996</v>
  </rv>
  <rv s="4">
    <v>289</v>
  </rv>
  <rv s="0">
    <v>http://zh.wikipedia.org/wiki/联合技术公司</v>
    <v>Wikipedia</v>
  </rv>
  <rv s="1">
    <v>0</v>
    <v>291</v>
  </rv>
  <rv s="2">
    <v>6</v>
    <v>https://www.bing.com/th?id=AMMS_816809e11c76850fe547473b3e1969bc&amp;qlt=95</v>
    <v>292</v>
    <v>https://www.bing.com/images/search?form=xlimg&amp;q=united+technologies+corporation</v>
    <v>Image of Raytheon Technologies Corp</v>
    <v/>
  </rv>
  <rv s="0">
    <v>https://www.bing.com/financeapi/forcetrigger?t=a25552&amp;q=XNYS%3aRTX&amp;form=skydnc</v>
    <v>Learn more on Bing</v>
  </rv>
  <rv s="3">
    <v>en-US</v>
    <v>a25552</v>
    <v>268435456</v>
    <v>268435457</v>
    <v>1</v>
    <v>Powered by Refinitiv</v>
    <v>0</v>
    <v>Raytheon Technologies Corp (XNYS:RTX)</v>
    <v>3</v>
    <v>4</v>
    <v>Finance</v>
    <v>5</v>
    <v>93.447500000000005</v>
    <v>40.709000000000003</v>
    <v>1.3926000000000001</v>
    <v>-2.9</v>
    <v>6.711E-3</v>
    <v>-4.7533000000000006E-2</v>
    <v>0.39</v>
    <v>USD</v>
    <v>Raytheon Technologies Corp, formerly United Technologies Corporation, is engaged in providing technology products and services to the building systems and aerospace industries. The Company operates through segments such as Pratt &amp; Whitney and Collins Aerospace Systems. The Pratt &amp; Whitney segment supplies aircraft engines for the commercial, military, business jet and general aviation markets. Pratt &amp; Whitney segment provides fleet management services and aftermarket maintenance, repair and overhaul services. The Collins Aerospace Systems segment provides aerospace products and aftermarket service solutions for aircraft manufacturers, airlines, regional, business and general aviation markets, military, space and undersea operations.</v>
    <v>243200</v>
    <v>New York Stock Exchange</v>
    <v>XNYS</v>
    <v>XNYS</v>
    <v>870 WINTER STREET, WALTHAM, MA, 02451 US</v>
    <v>60.88</v>
    <v>293</v>
    <v>Aerospace &amp; Defense</v>
    <v>Stock</v>
    <v>44021.998969964843</v>
    <v>294</v>
    <v>58.06</v>
    <v>92507570000</v>
    <v>Raytheon Technologies Corp</v>
    <v>Raytheon Technologies Corp</v>
    <v>60.66</v>
    <v>12.8437</v>
    <v>61.01</v>
    <v>58.11</v>
    <v>58.5</v>
    <v>1516269000</v>
    <v>RTX</v>
    <v>Raytheon Technologies Corp (XNYS:RTX)</v>
    <v>10778906</v>
    <v>10749982</v>
    <v>1934</v>
  </rv>
  <rv s="4">
    <v>295</v>
  </rv>
  <rv s="0">
    <v>http://en.wikipedia.org/wiki/Realty_Income_Corporation</v>
    <v>Wikipedia</v>
  </rv>
  <rv s="1">
    <v>0</v>
    <v>297</v>
  </rv>
  <rv s="2">
    <v>6</v>
    <v>https://www.bing.com/th?id=AMMS_27a2797c3c38370c90a43ecbcd300403&amp;qlt=95</v>
    <v>298</v>
    <v>https://www.bing.com/images/search?form=xlimg&amp;q=dow+realty+o</v>
    <v>Image of Realty Income Corp</v>
    <v/>
  </rv>
  <rv s="0">
    <v>https://www.bing.com/financeapi/forcetrigger?t=a1z11h&amp;q=XNYS%3aO&amp;form=skydnc</v>
    <v>Learn more on Bing</v>
  </rv>
  <rv s="3">
    <v>en-US</v>
    <v>a1z11h</v>
    <v>268435456</v>
    <v>268435457</v>
    <v>1</v>
    <v>Powered by Refinitiv</v>
    <v>0</v>
    <v>Realty Income Corp (XNYS:O)</v>
    <v>3</v>
    <v>4</v>
    <v>Finance</v>
    <v>5</v>
    <v>84.92</v>
    <v>38</v>
    <v>0.64780000000000004</v>
    <v>-1.41</v>
    <v>-1.4010000000000001E-3</v>
    <v>-2.4089999999999997E-2</v>
    <v>-0.08</v>
    <v>USD</v>
    <v>Realty Income Corporation is a real estate investment trust (REIT). The Company is engaged in in-house acquisition, portfolio management, asset management, credit research, real estate research, legal, finance and accounting, information technology and capital markets capabilities. As of December 31, 2016, the Company owned a diversified portfolio of 4,944 properties located in 49 states and Puerto Rico, with over 83.0 million square feet of leasable space leased to 248 different commercial tenants doing business in 47 separate industries. As of December 31, 2016, of the 4,944 properties in the portfolio, 4,920, or 99.5%, were single-tenant properties, and the remaining were multi-tenant properties. As of December 31, 2016, of the 4,920 single-tenant properties, 4,836 were leased with a weighted average remaining lease term (excluding rights to extend a lease at the option of the tenant) of approximately 9.8 years.</v>
    <v>194</v>
    <v>New York Stock Exchange</v>
    <v>XNYS</v>
    <v>XNYS</v>
    <v>11995 El Camino Real, SAN DIEGO, CA, 92130-2544 US</v>
    <v>58.5</v>
    <v>299</v>
    <v>Residential &amp; Commercial REIT</v>
    <v>Stock</v>
    <v>44021.998201678121</v>
    <v>300</v>
    <v>56.325000000000003</v>
    <v>20100140000</v>
    <v>Realty Income Corp</v>
    <v>Realty Income Corp</v>
    <v>58.47</v>
    <v>40.366599999999998</v>
    <v>58.53</v>
    <v>57.12</v>
    <v>57.04</v>
    <v>343416000</v>
    <v>O</v>
    <v>Realty Income Corp (XNYS:O)</v>
    <v>2283895</v>
    <v>3255990</v>
    <v>1997</v>
  </rv>
  <rv s="4">
    <v>301</v>
  </rv>
  <rv s="0">
    <v>http://en.wikipedia.org/wiki/Roku,_Inc.</v>
    <v>Wikipedia</v>
  </rv>
  <rv s="1">
    <v>0</v>
    <v>303</v>
  </rv>
  <rv s="2">
    <v>6</v>
    <v>https://www.bing.com/th?id=AMMS_13240dc8e8eb91fe0ba2ee2ae9b85354&amp;qlt=95</v>
    <v>304</v>
    <v>https://www.bing.com/images/search?form=xlimg&amp;q=roku+forecast</v>
    <v>Image of Roku Inc</v>
    <v/>
  </rv>
  <rv s="0">
    <v>https://www.bing.com/financeapi/forcetrigger?t=a226p2&amp;q=XNAS%3aROKU&amp;form=skydnc</v>
    <v>Learn more on Bing</v>
  </rv>
  <rv s="13">
    <v>en-US</v>
    <v>a226p2</v>
    <v>268435456</v>
    <v>268435457</v>
    <v>1</v>
    <v>Powered by Refinitiv</v>
    <v>23</v>
    <v>Roku Inc (XNAS:ROKU)</v>
    <v>3</v>
    <v>24</v>
    <v>Finance</v>
    <v>5</v>
    <v>176.55</v>
    <v>58.22</v>
    <v>15.93</v>
    <v>-4.6760000000000005E-3</v>
    <v>0.11909399999999999</v>
    <v>-0.7</v>
    <v>USD</v>
    <v>Roku, Inc. operates television streaming platform. The Company connects users to streaming content, enables content publishers to build and monetize audiences and provides advertisers with capabilities to engage consumers. Its Roku platform allows users to personalize their content selection with cable television replacement offerings and other streaming services that suit their budget and needs. Ad-supported channels available on the Roku platform include CBS News, Crackle, The CW Television Network and Vice; subscription channels include HBO Now, Hulu and Netflix, as well as traditional pay TV replacement services like DirecTV Now, Sling TV and Sony PlayStation Vue; and transactional channels include Amazon Video, Google Play and Vudu. Its product categories include advertising, Roku TVs and Streaming Players.</v>
    <v>1650</v>
    <v>Nasdaq Stock Market</v>
    <v>XNAS</v>
    <v>XNAS</v>
    <v>1155 COLEMAN AVENUE, SAN JOSE, CA, 95110 US</v>
    <v>149.97999999999999</v>
    <v>305</v>
    <v>Media &amp; Publishing</v>
    <v>Stock</v>
    <v>44021.999903425778</v>
    <v>306</v>
    <v>136.28</v>
    <v>16139070000</v>
    <v>Roku Inc</v>
    <v>Roku Inc</v>
    <v>136.5</v>
    <v>133.76</v>
    <v>149.69</v>
    <v>148.99</v>
    <v>120656900</v>
    <v>ROKU</v>
    <v>Roku Inc (XNAS:ROKU)</v>
    <v>25309442</v>
    <v>10682918</v>
    <v>2002</v>
  </rv>
  <rv s="4">
    <v>307</v>
  </rv>
  <rv s="0">
    <v>http://de.wikipedia.org/wiki/Ross_Stores_Inc.</v>
    <v>Wikipedia</v>
  </rv>
  <rv s="1">
    <v>0</v>
    <v>309</v>
  </rv>
  <rv s="2">
    <v>6</v>
    <v>https://www.bing.com/th?id=AMMS_964179d9bb9cf45513888bcc8b61c67f&amp;qlt=95</v>
    <v>310</v>
    <v>https://www.bing.com/images/search?form=xlimg&amp;q=ross+stores</v>
    <v>Image of Ross Stores Inc</v>
    <v/>
  </rv>
  <rv s="0">
    <v>https://www.bing.com/financeapi/forcetrigger?t=a227lh&amp;q=XNAS%3aROST&amp;form=skydnc</v>
    <v>Learn more on Bing</v>
  </rv>
  <rv s="3">
    <v>en-US</v>
    <v>a227lh</v>
    <v>268435456</v>
    <v>268435457</v>
    <v>1</v>
    <v>Powered by Refinitiv</v>
    <v>0</v>
    <v>Ross Stores Inc (XNAS:ROST)</v>
    <v>3</v>
    <v>4</v>
    <v>Finance</v>
    <v>5</v>
    <v>124.16</v>
    <v>56.3</v>
    <v>0.79420000000000002</v>
    <v>-1.3</v>
    <v>-7.0819999999999998E-4</v>
    <v>-1.5113000000000001E-2</v>
    <v>-0.06</v>
    <v>USD</v>
    <v>Ross Stores, Inc. and its subsidiaries operate two brands of off-price retail apparel and home fashion stores-Ross Dress for Less (Ross) and dd's DISCOUNTS. The Company is the off-price apparel and home fashion chain in the United States, with 1,340 locations in 36 states, the District of Columbia and Guam, as of January 28, 2017. The Company offers in-season, name brand and designer apparel, accessories, footwear, and home fashions for the entire family at savings of 20% to 60% off department and specialty store regular prices every day. The Company also operated 193 dd's DISCOUNTS stores in 15 states as of January 28, 2017. As of January 28, 2017, the Company operated a total of 1,533 stores consisted of 1,340 Ross stores and 193 dd's DISCOUNTS stores. As of January 28, 2017, the Company owned and operated six distribution processing facilities-three in California, one in Pennsylvania, and two in South Carolina.</v>
    <v>92500</v>
    <v>Nasdaq Stock Market</v>
    <v>XNAS</v>
    <v>XNAS</v>
    <v>5130 Hacienda Dr, DUBLIN, CA, 94568-7579 US</v>
    <v>86.22</v>
    <v>311</v>
    <v>Specialty Retailers</v>
    <v>Stock</v>
    <v>44021.913288691409</v>
    <v>312</v>
    <v>83.25</v>
    <v>30616380000</v>
    <v>Ross Stores Inc</v>
    <v>Ross Stores Inc</v>
    <v>85.74</v>
    <v>33.337499999999999</v>
    <v>86.02</v>
    <v>84.72</v>
    <v>84.66</v>
    <v>355921600</v>
    <v>ROST</v>
    <v>Ross Stores Inc (XNAS:ROST)</v>
    <v>2700835</v>
    <v>3489096</v>
    <v>1989</v>
  </rv>
  <rv s="4">
    <v>313</v>
  </rv>
  <rv s="0">
    <v>https://creativecommons.org/licenses/by-sa/2.0</v>
    <v>CC BY-SA 2.0</v>
  </rv>
  <rv s="0">
    <v>http://es.wikipedia.org/wiki/Salesforce.com</v>
    <v>Wikipedia</v>
  </rv>
  <rv s="1">
    <v>315</v>
    <v>316</v>
  </rv>
  <rv s="2">
    <v>6</v>
    <v>https://www.bing.com/th?id=AMMS_81636c6c53ba7c535b0ed06dfa3ef9df&amp;qlt=95</v>
    <v>317</v>
    <v>https://www.bing.com/images/search?form=xlimg&amp;q=salesforce+com</v>
    <v>Image of Salesforce.Com Inc</v>
    <v/>
  </rv>
  <rv s="0">
    <v>https://www.bing.com/financeapi/forcetrigger?t=a1qc1h&amp;q=XNYS%3aCRM&amp;form=skydnc</v>
    <v>Learn more on Bing</v>
  </rv>
  <rv s="3">
    <v>en-US</v>
    <v>a1qc1h</v>
    <v>268435456</v>
    <v>268435457</v>
    <v>1</v>
    <v>Powered by Refinitiv</v>
    <v>0</v>
    <v>Salesforce.Com Inc (XNYS:CRM)</v>
    <v>3</v>
    <v>4</v>
    <v>Finance</v>
    <v>5</v>
    <v>201.2</v>
    <v>115.29</v>
    <v>1.0811999999999999</v>
    <v>0.46</v>
    <v>-4.483E-4</v>
    <v>2.297E-3</v>
    <v>-0.09</v>
    <v>USD</v>
    <v>Salesforce.com, Inc. is a provider of enterprise software, delivered through the cloud, with a focus on customer relationship management (CRM). The Company focuses on cloud, mobile, social, Internet of Things (IoT) and artificial intelligence technologies. The Company's service offerings are configured and integrated with other platforms and enterprise applications. The Company delivers its service offerings via Internet browsers and on mobile devices. Its Customer Success Platform is a portfolio of service offerings providing sales force automation, customer service and support, marketing automation, digital commerce, community management, analytics, application development, IoT integration, collaborative productivity tools and its professional cloud services. Its cloud service offerings include Sales Cloud, Service Cloud, Marketing Cloud, Commerce Cloud, Community Cloud, Analytics Cloud, Salesforce Quip and Salesforce Platform.</v>
    <v>49000</v>
    <v>New York Stock Exchange</v>
    <v>XNYS</v>
    <v>XNYS</v>
    <v>415 Mission St Fl 3, SAN FRANCISCO, CA, 94105-2533 US</v>
    <v>202.82</v>
    <v>318</v>
    <v>Software &amp; IT Services</v>
    <v>Stock</v>
    <v>44021.997686770315</v>
    <v>319</v>
    <v>195.64</v>
    <v>180452300000</v>
    <v>Salesforce.Com Inc</v>
    <v>Salesforce.Com Inc</v>
    <v>202.02</v>
    <v>0</v>
    <v>200.28</v>
    <v>200.74</v>
    <v>200.65</v>
    <v>901000000</v>
    <v>CRM</v>
    <v>Salesforce.Com Inc (XNYS:CRM)</v>
    <v>6062761</v>
    <v>6008891</v>
    <v>1999</v>
  </rv>
  <rv s="4">
    <v>320</v>
  </rv>
  <rv s="0">
    <v>http://en.wikipedia.org/wiki/Shake_Shack</v>
    <v>Wikipedia</v>
  </rv>
  <rv s="1">
    <v>0</v>
    <v>322</v>
  </rv>
  <rv s="2">
    <v>6</v>
    <v>https://www.bing.com/th?id=AMMS_e7926709713a70d0ca1ce8199dbe50b0&amp;qlt=95</v>
    <v>323</v>
    <v>https://www.bing.com/images/search?form=xlimg&amp;q=shake+shack</v>
    <v>Image of Shake Shack Inc</v>
    <v/>
  </rv>
  <rv s="0">
    <v>https://www.bing.com/financeapi/forcetrigger?t=a22voc&amp;q=XNYS%3aSHAK&amp;form=skydnc</v>
    <v>Learn more on Bing</v>
  </rv>
  <rv s="3">
    <v>en-US</v>
    <v>a22voc</v>
    <v>268435456</v>
    <v>268435457</v>
    <v>1</v>
    <v>Powered by Refinitiv</v>
    <v>0</v>
    <v>Shake Shack Inc (XNYS:SHAK)</v>
    <v>3</v>
    <v>4</v>
    <v>Finance</v>
    <v>5</v>
    <v>105.84</v>
    <v>30.01</v>
    <v>1.7081999999999999</v>
    <v>-0.79</v>
    <v>2.0719999999999999E-4</v>
    <v>-1.6105999999999999E-2</v>
    <v>0.01</v>
    <v>USD</v>
    <v>Shake Shack Inc. operates roadside burger stands. The Company serves an American menu of burgers, hot dogs, crispy chicken, frozen custard, crinkle cut fries, shakes, beer and wine, among others. The Company's signature items are its all-natural, hormone and antibiotic-free burgers, hot dogs, crispy chicken, crinkle cut fries, shakes and frozen custard. Its menu focuses on food and beverages, crafted from a range of classic American foods. The Company's domestic menu includes a range of signature items, such as the ShackBurger, SmokeShack, Shack-cago Dog, 'Shroom Burger, seasonal frozen custard, hand-spun shakes, concretes, ShackMeister Ale, and Shack Red and Shack White wines. As of December 28, 2016, it had 114 Shacks in 13 countries and 16 states, as well as the District of Columbia. Its burgers are made with a whole-muscle blend of all-natural, hormone and antibiotic-free Angus beef, ground fresh daily, cooked to order and served on a non-genetically modified organism potato bun.</v>
    <v>7603</v>
    <v>New York Stock Exchange</v>
    <v>XNYS</v>
    <v>XNYS</v>
    <v>225 Varick St Rm 301, NEW YORK, NY, 10014-5816 US</v>
    <v>49.5</v>
    <v>324</v>
    <v>Hotels &amp; Entertainment Services</v>
    <v>Stock</v>
    <v>44021.996805810159</v>
    <v>325</v>
    <v>47.14</v>
    <v>2025279000</v>
    <v>Shake Shack Inc</v>
    <v>Shake Shack Inc</v>
    <v>49.28</v>
    <v>95.498599999999996</v>
    <v>49.05</v>
    <v>48.26</v>
    <v>48.27</v>
    <v>41290090</v>
    <v>SHAK</v>
    <v>Shake Shack Inc (XNYS:SHAK)</v>
    <v>1199533</v>
    <v>1574354</v>
    <v>2014</v>
  </rv>
  <rv s="4">
    <v>326</v>
  </rv>
  <rv s="0">
    <v>http://en.wikipedia.org/wiki/Shopify</v>
    <v>Wikipedia</v>
  </rv>
  <rv s="1">
    <v>0</v>
    <v>328</v>
  </rv>
  <rv s="2">
    <v>6</v>
    <v>https://www.bing.com/th?id=AMMS_95f6ec536590cef8abdbd57d69e420a9&amp;qlt=95</v>
    <v>329</v>
    <v>https://www.bing.com/images/search?form=xlimg&amp;q=shopify</v>
    <v>Image of Shopify Inc</v>
    <v/>
  </rv>
  <rv s="0">
    <v>https://www.bing.com/financeapi/forcetrigger?t=a22wz2&amp;q=XNYS%3aSHOP&amp;form=skydnc</v>
    <v>Learn more on Bing</v>
  </rv>
  <rv s="3">
    <v>en-US</v>
    <v>a22wz2</v>
    <v>268435456</v>
    <v>268435457</v>
    <v>1</v>
    <v>Powered by Refinitiv</v>
    <v>0</v>
    <v>Shopify Inc (XNYS:SHOP)</v>
    <v>3</v>
    <v>4</v>
    <v>Finance</v>
    <v>5</v>
    <v>1059.44</v>
    <v>282.08</v>
    <v>1.6048</v>
    <v>22.72</v>
    <v>4.6149999999999994E-4</v>
    <v>2.2334E-2</v>
    <v>0.48</v>
    <v>USD</v>
    <v>Shopify Inc. (Shopify) provides a cloud-based, multi-channel commerce platform designed for small and medium-sized businesses. The Company offers subscription solutions and merchant solutions. The Company's software is used by merchants to run their business across all of their sales channels, including Web and mobile storefronts, physical retail locations, social media storefronts and marketplaces. The Shopify platform provides merchants with a single view of their business and customers across all of their sales channels and enables them to manage products and inventory, process orders and payments, ship orders, build customer relationships and leverage analytics and reporting all from one integrated back office. The Shopify platform includes a mobile-optimized checkout system, which is designed to enable merchants' consumers to buy products over mobile Websites.</v>
    <v>5000</v>
    <v>New York Stock Exchange</v>
    <v>XNYS</v>
    <v>XNYS</v>
    <v>150 Elgin Street, 8Th Floor, OTTAWA, ON, K2P 1L4 CA</v>
    <v>1052.2499</v>
    <v>330</v>
    <v>Software &amp; IT Services</v>
    <v>Stock</v>
    <v>44021.998849224219</v>
    <v>331</v>
    <v>1012.94</v>
    <v>119252700000</v>
    <v>Shopify Inc</v>
    <v>Shopify Inc</v>
    <v>1025.01</v>
    <v>0</v>
    <v>1017.3</v>
    <v>1040.02</v>
    <v>1040.5</v>
    <v>117224700</v>
    <v>SHOP</v>
    <v>Shopify Inc (XNYS:SHOP)</v>
    <v>2865333</v>
    <v>2703428</v>
    <v>2004</v>
  </rv>
  <rv s="4">
    <v>332</v>
  </rv>
  <rv s="0">
    <v>http://en.wikipedia.org/wiki/Slack_Technologies</v>
    <v>Wikipedia</v>
  </rv>
  <rv s="1">
    <v>0</v>
    <v>334</v>
  </rv>
  <rv s="2">
    <v>6</v>
    <v>https://www.bing.com/th?id=AMMS_4beca558cb36f676a79fb72f9bd6dfb3&amp;qlt=95</v>
    <v>335</v>
    <v>https://www.bing.com/images/search?form=xlimg&amp;q=slack+technologies</v>
    <v>Image of Slack Technologies Inc</v>
    <v/>
  </rv>
  <rv s="0">
    <v>https://www.bing.com/financeapi/forcetrigger?t=bqievh&amp;q=XNYS%3aWORK&amp;form=skydnc</v>
    <v>Learn more on Bing</v>
  </rv>
  <rv s="7">
    <v>en-US</v>
    <v>bqievh</v>
    <v>268435456</v>
    <v>268435457</v>
    <v>1</v>
    <v>Powered by Refinitiv</v>
    <v>12</v>
    <v>Slack Technologies Inc (XNYS:WORK)</v>
    <v>3</v>
    <v>13</v>
    <v>Finance</v>
    <v>5</v>
    <v>40.07</v>
    <v>15.1</v>
    <v>-0.22</v>
    <v>3.2329999999999998E-3</v>
    <v>-6.4249999999999993E-3</v>
    <v>0.11</v>
    <v>USD</v>
    <v>Slack Technologies, Inc. is engaged in offering Slack, a team communication tool. The Company's Slack allows users to organize their team conversations in open channels; make a channel for a project, a topic or a team, and create private channels and invite team members. Slack indexes and archives messages, notifications and files. Slack allows developers to create applications for an interface with bot users, slash commands and notifications. Its application program interfaces (APIs) can be used alone or in conjunction with each other to build various kinds of Slack applications. The Events API uses Slack's object-driven OAuth scope system to control access to events.</v>
    <v>2045</v>
    <v>New York Stock Exchange</v>
    <v>XNYS</v>
    <v>XNYS</v>
    <v>500 Howard St, SAN FRANCISCO, CA, 94105 US</v>
    <v>34.090000000000003</v>
    <v>336</v>
    <v>Software &amp; IT Services</v>
    <v>Stock</v>
    <v>44021.99943170078</v>
    <v>337</v>
    <v>31.9</v>
    <v>19301030000</v>
    <v>Slack Technologies Inc</v>
    <v>Slack Technologies Inc</v>
    <v>33.57</v>
    <v>0</v>
    <v>34.24</v>
    <v>34.020000000000003</v>
    <v>34.130000000000003</v>
    <v>563698300</v>
    <v>WORK</v>
    <v>Slack Technologies Inc (XNYS:WORK)</v>
    <v>27169442</v>
    <v>26499240</v>
    <v>2009</v>
  </rv>
  <rv s="4">
    <v>338</v>
  </rv>
  <rv s="0">
    <v>http://en.wikipedia.org/wiki/Spotify</v>
    <v>Wikipedia</v>
  </rv>
  <rv s="1">
    <v>0</v>
    <v>340</v>
  </rv>
  <rv s="2">
    <v>6</v>
    <v>https://www.bing.com/th?id=AMMS_1c7de6e75b903a0a8eb4f44eba62bf5b&amp;qlt=95</v>
    <v>341</v>
    <v>https://www.bing.com/images/search?form=xlimg&amp;q=spotify</v>
    <v>Image of Spotify Technology SA</v>
    <v/>
  </rv>
  <rv s="0">
    <v>https://www.bing.com/financeapi/forcetrigger?t=azgv7w&amp;q=XNYS%3aSPOT&amp;form=skydnc</v>
    <v>Learn more on Bing</v>
  </rv>
  <rv s="7">
    <v>en-US</v>
    <v>azgv7w</v>
    <v>268435456</v>
    <v>268435457</v>
    <v>1</v>
    <v>Powered by Refinitiv</v>
    <v>12</v>
    <v>Spotify Technology SA (XNYS:SPOT)</v>
    <v>3</v>
    <v>25</v>
    <v>Finance</v>
    <v>5</v>
    <v>277.61500000000001</v>
    <v>109.18</v>
    <v>5.53</v>
    <v>-3.7850000000000002E-3</v>
    <v>2.0537999999999997E-2</v>
    <v>-1.04</v>
    <v>USD</v>
    <v>Spotify Technology SA a Luxembourg-based company, which offers digital music-streaming services. The Company enables users to discover new releases, which includes the latest singles and albums; playlists, which includes ready-made playlists put together by music fans and experts, and over millions of songs so that users can play their favorites, discover new tracks and build a personalized collection. Users can either select Spotify Free, which includes only shuffle play or Spotify Premium, which encompasses a range of features, such as shuffle play, advertisement free, unlimited skips, listen offline, play any track and high quality audio. The Company operates through a number of subsidiaries, including Spotify LTD and is present in over 20 countries.</v>
    <v>4405</v>
    <v>New York Stock Exchange</v>
    <v>XNYS</v>
    <v>XNYS</v>
    <v>42-44 Avenue de la Gare, LUXEMBOURG, LUXEMBOURG-NA, 1610 LU</v>
    <v>279.76</v>
    <v>342</v>
    <v>Software &amp; IT Services</v>
    <v>Stock</v>
    <v>44021.999952522659</v>
    <v>343</v>
    <v>268.68</v>
    <v>50484280000</v>
    <v>Spotify Technology SA</v>
    <v>Spotify Technology SA</v>
    <v>272.77</v>
    <v>0</v>
    <v>269.26</v>
    <v>274.79000000000002</v>
    <v>273.75</v>
    <v>187492700</v>
    <v>SPOT</v>
    <v>Spotify Technology SA (XNYS:SPOT)</v>
    <v>2640351</v>
    <v>4153505</v>
    <v>2007</v>
  </rv>
  <rv s="4">
    <v>344</v>
  </rv>
  <rv s="0">
    <v>http://en.wikipedia.org/wiki/Square,_Inc.</v>
    <v>Wikipedia</v>
  </rv>
  <rv s="1">
    <v>0</v>
    <v>346</v>
  </rv>
  <rv s="2">
    <v>6</v>
    <v>https://www.bing.com/th?id=AMMS_878826beb4f985541f4b3b62b4e00be4&amp;qlt=95</v>
    <v>347</v>
    <v>https://www.bing.com/images/search?form=xlimg&amp;q=square%2c+inc.</v>
    <v>Image of Square Inc</v>
    <v/>
  </rv>
  <rv s="0">
    <v>https://www.bing.com/financeapi/forcetrigger?t=a23i8m&amp;q=XNYS%3aSQ&amp;form=skydnc</v>
    <v>Learn more on Bing</v>
  </rv>
  <rv s="3">
    <v>en-US</v>
    <v>a23i8m</v>
    <v>268435456</v>
    <v>268435457</v>
    <v>1</v>
    <v>Powered by Refinitiv</v>
    <v>0</v>
    <v>Square Inc (XNYS:SQ)</v>
    <v>3</v>
    <v>4</v>
    <v>Finance</v>
    <v>5</v>
    <v>133.43</v>
    <v>32.33</v>
    <v>2.7153</v>
    <v>-3.96</v>
    <v>2.0869999999999999E-3</v>
    <v>-2.9695999999999997E-2</v>
    <v>0.27</v>
    <v>USD</v>
    <v>Square, Inc. (Square) is a commerce ecosystem. The Company enables its sellers start, run and grow their businesses. It combines software with hardware to enable sellers to turn mobile devices and computing devices into payments and point-of-sale solutions. Once a seller downloads the Square Point of Sale mobile application, they can take their first payment. With its offering, a seller can accept payments in person via magnetic stripe (a swipe), Europay, MasterCard, and Visa (EMV) (a dip), or Near Field Communication (NFC) (a tap); or online via Square Invoices, Square Virtual Terminal, or the seller's Website. Once on its system, sellers gain access to technology and features, such as reporting and analytics, next-day settlements, digital receipts, payment dispute management and chargeback protection, and Payment Card Industry (PCI) compliance. On the consumer (buyer) side, Square Cash offers individuals access to a way to send and receive money.</v>
    <v>3835</v>
    <v>New York Stock Exchange</v>
    <v>XNYS</v>
    <v>XNYS</v>
    <v>1455 Market Street, Suite 600, SAN FRANCISCO, CA, 94103 US</v>
    <v>133.81</v>
    <v>348</v>
    <v>Software &amp; IT Services</v>
    <v>Stock</v>
    <v>44021.999728356248</v>
    <v>349</v>
    <v>127.67</v>
    <v>58587490000</v>
    <v>Square Inc</v>
    <v>Square Inc</v>
    <v>132.54</v>
    <v>286.99020000000002</v>
    <v>133.35</v>
    <v>129.38999999999999</v>
    <v>129.66</v>
    <v>439351300</v>
    <v>SQ</v>
    <v>Square Inc (XNYS:SQ)</v>
    <v>21959347</v>
    <v>15023647</v>
    <v>2009</v>
  </rv>
  <rv s="4">
    <v>350</v>
  </rv>
  <rv s="0">
    <v>https://www.bing.com/financeapi/forcetrigger?t=a23nar&amp;q=XNYS%3aSTAG&amp;form=skydnc</v>
    <v>Learn more on Bing</v>
  </rv>
  <rv s="6">
    <v>en-US</v>
    <v>a23nar</v>
    <v>268435456</v>
    <v>268435457</v>
    <v>1</v>
    <v>Powered by Refinitiv</v>
    <v>9</v>
    <v>STAG Industrial Inc (XNYS:STAG)</v>
    <v>10</v>
    <v>11</v>
    <v>Finance</v>
    <v>5</v>
    <v>33.479999999999997</v>
    <v>17.54</v>
    <v>1.1404000000000001</v>
    <v>-0.38</v>
    <v>1.3176E-2</v>
    <v>-1.3004999999999999E-2</v>
    <v>0.38</v>
    <v>USD</v>
    <v>STAG Industrial, Inc. is a real estate investment trust. The Company is focused on the acquisition, ownership, and operation of single-tenant, industrial properties across the United States. As of December 31, 2017, the Company owned 381 buildings in 37 states with approximately 75.4 million rentable square feet, consisting of 313 warehouse/distribution buildings, 59 light manufacturing buildings, 9 flex/office buildings, and one building in redevelopment. The Company owns all of its properties and conducts its business primarily through STAG Industrial Operating Partnership, L.P. (Operating Partnership). As of December 31, 2017, the Company's properties were in various locations, such as Montgomery, Alabama; Rogers, Arkansas; Phoenix, Arizona; Camarillo, California; Golden and Grand Junction in Colorado; Avon and North Haven in Connecticut; Newark in Delaware; Daytona Beach, Ocala, Orlando and Pensacola in Florida and Calhoun, Dallas, Forest Park and Norcross in Georgia.</v>
    <v>72</v>
    <v>New York Stock Exchange</v>
    <v>XNYS</v>
    <v>XNYS</v>
    <v>One Federal Street, 23Rd Floor, BOSTON, MA, 02110 US</v>
    <v>29.26</v>
    <v>Residential &amp; Commercial REIT</v>
    <v>Stock</v>
    <v>44021.958333402341</v>
    <v>352</v>
    <v>28.79</v>
    <v>4345396000</v>
    <v>STAG Industrial Inc</v>
    <v>STAG Industrial Inc</v>
    <v>29.03</v>
    <v>41.1845</v>
    <v>29.22</v>
    <v>28.84</v>
    <v>29.22</v>
    <v>148713100</v>
    <v>STAG</v>
    <v>STAG Industrial Inc (XNYS:STAG)</v>
    <v>1383939</v>
    <v>1606394</v>
    <v>2010</v>
  </rv>
  <rv s="4">
    <v>353</v>
  </rv>
  <rv s="0">
    <v>https://www.bing.com/financeapi/forcetrigger?t=a242z2&amp;q=XNYS%3aTDOC&amp;form=skydnc</v>
    <v>Learn more on Bing</v>
  </rv>
  <rv s="6">
    <v>en-US</v>
    <v>a242z2</v>
    <v>268435456</v>
    <v>268435457</v>
    <v>1</v>
    <v>Powered by Refinitiv</v>
    <v>9</v>
    <v>Teladoc Health Inc (XNYS:TDOC)</v>
    <v>10</v>
    <v>11</v>
    <v>Finance</v>
    <v>5</v>
    <v>228.43</v>
    <v>54.581000000000003</v>
    <v>0.46200000000000002</v>
    <v>3.9</v>
    <v>-1.8390000000000001E-3</v>
    <v>1.737E-2</v>
    <v>-0.42</v>
    <v>USD</v>
    <v>Teladoc Health, Inc. provides virtual healthcare services. The Company provides virtual access to care with a portfolio of services and solutions, which includes various medical subspecialties from non-urgent, episodic needs, such as flu and upper respiratory infections, to chronic, complicated medical conditions, such as cancer and congestive heart failure. It provides virtual healthcare services on a business-to-business (B2B) basis to its clients and provides services to consumers directly and through channel partners. The Company’s consumer brands, including Teladoc, Advance Medical, Best Doctors, BetterHelp and HealthiestYou, provides access to advice and resolution to a range of healthcare needs. Its technology enables consumers to manage their own electronic medical records. It also provides access to a message center, provider finder, image upload capability and enable real-time sharing capabilities with providers that includes visit scheduling.</v>
    <v>2588</v>
    <v>New York Stock Exchange</v>
    <v>XNYS</v>
    <v>XNYS</v>
    <v>2 Manhattanville Rd Ste 203, PURCHASE, NY, 10577-2118 US</v>
    <v>229.41499999999999</v>
    <v>Healthcare Providers &amp; Services</v>
    <v>Stock</v>
    <v>44021.999428969531</v>
    <v>355</v>
    <v>221.56180000000001</v>
    <v>17673440000</v>
    <v>Teladoc Health Inc</v>
    <v>Teladoc Health Inc</v>
    <v>226.55</v>
    <v>0</v>
    <v>224.53</v>
    <v>228.43</v>
    <v>228.01</v>
    <v>78713040</v>
    <v>TDOC</v>
    <v>Teladoc Health Inc (XNYS:TDOC)</v>
    <v>1387308</v>
    <v>2946624</v>
    <v>2008</v>
  </rv>
  <rv s="4">
    <v>356</v>
  </rv>
  <rv s="0">
    <v>https://www.bing.com/financeapi/forcetrigger?t=bpucur&amp;q=XNYS%3aSHLL&amp;form=skydnc</v>
    <v>Learn more on Bing</v>
  </rv>
  <rv s="11">
    <v>en-US</v>
    <v>bpucur</v>
    <v>268435456</v>
    <v>268435457</v>
    <v>1</v>
    <v>Powered by Refinitiv</v>
    <v>18</v>
    <v>Tortoise Acquisition Corp (XNYS:SHLL)</v>
    <v>10</v>
    <v>19</v>
    <v>Finance</v>
    <v>5</v>
    <v>34.67</v>
    <v>9.5</v>
    <v>0.56999999999999995</v>
    <v>0</v>
    <v>2.1640000000000003E-2</v>
    <v>0</v>
    <v>USD</v>
    <v xml:space="preserve">Tortoise Acquisition Corp is a blank check company formed for the purpose of effecting a merger, capital stock exchange, asset acquisition, stock purchase, reorganization or similar business combination with one or more businesses. The Company’s target business is not limited to a particular industry, but intends to acquire and operate business in the energy sector. As of February 6, 2019, the Company was not engaged in any business operations and has not generated any revenues. </v>
    <v>4</v>
    <v>New York Stock Exchange</v>
    <v>XNYS</v>
    <v>XNYS</v>
    <v>5100 W. 115TH PLACE, LEAWOOD, KS, 66211 US</v>
    <v>28.25</v>
    <v>Holding Companies</v>
    <v>Stock</v>
    <v>44021.999869803127</v>
    <v>358</v>
    <v>25.26</v>
    <v>767182700</v>
    <v>Tortoise Acquisition Corp</v>
    <v>Tortoise Acquisition Corp</v>
    <v>28.03</v>
    <v>0</v>
    <v>26.34</v>
    <v>26.91</v>
    <v>26.91</v>
    <v>29126150</v>
    <v>SHLL</v>
    <v>Tortoise Acquisition Corp (XNYS:SHLL)</v>
    <v>3478952</v>
    <v>7404150</v>
    <v>2018</v>
  </rv>
  <rv s="4">
    <v>359</v>
  </rv>
  <rv s="0">
    <v>http://en.wikipedia.org/wiki/U.S._Bancorp</v>
    <v>Wikipedia</v>
  </rv>
  <rv s="1">
    <v>0</v>
    <v>361</v>
  </rv>
  <rv s="2">
    <v>6</v>
    <v>https://www.bing.com/th?id=AMMS_92118627359b78f33a94013e8d77b22d&amp;qlt=95</v>
    <v>362</v>
    <v>https://www.bing.com/images/search?form=xlimg&amp;q=usbank</v>
    <v>Image of U.S. Bancorp</v>
    <v/>
  </rv>
  <rv s="0">
    <v>https://www.bing.com/financeapi/forcetrigger?t=a251gh&amp;q=XNYS%3aUSB&amp;form=skydnc</v>
    <v>Learn more on Bing</v>
  </rv>
  <rv s="3">
    <v>en-US</v>
    <v>a251gh</v>
    <v>268435456</v>
    <v>268435457</v>
    <v>1</v>
    <v>Powered by Refinitiv</v>
    <v>0</v>
    <v>U.S. Bancorp (XNYS:USB)</v>
    <v>3</v>
    <v>4</v>
    <v>Finance</v>
    <v>5</v>
    <v>61.11</v>
    <v>28.36</v>
    <v>1.1660999999999999</v>
    <v>-1.29</v>
    <v>8.7670000000000001E-4</v>
    <v>-3.6327999999999999E-2</v>
    <v>0.03</v>
    <v>USD</v>
    <v>U.S. Bancorp is a multi-state financial services holding company. The Company provides a full range of financial services, including lending and depository services, cash management, capital markets, and trust and investment management services. It also engages in credit card services, merchant and automated teller machine (ATM) processing, mortgage banking, insurance, brokerage and leasing. The Company's banking subsidiary, U.S. Bank National Association, is engaged in the general banking business, principally in domestic markets. U.S. Bank National Association provides a range of products and services to individuals, businesses, institutional organizations, governmental entities and other financial institutions. As of December 31, 2016, the Company's loan portfolio was $273.2 billion. As of December 31, 2016, its investment securities amounted to $109.3 billion. As of December 31, 2016, the Company's deposits amounted to $334,590 billion.</v>
    <v>69651</v>
    <v>New York Stock Exchange</v>
    <v>XNYS</v>
    <v>XNYS</v>
    <v>800 Nicollet Mall, MINNEAPOLIS, MN, 55402-7000 US</v>
    <v>35.53</v>
    <v>363</v>
    <v>Banking Services</v>
    <v>Stock</v>
    <v>44021.995337325781</v>
    <v>364</v>
    <v>34.01</v>
    <v>53488320000</v>
    <v>U.S. Bancorp</v>
    <v>U.S. Bancorp</v>
    <v>35.31</v>
    <v>9.1713000000000005</v>
    <v>35.51</v>
    <v>34.22</v>
    <v>34.25</v>
    <v>1506289000</v>
    <v>USB</v>
    <v>U.S. Bancorp (XNYS:USB)</v>
    <v>6103657</v>
    <v>9953525</v>
    <v>1929</v>
  </rv>
  <rv s="4">
    <v>365</v>
  </rv>
  <rv s="0">
    <v>http://en.wikipedia.org/wiki/Uber</v>
    <v>Wikipedia</v>
  </rv>
  <rv s="1">
    <v>0</v>
    <v>367</v>
  </rv>
  <rv s="2">
    <v>6</v>
    <v>https://www.bing.com/th?id=AMMS_8dbbfb722a5b62e51991589e09078962&amp;qlt=95</v>
    <v>368</v>
    <v>https://www.bing.com/images/search?form=xlimg&amp;q=uber</v>
    <v>Image of Uber Technologies Inc</v>
    <v/>
  </rv>
  <rv s="0">
    <v>https://www.bing.com/financeapi/forcetrigger?t=bptw77&amp;q=XNYS%3aUBER&amp;form=skydnc</v>
    <v>Learn more on Bing</v>
  </rv>
  <rv s="7">
    <v>en-US</v>
    <v>bptw77</v>
    <v>268435456</v>
    <v>268435457</v>
    <v>1</v>
    <v>Powered by Refinitiv</v>
    <v>12</v>
    <v>Uber Technologies Inc (XNYS:UBER)</v>
    <v>3</v>
    <v>13</v>
    <v>Finance</v>
    <v>5</v>
    <v>45.627000000000002</v>
    <v>13.71</v>
    <v>-0.78</v>
    <v>3.9220000000000001E-3</v>
    <v>-2.2989000000000002E-2</v>
    <v>0.13</v>
    <v>USD</v>
    <v>Uber Technologies, Inc. (Uber) develops and operates technology applications supporting a variety of offerings on its platform. Its operating segments include Rides, Eats, Freight, Other Bets, and Advanced Technologies Group (ATG) and Other Technology Programs. The Rides products connect consumers with drivers who provide rides in a variety of vehicles, such as cars, auto rickshaws, or taxis. The Eats offering allows consumers to search for restaurants, order a meal and have the meal delivered. Freight connects carriers with shippers on its platform and gives the ability to book a shipment. The Other Bets segment consists of multiple investment stage offerings, including new mobility offering that refers to products that provide consumers with access to rides through a variety of modes, including electronic scooters. The ATG and Other Technology Programs segment is responsible for the development and commercialization of autonomous vehicle and ridesharing technologies.</v>
    <v>26900</v>
    <v>New York Stock Exchange</v>
    <v>XNYS</v>
    <v>XNYS</v>
    <v>1455 Market St Fl 4, SAN FRANCISCO, CA, 94103-1355 US</v>
    <v>34.46</v>
    <v>369</v>
    <v>Software &amp; IT Services</v>
    <v>Stock</v>
    <v>44021.999576897659</v>
    <v>370</v>
    <v>32.259900000000002</v>
    <v>58834190000</v>
    <v>Uber Technologies Inc</v>
    <v>Uber Technologies Inc</v>
    <v>34.24</v>
    <v>0</v>
    <v>33.93</v>
    <v>33.15</v>
    <v>33.28</v>
    <v>1733987000</v>
    <v>UBER</v>
    <v>Uber Technologies Inc (XNYS:UBER)</v>
    <v>25061818</v>
    <v>25363414</v>
    <v>2010</v>
  </rv>
  <rv s="4">
    <v>371</v>
  </rv>
  <rv s="0">
    <v>https://www.bing.com/financeapi/forcetrigger?t=a24xlh&amp;q=XNYS%3aUNH&amp;form=skydnc</v>
    <v>Learn more on Bing</v>
  </rv>
  <rv s="6">
    <v>en-US</v>
    <v>a24xlh</v>
    <v>268435456</v>
    <v>268435457</v>
    <v>1</v>
    <v>Powered by Refinitiv</v>
    <v>9</v>
    <v>UnitedHealth Group Inc (XNYS:UNH)</v>
    <v>10</v>
    <v>11</v>
    <v>Finance</v>
    <v>5</v>
    <v>315.83999999999997</v>
    <v>187.72</v>
    <v>0.72070000000000001</v>
    <v>-7.2</v>
    <v>4.6020000000000002E-3</v>
    <v>-2.4131999999999997E-2</v>
    <v>1.34</v>
    <v>USD</v>
    <v>UnitedHealth Group Incorporated is a health and well-being company. The Company operates through four segments: UnitedHealthcare, OptumHealth, OptumInsight and OptumRx. It conducts its operations through two business platforms: health benefits operating under UnitedHealthcare and health services operating under Optum. UnitedHealthcare provides healthcare benefits to an array of customers and markets, and includes UnitedHealthcare Employer &amp; Individual, UnitedHealthcare Medicare &amp; Retirement, UnitedHealthcare Community &amp; State, and UnitedHealthcare Global businesses. Optum is a health services business serving the healthcare marketplace, including payers, care providers, employers, governments, life sciences companies and consumers, through its OptumHealth, OptumInsight and OptumRx businesses. OptumInsight provides services, technology and healthcare solutions to participants in the healthcare industry. OptumRx provides retail network contracting, purchasing and clinical solutions.</v>
    <v>325000</v>
    <v>New York Stock Exchange</v>
    <v>XNYS</v>
    <v>XNYS</v>
    <v>9900 Bren Rd E, HOPKINS, MN, 55343-9664 US</v>
    <v>298.55</v>
    <v>Healthcare Providers &amp; Services</v>
    <v>Stock</v>
    <v>44021.99628100625</v>
    <v>373</v>
    <v>287.5</v>
    <v>282958500000</v>
    <v>UnitedHealth Group Inc</v>
    <v>UnitedHealth Group Inc</v>
    <v>295.10000000000002</v>
    <v>20.889800000000001</v>
    <v>298.36</v>
    <v>291.16000000000003</v>
    <v>292.5</v>
    <v>948379500</v>
    <v>UNH</v>
    <v>UnitedHealth Group Inc (XNYS:UNH)</v>
    <v>3061657</v>
    <v>3619735</v>
    <v>2015</v>
  </rv>
  <rv s="4">
    <v>374</v>
  </rv>
  <rv s="0">
    <v>http://en.wikipedia.org/wiki/Unum</v>
    <v>Wikipedia</v>
  </rv>
  <rv s="1">
    <v>0</v>
    <v>376</v>
  </rv>
  <rv s="2">
    <v>6</v>
    <v>https://www.bing.com/th?id=AMMS_cf2645717dbc16ce9a6beeaec7ae6a4a&amp;qlt=95</v>
    <v>377</v>
    <v>https://www.bing.com/images/search?form=xlimg&amp;q=unum</v>
    <v>Image of Unum Group</v>
    <v/>
  </rv>
  <rv s="0">
    <v>https://www.bing.com/financeapi/forcetrigger?t=a24xu2&amp;q=XNYS%3aUNM&amp;form=skydnc</v>
    <v>Learn more on Bing</v>
  </rv>
  <rv s="3">
    <v>en-US</v>
    <v>a24xu2</v>
    <v>268435456</v>
    <v>268435457</v>
    <v>1</v>
    <v>Powered by Refinitiv</v>
    <v>0</v>
    <v>Unum Group (XNYS:UNM)</v>
    <v>3</v>
    <v>4</v>
    <v>Finance</v>
    <v>5</v>
    <v>34.564999999999998</v>
    <v>9.58</v>
    <v>1.6685000000000001</v>
    <v>-0.97</v>
    <v>6.4600000000000005E-3</v>
    <v>-5.8966999999999999E-2</v>
    <v>0.1</v>
    <v>USD</v>
    <v>Unum Group is a provider of financial protection benefits in the United States and the United Kingdom. The Company's products include disability, life, accident, critical illness, dental and vision, and other related services. Its segments include Unum US, Unum UK, Colonial Life, Closed Block and Corporate. Its Unum US segment includes group long-term and short-term disability insurance, group life and accidental death and dismemberment products, and supplemental and voluntary lines of business. Its Unum UK segment includes insurance for group long-term disability, group life, and supplemental lines of business, which include dental, individual disability and critical illness products. Its Colonial Life segment includes insurance for accident, sickness, and disability products, life products, and cancer and critical illness products issued primarily by Colonial Life &amp; Accident Insurance Company and marketed to employees. Its Closed Block segment consists of other insurance products.</v>
    <v>10300</v>
    <v>New York Stock Exchange</v>
    <v>XNYS</v>
    <v>XNYS</v>
    <v>1 Fountain Sq, CHATTANOOGA, TN, 37402-1307 US</v>
    <v>16.405000000000001</v>
    <v>378</v>
    <v>Insurance</v>
    <v>Stock</v>
    <v>44021.989897418753</v>
    <v>379</v>
    <v>15.44</v>
    <v>3346267000</v>
    <v>Unum Group</v>
    <v>Unum Group</v>
    <v>16.39</v>
    <v>3.4828999999999999</v>
    <v>16.45</v>
    <v>15.48</v>
    <v>15.58</v>
    <v>203420500</v>
    <v>UNM</v>
    <v>Unum Group (XNYS:UNM)</v>
    <v>3119279</v>
    <v>3753230</v>
    <v>1995</v>
  </rv>
  <rv s="4">
    <v>380</v>
  </rv>
  <rv s="0">
    <v>https://www.bing.com/financeapi/forcetrigger?t=ayz1tc&amp;q=XNAS%3aVXRT&amp;form=skydnc</v>
    <v>Learn more on Bing</v>
  </rv>
  <rv s="9">
    <v>en-US</v>
    <v>ayz1tc</v>
    <v>268435456</v>
    <v>268435457</v>
    <v>1</v>
    <v>Powered by Refinitiv</v>
    <v>14</v>
    <v>Vaxart Inc (XNAS:VXRT)</v>
    <v>10</v>
    <v>15</v>
    <v>Finance</v>
    <v>5</v>
    <v>14.3</v>
    <v>0.25430000000000003</v>
    <v>0.2949</v>
    <v>0.04</v>
    <v>-8.5470000000000008E-3</v>
    <v>4.908E-3</v>
    <v>-7.0000000000000007E-2</v>
    <v>USD</v>
    <v>Vaxart, Inc., formerly Aviragen Therapeutics, Inc., is focused on the discovery and development of direct-acting antivirals to treat infections that affect patients globally. The Company has three product candidates in clinical development that address viral infections that have limited therapeutic options. Its products include vapendavir, an oral treatment for human rhinovirus (HRV) upper respiratory infections in moderate-to-severe asthmatics in Phase IIb SPIRITUS trial; BTA585, an oral fusion (F) protein inhibitor in Phase II development for the treatment and prevention of respiratory syncytial virus (RSV) infections, and BTA074, a topical antiviral treatment in Phase II development for condyloma caused by human papillomavirus Types 6 and 11. It has preclinical RSV non-fusion inhibitor program. It has focused its research and drug development capabilities on discovering and developing small molecule compounds that can prevent or treat infectious diseases.</v>
    <v>28</v>
    <v>Nasdaq Stock Market</v>
    <v>XNAS</v>
    <v>XNAS</v>
    <v>385 Oyster Point Boulevard, Suite 9A, SOUTH SAN FRANCISCO, CA, 94080 US</v>
    <v>8.5</v>
    <v>Biotechnology &amp; Medical Research</v>
    <v>Stock</v>
    <v>44021.99992106406</v>
    <v>382</v>
    <v>7.891</v>
    <v>604602200</v>
    <v>Vaxart Inc</v>
    <v>Vaxart Inc</v>
    <v>7.98</v>
    <v>8.15</v>
    <v>8.19</v>
    <v>8.1199999999999992</v>
    <v>74184320</v>
    <v>VXRT</v>
    <v>Vaxart Inc (XNAS:VXRT)</v>
    <v>12825465</v>
    <v>31202587</v>
    <v>1969</v>
  </rv>
  <rv s="4">
    <v>383</v>
  </rv>
  <rv s="0">
    <v>https://www.bing.com/financeapi/forcetrigger?t=a259jc&amp;q=XNYS%3aVEEV&amp;form=skydnc</v>
    <v>Learn more on Bing</v>
  </rv>
  <rv s="6">
    <v>en-US</v>
    <v>a259jc</v>
    <v>268435456</v>
    <v>268435457</v>
    <v>1</v>
    <v>Powered by Refinitiv</v>
    <v>9</v>
    <v>Veeva Systems Inc (XNYS:VEEV)</v>
    <v>10</v>
    <v>11</v>
    <v>Finance</v>
    <v>5</v>
    <v>256.69</v>
    <v>118.11</v>
    <v>0.95230000000000004</v>
    <v>4.29</v>
    <v>1.2739E-2</v>
    <v>1.6996999999999998E-2</v>
    <v>3.27</v>
    <v>USD</v>
    <v>Veeva Systems Inc. (Veeva) is a provider of cloud-based software solutions for the global life sciences industry. The Company offers solutions for a range of requirements within life sciences companies, including multichannel customer relationship management, regulated content and information management, master data management and customer data. The Company offers solutions to areas, including the Veeva CRM family of applications for multichannel customer relationship management to enable coordinated and personalized customer engagement through multiple touch points; Veeva Vault for regulated content management and information management solutions to enable the management of content-centric processes; the Veeva Network master data management solutions for the management of customer master and product master data, and Veeva's data and data services offerings, including Veeva OpenData for customer reference data and Veeva KOL Data for data.</v>
    <v>3501</v>
    <v>New York Stock Exchange</v>
    <v>XNYS</v>
    <v>XNYS</v>
    <v>4280 Hacienda Dr, PLEASANTON, CA, 94588-2719 US</v>
    <v>260.61</v>
    <v>Healthcare Equipment &amp; Supplies</v>
    <v>Stock</v>
    <v>44021.999155914062</v>
    <v>385</v>
    <v>253.62</v>
    <v>37897020000</v>
    <v>Veeva Systems Inc</v>
    <v>Veeva Systems Inc</v>
    <v>254.08</v>
    <v>138.3082</v>
    <v>252.4</v>
    <v>256.69</v>
    <v>259.95999999999998</v>
    <v>150146700</v>
    <v>VEEV</v>
    <v>Veeva Systems Inc (XNYS:VEEV)</v>
    <v>1427915</v>
    <v>1256773</v>
    <v>2007</v>
  </rv>
  <rv s="4">
    <v>386</v>
  </rv>
  <rv s="0">
    <v>https://www.bing.com/financeapi/forcetrigger?t=a1vpr7&amp;q=XNYS%3aSPCE&amp;form=skydnc</v>
    <v>Learn more on Bing</v>
  </rv>
  <rv s="11">
    <v>en-US</v>
    <v>a1vpr7</v>
    <v>268435456</v>
    <v>268435457</v>
    <v>1</v>
    <v>Powered by Refinitiv</v>
    <v>18</v>
    <v>Virgin Galactic Holdings Inc (XNYS:SPCE)</v>
    <v>10</v>
    <v>19</v>
    <v>Finance</v>
    <v>5</v>
    <v>42.49</v>
    <v>6.9</v>
    <v>2.67</v>
    <v>1.6444E-2</v>
    <v>0.159023</v>
    <v>0.32</v>
    <v>USD</v>
    <v>Virgin Galactic Holdings, Inc., formerly Social Capital Hedosophia Holdings Corp., is an aerospace company that provides human spaceflight for private individuals and researchers. The Company is focused on developing a spaceflight system to offer customers a multi-day experience culminating in a spaceflight that includes several minutes of weightlessness and views of earth from space. Through its aerospace development subsidiary, The Spaceship Company, LLC, the Company manufactures its space vehicles in Mojave, California. Its spaceflight system consists of three primary components: its carrier aircraft, WhiteKnightTwo; its spaceship, SpaceShipTwo, and its hybrid rocket motor. SpaceShipTwo is a spaceship with the capacity to carry pilots and customers or payloads, into space and return them to earth.WhiteKnightTwo is a twin-fuselage aircraft designed to carry SpaceShipTwo up to an altitude of approximately 45,000 feet where the spaceship is released for its flight into space.</v>
    <v>721</v>
    <v>New York Stock Exchange</v>
    <v>XNYS</v>
    <v>XNYS</v>
    <v>166 N Roadrunner Pkwy Ste 1C, LAS CRUCES, NM, 88011-3003 US</v>
    <v>19.489999999999998</v>
    <v>Holding Companies</v>
    <v>Stock</v>
    <v>44021.999961272653</v>
    <v>388</v>
    <v>17.079999999999998</v>
    <v>3532681000</v>
    <v>Virgin Galactic Holdings Inc</v>
    <v>Virgin Galactic Holdings Inc</v>
    <v>17.100000000000001</v>
    <v>0</v>
    <v>16.79</v>
    <v>19.46</v>
    <v>19.78</v>
    <v>210403900</v>
    <v>SPCE</v>
    <v>Virgin Galactic Holdings Inc (XNYS:SPCE)</v>
    <v>51497944</v>
    <v>15217305</v>
    <v>2019</v>
  </rv>
  <rv s="4">
    <v>389</v>
  </rv>
  <rv s="0">
    <v>http://en.wikipedia.org/wiki/Visa_Inc.</v>
    <v>Wikipedia</v>
  </rv>
  <rv s="1">
    <v>0</v>
    <v>391</v>
  </rv>
  <rv s="2">
    <v>6</v>
    <v>https://www.bing.com/th?id=AMMS_31255cb0b4dcc5403ca8e05d252a056c&amp;qlt=95</v>
    <v>392</v>
    <v>https://www.bing.com/images/search?form=xlimg&amp;q=visa</v>
    <v>Image of Visa Inc</v>
    <v/>
  </rv>
  <rv s="0">
    <v>https://www.bing.com/financeapi/forcetrigger?t=a256cw&amp;q=XNYS%3aV&amp;form=skydnc</v>
    <v>Learn more on Bing</v>
  </rv>
  <rv s="3">
    <v>en-US</v>
    <v>a256cw</v>
    <v>268435456</v>
    <v>268435457</v>
    <v>1</v>
    <v>Powered by Refinitiv</v>
    <v>0</v>
    <v>Visa Inc (XNYS:V)</v>
    <v>3</v>
    <v>4</v>
    <v>Finance</v>
    <v>5</v>
    <v>214.17</v>
    <v>133.93</v>
    <v>0.90959999999999996</v>
    <v>-2.86</v>
    <v>4.1099999999999999E-3</v>
    <v>-1.4661E-2</v>
    <v>0.79</v>
    <v>USD</v>
    <v>Visa Inc. (Visa) is a payments technology company that connects consumers, merchants, financial institutions, businesses, strategic partners and government entities to electronic payments. The Company operates through payment services segment. The Company enables global commerce through the transfer of value and information among the participants. The Company's transaction processing network facilitates authorization, clearing and settlement of payment transactions and enables to provide its financial institution and merchant clients a range of products, platforms and value-added services. The Company is a retail electronic payment network based on payments volume, number of transactions and number of cards in circulation. Its products/services include core products, processing infrastructure, transaction processing services, digital products, merchant products, and risk products and payment security initiatives.</v>
    <v>19500</v>
    <v>New York Stock Exchange</v>
    <v>XNYS</v>
    <v>XNYS</v>
    <v>Po Box 8999, SAN FRANCISCO, CA, 94128-8999 US</v>
    <v>195.49</v>
    <v>393</v>
    <v>Software &amp; IT Services</v>
    <v>Stock</v>
    <v>44021.998919849219</v>
    <v>394</v>
    <v>189.95</v>
    <v>415307800000</v>
    <v>Visa Inc</v>
    <v>Visa Inc</v>
    <v>195</v>
    <v>35.134700000000002</v>
    <v>195.07</v>
    <v>192.21</v>
    <v>193</v>
    <v>2129019000</v>
    <v>V</v>
    <v>Visa Inc (XNYS:V)</v>
    <v>8548236</v>
    <v>8551589</v>
    <v>2007</v>
  </rv>
  <rv s="4">
    <v>395</v>
  </rv>
  <rv s="0">
    <v>http://en.wikipedia.org/wiki/Walmart</v>
    <v>Wikipedia</v>
  </rv>
  <rv s="1">
    <v>0</v>
    <v>397</v>
  </rv>
  <rv s="2">
    <v>6</v>
    <v>https://www.bing.com/th?id=AMMS_bda71e2736b0e1c236099c12cbe43c51&amp;qlt=95</v>
    <v>398</v>
    <v>https://www.bing.com/images/search?form=xlimg&amp;q=walmart</v>
    <v>Image of Walmart Inc</v>
    <v/>
  </rv>
  <rv s="0">
    <v>https://www.bing.com/financeapi/forcetrigger?t=a25ya2&amp;q=XNYS%3aWMT&amp;form=skydnc</v>
    <v>Learn more on Bing</v>
  </rv>
  <rv s="3">
    <v>en-US</v>
    <v>a25ya2</v>
    <v>268435456</v>
    <v>268435457</v>
    <v>1</v>
    <v>Powered by Refinitiv</v>
    <v>0</v>
    <v>Walmart Inc (XNYS:WMT)</v>
    <v>3</v>
    <v>4</v>
    <v>Finance</v>
    <v>5</v>
    <v>133.38</v>
    <v>102</v>
    <v>0.3034</v>
    <v>3.31</v>
    <v>6.4970000000000002E-3</v>
    <v>2.6598999999999998E-2</v>
    <v>0.83</v>
    <v>USD</v>
    <v>Walmart Inc., formerly Wal-Mart Stores, Inc., is engaged in the operation of retail, wholesale and other units in various formats around the world. The Company offers an assortment of merchandise and services at everyday low prices (EDLP). The Company operates through three segments: Walmart U.S., Walmart International and Sam's Club. The Walmart U.S. segment includes the Company's mass merchant concept in the United States operating under the Walmart brands, as well as digital retail. The Walmart International segment consists of the Company's operations outside of the United States, including various retail Websites. The Sam's Club segment includes the warehouse membership clubs in the United States, as well as samsclub.com. The Company operates approximately 11,600 stores under 59 banners in 28 countries and e-commerce Websites in 11 countries.</v>
    <v>2200000</v>
    <v>New York Stock Exchange</v>
    <v>XNYS</v>
    <v>XNYS</v>
    <v>702 SW 8th St, BENTONVILLE, AR, 72716-6209 US</v>
    <v>128.18</v>
    <v>399</v>
    <v>Food &amp; Drug Retailing</v>
    <v>Stock</v>
    <v>44021.999691642966</v>
    <v>400</v>
    <v>124.95</v>
    <v>352408300000</v>
    <v>Walmart Inc</v>
    <v>Walmart Inc</v>
    <v>125.61</v>
    <v>23.667000000000002</v>
    <v>124.44</v>
    <v>127.75</v>
    <v>128.58000000000001</v>
    <v>2831953000</v>
    <v>WMT</v>
    <v>Walmart Inc (XNYS:WMT)</v>
    <v>14257238</v>
    <v>9634486</v>
    <v>1969</v>
  </rv>
  <rv s="4">
    <v>401</v>
  </rv>
  <rv s="0">
    <v>http://en.wikipedia.org/wiki/Waste_Management_(corporation)</v>
    <v>Wikipedia</v>
  </rv>
  <rv s="1">
    <v>0</v>
    <v>403</v>
  </rv>
  <rv s="2">
    <v>6</v>
    <v>https://www.bing.com/th?id=AMMS_5e7d3642a4c7b151c5a535b3122e2f24&amp;qlt=95</v>
    <v>404</v>
    <v>https://www.bing.com/images/search?form=xlimg&amp;q=waste+management+inc</v>
    <v>Image of Waste Management Inc</v>
    <v/>
  </rv>
  <rv s="0">
    <v>https://www.bing.com/financeapi/forcetrigger?t=a25xjc&amp;q=XNYS%3aWM&amp;form=skydnc</v>
    <v>Learn more on Bing</v>
  </rv>
  <rv s="3">
    <v>en-US</v>
    <v>a25xjc</v>
    <v>268435456</v>
    <v>268435457</v>
    <v>1</v>
    <v>Powered by Refinitiv</v>
    <v>0</v>
    <v>Waste Management Inc (XNYS:WM)</v>
    <v>3</v>
    <v>4</v>
    <v>Finance</v>
    <v>5</v>
    <v>126.79</v>
    <v>85.34</v>
    <v>0.72609999999999997</v>
    <v>-1.04</v>
    <v>5.6820000000000004E-3</v>
    <v>-1.0085E-2</v>
    <v>0.57999999999999996</v>
    <v>USD</v>
    <v>Waste Management, Inc. (WM) is a holding company. The Company, through its subsidiaries, is a provider of waste management environmental services. The Company's segments include Solid Waste and Other. The Company's Solid Waste segment includes its solid waste business. The Other segment includes its Strategic Business Solutions (WMSBS) organization; its landfill gas-to-energy operations and third-party subcontract and administration services managed by its Energy and Environmental Services and WM Renewable Energy organizations; its recycling brokerage services, and its service offerings and solutions, such as portable self-storage and long distance moving services, fluorescent lamp recycling and interests it holds in oil and gas producing properties. As of December 31, 2016, the Company owned or operated 243 solid waste landfills and five secure hazardous waste landfills. Its recycling brokerage services involve managing the marketing of recyclable materials for third parties.</v>
    <v>44900</v>
    <v>New York Stock Exchange</v>
    <v>XNYS</v>
    <v>XNYS</v>
    <v>1001 Fannin St, HOUSTON, TX, 77002-6706 US</v>
    <v>103</v>
    <v>405</v>
    <v>Professional &amp; Commercial Services</v>
    <v>Stock</v>
    <v>44021.981745219535</v>
    <v>406</v>
    <v>100.95099999999999</v>
    <v>43519220000</v>
    <v>Waste Management Inc</v>
    <v>Waste Management Inc</v>
    <v>102.88</v>
    <v>26.142900000000001</v>
    <v>103.12</v>
    <v>102.08</v>
    <v>102.66</v>
    <v>422025000</v>
    <v>WM</v>
    <v>Waste Management Inc (XNYS:WM)</v>
    <v>2029781</v>
    <v>2305993</v>
    <v>1995</v>
  </rv>
  <rv s="4">
    <v>407</v>
  </rv>
  <rv s="0">
    <v>http://en.wikipedia.org/wiki/Wells_Fargo</v>
    <v>Wikipedia</v>
  </rv>
  <rv s="1">
    <v>94</v>
    <v>409</v>
  </rv>
  <rv s="2">
    <v>6</v>
    <v>https://www.bing.com/th?id=AMMS_97bd8dad8c0360a49d8c3a8c9f408be5&amp;qlt=95</v>
    <v>410</v>
    <v>https://www.bing.com/images/search?form=xlimg&amp;q=wells+fargo</v>
    <v>Image of Wells Fargo &amp; Co</v>
    <v/>
  </rv>
  <rv s="0">
    <v>https://www.bing.com/financeapi/forcetrigger?t=a25tgh&amp;q=XNYS%3aWFC&amp;form=skydnc</v>
    <v>Learn more on Bing</v>
  </rv>
  <rv s="3">
    <v>en-US</v>
    <v>a25tgh</v>
    <v>268435456</v>
    <v>268435457</v>
    <v>1</v>
    <v>Powered by Refinitiv</v>
    <v>0</v>
    <v>Wells Fargo &amp; Co (XNYS:WFC)</v>
    <v>3</v>
    <v>4</v>
    <v>Finance</v>
    <v>5</v>
    <v>54.75</v>
    <v>22</v>
    <v>1.1431</v>
    <v>-0.51</v>
    <v>3.3279999999999998E-3</v>
    <v>-2.0774000000000001E-2</v>
    <v>0.08</v>
    <v>USD</v>
    <v>Wells Fargo &amp; Company is a bank holding company. The Company is a diversified financial services company. It has three operating segments: Community Banking, Wholesale Banking, and Wealth and Investment Management. The Company offers its services under three categories: personal, small business and commercial. It provides retail, commercial and corporate banking services through banking locations and offices, the Internet and other distribution channels to individuals, businesses and institutions in all 50 states, the District of Columbia and in other countries. It provides other financial services through its subsidiaries engaged in various businesses, including wholesale banking, mortgage banking, consumer finance, equipment leasing, agricultural finance, commercial finance, securities brokerage and investment banking, computer and data processing services, investment advisory services, mortgage-backed securities servicing and venture capital investment.</v>
    <v>262800</v>
    <v>New York Stock Exchange</v>
    <v>XNYS</v>
    <v>XNYS</v>
    <v>420 Montgomery St, SAN FRANCISCO, CA, 94104-1207 US</v>
    <v>24.78</v>
    <v>411</v>
    <v>Banking Services</v>
    <v>Stock</v>
    <v>44021.999920856251</v>
    <v>412</v>
    <v>23.71</v>
    <v>100654900000</v>
    <v>Wells Fargo &amp; Co</v>
    <v>Wells Fargo &amp; Co</v>
    <v>24.5</v>
    <v>8.6705000000000005</v>
    <v>24.55</v>
    <v>24.04</v>
    <v>24.12</v>
    <v>4099998000</v>
    <v>WFC</v>
    <v>Wells Fargo &amp; Co (XNYS:WFC)</v>
    <v>38118868</v>
    <v>53853176</v>
    <v>1929</v>
  </rv>
  <rv s="4">
    <v>413</v>
  </rv>
  <rv s="0">
    <v>https://www.bing.com/financeapi/forcetrigger?t=a262jc&amp;q=XNYS%3aWST&amp;form=skydnc</v>
    <v>Learn more on Bing</v>
  </rv>
  <rv s="6">
    <v>en-US</v>
    <v>a262jc</v>
    <v>268435456</v>
    <v>268435457</v>
    <v>1</v>
    <v>Powered by Refinitiv</v>
    <v>9</v>
    <v>West Pharmaceutical Services Inc (XNYS:WST)</v>
    <v>10</v>
    <v>11</v>
    <v>Finance</v>
    <v>5</v>
    <v>236.54</v>
    <v>120.12</v>
    <v>1.1208</v>
    <v>3.63</v>
    <v>0</v>
    <v>1.5626000000000001E-2</v>
    <v>0</v>
    <v>USD</v>
    <v>West Pharmaceutical Services, Inc. is a manufacturer of packaging components and delivery systems for injectable drugs and healthcare products. The Company's products include vial containment solutions, prefillable systems, self-injection platforms, cartridge systems and components, reconstitution and transfer systems, intradermal delivery solutions, specialty components, and contract manufacturing and analytical services. The Company's segments include Proprietary Products and Contract-Manufactured Products. The Proprietary Products segment develops commercial and operational strategies across its global network, with specific emphasis on product offerings to biologic, generic and pharmaceutical drug customers. The Contract-Manufactured Products segment serves as an integrated business focused on the design, manufacture and automated assembly of various devices, primarily for pharmaceutical, diagnostic and medical device customers.</v>
    <v>8200</v>
    <v>New York Stock Exchange</v>
    <v>XNYS</v>
    <v>XNYS</v>
    <v>530 HERMAN O WEST DR, EXTON, PA, 19341-1147 US</v>
    <v>236.61</v>
    <v>Healthcare Equipment &amp; Supplies</v>
    <v>Stock</v>
    <v>44021.958333356248</v>
    <v>415</v>
    <v>231.18</v>
    <v>17097800000</v>
    <v>West Pharmaceutical Services Inc</v>
    <v>West Pharmaceutical Services Inc</v>
    <v>233.84</v>
    <v>67.253600000000006</v>
    <v>232.3</v>
    <v>235.93</v>
    <v>235.93</v>
    <v>73602230</v>
    <v>WST</v>
    <v>West Pharmaceutical Services Inc (XNYS:WST)</v>
    <v>375818</v>
    <v>665858</v>
    <v>1923</v>
  </rv>
  <rv s="4">
    <v>416</v>
  </rv>
  <rv s="0">
    <v>https://www.bing.com/financeapi/forcetrigger?t=a25w8m&amp;q=XNAS%3aWING&amp;form=skydnc</v>
    <v>Learn more on Bing</v>
  </rv>
  <rv s="6">
    <v>en-US</v>
    <v>a25w8m</v>
    <v>268435456</v>
    <v>268435457</v>
    <v>1</v>
    <v>Powered by Refinitiv</v>
    <v>9</v>
    <v>Wingstop Inc (XNAS:WING)</v>
    <v>10</v>
    <v>11</v>
    <v>Finance</v>
    <v>5</v>
    <v>146.13</v>
    <v>44.27</v>
    <v>1.1498999999999999</v>
    <v>-2.54</v>
    <v>2.2430000000000002E-3</v>
    <v>-1.8048999999999999E-2</v>
    <v>0.31</v>
    <v>USD</v>
    <v>Wingstop Inc. is franchisor and operator of restaurants that specializes in cooked-to-order, hand-sauced and tossed chicken wings. The Company operates through two segments: Franchise and Company. As of December 31, 2016, the Company offers its guests 11 flavors on bone-in and boneless chicken wings paired with hand-cut, seasoned fries and sides. It is a casual chicken wings-focused restaurant chain with various concepts, which include wings as add-on menu items or focus on wings in a bar or sports-centric setting. The flavors include Atomic, Mango Habanero, Cajun, Original Hot, Louisiana Rub, Mild, Hickory Smoked BBQ, Lemon Pepper, Garlic Parmesan, Hawaiian and Teriyaki. It offers various order options, including eat-in, to go, individual, combo meals and family packs. The Company maintains Website hosting, and manages the development and maintenance of the mobile Wingstop application. It markets Wingstop products, services and restaurants through the Website, www.wingstop.com.</v>
    <v>784</v>
    <v>Nasdaq Stock Market</v>
    <v>XNAS</v>
    <v>XNAS</v>
    <v>5501 Lyndon B Johnson Fwy Fl 5, DALLAS, TX, 75240-6225 US</v>
    <v>142.86000000000001</v>
    <v>Hotels &amp; Entertainment Services</v>
    <v>Stock</v>
    <v>44021.926513657032</v>
    <v>418</v>
    <v>135.16</v>
    <v>4163271000</v>
    <v>Wingstop Inc</v>
    <v>Wingstop Inc</v>
    <v>141.80000000000001</v>
    <v>190.30430000000001</v>
    <v>140.72999999999999</v>
    <v>138.19</v>
    <v>138.5</v>
    <v>29583390</v>
    <v>WING</v>
    <v>Wingstop Inc (XNAS:WING)</v>
    <v>523527</v>
    <v>747480</v>
    <v>2015</v>
  </rv>
  <rv s="4">
    <v>419</v>
  </rv>
  <rv s="0">
    <v>https://www.bing.com/financeapi/forcetrigger?t=a26h2w&amp;q=XNAS%3aZLAB&amp;form=skydnc</v>
    <v>Learn more on Bing</v>
  </rv>
  <rv s="10">
    <v>en-US</v>
    <v>a26h2w</v>
    <v>268435456</v>
    <v>268435457</v>
    <v>1</v>
    <v>Powered by Refinitiv</v>
    <v>16</v>
    <v>Zai Lab Ltd (XNAS:ZLAB)</v>
    <v>10</v>
    <v>17</v>
    <v>Finance</v>
    <v>5</v>
    <v>89.48</v>
    <v>29.43</v>
    <v>2.61</v>
    <v>1.6987000000000002E-2</v>
    <v>3.0045000000000002E-2</v>
    <v>1.52</v>
    <v>USD</v>
    <v>Zai Lab Ltd is a biopharmaceutical company. The Company is focused on discovering or licensing, developing and commercializing proprietary therapeutics that address areas of large unmet medical need in the China market, including in the fields of oncology, autoimmune and infectious diseases. The Company has a broad pipeline of proprietary drug candidates that range from discovery stage to late-stage clinical programs. These include three drug candidates with greater China rights and three drug candidates with global rights. The greater China rights drug candidates include Niraparib (ZL-2306), Omadacycline (ZL-2401) and ZL-2301. The global rights drug candidates include Fugan (ZL-3101), ZL-2302 and ZL-1101.</v>
    <v>692</v>
    <v>Nasdaq Stock Market</v>
    <v>XNAS</v>
    <v>XNAS</v>
    <v>4560 Jinke Road, Bldg. 1, 4F, Pudong, SHANGHAI, SHANGHAI, 201210 CN</v>
    <v>89.48</v>
    <v>Biotechnology &amp; Medical Research</v>
    <v>Stock</v>
    <v>44021.95774277734</v>
    <v>421</v>
    <v>85.53</v>
    <v>6487062000</v>
    <v>Zai Lab Ltd</v>
    <v>Zai Lab Ltd</v>
    <v>86.79</v>
    <v>86.87</v>
    <v>89.48</v>
    <v>91</v>
    <v>74675510</v>
    <v>ZLAB</v>
    <v>Zai Lab Ltd (XNAS:ZLAB)</v>
    <v>511289</v>
    <v>470690</v>
    <v>2013</v>
  </rv>
  <rv s="4">
    <v>422</v>
  </rv>
  <rv s="0">
    <v>http://en.wikipedia.org/wiki/Zoom_Video_Communications</v>
    <v>Wikipedia</v>
  </rv>
  <rv s="1">
    <v>0</v>
    <v>424</v>
  </rv>
  <rv s="2">
    <v>6</v>
    <v>https://www.bing.com/th?id=AMMS_166de0c9400c7b6e4dde6f49a3ff8527&amp;qlt=95</v>
    <v>425</v>
    <v>https://www.bing.com/images/search?form=xlimg&amp;q=zoom+owner</v>
    <v>Image of Zoom Video Communications Inc</v>
    <v/>
  </rv>
  <rv s="0">
    <v>https://www.bing.com/financeapi/forcetrigger?t=bpoxyc&amp;q=XNAS%3aZM&amp;form=skydnc</v>
    <v>Learn more on Bing</v>
  </rv>
  <rv s="7">
    <v>en-US</v>
    <v>bpoxyc</v>
    <v>268435456</v>
    <v>268435457</v>
    <v>1</v>
    <v>Powered by Refinitiv</v>
    <v>12</v>
    <v>Zoom Video Communications Inc (XNAS:ZM)</v>
    <v>3</v>
    <v>13</v>
    <v>Finance</v>
    <v>5</v>
    <v>275.08</v>
    <v>60.967500000000001</v>
    <v>3.2</v>
    <v>5.4910000000000002E-3</v>
    <v>1.2016000000000001E-2</v>
    <v>1.48</v>
    <v>USD</v>
    <v>Zoom Video Communications, Inc. is a provider of video-first communication platform and Web conferencing services. It offers cloud-native platform, which unifies cloud video conferencing, online meetings, group messaging and a software-based conference room system, which enables users to easily experience Zoom Meetings in their physical meeting spaces. Its solution offers video, audio and screen-sharing experience across Windows, Mac, Linux, Android, BlackBerry, Zoom Rooms and H.323/Session Initiation Protocol room systems, such as Polycom and Cisco Tandberg. Its solutions include Meetings, Premium Audio, Business Instant Messaging (IM), Video Webinar, Zoom Rooms, H.323/SIP Connector and Developer Platform. Its cloud video conferencing solutions include full screen and gallery view, and dual stream for dual screen. Its security solutions include secure socket layer (SSL) encryption and role-based access control. It offers its solutions to education, finance and government sectors.</v>
    <v>2854</v>
    <v>Nasdaq Stock Market</v>
    <v>XNAS</v>
    <v>XNAS</v>
    <v>55 Almaden Blvd Fl 6, San Jose, CA, 95113-1608 US</v>
    <v>272.7</v>
    <v>426</v>
    <v>Software &amp; IT Services</v>
    <v>Stock</v>
    <v>44021.999693228907</v>
    <v>427</v>
    <v>264.22000000000003</v>
    <v>75129660000</v>
    <v>Zoom Video Communications Inc</v>
    <v>Zoom Video Communications Inc</v>
    <v>269.01</v>
    <v>1566.588</v>
    <v>266.32</v>
    <v>269.52</v>
    <v>271</v>
    <v>282103000</v>
    <v>ZM</v>
    <v>Zoom Video Communications Inc (XNAS:ZM)</v>
    <v>5396039</v>
    <v>11582869</v>
    <v>2011</v>
  </rv>
  <rv s="4">
    <v>428</v>
  </rv>
  <rv s="0">
    <v>http://de.wikipedia.org/wiki/Ulta_Beauty</v>
    <v>Wikipedia</v>
  </rv>
  <rv s="1">
    <v>0</v>
    <v>430</v>
  </rv>
  <rv s="2">
    <v>6</v>
    <v>https://www.bing.com/th?id=AMMS_1e0509991c0e27fe9607999f2564a996&amp;qlt=95</v>
    <v>431</v>
    <v>https://www.bing.com/images/search?form=xlimg&amp;q=ulta+beauty</v>
    <v>Image of Ulta Beauty Inc</v>
    <v/>
  </rv>
  <rv s="0">
    <v>https://www.bing.com/financeapi/forcetrigger?t=a24war&amp;q=XNAS%3aULTA&amp;form=skydnc</v>
    <v>Learn more on Bing</v>
  </rv>
  <rv s="3">
    <v>en-US</v>
    <v>a24war</v>
    <v>268435456</v>
    <v>268435457</v>
    <v>1</v>
    <v>Powered by Refinitiv</v>
    <v>0</v>
    <v>Ulta Beauty Inc (XNAS:ULTA)</v>
    <v>3</v>
    <v>4</v>
    <v>Finance</v>
    <v>5</v>
    <v>368.83</v>
    <v>124.05</v>
    <v>1.4527000000000001</v>
    <v>-9.7200000000000006</v>
    <v>5.1480000000000007E-3</v>
    <v>-4.8113999999999997E-2</v>
    <v>0.99</v>
    <v>USD</v>
    <v>Ulta Beauty, Inc. is a holding company for the Ulta Beauty group of companies. The Company is a beauty retailer. The Company offers cosmetics, fragrance, skin, hair care products and salon services. The Company offers approximately 20,000 products from over 500 beauty brands across all categories, including the Company’s own private label. The Company also offers a full-service salon in every store featuring hair, skin and brow services. The Company operates approximately 970 retail stores across over 48 states and the District of Columbia and also distributes its products through its Website, which includes a collection of tips, tutorials and social content. The Company offers makeup products, such as foundation, face powder, concealer, color correcting, face primer, blush, bronzer, contouring, highlighter, setting spray, shampoos, conditioners, hair styling products, hair styling tools and perfumes. The Company also offers makeup brushes and tools, and makeup bags and cases.</v>
    <v>18000</v>
    <v>Nasdaq Stock Market</v>
    <v>XNAS</v>
    <v>XNAS</v>
    <v>1000 Remington Blvd Ste 120, BOLINGBROOK, IL, 60440-4708 US</v>
    <v>202.13499999999999</v>
    <v>432</v>
    <v>Specialty Retailers</v>
    <v>Stock</v>
    <v>44021.999979907028</v>
    <v>433</v>
    <v>191.09</v>
    <v>11376090000</v>
    <v>Ulta Beauty Inc</v>
    <v>Ulta Beauty Inc</v>
    <v>201.95</v>
    <v>26.917100000000001</v>
    <v>202.02</v>
    <v>192.3</v>
    <v>193.29</v>
    <v>56311710</v>
    <v>ULTA</v>
    <v>Ulta Beauty Inc (XNAS:ULTA)</v>
    <v>1257588</v>
    <v>1361262</v>
    <v>2016</v>
  </rv>
  <rv s="4">
    <v>434</v>
  </rv>
  <rv s="0">
    <v>http://creativecommons.org/licenses/by/3.0</v>
    <v>CC BY 3.0</v>
  </rv>
  <rv s="0">
    <v>http://zh.wikipedia.org/wiki/欧迪办公</v>
    <v>Wikipedia</v>
  </rv>
  <rv s="1">
    <v>436</v>
    <v>437</v>
  </rv>
  <rv s="2">
    <v>6</v>
    <v>https://www.bing.com/th?id=AMMS_450c9a739743b467c99f1873d9e0b2eb&amp;qlt=95</v>
    <v>438</v>
    <v>https://www.bing.com/images/search?form=xlimg&amp;q=office+depot</v>
    <v>Image of ODP Corp</v>
    <v/>
  </rv>
  <rv s="0">
    <v>https://www.bing.com/financeapi/forcetrigger?t=a1z3k2&amp;q=XNAS%3aODP&amp;form=skydnc</v>
    <v>Learn more on Bing</v>
  </rv>
  <rv s="3">
    <v>en-US</v>
    <v>a1z3k2</v>
    <v>268435456</v>
    <v>268435457</v>
    <v>1</v>
    <v>Powered by Refinitiv</v>
    <v>0</v>
    <v>ODP Corp (XNAS:ODP)</v>
    <v>3</v>
    <v>4</v>
    <v>Finance</v>
    <v>5</v>
    <v>29.9</v>
    <v>12.3</v>
    <v>2.3085</v>
    <v>-2.0550000000000002</v>
    <v>1.4493000000000001E-2</v>
    <v>-9.3133999999999995E-2</v>
    <v>0.28999999999999998</v>
    <v>USD</v>
    <v xml:space="preserve">ODP Corporation is a provider of business services, products and digital workplace technology solutions to small, medium and enterprise businesses. The Company is operating through its direct and indirect subsidiaries, maintains a fully integrated business-to-business (B2B) distribution platform of approximately 1,300 stores and online presence. The Company offers its solutions under the brands Office Depot, OfficeMax, CompuCom and Grand&amp;Toy. The Company offers its customers the tools and resources they need to focus to start growing and to run their business. </v>
    <v>40000</v>
    <v>Nasdaq Stock Market</v>
    <v>XNAS</v>
    <v>XNAS</v>
    <v>6600 North Military Trail, BOCA RATON, FL, 33496 US</v>
    <v>21.83</v>
    <v>439</v>
    <v>Specialty Retailers</v>
    <v>Stock</v>
    <v>44021.999542962498</v>
    <v>440</v>
    <v>19.89</v>
    <v>1161366000</v>
    <v>ODP Corp</v>
    <v>ODP Corp</v>
    <v>21.8</v>
    <v>0.89039999999999997</v>
    <v>22.065000000000001</v>
    <v>20.010000000000002</v>
    <v>20.3</v>
    <v>52633840</v>
    <v>ODP</v>
    <v>ODP Corp (XNAS:ODP)</v>
    <v>1500098</v>
    <v>1108674</v>
    <v>1986</v>
  </rv>
  <rv s="4">
    <v>441</v>
  </rv>
  <rv s="0">
    <v>https://www.bing.com/financeapi/forcetrigger?t=a23dkr&amp;q=ARCX%3aSPHD&amp;form=skydnc</v>
    <v>Learn more on Bing</v>
  </rv>
  <rv s="14">
    <v>en-US</v>
    <v>a23dkr</v>
    <v>268435456</v>
    <v>268435459</v>
    <v>1</v>
    <v>Powered by Refinitiv</v>
    <v>26</v>
    <v>Invesco S&amp;P 500 High Div Low Volatility ETF (ARCX:SPHD)</v>
    <v>27</v>
    <v>28</v>
    <v>Finance</v>
    <v>29</v>
    <v>44.42</v>
    <v>25.38</v>
    <v>0.84689999999999999</v>
    <v>-0.78</v>
    <v>9.4430000000000002E-4</v>
    <v>-2.3963000000000002E-2</v>
    <v>0.03</v>
    <v>USD</v>
    <v>NYSE Arca</v>
    <v>ARCX</v>
    <v>3.0000000000000001E-3</v>
    <v>32.520000000000003</v>
    <v>ETF</v>
    <v>44022.000000057815</v>
    <v>443</v>
    <v>31.556699999999999</v>
    <v>2475335125.6739998</v>
    <v>Invesco S&amp;P 500 High Div Low Volatility ETF</v>
    <v>32.520000000000003</v>
    <v>32.549999999999997</v>
    <v>31.77</v>
    <v>31.8</v>
    <v>SPHD</v>
    <v>Invesco S&amp;P 500 High Div Low Volatility ETF (ARCX:SPHD)</v>
    <v>1080421</v>
    <v>1182975</v>
  </rv>
  <rv s="4">
    <v>444</v>
  </rv>
  <rv s="0">
    <v>https://www.bing.com/financeapi/forcetrigger?t=a1zgdm&amp;q=ARCX%3aPALL&amp;form=skydnc</v>
    <v>Learn more on Bing</v>
  </rv>
  <rv s="14">
    <v>en-US</v>
    <v>a1zgdm</v>
    <v>268435456</v>
    <v>268435459</v>
    <v>1</v>
    <v>Powered by Refinitiv</v>
    <v>26</v>
    <v>Aberdeen Standard Physical Palladium Shares ETF (ARCX:PALL)</v>
    <v>27</v>
    <v>28</v>
    <v>Finance</v>
    <v>29</v>
    <v>273.16379999999998</v>
    <v>130.04</v>
    <v>0.39129999999999998</v>
    <v>3.88</v>
    <v>1.1474E-2</v>
    <v>2.1554000000000004E-2</v>
    <v>2.11</v>
    <v>USD</v>
    <v>NYSE Arca</v>
    <v>ARCX</v>
    <v>6.0000000000000001E-3</v>
    <v>188.68</v>
    <v>ETF</v>
    <v>44022.000000010936</v>
    <v>446</v>
    <v>182.3</v>
    <v>263816104.05000001</v>
    <v>Aberdeen Standard Physical Palladium Shares ETF</v>
    <v>186.88</v>
    <v>180.01</v>
    <v>183.89</v>
    <v>186</v>
    <v>PALL</v>
    <v>Aberdeen Standard Physical Palladium Shares ETF (ARCX:PALL)</v>
    <v>51158</v>
    <v>26207</v>
  </rv>
  <rv s="4">
    <v>447</v>
  </rv>
  <rv s="0">
    <v>https://www.bing.com/financeapi/forcetrigger?t=a2145r&amp;q=ARCX%3aPPA&amp;form=skydnc</v>
    <v>Learn more on Bing</v>
  </rv>
  <rv s="14">
    <v>en-US</v>
    <v>a2145r</v>
    <v>268435456</v>
    <v>268435459</v>
    <v>1</v>
    <v>Powered by Refinitiv</v>
    <v>26</v>
    <v>Invesco Aerospace &amp; Defense ETF (ARCX:PPA)</v>
    <v>27</v>
    <v>28</v>
    <v>Finance</v>
    <v>29</v>
    <v>73.994900000000001</v>
    <v>39.595799999999997</v>
    <v>0.96730000000000005</v>
    <v>-1.72</v>
    <v>0</v>
    <v>-3.1834000000000001E-2</v>
    <v>0</v>
    <v>USD</v>
    <v>NYSE Arca</v>
    <v>ARCX</v>
    <v>6.0999999999999995E-3</v>
    <v>53.98</v>
    <v>ETF</v>
    <v>44022.000000022657</v>
    <v>449</v>
    <v>52.261000000000003</v>
    <v>696035923.99000001</v>
    <v>Invesco Aerospace &amp; Defense ETF</v>
    <v>53.98</v>
    <v>54.03</v>
    <v>52.31</v>
    <v>52.31</v>
    <v>PPA</v>
    <v>Invesco Aerospace &amp; Defense ETF (ARCX:PPA)</v>
    <v>87815</v>
    <v>67065</v>
  </rv>
  <rv s="4">
    <v>450</v>
  </rv>
  <rv s="0">
    <v>https://www.bing.com/financeapi/forcetrigger?t=a25o5r&amp;q=ARCX%3aVYM&amp;form=skydnc</v>
    <v>Learn more on Bing</v>
  </rv>
  <rv s="14">
    <v>en-US</v>
    <v>a25o5r</v>
    <v>268435456</v>
    <v>268435459</v>
    <v>1</v>
    <v>Powered by Refinitiv</v>
    <v>26</v>
    <v>Vanguard High Dividend Yield Index Fund;ETF (ARCX:VYM)</v>
    <v>27</v>
    <v>28</v>
    <v>Finance</v>
    <v>29</v>
    <v>94.86</v>
    <v>60.07</v>
    <v>0.88419999999999999</v>
    <v>-1.35</v>
    <v>5.0280000000000004E-3</v>
    <v>-1.7106E-2</v>
    <v>0.39</v>
    <v>USD</v>
    <v>NYSE Arca</v>
    <v>ARCX</v>
    <v>8.0000000000000004E-4</v>
    <v>78.84</v>
    <v>ETF</v>
    <v>44022.000000022657</v>
    <v>452</v>
    <v>77.010000000000005</v>
    <v>25585600088.990002</v>
    <v>Vanguard High Dividend Yield Index Fund;ETF</v>
    <v>78.84</v>
    <v>78.92</v>
    <v>77.569999999999993</v>
    <v>77.959999999999994</v>
    <v>VYM</v>
    <v>Vanguard High Dividend Yield Index Fund;ETF (ARCX:VYM)</v>
    <v>1623909</v>
    <v>1936303</v>
  </rv>
  <rv s="4">
    <v>453</v>
  </rv>
  <rv s="0">
    <v>https://www.bing.com/financeapi/forcetrigger?t=a22m27&amp;q=ARCX%3aSCHD&amp;form=skydnc</v>
    <v>Learn more on Bing</v>
  </rv>
  <rv s="14">
    <v>en-US</v>
    <v>a22m27</v>
    <v>268435456</v>
    <v>268435459</v>
    <v>1</v>
    <v>Powered by Refinitiv</v>
    <v>26</v>
    <v>Schwab US Dividend Equity ETF (ARCX:SCHD)</v>
    <v>27</v>
    <v>28</v>
    <v>Finance</v>
    <v>29</v>
    <v>59.56</v>
    <v>38.825000000000003</v>
    <v>0.98029999999999995</v>
    <v>-1.1000000000000001</v>
    <v>-1.3900000000000002E-3</v>
    <v>-2.1371999999999999E-2</v>
    <v>-7.0000000000000007E-2</v>
    <v>USD</v>
    <v>NYSE Arca</v>
    <v>ARCX</v>
    <v>7.000000000000001E-4</v>
    <v>51.385100000000001</v>
    <v>ETF</v>
    <v>44022.000000474218</v>
    <v>455</v>
    <v>50.06</v>
    <v>11125665085.860001</v>
    <v>Schwab US Dividend Equity ETF</v>
    <v>51.38</v>
    <v>51.47</v>
    <v>50.37</v>
    <v>50.3</v>
    <v>SCHD</v>
    <v>Schwab US Dividend Equity ETF (ARCX:SCHD)</v>
    <v>1571678</v>
    <v>2192997</v>
  </rv>
  <rv s="4">
    <v>456</v>
  </rv>
  <rv s="0">
    <v>https://www.bing.com/financeapi/forcetrigger?t=a25cbh&amp;q=ARCX%3aVIG&amp;form=skydnc</v>
    <v>Learn more on Bing</v>
  </rv>
  <rv s="14">
    <v>en-US</v>
    <v>a25cbh</v>
    <v>268435456</v>
    <v>268435459</v>
    <v>1</v>
    <v>Powered by Refinitiv</v>
    <v>26</v>
    <v>Vanguard Dividend Appreciation Index Fund;ETF (ARCX:VIG)</v>
    <v>27</v>
    <v>28</v>
    <v>Finance</v>
    <v>29</v>
    <v>130.91</v>
    <v>87.711299999999994</v>
    <v>0.85940000000000005</v>
    <v>-0.76</v>
    <v>0</v>
    <v>-6.3920000000000001E-3</v>
    <v>0</v>
    <v>USD</v>
    <v>NYSE Arca</v>
    <v>ARCX</v>
    <v>8.0000000000000004E-4</v>
    <v>119.05</v>
    <v>ETF</v>
    <v>44022.000000080472</v>
    <v>458</v>
    <v>116.91</v>
    <v>42558745752.559998</v>
    <v>Vanguard Dividend Appreciation Index Fund;ETF</v>
    <v>118.93</v>
    <v>118.89</v>
    <v>118.13</v>
    <v>118.13</v>
    <v>VIG</v>
    <v>Vanguard Dividend Appreciation Index Fund;ETF (ARCX:VIG)</v>
    <v>1170835</v>
    <v>1412122</v>
  </rv>
  <rv s="4">
    <v>459</v>
  </rv>
  <rv s="0">
    <v>https://www.bing.com/financeapi/forcetrigger?t=a1muvh&amp;q=XNAS%3aACWX&amp;form=skydnc</v>
    <v>Learn more on Bing</v>
  </rv>
  <rv s="14">
    <v>en-US</v>
    <v>a1muvh</v>
    <v>268435456</v>
    <v>268435459</v>
    <v>1</v>
    <v>Powered by Refinitiv</v>
    <v>26</v>
    <v>iShares MSCI ACWI ex US ETF (XNAS:ACWX)</v>
    <v>27</v>
    <v>28</v>
    <v>Finance</v>
    <v>30</v>
    <v>50.03</v>
    <v>32.4</v>
    <v>1.0195000000000001</v>
    <v>-0.35</v>
    <v>0</v>
    <v>-7.7729999999999995E-3</v>
    <v>0</v>
    <v>USD</v>
    <v>Nasdaq Stock Market</v>
    <v>XNAS</v>
    <v>3.2000000000000002E-3</v>
    <v>45.13</v>
    <v>ETF</v>
    <v>44021.833347534375</v>
    <v>461</v>
    <v>44.38</v>
    <v>2868429189.3899999</v>
    <v>iShares MSCI ACWI ex US ETF</v>
    <v>45.09</v>
    <v>45.03</v>
    <v>44.68</v>
    <v>44.68</v>
    <v>ACWX</v>
    <v>iShares MSCI ACWI ex US ETF (XNAS:ACWX)</v>
    <v>1259759</v>
    <v>1815113</v>
  </rv>
  <rv s="4">
    <v>462</v>
  </rv>
  <rv s="0">
    <v>https://www.bing.com/financeapi/forcetrigger?t=a1ro52&amp;q=ARCX%3aEDV&amp;form=skydnc</v>
    <v>Learn more on Bing</v>
  </rv>
  <rv s="14">
    <v>en-US</v>
    <v>a1ro52</v>
    <v>268435456</v>
    <v>268435459</v>
    <v>1</v>
    <v>Powered by Refinitiv</v>
    <v>26</v>
    <v>Vanguard Extended Duration Treasury Index Fd;ETF (ARCX:EDV)</v>
    <v>27</v>
    <v>28</v>
    <v>Finance</v>
    <v>29</v>
    <v>189.78</v>
    <v>123.3</v>
    <v>1.4255</v>
    <v>3.63</v>
    <v>-5.2900000000000006E-4</v>
    <v>2.1802000000000002E-2</v>
    <v>-0.09</v>
    <v>USD</v>
    <v>NYSE Arca</v>
    <v>ARCX</v>
    <v>7.000000000000001E-4</v>
    <v>170.42</v>
    <v>ETF</v>
    <v>44022.000000693748</v>
    <v>464</v>
    <v>166.86500000000001</v>
    <v>1493954489.55</v>
    <v>Vanguard Extended Duration Treasury Index Fd;ETF</v>
    <v>166.89</v>
    <v>166.5</v>
    <v>170.13</v>
    <v>170.04</v>
    <v>EDV</v>
    <v>Vanguard Extended Duration Treasury Index Fd;ETF (ARCX:EDV)</v>
    <v>300992</v>
    <v>274652</v>
  </rv>
  <rv s="4">
    <v>465</v>
  </rv>
  <rv s="0">
    <v>https://www.bing.com/financeapi/forcetrigger?t=a25ldm&amp;q=ARCX%3aVT&amp;form=skydnc</v>
    <v>Learn more on Bing</v>
  </rv>
  <rv s="14">
    <v>en-US</v>
    <v>a25ldm</v>
    <v>268435456</v>
    <v>268435459</v>
    <v>1</v>
    <v>Powered by Refinitiv</v>
    <v>26</v>
    <v>Vanguard Total World Stock Index Fund;ETF (ARCX:VT)</v>
    <v>27</v>
    <v>28</v>
    <v>Finance</v>
    <v>29</v>
    <v>83.23</v>
    <v>53.7</v>
    <v>1.0296000000000001</v>
    <v>-0.49</v>
    <v>0</v>
    <v>-6.3449999999999999E-3</v>
    <v>0</v>
    <v>USD</v>
    <v>NYSE Arca</v>
    <v>ARCX</v>
    <v>1E-3</v>
    <v>77.444999999999993</v>
    <v>ETF</v>
    <v>44022.000000057815</v>
    <v>467</v>
    <v>75.95</v>
    <v>13062120391.75</v>
    <v>Vanguard Total World Stock Index Fund;ETF</v>
    <v>77.41</v>
    <v>77.23</v>
    <v>76.739999999999995</v>
    <v>76.739999999999995</v>
    <v>VT</v>
    <v>Vanguard Total World Stock Index Fund;ETF (ARCX:VT)</v>
    <v>1400547</v>
    <v>2193943</v>
  </rv>
  <rv s="4">
    <v>468</v>
  </rv>
  <rv s="0">
    <v>https://www.bing.com/financeapi/forcetrigger?t=a1twnm&amp;q=ARCX%3aGLD&amp;form=skydnc</v>
    <v>Learn more on Bing</v>
  </rv>
  <rv s="14">
    <v>en-US</v>
    <v>a1twnm</v>
    <v>268435456</v>
    <v>268435459</v>
    <v>1</v>
    <v>Powered by Refinitiv</v>
    <v>26</v>
    <v>SPDR Gold Shares (ARCX:GLD)</v>
    <v>27</v>
    <v>28</v>
    <v>Finance</v>
    <v>29</v>
    <v>170.85579999999999</v>
    <v>131.1575</v>
    <v>0.80700000000000005</v>
    <v>-0.46</v>
    <v>-3.5369999999999998E-4</v>
    <v>-2.7039999999999998E-3</v>
    <v>-0.06</v>
    <v>USD</v>
    <v>NYSE Arca</v>
    <v>ARCX</v>
    <v>4.0000000000000001E-3</v>
    <v>170.63499999999999</v>
    <v>ETF</v>
    <v>44022.000000115622</v>
    <v>470</v>
    <v>168.78</v>
    <v>66994935892.209999</v>
    <v>SPDR Gold Shares</v>
    <v>170.48</v>
    <v>170.09</v>
    <v>169.63</v>
    <v>169.57</v>
    <v>GLD</v>
    <v>SPDR Gold Shares (ARCX:GLD)</v>
    <v>13327389</v>
    <v>9565406</v>
  </rv>
  <rv s="4">
    <v>471</v>
  </rv>
  <rv s="0">
    <v>https://www.bing.com/financeapi/forcetrigger?t=b1o8hw&amp;q=ARCX%3aGLDM&amp;form=skydnc</v>
    <v>Learn more on Bing</v>
  </rv>
  <rv s="15">
    <v>en-US</v>
    <v>b1o8hw</v>
    <v>268435456</v>
    <v>268435459</v>
    <v>1</v>
    <v>Powered by Refinitiv</v>
    <v>31</v>
    <v>SPDR Gold MiniShares Trust (ARCX:GLDM)</v>
    <v>27</v>
    <v>32</v>
    <v>Finance</v>
    <v>29</v>
    <v>18.12</v>
    <v>13.88</v>
    <v>-0.06</v>
    <v>0</v>
    <v>-3.3239999999999997E-3</v>
    <v>0</v>
    <v>USD</v>
    <v>NYSE Arca</v>
    <v>ARCX</v>
    <v>1.8E-3</v>
    <v>18.100000000000001</v>
    <v>ETF</v>
    <v>44022.000000046093</v>
    <v>473</v>
    <v>17.899999999999999</v>
    <v>2521087257.0999999</v>
    <v>SPDR Gold MiniShares Trust</v>
    <v>18.09</v>
    <v>18.05</v>
    <v>17.989999999999998</v>
    <v>17.989999999999998</v>
    <v>GLDM</v>
    <v>SPDR Gold MiniShares Trust (ARCX:GLDM)</v>
    <v>1908602</v>
    <v>2252643</v>
  </rv>
  <rv s="4">
    <v>474</v>
  </rv>
  <rv s="0">
    <v>https://www.bing.com/financeapi/forcetrigger?t=a25hm7&amp;q=ARCX%3aVOO&amp;form=skydnc</v>
    <v>Learn more on Bing</v>
  </rv>
  <rv s="14">
    <v>en-US</v>
    <v>a25hm7</v>
    <v>268435456</v>
    <v>268435459</v>
    <v>1</v>
    <v>Powered by Refinitiv</v>
    <v>26</v>
    <v>Vanguard 500 Index Fund;ETF (ARCX:VOO)</v>
    <v>27</v>
    <v>28</v>
    <v>Finance</v>
    <v>29</v>
    <v>311.58999999999997</v>
    <v>200.55</v>
    <v>1.0004999999999999</v>
    <v>-1.48</v>
    <v>2.215E-3</v>
    <v>-5.0970000000000008E-3</v>
    <v>0.64</v>
    <v>USD</v>
    <v>NYSE Arca</v>
    <v>ARCX</v>
    <v>4.0000000000000002E-4</v>
    <v>291.3</v>
    <v>ETF</v>
    <v>44022.000000578126</v>
    <v>476</v>
    <v>285.41000000000003</v>
    <v>147918757526.13</v>
    <v>Vanguard 500 Index Fund;ETF</v>
    <v>291.02</v>
    <v>290.38</v>
    <v>288.89999999999998</v>
    <v>289.54000000000002</v>
    <v>VOO</v>
    <v>Vanguard 500 Index Fund;ETF (ARCX:VOO)</v>
    <v>3164606</v>
    <v>4290749</v>
  </rv>
  <rv s="4">
    <v>477</v>
  </rv>
  <rv s="0">
    <v>https://www.bing.com/financeapi/forcetrigger?t=a1vcp2&amp;q=ARCX%3aIVES&amp;form=skydnc</v>
    <v>Learn more on Bing</v>
  </rv>
  <rv s="14">
    <v>en-US</v>
    <v>a1vcp2</v>
    <v>268435456</v>
    <v>268435459</v>
    <v>1</v>
    <v>Powered by Refinitiv</v>
    <v>26</v>
    <v>Wedbush ETFMG Global Cloud Technology ETF (ARCX:IVES)</v>
    <v>27</v>
    <v>28</v>
    <v>Finance</v>
    <v>29</v>
    <v>39.791400000000003</v>
    <v>22.11</v>
    <v>1.2043999999999999</v>
    <v>-0.2099</v>
    <v>7.3499999999999998E-3</v>
    <v>-5.9209999999999992E-3</v>
    <v>0.25900000000000001</v>
    <v>USD</v>
    <v>NYSE Arca</v>
    <v>ARCX</v>
    <v>7.9000000000000008E-3</v>
    <v>35.619900000000001</v>
    <v>ETF</v>
    <v>43973.000000057815</v>
    <v>479</v>
    <v>34.67</v>
    <v>42197531.899999999</v>
    <v>Wedbush ETFMG Global Cloud Technology ETF</v>
    <v>35.21</v>
    <v>35.4499</v>
    <v>35.24</v>
    <v>35.499000000000002</v>
    <v>IVES</v>
    <v>Wedbush ETFMG Global Cloud Technology ETF (ARCX:IVES)</v>
    <v>51873</v>
    <v>14957</v>
  </rv>
  <rv s="4">
    <v>480</v>
  </rv>
  <rv s="0">
    <v>https://www.bing.com/financeapi/forcetrigger?t=a1sv3m&amp;q=ARCX%3aFHLC&amp;form=skydnc</v>
    <v>Learn more on Bing</v>
  </rv>
  <rv s="14">
    <v>en-US</v>
    <v>a1sv3m</v>
    <v>268435456</v>
    <v>268435459</v>
    <v>1</v>
    <v>Powered by Refinitiv</v>
    <v>26</v>
    <v>Fidelity MSCI Health Care Index ETF (ARCX:FHLC)</v>
    <v>27</v>
    <v>28</v>
    <v>Finance</v>
    <v>29</v>
    <v>51.64</v>
    <v>35.74</v>
    <v>1.0129999999999999</v>
    <v>-0.42</v>
    <v>5.9540000000000005E-4</v>
    <v>-8.2660000000000008E-3</v>
    <v>0.03</v>
    <v>USD</v>
    <v>NYSE Arca</v>
    <v>ARCX</v>
    <v>8.0000000000000004E-4</v>
    <v>50.896700000000003</v>
    <v>ETF</v>
    <v>44022.000000497654</v>
    <v>482</v>
    <v>49.82</v>
    <v>1914528525</v>
    <v>Fidelity MSCI Health Care Index ETF</v>
    <v>50.78</v>
    <v>50.81</v>
    <v>50.39</v>
    <v>50.42</v>
    <v>FHLC</v>
    <v>Fidelity MSCI Health Care Index ETF (ARCX:FHLC)</v>
    <v>160815</v>
    <v>206046</v>
  </rv>
  <rv s="4">
    <v>483</v>
  </rv>
  <rv s="0">
    <v>https://www.bing.com/financeapi/forcetrigger?t=a25bqh&amp;q=ARCX%3aVHT&amp;form=skydnc</v>
    <v>Learn more on Bing</v>
  </rv>
  <rv s="14">
    <v>en-US</v>
    <v>a25bqh</v>
    <v>268435456</v>
    <v>268435459</v>
    <v>1</v>
    <v>Powered by Refinitiv</v>
    <v>26</v>
    <v>Vanguard Health Care Index Fund;ETF (ARCX:VHT)</v>
    <v>27</v>
    <v>28</v>
    <v>Finance</v>
    <v>29</v>
    <v>198.67500000000001</v>
    <v>138.11000000000001</v>
    <v>1.0150999999999999</v>
    <v>-1.52</v>
    <v>-8.7099999999999992E-4</v>
    <v>-7.7280000000000005E-3</v>
    <v>-0.17</v>
    <v>USD</v>
    <v>NYSE Arca</v>
    <v>ARCX</v>
    <v>1E-3</v>
    <v>197.1499</v>
    <v>ETF</v>
    <v>44022.000000046093</v>
    <v>485</v>
    <v>192.68</v>
    <v>10895594009.57</v>
    <v>Vanguard Health Care Index Fund;ETF</v>
    <v>196.6</v>
    <v>196.69</v>
    <v>195.17</v>
    <v>195</v>
    <v>VHT</v>
    <v>Vanguard Health Care Index Fund;ETF (ARCX:VHT)</v>
    <v>161512</v>
    <v>258682</v>
  </rv>
  <rv s="4">
    <v>486</v>
  </rv>
  <rv s="0">
    <v>https://www.bing.com/financeapi/forcetrigger?t=a2585r&amp;q=XNAS%3aVCLT&amp;form=skydnc</v>
    <v>Learn more on Bing</v>
  </rv>
  <rv s="14">
    <v>en-US</v>
    <v>a2585r</v>
    <v>268435456</v>
    <v>268435459</v>
    <v>1</v>
    <v>Powered by Refinitiv</v>
    <v>26</v>
    <v>Vanguard Long-Term Corporate Bond Idx Fund;ETF (XNAS:VCLT)</v>
    <v>27</v>
    <v>28</v>
    <v>Finance</v>
    <v>29</v>
    <v>109.98</v>
    <v>78.180000000000007</v>
    <v>1.6297999999999999</v>
    <v>0.81499999999999995</v>
    <v>2.8860000000000001E-3</v>
    <v>7.522E-3</v>
    <v>0.315</v>
    <v>USD</v>
    <v>Nasdaq Stock Market</v>
    <v>XNAS</v>
    <v>7.000000000000001E-4</v>
    <v>109.48</v>
    <v>ETF</v>
    <v>44021.913019594533</v>
    <v>488</v>
    <v>108.36</v>
    <v>4406587193.2299995</v>
    <v>Vanguard Long-Term Corporate Bond Idx Fund;ETF</v>
    <v>108.49</v>
    <v>108.35</v>
    <v>109.16500000000001</v>
    <v>109.48</v>
    <v>VCLT</v>
    <v>Vanguard Long-Term Corporate Bond Idx Fund;ETF (XNAS:VCLT)</v>
    <v>1378757</v>
    <v>813494</v>
  </rv>
  <rv s="4">
    <v>489</v>
  </rv>
  <rv s="0">
    <v>https://www.bing.com/financeapi/forcetrigger?t=a1vf8m&amp;q=ARCX%3aIHI&amp;form=skydnc</v>
    <v>Learn more on Bing</v>
  </rv>
  <rv s="14">
    <v>en-US</v>
    <v>a1vf8m</v>
    <v>268435456</v>
    <v>268435459</v>
    <v>1</v>
    <v>Powered by Refinitiv</v>
    <v>26</v>
    <v>iShares US Medical Devices ETF (ARCX:IHI)</v>
    <v>27</v>
    <v>28</v>
    <v>Finance</v>
    <v>29</v>
    <v>278.19</v>
    <v>183.25</v>
    <v>1.0038</v>
    <v>0.51</v>
    <v>7.3819999999999995E-5</v>
    <v>1.8859999999999999E-3</v>
    <v>0.02</v>
    <v>USD</v>
    <v>NYSE Arca</v>
    <v>ARCX</v>
    <v>4.3E-3</v>
    <v>272.53570000000002</v>
    <v>ETF</v>
    <v>44022.000000798434</v>
    <v>491</v>
    <v>267</v>
    <v>6604812034.3599997</v>
    <v>iShares US Medical Devices ETF</v>
    <v>270.63</v>
    <v>270.41000000000003</v>
    <v>270.92</v>
    <v>270.94</v>
    <v>IHI</v>
    <v>iShares US Medical Devices ETF (ARCX:IHI)</v>
    <v>162599</v>
    <v>278949</v>
  </rv>
  <rv s="4">
    <v>492</v>
  </rv>
  <rv s="0">
    <v>https://www.bing.com/financeapi/forcetrigger?t=a1v4jc&amp;q=XNAS%3aIBB&amp;form=skydnc</v>
    <v>Learn more on Bing</v>
  </rv>
  <rv s="14">
    <v>en-US</v>
    <v>a1v4jc</v>
    <v>268435456</v>
    <v>268435459</v>
    <v>1</v>
    <v>Powered by Refinitiv</v>
    <v>26</v>
    <v>iShares Nasdaq Biotechnology ETF (XNAS:IBB)</v>
    <v>27</v>
    <v>28</v>
    <v>Finance</v>
    <v>29</v>
    <v>142.33000000000001</v>
    <v>92.15</v>
    <v>1.2458</v>
    <v>-0.24</v>
    <v>1.8500000000000001E-3</v>
    <v>-1.704E-3</v>
    <v>0.26</v>
    <v>USD</v>
    <v>Nasdaq Stock Market</v>
    <v>XNAS</v>
    <v>4.6999999999999993E-3</v>
    <v>141.81</v>
    <v>ETF</v>
    <v>44021.999194108597</v>
    <v>494</v>
    <v>138.34</v>
    <v>9521329176.4099998</v>
    <v>iShares Nasdaq Biotechnology ETF</v>
    <v>141.1</v>
    <v>140.81</v>
    <v>140.57</v>
    <v>140.83000000000001</v>
    <v>IBB</v>
    <v>iShares Nasdaq Biotechnology ETF (XNAS:IBB)</v>
    <v>2807035</v>
    <v>3841980</v>
  </rv>
  <rv s="4">
    <v>495</v>
  </rv>
  <rv s="0">
    <v>https://www.bing.com/financeapi/forcetrigger?t=a1smu2&amp;q=ARCX%3aFBT&amp;form=skydnc</v>
    <v>Learn more on Bing</v>
  </rv>
  <rv s="14">
    <v>en-US</v>
    <v>a1smu2</v>
    <v>268435456</v>
    <v>268435459</v>
    <v>1</v>
    <v>Powered by Refinitiv</v>
    <v>26</v>
    <v>First Trust NYSE Arca Biotechnology Index Fund (ARCX:FBT)</v>
    <v>27</v>
    <v>28</v>
    <v>Finance</v>
    <v>29</v>
    <v>175.83</v>
    <v>108.08</v>
    <v>1.3794999999999999</v>
    <v>-0.26</v>
    <v>5.6230000000000004E-3</v>
    <v>-1.49E-3</v>
    <v>0.98</v>
    <v>USD</v>
    <v>NYSE Arca</v>
    <v>ARCX</v>
    <v>5.6000000000000008E-3</v>
    <v>175.39</v>
    <v>ETF</v>
    <v>44022.000000080472</v>
    <v>497</v>
    <v>172.09</v>
    <v>2154897908.5560002</v>
    <v>First Trust NYSE Arca Biotechnology Index Fund</v>
    <v>175</v>
    <v>174.53</v>
    <v>174.27</v>
    <v>175.25</v>
    <v>FBT</v>
    <v>First Trust NYSE Arca Biotechnology Index Fund (ARCX:FBT)</v>
    <v>116902</v>
    <v>79467</v>
  </rv>
  <rv s="4">
    <v>498</v>
  </rv>
  <rv s="0">
    <v>https://www.bing.com/financeapi/forcetrigger?t=a25bf2&amp;q=ARCX%3aVGT&amp;form=skydnc</v>
    <v>Learn more on Bing</v>
  </rv>
  <rv s="14">
    <v>en-US</v>
    <v>a25bf2</v>
    <v>268435456</v>
    <v>268435459</v>
    <v>1</v>
    <v>Powered by Refinitiv</v>
    <v>26</v>
    <v>Vanguard Information Technology Index Fund;ETF (ARCX:VGT)</v>
    <v>27</v>
    <v>28</v>
    <v>Finance</v>
    <v>29</v>
    <v>288.79000000000002</v>
    <v>179.45</v>
    <v>1.0276000000000001</v>
    <v>1.1599999999999999</v>
    <v>3.186E-3</v>
    <v>4.0330000000000001E-3</v>
    <v>0.92</v>
    <v>USD</v>
    <v>NYSE Arca</v>
    <v>ARCX</v>
    <v>1E-3</v>
    <v>290.06</v>
    <v>ETF</v>
    <v>44022.000000010936</v>
    <v>500</v>
    <v>284.41000000000003</v>
    <v>32734772794.349998</v>
    <v>Vanguard Information Technology Index Fund;ETF</v>
    <v>290</v>
    <v>287.63</v>
    <v>288.79000000000002</v>
    <v>289.70999999999998</v>
    <v>VGT</v>
    <v>Vanguard Information Technology Index Fund;ETF (ARCX:VGT)</v>
    <v>602679</v>
    <v>805804</v>
  </rv>
  <rv s="4">
    <v>501</v>
  </rv>
  <rv s="0">
    <v>https://www.bing.com/financeapi/forcetrigger?t=a1tf77&amp;q=ARCX%3aFTEC&amp;form=skydnc</v>
    <v>Learn more on Bing</v>
  </rv>
  <rv s="14">
    <v>en-US</v>
    <v>a1tf77</v>
    <v>268435456</v>
    <v>268435459</v>
    <v>1</v>
    <v>Powered by Refinitiv</v>
    <v>26</v>
    <v>Fidelity MSCI Information Technology Index ETF (ARCX:FTEC)</v>
    <v>27</v>
    <v>28</v>
    <v>Finance</v>
    <v>29</v>
    <v>85.34</v>
    <v>53</v>
    <v>1.0267999999999999</v>
    <v>0.42</v>
    <v>5.9995E-2</v>
    <v>4.9459999999999999E-3</v>
    <v>5.12</v>
    <v>USD</v>
    <v>NYSE Arca</v>
    <v>ARCX</v>
    <v>8.0000000000000004E-4</v>
    <v>85.687700000000007</v>
    <v>ETF</v>
    <v>44022.000000185159</v>
    <v>503</v>
    <v>84.05</v>
    <v>4067341583</v>
    <v>Fidelity MSCI Information Technology Index ETF</v>
    <v>85.61</v>
    <v>84.92</v>
    <v>85.34</v>
    <v>90.46</v>
    <v>FTEC</v>
    <v>Fidelity MSCI Information Technology Index ETF (ARCX:FTEC)</v>
    <v>564961</v>
    <v>509914</v>
  </rv>
  <rv s="4">
    <v>504</v>
  </rv>
  <rv s="0">
    <v>https://www.bing.com/financeapi/forcetrigger?t=a232h7&amp;q=XNAS%3aSKYY&amp;form=skydnc</v>
    <v>Learn more on Bing</v>
  </rv>
  <rv s="14">
    <v>en-US</v>
    <v>a232h7</v>
    <v>268435456</v>
    <v>268435459</v>
    <v>1</v>
    <v>Powered by Refinitiv</v>
    <v>26</v>
    <v>First Trust Cloud Computing ETF (XNAS:SKYY)</v>
    <v>27</v>
    <v>28</v>
    <v>Finance</v>
    <v>29</v>
    <v>78.709999999999994</v>
    <v>45</v>
    <v>0.90910000000000002</v>
    <v>0.85</v>
    <v>-4.0660000000000002E-3</v>
    <v>1.0917E-2</v>
    <v>-0.32</v>
    <v>USD</v>
    <v>Nasdaq Stock Market</v>
    <v>XNAS</v>
    <v>6.0000000000000001E-3</v>
    <v>78.92</v>
    <v>ETF</v>
    <v>44021.966161550779</v>
    <v>506</v>
    <v>77.16</v>
    <v>4448408839.3800001</v>
    <v>First Trust Cloud Computing ETF</v>
    <v>78.790000000000006</v>
    <v>77.86</v>
    <v>78.709999999999994</v>
    <v>78.39</v>
    <v>SKYY</v>
    <v>First Trust Cloud Computing ETF (XNAS:SKYY)</v>
    <v>571962</v>
    <v>533432</v>
  </rv>
  <rv s="4">
    <v>507</v>
  </rv>
  <rv s="0">
    <v>https://www.bing.com/financeapi/forcetrigger?t=a265h7&amp;q=ARCX%3aXBI&amp;form=skydnc</v>
    <v>Learn more on Bing</v>
  </rv>
  <rv s="14">
    <v>en-US</v>
    <v>a265h7</v>
    <v>268435456</v>
    <v>268435459</v>
    <v>1</v>
    <v>Powered by Refinitiv</v>
    <v>26</v>
    <v>SPDR S&amp;P Biotech ETF (ARCX:XBI)</v>
    <v>27</v>
    <v>28</v>
    <v>Finance</v>
    <v>29</v>
    <v>116.94</v>
    <v>62.94</v>
    <v>1.4283999999999999</v>
    <v>-0.67</v>
    <v>4.3069999999999995E-4</v>
    <v>-5.738E-3</v>
    <v>0.05</v>
    <v>USD</v>
    <v>NYSE Arca</v>
    <v>ARCX</v>
    <v>3.4999999999999996E-3</v>
    <v>117.86</v>
    <v>ETF</v>
    <v>44022.000000068751</v>
    <v>509</v>
    <v>114.26</v>
    <v>5223199275.9700003</v>
    <v>SPDR S&amp;P Biotech ETF</v>
    <v>117.18</v>
    <v>116.77</v>
    <v>116.1</v>
    <v>116.15</v>
    <v>XBI</v>
    <v>SPDR S&amp;P Biotech ETF (ARCX:XBI)</v>
    <v>3510344</v>
    <v>7049625</v>
  </rv>
  <rv s="4">
    <v>510</v>
  </rv>
  <rv s="0">
    <v>https://www.bing.com/financeapi/forcetrigger?t=bprn6h&amp;q=XNAS%3aCLOU&amp;form=skydnc</v>
    <v>Learn more on Bing</v>
  </rv>
  <rv s="15">
    <v>en-US</v>
    <v>bprn6h</v>
    <v>268435456</v>
    <v>268435459</v>
    <v>1</v>
    <v>Powered by Refinitiv</v>
    <v>31</v>
    <v>Global X Cloud Computing ETF (XNAS:CLOU)</v>
    <v>27</v>
    <v>32</v>
    <v>Finance</v>
    <v>29</v>
    <v>23.08</v>
    <v>12.36</v>
    <v>0.18</v>
    <v>7.3660000000000002E-3</v>
    <v>7.8600000000000007E-3</v>
    <v>0.17</v>
    <v>USD</v>
    <v>Nasdaq Stock Market</v>
    <v>XNAS</v>
    <v>6.8000000000000005E-3</v>
    <v>23.18</v>
    <v>ETF</v>
    <v>44021.980538159376</v>
    <v>512</v>
    <v>22.594999999999999</v>
    <v>806018350.36000001</v>
    <v>Global X Cloud Computing ETF</v>
    <v>23.12</v>
    <v>22.9</v>
    <v>23.08</v>
    <v>23.25</v>
    <v>CLOU</v>
    <v>Global X Cloud Computing ETF (XNAS:CLOU)</v>
    <v>1195353</v>
    <v>1106281</v>
  </rv>
  <rv s="4">
    <v>513</v>
  </rv>
  <rv s="0">
    <v>https://www.bing.com/financeapi/forcetrigger?t=brfebh&amp;q=XNAS%3aWCLD&amp;form=skydnc</v>
    <v>Learn more on Bing</v>
  </rv>
  <rv s="16">
    <v>en-US</v>
    <v>brfebh</v>
    <v>268435456</v>
    <v>268435459</v>
    <v>1</v>
    <v>Powered by Refinitiv</v>
    <v>33</v>
    <v>WisdomTree Cloud Computing Fund (XNAS:WCLD)</v>
    <v>27</v>
    <v>34</v>
    <v>Finance</v>
    <v>29</v>
    <v>42.56</v>
    <v>18.989999999999998</v>
    <v>0.52</v>
    <v>1.2688E-2</v>
    <v>1.2369000000000002E-2</v>
    <v>0.54</v>
    <v>USD</v>
    <v>Nasdaq Stock Market</v>
    <v>XNAS</v>
    <v>42.77</v>
    <v>ETF</v>
    <v>44021.999049628903</v>
    <v>515</v>
    <v>41.5</v>
    <v>418823144.10000002</v>
    <v>WisdomTree Cloud Computing Fund</v>
    <v>42.48</v>
    <v>42.04</v>
    <v>42.56</v>
    <v>43.1</v>
    <v>WCLD</v>
    <v>WisdomTree Cloud Computing Fund (XNAS:WCLD)</v>
    <v>965074</v>
    <v>697852</v>
  </rv>
  <rv s="4">
    <v>516</v>
  </rv>
  <rv s="8">
    <v>12</v>
    <v>Expense ratio</v>
  </rv>
  <rv s="0">
    <v>https://www.bing.com/financeapi/forcetrigger?t=a1nqf2&amp;q=ARCX%3aARKW&amp;form=skydnc</v>
    <v>Learn more on Bing</v>
  </rv>
  <rv s="14">
    <v>en-US</v>
    <v>a1nqf2</v>
    <v>268435456</v>
    <v>268435459</v>
    <v>1</v>
    <v>Powered by Refinitiv</v>
    <v>26</v>
    <v>ARK Next Generation Internet ETF (ARCX:ARKW)</v>
    <v>27</v>
    <v>28</v>
    <v>Finance</v>
    <v>29</v>
    <v>96.65</v>
    <v>40.494999999999997</v>
    <v>1.194</v>
    <v>0.86</v>
    <v>0</v>
    <v>8.9779999999999999E-3</v>
    <v>0</v>
    <v>USD</v>
    <v>NYSE Arca</v>
    <v>ARCX</v>
    <v>7.4999999999999997E-3</v>
    <v>97.25</v>
    <v>ETF</v>
    <v>44022.00000033516</v>
    <v>519</v>
    <v>94.4</v>
    <v>1305706301.7460001</v>
    <v>ARK Next Generation Internet ETF</v>
    <v>97.01</v>
    <v>95.79</v>
    <v>96.65</v>
    <v>96.65</v>
    <v>ARKW</v>
    <v>ARK Next Generation Internet ETF (ARCX:ARKW)</v>
    <v>962446</v>
    <v>611294</v>
  </rv>
  <rv s="4">
    <v>520</v>
  </rv>
  <rv s="0">
    <v>https://www.bing.com/financeapi/forcetrigger?t=a1nq3m&amp;q=BATS%3aARKG&amp;form=skydnc</v>
    <v>Learn more on Bing</v>
  </rv>
  <rv s="14">
    <v>en-US</v>
    <v>a1nq3m</v>
    <v>268435456</v>
    <v>268435459</v>
    <v>1</v>
    <v>Powered by Refinitiv</v>
    <v>26</v>
    <v>ARK Genomic Revolution ETF (BATS:ARKG)</v>
    <v>27</v>
    <v>28</v>
    <v>Finance</v>
    <v>30</v>
    <v>57.45</v>
    <v>24</v>
    <v>1.5559000000000001</v>
    <v>-0.16</v>
    <v>1.7409999999999998E-4</v>
    <v>-2.777E-3</v>
    <v>0.01</v>
    <v>USD</v>
    <v>CBOE BZX Exchange</v>
    <v>BATS</v>
    <v>7.4999999999999997E-3</v>
    <v>58.42</v>
    <v>ETF</v>
    <v>44021.881979166668</v>
    <v>522</v>
    <v>56.21</v>
    <v>1323941282.4159999</v>
    <v>ARK Genomic Revolution ETF</v>
    <v>58.21</v>
    <v>57.61</v>
    <v>57.45</v>
    <v>57.46</v>
    <v>ARKG</v>
    <v>ARK Genomic Revolution ETF (BATS:ARKG)</v>
    <v>779196</v>
    <v>638516</v>
  </rv>
  <rv s="4">
    <v>523</v>
  </rv>
  <rv s="0">
    <v>https://www.bing.com/financeapi/forcetrigger?t=a7rlyc&amp;q=Fidelity+Total+Market+Ix&amp;form=skydnc</v>
    <v>Learn more on Bing</v>
  </rv>
  <rv s="17">
    <v>en-US</v>
    <v>a7rlyc</v>
    <v>268435456</v>
    <v>268435461</v>
    <v>1</v>
    <v>Powered by Refinitiv</v>
    <v>35</v>
    <v>Fidelity Total Market Index Fund</v>
    <v>36</v>
    <v>37</v>
    <v>Finance</v>
    <v>38</v>
    <v>0.73</v>
    <v>8.2649999999999998E-3</v>
    <v>US</v>
    <v>USD</v>
    <v>2.0000000000000001E-4</v>
    <v>Mutual Fund</v>
    <v>44020</v>
    <v>44021.301072270311</v>
    <v>525</v>
    <v>Fidelity Total Market Index Fund</v>
    <v>46377985983</v>
    <v>88.32</v>
    <v>89.05</v>
    <v>0</v>
    <v>3.1940000000000002E-3</v>
    <v>4.0955999999999999E-2</v>
    <v>5.5367E-2</v>
    <v>0.28752</v>
    <v>0.10201200000000001</v>
    <v>0.100605</v>
    <v>-2.6295000000000002E-2</v>
    <v>FSKAX</v>
    <v>Fidelity Total Market Index Fund</v>
  </rv>
  <rv s="4">
    <v>526</v>
  </rv>
  <rv s="8">
    <v>12</v>
    <v>Market cap</v>
  </rv>
  <rv s="0">
    <v>https://www.bing.com/financeapi/forcetrigger?t=a8364c&amp;q=Fidelity+500+Index+Fund&amp;form=skydnc</v>
    <v>Learn more on Bing</v>
  </rv>
  <rv s="17">
    <v>en-US</v>
    <v>a8364c</v>
    <v>268435456</v>
    <v>268435461</v>
    <v>1</v>
    <v>Powered by Refinitiv</v>
    <v>35</v>
    <v>Fidelity 500 Index Fund</v>
    <v>36</v>
    <v>37</v>
    <v>Finance</v>
    <v>38</v>
    <v>0.86</v>
    <v>7.8500000000000011E-3</v>
    <v>US</v>
    <v>USD</v>
    <v>2.0000000000000001E-4</v>
    <v>Mutual Fund</v>
    <v>44020</v>
    <v>44021.29660665703</v>
    <v>529</v>
    <v>Fidelity 500 Index Fund</v>
    <v>229012000000</v>
    <v>109.55</v>
    <v>110.41</v>
    <v>0</v>
    <v>3.8669999999999998E-3</v>
    <v>4.0663999999999999E-2</v>
    <v>6.5431000000000003E-2</v>
    <v>0.26385900000000001</v>
    <v>0.10981299999999999</v>
    <v>0.10771499999999999</v>
    <v>-2.1248E-2</v>
    <v>FXAIX</v>
    <v>Fidelity 500 Index Fund</v>
  </rv>
  <rv s="4">
    <v>530</v>
  </rv>
  <rv s="0">
    <v>https://www.bing.com/financeapi/forcetrigger?t=a7jsqh&amp;q=Fidelity+Sel+SW+%26+IT+Svc&amp;form=skydnc</v>
    <v>Learn more on Bing</v>
  </rv>
  <rv s="17">
    <v>en-US</v>
    <v>a7jsqh</v>
    <v>268435456</v>
    <v>268435461</v>
    <v>1</v>
    <v>Powered by Refinitiv</v>
    <v>35</v>
    <v>Fidelity Select Software and IT Svcs Ptf</v>
    <v>36</v>
    <v>37</v>
    <v>Finance</v>
    <v>38</v>
    <v>0.41</v>
    <v>1.7656999999999999E-2</v>
    <v>US</v>
    <v>USD</v>
    <v>7.3000000000000001E-3</v>
    <v>Mutual Fund</v>
    <v>44020</v>
    <v>44021.313624383591</v>
    <v>532</v>
    <v>Fidelity Select Software and IT Svcs Ptf</v>
    <v>10008283447</v>
    <v>23.22</v>
    <v>23.63</v>
    <v>4.9696999999999996</v>
    <v>5.1364E-2</v>
    <v>3.8151000000000004E-2</v>
    <v>0.29336400000000001</v>
    <v>0.40829199999999999</v>
    <v>0.26977600000000002</v>
    <v>0.238152</v>
    <v>0.20294499999999999</v>
    <v>FSCSX</v>
    <v>Fidelity Select Software and IT Svcs Ptf</v>
  </rv>
  <rv s="4">
    <v>533</v>
  </rv>
  <rv s="0">
    <v>https://www.bing.com/financeapi/forcetrigger?t=a84qur&amp;q=Fidelity+Lg+Tr+Trs+Bd+Ix&amp;form=skydnc</v>
    <v>Learn more on Bing</v>
  </rv>
  <rv s="17">
    <v>en-US</v>
    <v>a84qur</v>
    <v>268435456</v>
    <v>268435461</v>
    <v>1</v>
    <v>Powered by Refinitiv</v>
    <v>35</v>
    <v>Fidelity Long-Term Treasury Bond Index Fund</v>
    <v>36</v>
    <v>37</v>
    <v>Finance</v>
    <v>38</v>
    <v>-0.06</v>
    <v>-3.5110000000000002E-3</v>
    <v>US</v>
    <v>USD</v>
    <v>2.9999999999999997E-4</v>
    <v>Mutual Fund</v>
    <v>44020</v>
    <v>44021.300215786716</v>
    <v>535</v>
    <v>Fidelity Long-Term Treasury Bond Index Fund</v>
    <v>2994023995</v>
    <v>17.09</v>
    <v>17.03</v>
    <v>0</v>
    <v>2.5869E-2</v>
    <v>-7.8080000000000007E-3</v>
    <v>0.23783300000000002</v>
    <v>-2.5956999999999997E-2</v>
    <v>0</v>
    <v>0</v>
    <v>0.214508</v>
    <v>FNBGX</v>
    <v>Fidelity Long-Term Treasury Bond Index Fund</v>
  </rv>
  <rv s="4">
    <v>536</v>
  </rv>
  <rv s="0">
    <v>https://www.bing.com/financeapi/forcetrigger?t=bjq3u2&amp;q=Fidelity+ZERO+Lrg+Cap+Ix&amp;form=skydnc</v>
    <v>Learn more on Bing</v>
  </rv>
  <rv s="17">
    <v>en-US</v>
    <v>bjq3u2</v>
    <v>268435456</v>
    <v>268435461</v>
    <v>1</v>
    <v>Powered by Refinitiv</v>
    <v>35</v>
    <v>Fidelity ZERO Large Cap Index Fund</v>
    <v>36</v>
    <v>37</v>
    <v>Finance</v>
    <v>38</v>
    <v>0.09</v>
    <v>8.0359999999999997E-3</v>
    <v>US</v>
    <v>USD</v>
    <v>0</v>
    <v>Mutual Fund</v>
    <v>44020</v>
    <v>44021.309453187503</v>
    <v>538</v>
    <v>Fidelity ZERO Large Cap Index Fund</v>
    <v>2032660775</v>
    <v>11.2</v>
    <v>11.29</v>
    <v>0</v>
    <v>7.2399999999999999E-3</v>
    <v>4.1159999999999995E-2</v>
    <v>7.8552999999999998E-2</v>
    <v>0.27491399999999999</v>
    <v>0</v>
    <v>0</v>
    <v>-9.7859999999999996E-3</v>
    <v>FNILX</v>
    <v>Fidelity ZERO Large Cap Index Fund</v>
  </rv>
  <rv s="4">
    <v>539</v>
  </rv>
  <rv s="0">
    <v>https://www.bing.com/financeapi/forcetrigger?t=a84r1h&amp;q=Fidelity+Int+Trs+Bd+Idx&amp;form=skydnc</v>
    <v>Learn more on Bing</v>
  </rv>
  <rv s="17">
    <v>en-US</v>
    <v>a84r1h</v>
    <v>268435456</v>
    <v>268435461</v>
    <v>1</v>
    <v>Powered by Refinitiv</v>
    <v>35</v>
    <v>Fidelity Intermediate Treasury Bond Index Fund</v>
    <v>36</v>
    <v>37</v>
    <v>Finance</v>
    <v>38</v>
    <v>-0.01</v>
    <v>-8.3059999999999991E-4</v>
    <v>US</v>
    <v>USD</v>
    <v>2.9999999999999997E-4</v>
    <v>Mutual Fund</v>
    <v>44020</v>
    <v>44021.300352506252</v>
    <v>541</v>
    <v>Fidelity Intermediate Treasury Bond Index Fund</v>
    <v>4070992037</v>
    <v>12.04</v>
    <v>12.03</v>
    <v>0</v>
    <v>6.2570000000000004E-3</v>
    <v>-5.4770000000000003E-4</v>
    <v>0.106424</v>
    <v>4.0029999999999996E-3</v>
    <v>0</v>
    <v>0</v>
    <v>9.6308000000000005E-2</v>
    <v>FUAMX</v>
    <v>Fidelity Intermediate Treasury Bond Index Fund</v>
  </rv>
  <rv s="4">
    <v>542</v>
  </rv>
  <rv s="0">
    <v>https://www.bing.com/financeapi/forcetrigger?t=a1u3rw&amp;q=XNAS%3aGOOGL&amp;form=skydnc</v>
    <v>Learn more on Bing</v>
  </rv>
  <rv s="3">
    <v>en-US</v>
    <v>a1u3rw</v>
    <v>268435456</v>
    <v>268435457</v>
    <v>1</v>
    <v>Powered by Refinitiv</v>
    <v>0</v>
    <v>Alphabet Inc (XNAS:GOOGL)</v>
    <v>3</v>
    <v>4</v>
    <v>Finance</v>
    <v>5</v>
    <v>1530.74</v>
    <v>1008.87</v>
    <v>1.0474000000000001</v>
    <v>15.06</v>
    <v>2.529E-3</v>
    <v>1.0016000000000001E-2</v>
    <v>3.84</v>
    <v>USD</v>
    <v>Alphabet Inc. is a holding company. The Company's businesses include Google Inc. (Google) and its Internet products, such as Access, Calico, CapitalG, GV, Nest, Verily, Waymo and X. The Company's segments include Google and Other Bets. The Google segment includes its Internet products, such as Search, Ads, Commerce, Maps, YouTube, Google Cloud, Android, Chrome and Google Play, as well as its hardware initiatives. The Google segment is engaged in advertising, sales of digital content, applications and cloud offerings, and sales of hardware products. The Other Bets segment is engaged in the sales of Internet and television services through Google Fiber, sales of Nest products and services, and licensing and research and development (R&amp;D) services through Verily. It offers Google Assistant, which allows users to type or talk with Google; Google Maps, which helps users navigate to a store, and Google Photos, which helps users store and organize all of their photos.</v>
    <v>123048</v>
    <v>Nasdaq Stock Market</v>
    <v>XNAS</v>
    <v>XNAS</v>
    <v>1600 Amphitheatre Pkwy, MOUNTAIN VIEW, CA, 94043-1351 US</v>
    <v>1529.1412</v>
    <v>27</v>
    <v>Software &amp; IT Services</v>
    <v>Stock</v>
    <v>44021.999845613282</v>
    <v>544</v>
    <v>1495.59</v>
    <v>1023833000000</v>
    <v>Alphabet Inc</v>
    <v>Alphabet Inc</v>
    <v>1509.93</v>
    <v>30.354900000000001</v>
    <v>1503.6</v>
    <v>1518.66</v>
    <v>1522.5</v>
    <v>682620200</v>
    <v>GOOGL</v>
    <v>Alphabet Inc (XNAS:GOOGL)</v>
    <v>2091833</v>
    <v>1967871</v>
    <v>2015</v>
  </rv>
  <rv s="4">
    <v>545</v>
  </rv>
  <rv s="0">
    <v>http://en.wikipedia.org/wiki/Boeing</v>
    <v>Wikipedia</v>
  </rv>
  <rv s="1">
    <v>0</v>
    <v>547</v>
  </rv>
  <rv s="2">
    <v>6</v>
    <v>https://www.bing.com/th?id=AMMS_c8c8e7179d9d683a1466fb7a13598c3d&amp;qlt=95</v>
    <v>548</v>
    <v>https://www.bing.com/images/search?form=xlimg&amp;q=boeing</v>
    <v>Image of Boeing Co</v>
    <v/>
  </rv>
  <rv s="0">
    <v>https://www.bing.com/financeapi/forcetrigger?t=a1o4ec&amp;q=XNYS%3aBA&amp;form=skydnc</v>
    <v>Learn more on Bing</v>
  </rv>
  <rv s="3">
    <v>en-US</v>
    <v>a1o4ec</v>
    <v>268435456</v>
    <v>268435457</v>
    <v>1</v>
    <v>Powered by Refinitiv</v>
    <v>0</v>
    <v>Boeing Co (XNYS:BA)</v>
    <v>3</v>
    <v>4</v>
    <v>Finance</v>
    <v>5</v>
    <v>391</v>
    <v>89</v>
    <v>1.4652000000000001</v>
    <v>-6.8</v>
    <v>-1.7309999999999998E-4</v>
    <v>-3.7761000000000003E-2</v>
    <v>-0.03</v>
    <v>USD</v>
    <v>The Boeing Company is an aerospace firm. The Company operates in four segments: Commercial Airplanes (BCA); Defense, Space &amp; Security (BDS); Global Services (BGS), and Boeing Capital (BCC). BCA segment develops, produces and markets commercial jet aircraft and provides fleet support services, principally to the commercial airline industry worldwide. BDS segment is engaged in the research, development, production and modification of manned and unmanned military aircraft and weapons systems for strike, surveillance and mobility. BGS segment provides services to commercial and defense customers worldwide. BCC's segment portfolio consists of equipment under operating leases, finance leases, notes and other receivables and assets held for sale.</v>
    <v>161100</v>
    <v>New York Stock Exchange</v>
    <v>XNYS</v>
    <v>XNYS</v>
    <v>100 N Riverside Plz, CHICAGO, IL, 60606-1596 US</v>
    <v>180.75</v>
    <v>549</v>
    <v>Aerospace &amp; Defense</v>
    <v>Stock</v>
    <v>44021.999834200782</v>
    <v>550</v>
    <v>172.81</v>
    <v>101623700000</v>
    <v>Boeing Co</v>
    <v>Boeing Co</v>
    <v>179.67</v>
    <v>0</v>
    <v>180.08</v>
    <v>173.28</v>
    <v>173.25</v>
    <v>564325300</v>
    <v>BA</v>
    <v>Boeing Co (XNYS:BA)</v>
    <v>33514458</v>
    <v>65149890</v>
    <v>1934</v>
  </rv>
  <rv s="4">
    <v>551</v>
  </rv>
  <rv s="0">
    <v>https://www.bing.com/financeapi/forcetrigger?t=a1rk7w&amp;q=XNAS%3aEBAYL&amp;form=skydnc</v>
    <v>Learn more on Bing</v>
  </rv>
  <rv s="5">
    <v>en-US</v>
    <v>a1rk7w</v>
    <v>268435456</v>
    <v>268435457</v>
    <v>1</v>
    <v>Powered by Refinitiv</v>
    <v>7</v>
    <v>eBay Inc (XNAS:EBAYL)</v>
    <v>3</v>
    <v>8</v>
    <v>Finance</v>
    <v>39</v>
    <v>27.47</v>
    <v>21.474</v>
    <v>1.4028</v>
    <v>-0.28999999999999998</v>
    <v>3.0520000000000005E-3</v>
    <v>-1.0943000000000001E-2</v>
    <v>0.08</v>
    <v>USD</v>
    <v xml:space="preserve">eBay Inc., is a global commerce company. The Company’s technologies and services are designed to give buyers choice and relevant inventory and enable sellers worldwide to offer their inventory for sale, virtually anytime and anywhere. Its multi-screen approach offers downloadable, applications for iPhone operating system (iOS) and android mobile devices that allow access to some of its websites and vertical shopping experiences. The Company’s platforms are accessible through a traditional online experience, mobile devices and its application programming interfaces (APIs). Its segments include Marketplace and Classifieds. Marketplace includes its online marketplace, its localized counterparts, and the eBay suite of mobile application. Classifieds includes a collection of brands such as Mobile.de, Kijiji, Gumtree, Marktplaats, and eBay Kleinanzeigen. </v>
    <v>13300</v>
    <v>Nasdaq Stock Market</v>
    <v>XNAS</v>
    <v>XNAS</v>
    <v>2025 Hamilton Ave, SAN JOSE, CA, 95125-5904 US</v>
    <v>26.52</v>
    <v>155</v>
    <v>Software &amp; IT Services</v>
    <v>Stock</v>
    <v>44021.833357418749</v>
    <v>553</v>
    <v>26.12</v>
    <v>40945090000</v>
    <v>eBay Inc</v>
    <v>eBay Inc</v>
    <v>26.52</v>
    <v>26.5</v>
    <v>26.21</v>
    <v>26.29</v>
    <v>702678700</v>
    <v>EBAYL</v>
    <v>eBay Inc (XNAS:EBAYL)</v>
    <v>52819</v>
    <v>53069</v>
    <v>1998</v>
  </rv>
  <rv s="4">
    <v>554</v>
  </rv>
  <rv s="0">
    <v>http://en.wikipedia.org/wiki/Facebook</v>
    <v>Wikipedia</v>
  </rv>
  <rv s="1">
    <v>0</v>
    <v>556</v>
  </rv>
  <rv s="2">
    <v>6</v>
    <v>https://www.bing.com/th?id=AMMS_8f5247bfbe36c568b823f0a8be7c945b&amp;qlt=95</v>
    <v>557</v>
    <v>https://www.bing.com/images/search?form=xlimg&amp;q=facebook</v>
    <v>Image of Facebook Inc</v>
    <v/>
  </rv>
  <rv s="0">
    <v>https://www.bing.com/financeapi/forcetrigger?t=a1slm7&amp;q=XNAS%3aFB&amp;form=skydnc</v>
    <v>Learn more on Bing</v>
  </rv>
  <rv s="3">
    <v>en-US</v>
    <v>a1slm7</v>
    <v>268435456</v>
    <v>268435457</v>
    <v>1</v>
    <v>Powered by Refinitiv</v>
    <v>0</v>
    <v>Facebook Inc (XNAS:FB)</v>
    <v>3</v>
    <v>4</v>
    <v>Finance</v>
    <v>5</v>
    <v>247.65</v>
    <v>137.10059999999999</v>
    <v>1.1961999999999999</v>
    <v>0.92</v>
    <v>1.1039999999999999E-3</v>
    <v>3.777E-3</v>
    <v>0.27</v>
    <v>USD</v>
    <v>Facebook, Inc. is focused on building products that enable people to connect and share through mobile devices, personal computers and other surfaces. The Company's products include Facebook, Instagram, Messenger, WhatsApp and Oculus. Facebook enables people to connect, share, discover and communicate with each other on mobile devices and personal computers. Instagram enables people to take photos or videos, customize them with filter effects, and share them with friends and followers in a photo feed or send them directly to friends. Messenger allows communicating with people and businesses alike across a range of platforms and devices. WhatsApp Messenger is a messaging application that is used by people around the world and is available on a range of mobile platforms. Its Oculus virtual reality technology and content platform offers products that allow people to enter an interactive environment to play games, consume content and connect with others.</v>
    <v>48268</v>
    <v>Nasdaq Stock Market</v>
    <v>XNAS</v>
    <v>XNAS</v>
    <v>1601 Willow Rd, MENLO PARK, CA, 94025-1452 US</v>
    <v>246.52500000000001</v>
    <v>558</v>
    <v>Software &amp; IT Services</v>
    <v>Stock</v>
    <v>44021.999923564064</v>
    <v>559</v>
    <v>239.24</v>
    <v>693984600000</v>
    <v>Facebook Inc</v>
    <v>Facebook Inc</v>
    <v>245</v>
    <v>35.042999999999999</v>
    <v>243.58</v>
    <v>244.5</v>
    <v>244.77</v>
    <v>2849103000</v>
    <v>FB</v>
    <v>Facebook Inc (XNAS:FB)</v>
    <v>22174896</v>
    <v>26672781</v>
    <v>2004</v>
  </rv>
  <rv s="4">
    <v>560</v>
  </rv>
  <rv s="0">
    <v>http://en.wikipedia.org/wiki/The_Home_Depot</v>
    <v>Wikipedia</v>
  </rv>
  <rv s="1">
    <v>0</v>
    <v>562</v>
  </rv>
  <rv s="2">
    <v>6</v>
    <v>https://www.bing.com/th?id=AMMS_420c97329b2ef989466d21a3475da4c5&amp;qlt=95</v>
    <v>563</v>
    <v>https://www.bing.com/images/search?form=xlimg&amp;q=the+home+depot</v>
    <v>Image of Home Depot Inc</v>
    <v/>
  </rv>
  <rv s="0">
    <v>https://www.bing.com/financeapi/forcetrigger?t=a1uj52&amp;q=XNYS%3aHD&amp;form=skydnc</v>
    <v>Learn more on Bing</v>
  </rv>
  <rv s="3">
    <v>en-US</v>
    <v>a1uj52</v>
    <v>268435456</v>
    <v>268435457</v>
    <v>1</v>
    <v>Powered by Refinitiv</v>
    <v>0</v>
    <v>Home Depot Inc (XNYS:HD)</v>
    <v>3</v>
    <v>4</v>
    <v>Finance</v>
    <v>5</v>
    <v>259.2867</v>
    <v>140.63</v>
    <v>1.0528999999999999</v>
    <v>-1.21</v>
    <v>3.1459999999999999E-3</v>
    <v>-4.8560000000000001E-3</v>
    <v>0.78</v>
    <v>USD</v>
    <v>The Home Depot, Inc. is a home improvement retailer. The Company offers its customers an assortment of building materials, home improvement products, lawn and garden products, and decor products and provide a number of services, including home improvement installation services and tool and equipment rental. It operates approximately 2,291 The Home Depot stores located throughout the United States (U.S.), including the Commonwealth of Puerto Rico and the territories of the U.S. Virgin Islands and Guam; Canada and Mexico. The Company serve two primary customer groups: do-it-yourself (DIY) Customers and Professional Customers (Pros). DIY Customers include home owners who purchase products and complete their own projects and installations. Professional Customers are primarily professional renovators/remodelers, general contractors, handymen, property managers, building service contractors and specialty tradesmen, such as electricians, plumbers and painters.</v>
    <v>415700</v>
    <v>New York Stock Exchange</v>
    <v>XNYS</v>
    <v>XNYS</v>
    <v>2455 Paces Ferry Rd SE, ATLANTA, GA, 30339-6444 US</v>
    <v>250.51</v>
    <v>564</v>
    <v>Specialty Retailers</v>
    <v>Stock</v>
    <v>44021.99990899297</v>
    <v>565</v>
    <v>246.35</v>
    <v>267988000000</v>
    <v>Home Depot Inc</v>
    <v>Home Depot Inc</v>
    <v>249.66</v>
    <v>24.764700000000001</v>
    <v>249.17</v>
    <v>247.96</v>
    <v>248.74</v>
    <v>1075523000</v>
    <v>HD</v>
    <v>Home Depot Inc (XNYS:HD)</v>
    <v>2994695</v>
    <v>4389942</v>
    <v>1978</v>
  </rv>
  <rv s="4">
    <v>566</v>
  </rv>
  <rv s="0">
    <v>https://www.bing.com/financeapi/forcetrigger?t=a1xxmw&amp;q=XNYS%3aMRK&amp;form=skydnc</v>
    <v>Learn more on Bing</v>
  </rv>
  <rv s="6">
    <v>en-US</v>
    <v>a1xxmw</v>
    <v>268435456</v>
    <v>268435457</v>
    <v>1</v>
    <v>Powered by Refinitiv</v>
    <v>9</v>
    <v>Merck &amp; Co Inc (XNYS:MRK)</v>
    <v>10</v>
    <v>11</v>
    <v>Finance</v>
    <v>5</v>
    <v>92.64</v>
    <v>65.25</v>
    <v>0.4864</v>
    <v>-1.23</v>
    <v>4.0420000000000005E-3</v>
    <v>-1.5785E-2</v>
    <v>0.31</v>
    <v>USD</v>
    <v>Merck &amp; Co., Inc. is a global healthcare company. The Company offers health solutions through its prescription medicines, vaccines, biologic therapies and animal health products. It operates through four segments: Pharmaceutical, Animal Health, Healthcare Services and Alliances. The Company's Pharmaceutical segment includes human health pharmaceutical and vaccine products marketed either directly by the Company or through joint ventures. Human health pharmaceutical products consist of therapeutic and preventive agents, generally sold by prescription, for the treatment of human disorders. The Company sells its human health pharmaceutical products primarily to drug wholesalers and retailers, hospitals, government agencies and managed healthcare providers, such as health maintenance organizations, pharmacy benefit managers and other institutions. Vaccine products consist of preventive pediatric, adolescent and adult vaccines, primarily administered at physician offices.</v>
    <v>71000</v>
    <v>New York Stock Exchange</v>
    <v>XNYS</v>
    <v>XNYS</v>
    <v>2000 Galloping Hill Rd, KENILWORTH, NJ, 07033-1310 US</v>
    <v>78.349999999999994</v>
    <v>Pharmaceuticals</v>
    <v>Stock</v>
    <v>44021.999591689062</v>
    <v>568</v>
    <v>76.040000000000006</v>
    <v>196678000000</v>
    <v>Merck &amp; Co Inc</v>
    <v>Merck &amp; Co Inc</v>
    <v>77.94</v>
    <v>19.603300000000001</v>
    <v>77.92</v>
    <v>76.69</v>
    <v>77</v>
    <v>2524101000</v>
    <v>MRK</v>
    <v>Merck &amp; Co Inc (XNYS:MRK)</v>
    <v>7601213</v>
    <v>10502857</v>
    <v>1970</v>
  </rv>
  <rv s="4">
    <v>569</v>
  </rv>
  <rv s="0">
    <v>https://www.bing.com/financeapi/forcetrigger?t=a84t2w&amp;q=Fidelity+Sm+Cap+Gro&amp;form=skydnc</v>
    <v>Learn more on Bing</v>
  </rv>
  <rv s="17">
    <v>en-US</v>
    <v>a84t2w</v>
    <v>268435456</v>
    <v>268435461</v>
    <v>1</v>
    <v>Powered by Refinitiv</v>
    <v>35</v>
    <v>Fidelity Small Cap Growth Fund</v>
    <v>36</v>
    <v>37</v>
    <v>Finance</v>
    <v>38</v>
    <v>0.38</v>
    <v>1.4064E-2</v>
    <v>US</v>
    <v>USD</v>
    <v>1.0800000000000001E-2</v>
    <v>Mutual Fund</v>
    <v>44020</v>
    <v>44021.297374707028</v>
    <v>571</v>
    <v>Fidelity Small Cap Growth Fund</v>
    <v>2750391212</v>
    <v>27.02</v>
    <v>27.4</v>
    <v>4.7693000000000003</v>
    <v>1.4953000000000001E-2</v>
    <v>3.7844000000000003E-2</v>
    <v>5.2599E-2</v>
    <v>0.35546700000000003</v>
    <v>0.138904</v>
    <v>0.116603</v>
    <v>-7.6749999999999995E-3</v>
    <v>FCPGX</v>
    <v>Fidelity Small Cap Growth Fund</v>
  </rv>
  <rv s="4">
    <v>572</v>
  </rv>
  <rv s="0">
    <v>https://www.bing.com/financeapi/forcetrigger?t=a213c7&amp;q=XNAS%3aPODD&amp;form=skydnc</v>
    <v>Learn more on Bing</v>
  </rv>
  <rv s="6">
    <v>en-US</v>
    <v>a213c7</v>
    <v>268435456</v>
    <v>268435457</v>
    <v>1</v>
    <v>Powered by Refinitiv</v>
    <v>9</v>
    <v>Insulet Corp (XNAS:PODD)</v>
    <v>10</v>
    <v>11</v>
    <v>Finance</v>
    <v>5</v>
    <v>228.79</v>
    <v>115.56</v>
    <v>0.89970000000000006</v>
    <v>3.6</v>
    <v>-6.1050000000000002E-3</v>
    <v>1.7334000000000002E-2</v>
    <v>-1.29</v>
    <v>USD</v>
    <v>Insulet Corporation is engaged in the development, manufacturing and sale of the OmniPod Insulin Management System (the OmniPod System), an insulin delivery system for people with insulin-dependent diabetes. The Omnipod System features a self-adhesive disposable tubeless Omnipod device, which is worn on the body for approximately three days at a time and its wireless companion, the handheld Personal Diabetes Manager (PDM). The Omnipod System features two discreet devices that eliminate the need for a bulky pump, tubing and separate blood glucose meter, provides for virtually pain-free automated cannula insertion, communicates wirelessly and integrates a blood glucose meter. The Omnipod System is a discreet two part design, the Omnipod device (Pod) and the PDM that eliminates the need for the external tubing required with conventional pumps. The Pod is a self-adhesive device that the patient fills with insulin and wears directly on the body.</v>
    <v>1350</v>
    <v>Nasdaq Stock Market</v>
    <v>XNAS</v>
    <v>XNAS</v>
    <v>100 Nagog Park, ACTON, MA, 01720-3440 US</v>
    <v>212.21</v>
    <v>Healthcare Equipment &amp; Supplies</v>
    <v>Stock</v>
    <v>44021.884435404689</v>
    <v>574</v>
    <v>203.46</v>
    <v>13594250000</v>
    <v>Insulet Corp</v>
    <v>Insulet Corp</v>
    <v>208.68</v>
    <v>2574.8820000000001</v>
    <v>207.69</v>
    <v>211.29</v>
    <v>210</v>
    <v>65454520</v>
    <v>PODD</v>
    <v>Insulet Corp (XNAS:PODD)</v>
    <v>330336</v>
    <v>567118</v>
    <v>2000</v>
  </rv>
  <rv s="4">
    <v>575</v>
  </rv>
  <rv s="0">
    <v>https://www.bing.com/financeapi/forcetrigger?t=a1u1z2&amp;q=XNYS%3aGNRC&amp;form=skydnc</v>
    <v>Learn more on Bing</v>
  </rv>
  <rv s="6">
    <v>en-US</v>
    <v>a1u1z2</v>
    <v>268435456</v>
    <v>268435457</v>
    <v>1</v>
    <v>Powered by Refinitiv</v>
    <v>9</v>
    <v>Generac Holdings Inc (XNYS:GNRC)</v>
    <v>10</v>
    <v>11</v>
    <v>Finance</v>
    <v>5</v>
    <v>132.09</v>
    <v>68.23</v>
    <v>0.93110000000000004</v>
    <v>0.03</v>
    <v>9.0830000000000008E-3</v>
    <v>2.3699999999999999E-4</v>
    <v>1.1499999999999999</v>
    <v>USD</v>
    <v>Generac Holdings Inc. (Generac) is a designer and manufacturer of power generation equipment and other engine powered products. The Company serves the residential, light commercial, industrial, oil and gas, and construction markets. Its segments include Domestic and International. The Domestic segment includes the Generac business. The International segment includes the Ottomotores UK, Tower Light SRL and PR Industrial S.r.l acquisitions. It designs and manufactures light towers, which provide temporary lighting for various end markets; commercial and industrial mobile heaters used in the oil and gas, construction and other industrial markets, and a product line of outdoor power equipment for residential and commercial use. It designs, manufactures, sources and modifies engines, alternators, transfer switches and other components necessary for its products. It classifies products into three categories: Residential products, Commercial &amp; Industrial products, and Other products.</v>
    <v>5412</v>
    <v>New York Stock Exchange</v>
    <v>XNYS</v>
    <v>XNYS</v>
    <v>S45 W29290 HIGHWAY 59, WAUKESHA, WI, 53187 US</v>
    <v>127.91</v>
    <v>Machinery, Equipment &amp; Components</v>
    <v>Stock</v>
    <v>44021.958333402341</v>
    <v>577</v>
    <v>125.18</v>
    <v>7934224000</v>
    <v>Generac Holdings Inc</v>
    <v>Generac Holdings Inc</v>
    <v>127.31</v>
    <v>31.7347</v>
    <v>126.58</v>
    <v>126.61</v>
    <v>127.76</v>
    <v>62681490</v>
    <v>GNRC</v>
    <v>Generac Holdings Inc (XNYS:GNRC)</v>
    <v>391498</v>
    <v>1113088</v>
    <v>2006</v>
  </rv>
  <rv s="4">
    <v>578</v>
  </rv>
  <rv s="0">
    <v>https://www.bing.com/financeapi/forcetrigger?t=a1sobh&amp;q=XNYS%3aFCN&amp;form=skydnc</v>
    <v>Learn more on Bing</v>
  </rv>
  <rv s="6">
    <v>en-US</v>
    <v>a1sobh</v>
    <v>268435456</v>
    <v>268435457</v>
    <v>1</v>
    <v>Powered by Refinitiv</v>
    <v>9</v>
    <v>FTI Consulting Inc (XNYS:FCN)</v>
    <v>10</v>
    <v>11</v>
    <v>Finance</v>
    <v>5</v>
    <v>144.1</v>
    <v>84.6</v>
    <v>0.23469999999999999</v>
    <v>1.41</v>
    <v>0</v>
    <v>1.2529999999999999E-2</v>
    <v>0</v>
    <v>USD</v>
    <v>FTI Consulting, Inc. is a business advisory company. The Company operates through five segments: Corporate Finance &amp; Restructuring, Forensic and Litigation Consulting, Economic Consulting, Technology and Strategic Communications. The Company provides advice and services, such as restructuring (including bankruptcy), capital formation and indebtedness, interim business management, performance improvements, forensic accounting and litigation matters, international arbitrations, mergers and acquisitions (M&amp;A), antitrust and competition matters, securities litigation, electronic discovery (or e-discovery), management and retrieval of electronically stored information (ESI), reputation management and strategic communications. The Company collaborates with Chief Financial Officers (CFOs) and their finance and accounting organizations and uses engagement tools to provide transformation services, manage risk, deliver business intelligence capabilities, and prepare for and execute events.</v>
    <v>5743</v>
    <v>New York Stock Exchange</v>
    <v>XNYS</v>
    <v>XNYS</v>
    <v>555 12th St NW, WASHINGTON, DC, 20004-1200 US</v>
    <v>114.15</v>
    <v>Professional &amp; Commercial Services</v>
    <v>Stock</v>
    <v>44021.958333378905</v>
    <v>580</v>
    <v>111.16</v>
    <v>4174669000</v>
    <v>FTI Consulting Inc</v>
    <v>FTI Consulting Inc</v>
    <v>112.57</v>
    <v>20.427099999999999</v>
    <v>112.53</v>
    <v>113.94</v>
    <v>113.94</v>
    <v>37098280</v>
    <v>FCN</v>
    <v>FTI Consulting Inc (XNYS:FCN)</v>
    <v>401388</v>
    <v>761482</v>
    <v>1982</v>
  </rv>
  <rv s="4">
    <v>581</v>
  </rv>
  <rv s="0">
    <v>https://www.bing.com/financeapi/forcetrigger?t=a1vxlh&amp;q=ARCX%3aIWO&amp;form=skydnc</v>
    <v>Learn more on Bing</v>
  </rv>
  <rv s="14">
    <v>en-US</v>
    <v>a1vxlh</v>
    <v>268435456</v>
    <v>268435459</v>
    <v>1</v>
    <v>Powered by Refinitiv</v>
    <v>26</v>
    <v>iShares Russell 2000 Growth ETF (ARCX:IWO)</v>
    <v>27</v>
    <v>28</v>
    <v>Finance</v>
    <v>29</v>
    <v>226.22550000000001</v>
    <v>129.54</v>
    <v>1.0006999999999999</v>
    <v>-2.09</v>
    <v>0</v>
    <v>-9.9889999999999996E-3</v>
    <v>0</v>
    <v>USD</v>
    <v>NYSE Arca</v>
    <v>ARCX</v>
    <v>2.3999999999999998E-3</v>
    <v>210.56270000000001</v>
    <v>ETF</v>
    <v>44022.000000010936</v>
    <v>583</v>
    <v>203.98</v>
    <v>8546853232.29</v>
    <v>iShares Russell 2000 Growth ETF</v>
    <v>209.63</v>
    <v>209.22</v>
    <v>207.13</v>
    <v>207.13</v>
    <v>IWO</v>
    <v>iShares Russell 2000 Growth ETF (ARCX:IWO)</v>
    <v>428613</v>
    <v>403298</v>
  </rv>
  <rv s="4">
    <v>584</v>
  </rv>
  <rv s="0">
    <v>https://www.bing.com/financeapi/forcetrigger?t=a1ww8m&amp;q=XNAS%3aLHCG&amp;form=skydnc</v>
    <v>Learn more on Bing</v>
  </rv>
  <rv s="6">
    <v>en-US</v>
    <v>a1ww8m</v>
    <v>268435456</v>
    <v>268435457</v>
    <v>1</v>
    <v>Powered by Refinitiv</v>
    <v>9</v>
    <v>LHC Group Inc (XNAS:LHCG)</v>
    <v>10</v>
    <v>11</v>
    <v>Finance</v>
    <v>5</v>
    <v>181.49</v>
    <v>100</v>
    <v>0.48159999999999997</v>
    <v>1.49</v>
    <v>0</v>
    <v>8.317999999999999E-3</v>
    <v>0</v>
    <v>USD</v>
    <v>LHC Group, Inc. is a holding company. The Company provides post-acute healthcare services to patients through its home nursing agencies, hospice agencies, community-based services agencies and long-term acute care hospitals (LTACHs). The Company operates through four segments: home health services, hospice services, community-based services and facility-based services. Through its home health services segment, the Company offers a range of services, including skilled nursing, medically oriented social services, and physical, occupational and speech therapy. Through its hospice services segment, the Company offers a range of services, including pain and symptom management, and emotional and spiritual support. Its community-based service operations offer a range of services to patients in their home or in a medical facility. The services range from assistance with grooming, medication reminders and meal preparation. It provides facility-based services principally through its LTACHs.</v>
    <v>15170</v>
    <v>Nasdaq Stock Market</v>
    <v>XNAS</v>
    <v>XNAS</v>
    <v>901 Hugh Wallis Rd S, LAFAYETTE, LA, 70508-2511 US</v>
    <v>181.23500000000001</v>
    <v>Healthcare Providers &amp; Services</v>
    <v>Stock</v>
    <v>44021.860282175781</v>
    <v>586</v>
    <v>175.96</v>
    <v>5658157000</v>
    <v>LHC Group Inc</v>
    <v>LHC Group Inc</v>
    <v>180.64</v>
    <v>56.590200000000003</v>
    <v>179.12</v>
    <v>180.61</v>
    <v>180.61</v>
    <v>31588640</v>
    <v>LHCG</v>
    <v>LHC Group Inc (XNAS:LHCG)</v>
    <v>188696</v>
    <v>293300</v>
    <v>2005</v>
  </rv>
  <rv s="4">
    <v>587</v>
  </rv>
  <rv s="0">
    <v>http://en.wikipedia.org/wiki/CACI</v>
    <v>Wikipedia</v>
  </rv>
  <rv s="1">
    <v>0</v>
    <v>589</v>
  </rv>
  <rv s="2">
    <v>6</v>
    <v>https://www.bing.com/th?id=AMMS_0f47ff5cd49bb9894faada32ed291b92&amp;qlt=95</v>
    <v>590</v>
    <v>https://www.bing.com/images/search?form=xlimg&amp;q=caci</v>
    <v>Image of CACI International Inc</v>
    <v/>
  </rv>
  <rv s="0">
    <v>https://www.bing.com/financeapi/forcetrigger?t=a1p4kr&amp;q=XNYS%3aCACI&amp;form=skydnc</v>
    <v>Learn more on Bing</v>
  </rv>
  <rv s="3">
    <v>en-US</v>
    <v>a1p4kr</v>
    <v>268435456</v>
    <v>268435457</v>
    <v>1</v>
    <v>Powered by Refinitiv</v>
    <v>0</v>
    <v>CACI International Inc (XNYS:CACI)</v>
    <v>3</v>
    <v>4</v>
    <v>Finance</v>
    <v>5</v>
    <v>288.58999999999997</v>
    <v>156.15</v>
    <v>1.2273000000000001</v>
    <v>-7.41</v>
    <v>3.1605000000000001E-2</v>
    <v>-3.6511000000000002E-2</v>
    <v>6.18</v>
    <v>USD</v>
    <v>CACI International Inc is a simulation technology company. The Company provides information solutions and services. The Company operates through two segments: domestic operations and international operations. It serves clients in the United States federal government and commercial markets, primarily throughout North America and internationally on behalf of the United States customers, as well as in the United Kingdom and the Netherlands. The Company's primary customers are agencies and departments of the United States government. The Company's domestic operations segment provides information solutions and services to its domestic customers in market areas, which include business systems; command and control; communications; cyber security, and enterprise information technology. Its international operations are conducted through its subsidiaries in Europe, including CACI Limited and CACI BV. Its international operations segment provides IT services, and data and software products.</v>
    <v>22100</v>
    <v>New York Stock Exchange</v>
    <v>XNYS</v>
    <v>XNYS</v>
    <v>1100 N Glebe Rd, ARLINGTON, VA, 22201-5798 US</v>
    <v>203.1</v>
    <v>591</v>
    <v>Software &amp; IT Services</v>
    <v>Stock</v>
    <v>44021.958333356248</v>
    <v>592</v>
    <v>194.08</v>
    <v>5091273000</v>
    <v>CACI International Inc</v>
    <v>CACI International Inc</v>
    <v>202.9</v>
    <v>18.614699999999999</v>
    <v>202.95</v>
    <v>195.54</v>
    <v>201.72</v>
    <v>25086340</v>
    <v>CACI</v>
    <v>CACI International Inc (XNYS:CACI)</v>
    <v>348746</v>
    <v>210234</v>
    <v>1985</v>
  </rv>
  <rv s="4">
    <v>593</v>
  </rv>
  <rv s="0">
    <v>https://www.bing.com/financeapi/forcetrigger?t=a1sck2&amp;q=XNAS%3aEVBG&amp;form=skydnc</v>
    <v>Learn more on Bing</v>
  </rv>
  <rv s="9">
    <v>en-US</v>
    <v>a1sck2</v>
    <v>268435456</v>
    <v>268435457</v>
    <v>1</v>
    <v>Powered by Refinitiv</v>
    <v>14</v>
    <v>Everbridge Inc (XNAS:EVBG)</v>
    <v>10</v>
    <v>15</v>
    <v>Finance</v>
    <v>5</v>
    <v>165.79</v>
    <v>59.85</v>
    <v>0.505</v>
    <v>0.51</v>
    <v>0</v>
    <v>3.3670000000000002E-3</v>
    <v>0</v>
    <v>USD</v>
    <v>Everbridge, Inc. is a global software company. The Company provides enterprise software applications that automate and accelerate organizations' operational response to critical events in order to keep people safe and businesses running. During public safety threats, such as active shooter situations, terrorist attacks or severe weather conditions, as well as critical business events, such as information technology (IT) outages, cyber-attacks or other incidents, such as product recalls or supply-chain interruptions, its Software as a Service (SaaS)-based platform enables its customers to aggregate and assess threat data, locate people at risk and responders able to assist, automate the execution of pre-defined communications processes, and track progress on executing response plans. Its platform provides organizations with the ability to send and receive notifications based on the last known locations of people, not just based on a static office or home address.</v>
    <v>1031</v>
    <v>Nasdaq Stock Market</v>
    <v>XNAS</v>
    <v>XNAS</v>
    <v>25 Corporate Dr Ste 400, BURLINGTON, MA, 01803-4245 US</v>
    <v>153.88999999999999</v>
    <v>Software &amp; IT Services</v>
    <v>Stock</v>
    <v>44021.858703321093</v>
    <v>595</v>
    <v>148.01</v>
    <v>5203878000</v>
    <v>Everbridge Inc</v>
    <v>Everbridge Inc</v>
    <v>153.30000000000001</v>
    <v>151.46</v>
    <v>151.97</v>
    <v>151.97</v>
    <v>34358110</v>
    <v>EVBG</v>
    <v>Everbridge Inc (XNAS:EVBG)</v>
    <v>370893</v>
    <v>812176</v>
    <v>2008</v>
  </rv>
  <rv s="4">
    <v>596</v>
  </rv>
  <rv s="0">
    <v>http://en.wikipedia.org/wiki/Masimo</v>
    <v>Wikipedia</v>
  </rv>
  <rv s="1">
    <v>436</v>
    <v>598</v>
  </rv>
  <rv s="2">
    <v>6</v>
    <v>https://www.bing.com/th?id=AMMS_d49e1d80758009445fc9ee47a16f29b7&amp;qlt=95</v>
    <v>599</v>
    <v>https://www.bing.com/images/search?form=xlimg&amp;q=masimo</v>
    <v>Image of Masimo Corp</v>
    <v/>
  </rv>
  <rv s="0">
    <v>https://www.bing.com/financeapi/forcetrigger?t=a1xap2&amp;q=XNAS%3aMASI&amp;form=skydnc</v>
    <v>Learn more on Bing</v>
  </rv>
  <rv s="3">
    <v>en-US</v>
    <v>a1xap2</v>
    <v>268435456</v>
    <v>268435457</v>
    <v>1</v>
    <v>Powered by Refinitiv</v>
    <v>0</v>
    <v>Masimo Corp (XNAS:MASI)</v>
    <v>3</v>
    <v>4</v>
    <v>Finance</v>
    <v>5</v>
    <v>258</v>
    <v>139.36000000000001</v>
    <v>0.91259999999999997</v>
    <v>1.98</v>
    <v>-6.2160000000000002E-3</v>
    <v>8.4440000000000001E-3</v>
    <v>-1.47</v>
    <v>USD</v>
    <v>Masimo Corporation is a medical technology company that develops, manufactures and markets a range of non-invasive patient monitoring technologies. The Company's business is Measure-through Motion and Low Perfusion pulse oximetry monitoring, known as Masimo Signal Extraction Technology (SET) pulse oximetry. Its product offerings include non-invasive monitoring of blood constituents with an optical signature, optical organ oximetry monitoring, electrical, brain function monitoring, acoustic respiration monitoring and exhaled gas monitoring. In addition, the Company has developed the Root patient monitoring and connectivity platform, the Radical-7 bedside and portable patient monitor, and the Radius-7 wearable wireless patient monitor. It offers Patient SafetyNet remote patient surveillance monitoring system, which allows patients to be monitored through a personal computer-based monitor or by care providers through their pagers, voice-over-Internet Protocol (IP) phones or smartphones.</v>
    <v>1600</v>
    <v>Nasdaq Stock Market</v>
    <v>XNAS</v>
    <v>XNAS</v>
    <v>52 Discovery, IRVINE, CA, 92618-3105 US</v>
    <v>236.85</v>
    <v>600</v>
    <v>Healthcare Equipment &amp; Supplies</v>
    <v>Stock</v>
    <v>44021.984201978907</v>
    <v>601</v>
    <v>230.56</v>
    <v>12689520000</v>
    <v>Masimo Corp</v>
    <v>Masimo Corp</v>
    <v>234.97</v>
    <v>63.589799999999997</v>
    <v>234.49</v>
    <v>236.47</v>
    <v>235</v>
    <v>54115410</v>
    <v>MASI</v>
    <v>Masimo Corp (XNAS:MASI)</v>
    <v>274249</v>
    <v>599722</v>
    <v>1996</v>
  </rv>
  <rv s="4">
    <v>602</v>
  </rv>
  <rv s="0">
    <v>https://www.bing.com/financeapi/forcetrigger?t=a8nldm&amp;q=Vanguard+SC+G+Id%3bAdm&amp;form=skydnc</v>
    <v>Learn more on Bing</v>
  </rv>
  <rv s="17">
    <v>en-US</v>
    <v>a8nldm</v>
    <v>268435456</v>
    <v>268435461</v>
    <v>1</v>
    <v>Powered by Refinitiv</v>
    <v>35</v>
    <v>Vanguard Small-Cap Growth Index Fund;Adm</v>
    <v>36</v>
    <v>37</v>
    <v>Finance</v>
    <v>38</v>
    <v>0.93</v>
    <v>1.3146999999999999E-2</v>
    <v>US</v>
    <v>USD</v>
    <v>7.000000000000001E-4</v>
    <v>Mutual Fund</v>
    <v>44020</v>
    <v>44021.297185542971</v>
    <v>604</v>
    <v>Vanguard Small-Cap Growth Index Fund;Adm</v>
    <v>12034572379</v>
    <v>70.739999999999995</v>
    <v>71.67</v>
    <v>0</v>
    <v>7.4870000000000006E-3</v>
    <v>3.7616999999999998E-2</v>
    <v>7.3166999999999996E-2</v>
    <v>0.442106</v>
    <v>0.12034700000000001</v>
    <v>9.4971E-2</v>
    <v>1.6794E-2</v>
    <v>VSGAX</v>
    <v>Vanguard Small-Cap Growth Index Fund;Adm</v>
  </rv>
  <rv s="4">
    <v>605</v>
  </rv>
  <rv s="0">
    <v>http://en.wikipedia.org/wiki/DocuSign</v>
    <v>Wikipedia</v>
  </rv>
  <rv s="1">
    <v>0</v>
    <v>607</v>
  </rv>
  <rv s="2">
    <v>6</v>
    <v>https://www.bing.com/th?id=AMMS_f9e00cce32f84dd4a56203773406542e&amp;qlt=95</v>
    <v>608</v>
    <v>https://www.bing.com/images/search?form=xlimg&amp;q=docusign</v>
    <v>Image of DocuSign Inc</v>
    <v/>
  </rv>
  <rv s="0">
    <v>https://www.bing.com/financeapi/forcetrigger?t=azqpgh&amp;q=XNAS%3aDOCU&amp;form=skydnc</v>
    <v>Learn more on Bing</v>
  </rv>
  <rv s="13">
    <v>en-US</v>
    <v>azqpgh</v>
    <v>268435456</v>
    <v>268435457</v>
    <v>1</v>
    <v>Powered by Refinitiv</v>
    <v>23</v>
    <v>DocuSign Inc (XNAS:DOCU)</v>
    <v>3</v>
    <v>24</v>
    <v>Finance</v>
    <v>5</v>
    <v>212.42</v>
    <v>43.13</v>
    <v>6.07</v>
    <v>2.6829999999999996E-3</v>
    <v>2.9416000000000001E-2</v>
    <v>0.56999999999999995</v>
    <v>USD</v>
    <v>DocuSign, Inc. automates manual, paper-based processes with the open, independent, standards-based digital transaction management (DTM) platform for managing all aspects of documented business transactions. Customers can open new accounts and start loans in minutes. The Company helps banks give customers the convenience of anywhere, anytime access for completing forms, contracts or lending documents. The Company works simply on any Internet connected device including all mobile devices. The Company offers a he following product editions with varying combinations of functionality: trial, single-user, multi-user, business pro, enterprise pro, standards-based signatures, ehanko, DocuSign transaction rooms for real estate, DocuSign payments, and enotary. In Trial user can send documents for signature, basic fields, such as signature, date, name, and text, mobile app, basic workflows, real-time audit trail, integration with Dropbox, Google Drive, and more, and multiple languages.</v>
    <v>3909</v>
    <v>Nasdaq Stock Market</v>
    <v>XNAS</v>
    <v>XNAS</v>
    <v>221 Main St Ste 1550, SAN FRANCISCO, CA, 94105-1947 US</v>
    <v>217</v>
    <v>609</v>
    <v>Software &amp; IT Services</v>
    <v>Stock</v>
    <v>44021.998950717185</v>
    <v>610</v>
    <v>206.59</v>
    <v>37867050000</v>
    <v>DocuSign Inc</v>
    <v>DocuSign Inc</v>
    <v>211.5</v>
    <v>206.35</v>
    <v>212.42</v>
    <v>212.99</v>
    <v>183508900</v>
    <v>DOCU</v>
    <v>DocuSign Inc (XNAS:DOCU)</v>
    <v>10243054</v>
    <v>6318653</v>
    <v>2012</v>
  </rv>
  <rv s="4">
    <v>611</v>
  </rv>
  <rv s="0">
    <v>https://www.bing.com/financeapi/forcetrigger?t=bo5fpr&amp;q=XNAS%3aMRNA&amp;form=skydnc</v>
    <v>Learn more on Bing</v>
  </rv>
  <rv s="10">
    <v>en-US</v>
    <v>bo5fpr</v>
    <v>268435456</v>
    <v>268435457</v>
    <v>1</v>
    <v>Powered by Refinitiv</v>
    <v>16</v>
    <v>Moderna Inc (XNAS:MRNA)</v>
    <v>10</v>
    <v>17</v>
    <v>Finance</v>
    <v>5</v>
    <v>87</v>
    <v>11.54</v>
    <v>3.39</v>
    <v>-1.077E-3</v>
    <v>5.5050000000000002E-2</v>
    <v>-7.0000000000000007E-2</v>
    <v>USD</v>
    <v xml:space="preserve">Moderna, Inc. is engaged in transformative medicines based on messenger ribonucleic acid (mRNA). It has created a platform to improve the underlying pharmaceutical properties of our mRNA medicines. Its platform consists of three areas: mRNA technologies, delivery technologies, and manufacturing processes. It is pursuing mRNA science to minimize the undesirable activation of the immune system by mRNA and to maximize the potency of mRNA once in the target cells. It has advanced in parallel a diverse development pipeline of 21 programs, of which 10 have entered clinical studies and another three have open INDs. Its therapeutics and vaccine development programs span infectious diseases, oncology, cardiovascular diseases, and rare genetic diseases. It has created six modalities prophylactic vaccines, cancer vaccines, intratumoral immmuno-oncology, localized regenerative therapeutics, systemic secreted therapeutics and systemic intracellular therapeutics. </v>
    <v>830</v>
    <v>Nasdaq Stock Market</v>
    <v>XNAS</v>
    <v>XNAS</v>
    <v>200 Technology Sq, Cambridge, MA, 02139-3578 US</v>
    <v>65.349999999999994</v>
    <v>Biotechnology &amp; Medical Research</v>
    <v>Stock</v>
    <v>44021.999947592187</v>
    <v>613</v>
    <v>58.88</v>
    <v>23874740000</v>
    <v>Moderna Inc</v>
    <v>Moderna Inc</v>
    <v>62.09</v>
    <v>61.58</v>
    <v>64.97</v>
    <v>64.900000000000006</v>
    <v>387702800</v>
    <v>MRNA</v>
    <v>Moderna Inc (XNAS:MRNA)</v>
    <v>20646142</v>
    <v>14971563</v>
    <v>2016</v>
  </rv>
  <rv s="4">
    <v>614</v>
  </rv>
  <rv s="0">
    <v>https://www.bing.com/financeapi/forcetrigger?t=a24poc&amp;q=XNYS%3aTYL&amp;form=skydnc</v>
    <v>Learn more on Bing</v>
  </rv>
  <rv s="6">
    <v>en-US</v>
    <v>a24poc</v>
    <v>268435456</v>
    <v>268435457</v>
    <v>1</v>
    <v>Powered by Refinitiv</v>
    <v>9</v>
    <v>Tyler Technologies Inc (XNYS:TYL)</v>
    <v>10</v>
    <v>11</v>
    <v>Finance</v>
    <v>5</v>
    <v>382.92</v>
    <v>217.24</v>
    <v>0.76849999999999996</v>
    <v>6.25</v>
    <v>0</v>
    <v>1.7603999999999998E-2</v>
    <v>0</v>
    <v>USD</v>
    <v>Tyler Technologies, Inc. is a provider of information management solutions and services for the public sector, with a focus on local governments. The Company operates through two segments: Enterprise Software (ES) segment and The Appraisal and Tax (A&amp;T) segment. ES segment provides municipal and county governments and schools with software systems and services for information technology and automation needs that includes back-office functions, such as financial management, courts and justice processes, public safety, planning regulatory and maintenance, and land and vital records management. A&amp;T segment provides systems and software that automate the appraisal and assessment of real and personal property, as well as property appraisal outsourcing services for local governments and taxing authorities. Through its subsidiary, Sage Data Security, LLC, the Company offers a suite of services that supports cybersecurity lifecycle, including program development, and education and training.</v>
    <v>5449</v>
    <v>New York Stock Exchange</v>
    <v>XNYS</v>
    <v>XNYS</v>
    <v>5101 Tennyson Pkwy, PLANO, TX, 75024-3525 US</v>
    <v>363.005</v>
    <v>Software &amp; IT Services</v>
    <v>Stock</v>
    <v>44021.958333333336</v>
    <v>616</v>
    <v>354.67</v>
    <v>14116970000</v>
    <v>Tyler Technologies Inc</v>
    <v>Tyler Technologies Inc</v>
    <v>358.6</v>
    <v>86.152799999999999</v>
    <v>355.04</v>
    <v>361.29</v>
    <v>361.29</v>
    <v>39761630</v>
    <v>TYL</v>
    <v>Tyler Technologies Inc (XNYS:TYL)</v>
    <v>281093</v>
    <v>715117</v>
    <v>1989</v>
  </rv>
  <rv s="4">
    <v>617</v>
  </rv>
  <rv s="0">
    <v>https://www.bing.com/financeapi/forcetrigger?t=a26fww&amp;q=XNAS%3aZBRA&amp;form=skydnc</v>
    <v>Learn more on Bing</v>
  </rv>
  <rv s="6">
    <v>en-US</v>
    <v>a26fww</v>
    <v>268435456</v>
    <v>268435457</v>
    <v>1</v>
    <v>Powered by Refinitiv</v>
    <v>9</v>
    <v>Zebra Technologies Corp (XNAS:ZBRA)</v>
    <v>10</v>
    <v>11</v>
    <v>Finance</v>
    <v>5</v>
    <v>278.60000000000002</v>
    <v>150.06</v>
    <v>1.6640999999999999</v>
    <v>4.8</v>
    <v>9.1600000000000004E-4</v>
    <v>1.8662000000000002E-2</v>
    <v>0.24</v>
    <v>USD</v>
    <v>Zebra Technologies Corporation designs, manufactures and sells a range of automatic identification and data capture (AIDC) products. The Company's AIDC products include mobile computers, barcode scanners, radio frequency identification devices readers, specialty printers for barcode labeling and personal identification, real-time location systems, related accessories and supplies, such as self-adhesive labels and other consumables, and software utilities and applications. It also provides a range of services, including maintenance, technical support, repair, managed and professional services, including cloud-based subscriptions. The Company operates through two segments: Asset Intelligence &amp; Tracking (AIT), which consists of barcode and card printing, location solutions, supplies, and services, and Enterprise Visibility &amp; Mobility (EVM), consists of mobile computing, data capture, RFID and services. It serves transportation, logistics, government and education enterprises.</v>
    <v>8200</v>
    <v>Nasdaq Stock Market</v>
    <v>XNAS</v>
    <v>XNAS</v>
    <v>3 Overlook Pt, LINCOLNSHIRE, IL, 60069-4302 US</v>
    <v>264.58</v>
    <v>Electronic Equipment &amp; Parts</v>
    <v>Stock</v>
    <v>44021.936843321091</v>
    <v>619</v>
    <v>258.02999999999997</v>
    <v>13655680000</v>
    <v>Zebra Technologies Corp</v>
    <v>Zebra Technologies Corp</v>
    <v>260.89999999999998</v>
    <v>26.9253</v>
    <v>257.20999999999998</v>
    <v>262.01</v>
    <v>262.25</v>
    <v>53091560</v>
    <v>ZBRA</v>
    <v>Zebra Technologies Corp (XNAS:ZBRA)</v>
    <v>324893</v>
    <v>338581</v>
    <v>1991</v>
  </rv>
  <rv s="4">
    <v>620</v>
  </rv>
  <rv s="0">
    <v>https://www.bing.com/financeapi/forcetrigger?t=a24lfr&amp;q=XNAS%3aTTD&amp;form=skydnc</v>
    <v>Learn more on Bing</v>
  </rv>
  <rv s="6">
    <v>en-US</v>
    <v>a24lfr</v>
    <v>268435456</v>
    <v>268435457</v>
    <v>1</v>
    <v>Powered by Refinitiv</v>
    <v>9</v>
    <v>Trade Desk Inc (XNAS:TTD)</v>
    <v>10</v>
    <v>11</v>
    <v>Finance</v>
    <v>5</v>
    <v>465.995</v>
    <v>136</v>
    <v>2.649</v>
    <v>0.51</v>
    <v>7.559E-4</v>
    <v>1.103E-3</v>
    <v>0.35</v>
    <v>USD</v>
    <v>The Trade Desk, Inc. is a technology company. The Company provides a self-service platform that enables clients to purchase and manage digital advertising campaigns across various advertising formats, including display, video and social, and on a range of devices, including computers, mobile devices and connected television. Its platform enables a media planner or buyer at an advertising agency to purchase digital media programmatically on various media exchanges and sell-side platforms; acquire and use third-party data to optimize and measure digital advertising campaigns; deploy their, or their client's, own first-party data in order to optimize campaign efficacy; link digital campaigns to offline sales results or other business objectives; access other services, such as its data management platform and publisher management platform marketplace, and use its user interface and application programming interfaces (APIs) to build their own technology on top of the Company's platform.</v>
    <v>1310</v>
    <v>Nasdaq Stock Market</v>
    <v>XNAS</v>
    <v>XNAS</v>
    <v>42 N Chestnut St, VENTURA, CA, 93001-2662 US</v>
    <v>471.12</v>
    <v>Software &amp; IT Services</v>
    <v>Stock</v>
    <v>44021.999235948439</v>
    <v>622</v>
    <v>444.01</v>
    <v>21301540000</v>
    <v>Trade Desk Inc</v>
    <v>Trade Desk Inc</v>
    <v>470</v>
    <v>181.6514</v>
    <v>462.49</v>
    <v>463</v>
    <v>463.35</v>
    <v>46058370</v>
    <v>TTD</v>
    <v>Trade Desk Inc (XNAS:TTD)</v>
    <v>1824515</v>
    <v>1891743</v>
    <v>2009</v>
  </rv>
  <rv s="4">
    <v>623</v>
  </rv>
  <rv s="0">
    <v>http://en.wikipedia.org/wiki/EPAM_Systems</v>
    <v>Wikipedia</v>
  </rv>
  <rv s="1">
    <v>0</v>
    <v>625</v>
  </rv>
  <rv s="2">
    <v>6</v>
    <v>https://www.bing.com/th?id=AMMS_70c82162f75c8d27976ea9296fe56b3a&amp;qlt=95</v>
    <v>626</v>
    <v>https://www.bing.com/images/search?form=xlimg&amp;q=epam+systems</v>
    <v>Image of Epam Systems Inc</v>
    <v/>
  </rv>
  <rv s="0">
    <v>https://www.bing.com/financeapi/forcetrigger?t=a1s2fr&amp;q=XNYS%3aEPAM&amp;form=skydnc</v>
    <v>Learn more on Bing</v>
  </rv>
  <rv s="3">
    <v>en-US</v>
    <v>a1s2fr</v>
    <v>268435456</v>
    <v>268435457</v>
    <v>1</v>
    <v>Powered by Refinitiv</v>
    <v>0</v>
    <v>Epam Systems Inc (XNYS:EPAM)</v>
    <v>3</v>
    <v>4</v>
    <v>Finance</v>
    <v>5</v>
    <v>262.10000000000002</v>
    <v>151.97</v>
    <v>1.306</v>
    <v>6.44</v>
    <v>-8.012E-3</v>
    <v>2.5190000000000001E-2</v>
    <v>-2.1</v>
    <v>USD</v>
    <v>EPAM Systems, Inc. is a g provider of software product development and digital platform engineering services to clients located primarily in North America, Europe, Asia and Australia. The Company's service offerings cover the full software product development lifecycle from digital strategy and customer experience design to enterprise application platforms implementation and program management services and from complex software development services to maintenance, support, custom application development, application testing, and infrastructure management. Its service offerings include Software Product Development Services, Custom Application Development Services, Application Testing Services, Enterprise Application Platforms, Application Maintenance and Support, and Infrastructure Management Services. It offers its solutions and services to industries, such as financial services, media and entertainment, travel and consumer, software and hi-tech, and life sciences and healthcare.</v>
    <v>32561</v>
    <v>New York Stock Exchange</v>
    <v>XNYS</v>
    <v>XNYS</v>
    <v>41 University Dr Ste 202, NEWTOWN, PA, 18940-1873 US</v>
    <v>262.51</v>
    <v>627</v>
    <v>Software &amp; IT Services</v>
    <v>Stock</v>
    <v>44021.958333425784</v>
    <v>628</v>
    <v>255.19</v>
    <v>14224780000</v>
    <v>Epam Systems Inc</v>
    <v>Epam Systems Inc</v>
    <v>258.02999999999997</v>
    <v>51.797899999999998</v>
    <v>255.66</v>
    <v>262.10000000000002</v>
    <v>260</v>
    <v>55639440</v>
    <v>EPAM</v>
    <v>Epam Systems Inc (XNYS:EPAM)</v>
    <v>254802</v>
    <v>401779</v>
    <v>2002</v>
  </rv>
  <rv s="4">
    <v>629</v>
  </rv>
  <rv s="0">
    <v>https://www.bing.com/financeapi/forcetrigger?t=a7aeim&amp;q=Vanguard+Gro+Idx%3bAdm&amp;form=skydnc</v>
    <v>Learn more on Bing</v>
  </rv>
  <rv s="17">
    <v>en-US</v>
    <v>a7aeim</v>
    <v>268435456</v>
    <v>268435461</v>
    <v>1</v>
    <v>Powered by Refinitiv</v>
    <v>35</v>
    <v>Vanguard Growth Index Fund;Admiral</v>
    <v>36</v>
    <v>37</v>
    <v>Finance</v>
    <v>38</v>
    <v>1.37</v>
    <v>1.2795000000000001E-2</v>
    <v>US</v>
    <v>USD</v>
    <v>5.0000000000000001E-4</v>
    <v>Mutual Fund</v>
    <v>44020</v>
    <v>44021.300962316403</v>
    <v>631</v>
    <v>Vanguard Growth Index Fund;Admiral</v>
    <v>40923853110</v>
    <v>107.07</v>
    <v>108.44</v>
    <v>2.9485999999999999</v>
    <v>4.1699E-2</v>
    <v>4.8293999999999997E-2</v>
    <v>0.24059700000000001</v>
    <v>0.36967100000000003</v>
    <v>0.18781300000000001</v>
    <v>0.151199</v>
    <v>0.13178499999999999</v>
    <v>VIGAX</v>
    <v>Vanguard Growth Index Fund;Admiral</v>
  </rv>
  <rv s="4">
    <v>632</v>
  </rv>
  <rv s="0">
    <v>https://www.bing.com/financeapi/forcetrigger?t=a82q3m&amp;q=Fidelity+Lrg+Cap+Gro+Idx&amp;form=skydnc</v>
    <v>Learn more on Bing</v>
  </rv>
  <rv s="17">
    <v>en-US</v>
    <v>a82q3m</v>
    <v>268435456</v>
    <v>268435461</v>
    <v>1</v>
    <v>Powered by Refinitiv</v>
    <v>35</v>
    <v>Fidelity Large Cap Growth Index Fund</v>
    <v>36</v>
    <v>37</v>
    <v>Finance</v>
    <v>38</v>
    <v>0.27</v>
    <v>1.374E-2</v>
    <v>US</v>
    <v>USD</v>
    <v>5.0000000000000001E-4</v>
    <v>Mutual Fund</v>
    <v>44020</v>
    <v>44021.311569799997</v>
    <v>634</v>
    <v>Fidelity Large Cap Growth Index Fund</v>
    <v>4447449490</v>
    <v>19.649999999999999</v>
    <v>19.920000000000002</v>
    <v>0</v>
    <v>4.1550000000000004E-2</v>
    <v>4.8082E-2</v>
    <v>0.22612400000000002</v>
    <v>0.35603400000000002</v>
    <v>0.19758800000000001</v>
    <v>0</v>
    <v>0.118283</v>
    <v>FSPGX</v>
    <v>Fidelity Large Cap Growth Index Fund</v>
  </rv>
  <rv s="4">
    <v>635</v>
  </rv>
  <rv s="0">
    <v>https://www.bing.com/financeapi/forcetrigger?t=a7a7hw&amp;q=Vanguard+Val+Idx%3bAdm&amp;form=skydnc</v>
    <v>Learn more on Bing</v>
  </rv>
  <rv s="17">
    <v>en-US</v>
    <v>a7a7hw</v>
    <v>268435456</v>
    <v>268435461</v>
    <v>1</v>
    <v>Powered by Refinitiv</v>
    <v>35</v>
    <v>Vanguard Value Index Fund;Admiral</v>
    <v>36</v>
    <v>37</v>
    <v>Finance</v>
    <v>38</v>
    <v>0.11</v>
    <v>2.8260000000000004E-3</v>
    <v>US</v>
    <v>USD</v>
    <v>5.0000000000000001E-4</v>
    <v>Mutual Fund</v>
    <v>44020</v>
    <v>44021.30109614219</v>
    <v>637</v>
    <v>Vanguard Value Index Fund;Admiral</v>
    <v>19170776035</v>
    <v>38.92</v>
    <v>39.03</v>
    <v>4.32</v>
    <v>-3.7031000000000001E-2</v>
    <v>3.2821999999999997E-2</v>
    <v>-8.5495000000000002E-2</v>
    <v>0.17011700000000002</v>
    <v>3.7494E-2</v>
    <v>6.3715000000000008E-2</v>
    <v>-0.151645</v>
    <v>VVIAX</v>
    <v>Vanguard Value Index Fund;Admiral</v>
  </rv>
  <rv s="4">
    <v>638</v>
  </rv>
  <rv s="0">
    <v>https://creativecommons.org/licenses/by-sa/3.0</v>
    <v>CC BY-SA 3.0</v>
  </rv>
  <rv s="0">
    <v>http://en.wikipedia.org/wiki/Berkshire_Hathaway</v>
    <v>Wikipedia</v>
  </rv>
  <rv s="1">
    <v>640</v>
    <v>641</v>
  </rv>
  <rv s="2">
    <v>6</v>
    <v>https://www.bing.com/th?id=AMMS_030d5c96ae1e8173075ad6734ed25793&amp;qlt=95</v>
    <v>642</v>
    <v>https://www.bing.com/images/search?form=xlimg&amp;q=berkshire+hathaway</v>
    <v>Image of Berkshire Hathaway Inc</v>
    <v/>
  </rv>
  <rv s="0">
    <v>https://www.bing.com/financeapi/forcetrigger?t=a1otrw&amp;q=XNYS%3aBRK.B&amp;form=skydnc</v>
    <v>Learn more on Bing</v>
  </rv>
  <rv s="3">
    <v>en-US</v>
    <v>a1otrw</v>
    <v>268435456</v>
    <v>268435457</v>
    <v>1</v>
    <v>Powered by Refinitiv</v>
    <v>0</v>
    <v>Berkshire Hathaway Inc (XNYS:BRK.B)</v>
    <v>3</v>
    <v>4</v>
    <v>Finance</v>
    <v>5</v>
    <v>231.61</v>
    <v>159.5</v>
    <v>0.75870000000000004</v>
    <v>-2.4</v>
    <v>2.7400000000000002E-3</v>
    <v>-1.3245E-2</v>
    <v>0.49</v>
    <v>USD</v>
    <v>Berkshire Hathaway Inc. is a holding company owning subsidiaries engaged in various business activities. Its segments include Insurance, such as GEICO, Berkshire Hathaway Primary Group, General Re Corporation and Berkshire Hathaway Reinsurance Group; Burlington Northern Santa Fe, LLC, which is engaged in the operation of the railroad system; Berkshire Hathaway Energy, which includes regulated electric and gas utility; Manufacturing, which includes manufacturers of various products, including industrial, consumer and building products; McLane Company, which is engaged in the wholesale distribution of groceries and non-food items; Service and retailing, which includes providers of various services, including fractional aircraft ownership programs, aviation pilot training and various retailing businesses, and Finance and financial products, which includes manufactured housing and related consumer financing, transportation equipment, manufacturing and leasing, and furniture leasing.</v>
    <v>391500</v>
    <v>New York Stock Exchange</v>
    <v>XNYS</v>
    <v>XNYS</v>
    <v>3555 Farnam St, OMAHA, NE, 68131-3311 US</v>
    <v>181.88</v>
    <v>643</v>
    <v>Insurance</v>
    <v>Stock</v>
    <v>44021.999956782034</v>
    <v>644</v>
    <v>177.77</v>
    <v>440301500000</v>
    <v>Berkshire Hathaway Inc</v>
    <v>Berkshire Hathaway Inc</v>
    <v>181.79</v>
    <v>4.0400999999999998</v>
    <v>181.2</v>
    <v>178.8</v>
    <v>179.29</v>
    <v>1620020</v>
    <v>BRK.B</v>
    <v>Berkshire Hathaway Inc (XNYS:BRK.B)</v>
    <v>5424922</v>
    <v>7498413</v>
    <v>1998</v>
  </rv>
  <rv s="4">
    <v>645</v>
  </rv>
  <rv s="0">
    <v>http://zh.wikipedia.org/wiki/宝洁</v>
    <v>Wikipedia</v>
  </rv>
  <rv s="1">
    <v>94</v>
    <v>647</v>
  </rv>
  <rv s="2">
    <v>6</v>
    <v>https://www.bing.com/th?id=AMMS_cc4a03e64239b604b8c556018d54c518&amp;qlt=95</v>
    <v>648</v>
    <v>https://www.bing.com/images/search?form=xlimg&amp;q=procter+%26+gamble</v>
    <v>Image of Procter &amp; Gamble Co</v>
    <v/>
  </rv>
  <rv s="0">
    <v>https://www.bing.com/financeapi/forcetrigger?t=a1zsjc&amp;q=XNYS%3aPG&amp;form=skydnc</v>
    <v>Learn more on Bing</v>
  </rv>
  <rv s="3">
    <v>en-US</v>
    <v>a1zsjc</v>
    <v>268435456</v>
    <v>268435457</v>
    <v>1</v>
    <v>Powered by Refinitiv</v>
    <v>0</v>
    <v>Procter &amp; Gamble Co (XNYS:PG)</v>
    <v>3</v>
    <v>4</v>
    <v>Finance</v>
    <v>5</v>
    <v>128.09</v>
    <v>94.34</v>
    <v>0.41010000000000002</v>
    <v>-0.41</v>
    <v>2.5309999999999998E-3</v>
    <v>-3.336E-3</v>
    <v>0.31</v>
    <v>USD</v>
    <v>The Procter &amp; Gamble Company is focused on providing branded consumer packaged goods to the consumers across the world. The Company operates through five segments: Beauty; Grooming; Health Care; Fabric &amp; Home Care, and Baby, Feminine &amp; Family Care. The Company sells its products in approximately 180 countries and territories primarily through mass merchandisers, grocery stores, membership club stores, drug stores, department stores, distributors, baby stores, specialty beauty stores, e-commerce, high-frequency stores and pharmacies. It offers products under the brands, such as Olay, Old Spice, Safeguard, Head &amp; Shoulders, Pantene, Rejoice, Mach3, Prestobarba, Venus, Cascade, Dawn, Febreze, Mr. Clean, Bounty and Charmin.</v>
    <v>97000</v>
    <v>New York Stock Exchange</v>
    <v>XNYS</v>
    <v>XNYS</v>
    <v>1 Procter and Gamble Plz, CINCINNATI, OH, 45202-3315 US</v>
    <v>123.98</v>
    <v>649</v>
    <v>Personal &amp; Household Products &amp; Services</v>
    <v>Stock</v>
    <v>44021.992356828123</v>
    <v>650</v>
    <v>121.81</v>
    <v>304231700000</v>
    <v>Procter &amp; Gamble Co</v>
    <v>Procter &amp; Gamble Co</v>
    <v>122.82</v>
    <v>65.164599999999993</v>
    <v>122.89</v>
    <v>122.48</v>
    <v>122.79</v>
    <v>2475643000</v>
    <v>PG</v>
    <v>Procter &amp; Gamble Co (XNYS:PG)</v>
    <v>5341048</v>
    <v>7861780</v>
    <v>1905</v>
  </rv>
  <rv s="4">
    <v>651</v>
  </rv>
  <rv s="0">
    <v>http://en.wikipedia.org/wiki/Intel</v>
    <v>Wikipedia</v>
  </rv>
  <rv s="1">
    <v>0</v>
    <v>653</v>
  </rv>
  <rv s="2">
    <v>6</v>
    <v>https://www.bing.com/th?id=AMMS_c403bf41659acee264fb566dad5acacf&amp;qlt=95</v>
    <v>654</v>
    <v>https://www.bing.com/images/search?form=xlimg&amp;q=intel</v>
    <v>Image of Intel Corp</v>
    <v/>
  </rv>
  <rv s="0">
    <v>https://www.bing.com/financeapi/forcetrigger?t=a1vmf2&amp;q=XNAS%3aINTC&amp;form=skydnc</v>
    <v>Learn more on Bing</v>
  </rv>
  <rv s="3">
    <v>en-US</v>
    <v>a1vmf2</v>
    <v>268435456</v>
    <v>268435457</v>
    <v>1</v>
    <v>Powered by Refinitiv</v>
    <v>0</v>
    <v>Intel Corp (XNAS:INTC)</v>
    <v>3</v>
    <v>4</v>
    <v>Finance</v>
    <v>5</v>
    <v>69.290000000000006</v>
    <v>43.63</v>
    <v>0.79079999999999995</v>
    <v>-0.19</v>
    <v>2.0539999999999998E-3</v>
    <v>-3.2420000000000001E-3</v>
    <v>0.12</v>
    <v>USD</v>
    <v>Intel Corporation is engaged in designing and manufacturing products and technologies, such as the cloud. The Company's segments are Client Computing Group (CCG), Data Center Group (DCG), Internet of Things Group (IOTG), Non-Volatile Memory Solutions Group (NSG), Intel Security Group (ISecG), Programmable Solutions Group (PSG), All Other and New Technology Group (NTG). It delivers computer, networking and communications platforms to a set of customers, including original equipment manufacturers (OEMs), original design manufacturers (ODMs), cloud and communications service providers, as well as industrial, communications and automotive equipment manufacturers. It offers platforms to integrate various components and technologies, including a microprocessor and chipset, a stand-alone System-on-Chip (SoC), or a multichip package. The CCG operating segment includes platforms that integrates in notebook, two in one systems, desktop computers for consumers and businesses, tablets, and phones.</v>
    <v>110800</v>
    <v>Nasdaq Stock Market</v>
    <v>XNAS</v>
    <v>XNAS</v>
    <v>2200 Mission College Blvd, SANTA CLARA, CA, 95054-1537 US</v>
    <v>58.744999999999997</v>
    <v>655</v>
    <v>Semiconductors &amp; Semiconductor Equipment</v>
    <v>Stock</v>
    <v>44021.999900265626</v>
    <v>656</v>
    <v>57.7</v>
    <v>248154700000</v>
    <v>Intel Corp</v>
    <v>Intel Corp</v>
    <v>58.2</v>
    <v>11.3415</v>
    <v>58.61</v>
    <v>58.42</v>
    <v>58.54</v>
    <v>4234000000</v>
    <v>INTC</v>
    <v>Intel Corp (XNAS:INTC)</v>
    <v>20683689</v>
    <v>24627146</v>
    <v>1989</v>
  </rv>
  <rv s="4">
    <v>657</v>
  </rv>
  <rv s="0">
    <v>http://en.wikipedia.org/wiki/Verizon_Communications</v>
    <v>Wikipedia</v>
  </rv>
  <rv s="1">
    <v>0</v>
    <v>659</v>
  </rv>
  <rv s="2">
    <v>6</v>
    <v>https://www.bing.com/th?id=AMMS_efb83e572c5e412d09976efd475336f4&amp;qlt=95</v>
    <v>660</v>
    <v>https://www.bing.com/images/search?form=xlimg&amp;q=verizon+communications</v>
    <v>Image of Verizon Communications Inc</v>
    <v/>
  </rv>
  <rv s="0">
    <v>https://www.bing.com/financeapi/forcetrigger?t=a25obh&amp;q=XNYS%3aVZ&amp;form=skydnc</v>
    <v>Learn more on Bing</v>
  </rv>
  <rv s="3">
    <v>en-US</v>
    <v>a25obh</v>
    <v>268435456</v>
    <v>268435457</v>
    <v>1</v>
    <v>Powered by Refinitiv</v>
    <v>0</v>
    <v>Verizon Communications Inc (XNYS:VZ)</v>
    <v>3</v>
    <v>4</v>
    <v>Finance</v>
    <v>5</v>
    <v>62.22</v>
    <v>48.84</v>
    <v>0.41899999999999998</v>
    <v>-1.44</v>
    <v>3.8929999999999998E-3</v>
    <v>-2.6002000000000001E-2</v>
    <v>0.21</v>
    <v>USD</v>
    <v>Verizon Communications Inc. is a holding company. The Company, through its subsidiaries, provides communications, information and entertainment products and services to consumers, businesses and governmental agencies. Its reportable segments are Verizon Consumer Group and Verizon Business Group. Its Consumer segment provides wireless and wireline communications services. Its wireless services are provided across wireless networks in the United States under the Verizon Wireless brand. Its wireline services are provided in nine states in the Mid-Atlantic and Northeastern United States, over its 100% fiber-optic network under the Fios brand and via traditional copper-based network. Its Business segment provides wireless and wireline communications services and products, video and data services, corporate networking solutions, security and managed network services, local and long-distance voice services and network access to deliver various Internet of Things (IoT) services and products.</v>
    <v>135500</v>
    <v>New York Stock Exchange</v>
    <v>XNYS</v>
    <v>XNYS</v>
    <v>1095 Avenue of the Americas, NEW YORK, NY, 10036-6797 US</v>
    <v>54.65</v>
    <v>661</v>
    <v>Telecommunications Services</v>
    <v>Stock</v>
    <v>44021.999315532034</v>
    <v>662</v>
    <v>53.75</v>
    <v>229162200000</v>
    <v>Verizon Communications Inc</v>
    <v>Verizon Communications Inc</v>
    <v>54.65</v>
    <v>12.329499999999999</v>
    <v>55.38</v>
    <v>53.94</v>
    <v>54.15</v>
    <v>4137996000</v>
    <v>VZ</v>
    <v>Verizon Communications Inc (XNYS:VZ)</v>
    <v>17618355</v>
    <v>16737447</v>
    <v>1983</v>
  </rv>
  <rv s="4">
    <v>663</v>
  </rv>
  <rv s="0">
    <v>http://en.wikipedia.org/wiki/Pfizer</v>
    <v>Wikipedia</v>
  </rv>
  <rv s="1">
    <v>0</v>
    <v>665</v>
  </rv>
  <rv s="2">
    <v>6</v>
    <v>https://www.bing.com/th?id=AMMS_751a4e7277822d06b1b3a01f2e88a224&amp;qlt=95</v>
    <v>666</v>
    <v>https://www.bing.com/images/search?form=xlimg&amp;q=pfizer</v>
    <v>Image of Pfizer Inc</v>
    <v/>
  </rv>
  <rv s="0">
    <v>https://www.bing.com/financeapi/forcetrigger?t=a1zqnm&amp;q=XNYS%3aPFE&amp;form=skydnc</v>
    <v>Learn more on Bing</v>
  </rv>
  <rv s="3">
    <v>en-US</v>
    <v>a1zqnm</v>
    <v>268435456</v>
    <v>268435457</v>
    <v>1</v>
    <v>Powered by Refinitiv</v>
    <v>0</v>
    <v>Pfizer Inc (XNYS:PFE)</v>
    <v>3</v>
    <v>4</v>
    <v>Finance</v>
    <v>5</v>
    <v>44.104999999999997</v>
    <v>27.88</v>
    <v>0.67500000000000004</v>
    <v>-0.28999999999999998</v>
    <v>1.1949999999999999E-3</v>
    <v>-8.5929999999999999E-3</v>
    <v>0.04</v>
    <v>USD</v>
    <v>Pfizer Inc. (Pfizer) is a research-based global biopharmaceutical company. The Company is engaged in the discovery, development and manufacture of healthcare products. Its global portfolio includes medicines and vaccines. The Company manages its commercial operations through two business segments: Pfizer Innovative Health (IH) and Pfizer Essential Health (EH). IH focuses on developing and commercializing medicines and vaccines. IH therapeutic areas include internal medicine, vaccines, oncology, inflammation and immunology, rare diseases and consumer healthcare. EH includes legacy brands, branded generics, generic sterile injectable products, biosimilars and infusion systems. EH also includes a research and development (R&amp;D) organization, as well as its contract manufacturing business. Its brands include Prevnar 13, Xeljanz, Eliquis, Lipitor, Celebrex, Pristiq and Viagra.</v>
    <v>88300</v>
    <v>New York Stock Exchange</v>
    <v>XNYS</v>
    <v>XNYS</v>
    <v>235 E 42ND ST, NEW YORK, NY, 10017-5703 US</v>
    <v>33.880000000000003</v>
    <v>667</v>
    <v>Pharmaceuticals</v>
    <v>Stock</v>
    <v>44021.999874675785</v>
    <v>668</v>
    <v>33.100999999999999</v>
    <v>187475600000</v>
    <v>Pfizer Inc</v>
    <v>Pfizer Inc</v>
    <v>33.729999999999997</v>
    <v>12.3308</v>
    <v>33.75</v>
    <v>33.46</v>
    <v>33.5</v>
    <v>5554834000</v>
    <v>PFE</v>
    <v>Pfizer Inc (XNYS:PFE)</v>
    <v>19320445</v>
    <v>33650788</v>
    <v>1942</v>
  </rv>
  <rv s="4">
    <v>669</v>
  </rv>
  <rv s="0">
    <v>http://en.wikipedia.org/wiki/The_Walt_Disney_Company</v>
    <v>Wikipedia</v>
  </rv>
  <rv s="1">
    <v>0</v>
    <v>671</v>
  </rv>
  <rv s="2">
    <v>6</v>
    <v>https://www.bing.com/th?id=AMMS_0aa288ba528f6f45e3de87d97e250136&amp;qlt=95</v>
    <v>672</v>
    <v>https://www.bing.com/images/search?form=xlimg&amp;q=the+walt+disney+company</v>
    <v>Image of Walt Disney Co</v>
    <v/>
  </rv>
  <rv s="0">
    <v>https://www.bing.com/financeapi/forcetrigger?t=a1r2z2&amp;q=XNYS%3aDIS&amp;form=skydnc</v>
    <v>Learn more on Bing</v>
  </rv>
  <rv s="3">
    <v>en-US</v>
    <v>a1r2z2</v>
    <v>268435456</v>
    <v>268435457</v>
    <v>1</v>
    <v>Powered by Refinitiv</v>
    <v>0</v>
    <v>Walt Disney Co (XNYS:DIS)</v>
    <v>3</v>
    <v>4</v>
    <v>Finance</v>
    <v>5</v>
    <v>153.41</v>
    <v>79.069999999999993</v>
    <v>1.1065</v>
    <v>0.15</v>
    <v>1.6270000000000002E-3</v>
    <v>1.2859999999999998E-3</v>
    <v>0.19</v>
    <v>USD</v>
    <v>The Walt Disney Company, formerly TWDC Holdco 613 Corp, is a worldwide entertainment company. The Company operates in four business segments: Media Networks, Parks Experiences and Products, Studio Entertainment, and Direct-To-Consumer and International. The media networks segment includes cable and broadcast television networks, television production and distribution operations, domestic television stations, and radio networks and stations. The Company's Walt Disney Imagineering unit designs and develops new theme park concepts and attractions, as well as resort properties. The studio entertainment segment produces and acquires live-action and animated motion pictures, direct-to-video content, musical recordings and live stage plays. The Company also develops and publishes games, primarily for mobile platforms, books, magazines and comic books.</v>
    <v>223000</v>
    <v>New York Stock Exchange</v>
    <v>XNYS</v>
    <v>XNYS</v>
    <v>500 S Buena Vista St, BURBANK, CA, 91521-0001 US</v>
    <v>117.85</v>
    <v>673</v>
    <v>Media &amp; Publishing</v>
    <v>Stock</v>
    <v>44021.999279756252</v>
    <v>674</v>
    <v>115.38</v>
    <v>210719100000</v>
    <v>Walt Disney Co</v>
    <v>Walt Disney Co</v>
    <v>116.51</v>
    <v>43.858600000000003</v>
    <v>116.66</v>
    <v>116.81</v>
    <v>117</v>
    <v>1806267000</v>
    <v>DIS</v>
    <v>Walt Disney Co (XNYS:DIS)</v>
    <v>13582870</v>
    <v>14110180</v>
    <v>2018</v>
  </rv>
  <rv s="4">
    <v>675</v>
  </rv>
  <rv s="0">
    <v>https://www.bing.com/financeapi/forcetrigger?t=br1gbh&amp;q=Fidelity+Mid+Cap+Gro+Idx&amp;form=skydnc</v>
    <v>Learn more on Bing</v>
  </rv>
  <rv s="18">
    <v>en-US</v>
    <v>br1gbh</v>
    <v>268435456</v>
    <v>268435461</v>
    <v>1</v>
    <v>Powered by Refinitiv</v>
    <v>40</v>
    <v>Fidelity Mid Cap Growth Index Fund</v>
    <v>36</v>
    <v>41</v>
    <v>Finance</v>
    <v>38</v>
    <v>0.31</v>
    <v>1.4008E-2</v>
    <v>US</v>
    <v>USD</v>
    <v>Mutual Fund</v>
    <v>44020</v>
    <v>44021.31014329219</v>
    <v>677</v>
    <v>Fidelity Mid Cap Growth Index Fund</v>
    <v>208351380.69999999</v>
    <v>22.13</v>
    <v>22.44</v>
    <v>0</v>
    <v>5.9330000000000008E-3</v>
    <v>3.9132E-2</v>
    <v>0.39405400000000002</v>
    <v>0</v>
    <v>0</v>
    <v>5.2531000000000001E-2</v>
    <v>FMDGX</v>
    <v>Fidelity Mid Cap Growth Index Fund</v>
  </rv>
  <rv s="4">
    <v>678</v>
  </rv>
  <rv s="0">
    <v>http://en.wikipedia.org/wiki/Fiserv</v>
    <v>Wikipedia</v>
  </rv>
  <rv s="1">
    <v>0</v>
    <v>680</v>
  </rv>
  <rv s="2">
    <v>6</v>
    <v>https://www.bing.com/th?id=AMMS_4a33224cd1a9caddceda1cbd5bdbc2d7&amp;qlt=95</v>
    <v>681</v>
    <v>https://www.bing.com/images/search?form=xlimg&amp;q=fiserv</v>
    <v>Image of Fiserv Inc</v>
    <v/>
  </rv>
  <rv s="0">
    <v>https://www.bing.com/financeapi/forcetrigger?t=a1sx27&amp;q=XNAS%3aFISV&amp;form=skydnc</v>
    <v>Learn more on Bing</v>
  </rv>
  <rv s="3">
    <v>en-US</v>
    <v>a1sx27</v>
    <v>268435456</v>
    <v>268435457</v>
    <v>1</v>
    <v>Powered by Refinitiv</v>
    <v>0</v>
    <v>Fiserv Inc (XNAS:FISV)</v>
    <v>3</v>
    <v>4</v>
    <v>Finance</v>
    <v>5</v>
    <v>125.05</v>
    <v>73.5</v>
    <v>0.82440000000000002</v>
    <v>-2.2799999999999998</v>
    <v>-2.9529999999999999E-3</v>
    <v>-2.3481000000000002E-2</v>
    <v>-0.28000000000000003</v>
    <v>USD</v>
    <v>Fiserv, Inc. is a provider of financial services technology. The Company provides account processing systems; electronic payments processing products and services, such as electronic bill payments, transaction processing, account-to-account transfers, and person-to-person payments; Internet and mobile banking systems, and related services, including document and payment card production and distribution, and lending and risk management products and services. The Company operates through two segments: Payments and Industry Products and the Financial Institution Services. The Payments segment services include electronic bill payment and presentment services, Internet and mobile banking software and services, and other electronic payments software and services. The Financial segment provides account processing services, item processing and source capture services, loan origination and servicing products, cash management and consulting services, and other products and services.</v>
    <v>44000</v>
    <v>Nasdaq Stock Market</v>
    <v>XNAS</v>
    <v>XNAS</v>
    <v>255 FISERV DR, PO BOX 979, BROOKFIELD, WI, 53045-5815 US</v>
    <v>97.63</v>
    <v>682</v>
    <v>Professional &amp; Commercial Services</v>
    <v>Stock</v>
    <v>44021.986097430468</v>
    <v>683</v>
    <v>93.9</v>
    <v>65006920000</v>
    <v>Fiserv Inc</v>
    <v>Fiserv Inc</v>
    <v>97.1</v>
    <v>53.575400000000002</v>
    <v>97.1</v>
    <v>94.82</v>
    <v>94.54</v>
    <v>669484300</v>
    <v>FISV</v>
    <v>Fiserv Inc (XNAS:FISV)</v>
    <v>4720312</v>
    <v>5120869</v>
    <v>1992</v>
  </rv>
  <rv s="4">
    <v>684</v>
  </rv>
  <rv s="8">
    <v>12</v>
    <v>Return (1y)</v>
  </rv>
  <rv s="0">
    <v>http://en.wikipedia.org/wiki/Advanced_Micro_Devices</v>
    <v>Wikipedia</v>
  </rv>
  <rv s="1">
    <v>0</v>
    <v>687</v>
  </rv>
  <rv s="2">
    <v>6</v>
    <v>https://www.bing.com/th?id=AMMS_fbc39ac25bb1332e8095cd72ec19dc8e&amp;qlt=95</v>
    <v>688</v>
    <v>https://www.bing.com/images/search?form=xlimg&amp;q=advanced+micro+devices</v>
    <v>Image of Advanced Micro Devices Inc</v>
    <v/>
  </rv>
  <rv s="0">
    <v>https://www.bing.com/financeapi/forcetrigger?t=a1ndww&amp;q=XNAS%3aAMD&amp;form=skydnc</v>
    <v>Learn more on Bing</v>
  </rv>
  <rv s="3">
    <v>en-US</v>
    <v>a1ndww</v>
    <v>268435456</v>
    <v>268435457</v>
    <v>1</v>
    <v>Powered by Refinitiv</v>
    <v>0</v>
    <v>Advanced Micro Devices Inc (XNAS:AMD)</v>
    <v>3</v>
    <v>4</v>
    <v>Finance</v>
    <v>5</v>
    <v>59.27</v>
    <v>27.43</v>
    <v>2.1461999999999999</v>
    <v>3.8250000000000002</v>
    <v>7.8600000000000002E-4</v>
    <v>7.1589E-2</v>
    <v>4.4999999999999998E-2</v>
    <v>USD</v>
    <v>Advanced Micro Devices, Inc. is a global semiconductor company. The Company is engaged in offering x86 microprocessors, as standalone devices or as incorporated into an accelerated processing unit (APU), chipsets, discrete graphics processing units (GPUs) and professional graphics, and server and embedded processors and semi-custom System-on-Chip (SoC) products and technology for game consoles. The Company's segments include the Computing and Graphics segment, and the Enterprise, Embedded and Semi-Custom segment. The Computing and Graphics segment primarily includes desktop and notebook processors and chipsets, discrete GPUs and professional graphics. The Enterprise, Embedded and Semi-Custom segment primarily includes server and embedded processors, semi-custom SoC products, development services, technology for game consoles and licensing portions of its intellectual property portfolio.</v>
    <v>11400</v>
    <v>Nasdaq Stock Market</v>
    <v>XNAS</v>
    <v>XNAS</v>
    <v>2485 Augustine Dr, SANTA CLARA, CA, 95054-3002 US</v>
    <v>57.58</v>
    <v>689</v>
    <v>Semiconductors &amp; Semiconductor Equipment</v>
    <v>Stock</v>
    <v>44021.999987928124</v>
    <v>690</v>
    <v>53.31</v>
    <v>62576700000</v>
    <v>Advanced Micro Devices Inc</v>
    <v>Advanced Micro Devices Inc</v>
    <v>53.52</v>
    <v>131.34219999999999</v>
    <v>53.43</v>
    <v>57.255000000000003</v>
    <v>57.3</v>
    <v>1171190000</v>
    <v>AMD</v>
    <v>Advanced Micro Devices Inc (XNAS:AMD)</v>
    <v>87216264</v>
    <v>50434804</v>
    <v>1969</v>
  </rv>
  <rv s="4">
    <v>691</v>
  </rv>
  <rv s="0">
    <v>http://en.wikipedia.org/wiki/Global_Payments</v>
    <v>Wikipedia</v>
  </rv>
  <rv s="1">
    <v>0</v>
    <v>693</v>
  </rv>
  <rv s="2">
    <v>6</v>
    <v>https://www.bing.com/th?id=AMMS_83ff75f13958e60607c8741ae90a103c&amp;qlt=95</v>
    <v>694</v>
    <v>https://www.bing.com/images/search?form=xlimg&amp;q=global+payments</v>
    <v>Image of Global Payments Inc</v>
    <v/>
  </rv>
  <rv s="0">
    <v>https://www.bing.com/financeapi/forcetrigger?t=a1u4zr&amp;q=XNYS%3aGPN&amp;form=skydnc</v>
    <v>Learn more on Bing</v>
  </rv>
  <rv s="19">
    <v>en-US</v>
    <v>a1u4zr</v>
    <v>268435456</v>
    <v>268435457</v>
    <v>1</v>
    <v>Powered by Refinitiv</v>
    <v>42</v>
    <v>Global Payments Inc (XNYS:GPN)</v>
    <v>3</v>
    <v>43</v>
    <v>Finance</v>
    <v>5</v>
    <v>209.62</v>
    <v>105.54</v>
    <v>1.1261000000000001</v>
    <v>-4.26</v>
    <v>-9.747E-4</v>
    <v>-2.5293999999999997E-2</v>
    <v>-0.16</v>
    <v>USD</v>
    <v>Global Payments Inc. is a provider of payment technology services. The Company provides payment and digital commerce solutions. The Company operates through three segments: North America, Europe and Asia-Pacific. The Company's segments primarily provide payment solutions for credit cards, debit cards, electronic payments and check-related services. The Company's segments target customers in various industries, including financial services, gaming, government, healthcare, professional services, restaurants, retail, universities, not-for-profit organizations and utilities. It provides services across a range of channels to merchants and partners in over 30 countries throughout North America, Europe, the Asia-Pacific region and Brazil. The Company performs a series of services, including authorization, electronic draft capture, file transfers to facilitate funds settlement and certain exception-based, back office support services, such as chargeback and retrieval resolution.</v>
    <v>24000</v>
    <v>New York Stock Exchange</v>
    <v>XNYS</v>
    <v>XNYS</v>
    <v>3550 Lenox Rd NE, ATLANTA, GA, 30326-4334 US</v>
    <v>169.37</v>
    <v>695</v>
    <v>Professional &amp; Commercial Services</v>
    <v>Stock</v>
    <v>44021.958333367969</v>
    <v>696</v>
    <v>161.21</v>
    <v>50375390000</v>
    <v>Global Payments Inc</v>
    <v>Global Payments Inc</v>
    <v>168.33</v>
    <v>79.551500000000004</v>
    <v>168.42</v>
    <v>164.16</v>
    <v>164</v>
    <v>299105700</v>
    <v>GPN</v>
    <v>Global Payments Inc (XNYS:GPN)</v>
    <v>1985373</v>
    <v>2320464</v>
  </rv>
  <rv s="4">
    <v>697</v>
  </rv>
  <rv s="0">
    <v>http://en.wikipedia.org/wiki/Dollar_General</v>
    <v>Wikipedia</v>
  </rv>
  <rv s="1">
    <v>0</v>
    <v>699</v>
  </rv>
  <rv s="2">
    <v>6</v>
    <v>https://www.bing.com/th?id=AMMS_5fc60f65d2e087de57833f949ce19a62&amp;qlt=95</v>
    <v>700</v>
    <v>https://www.bing.com/images/search?form=xlimg&amp;q=dollar+general</v>
    <v>Image of Dollar General Corp</v>
    <v/>
  </rv>
  <rv s="0">
    <v>https://www.bing.com/financeapi/forcetrigger?t=a1qyvh&amp;q=XNYS%3aDG&amp;form=skydnc</v>
    <v>Learn more on Bing</v>
  </rv>
  <rv s="3">
    <v>en-US</v>
    <v>a1qyvh</v>
    <v>268435456</v>
    <v>268435457</v>
    <v>1</v>
    <v>Powered by Refinitiv</v>
    <v>0</v>
    <v>Dollar General Corp (XNYS:DG)</v>
    <v>3</v>
    <v>4</v>
    <v>Finance</v>
    <v>5</v>
    <v>194.84</v>
    <v>125</v>
    <v>0.52290000000000003</v>
    <v>3.21</v>
    <v>-1.3808000000000001E-2</v>
    <v>1.7209000000000002E-2</v>
    <v>-2.62</v>
    <v>USD</v>
    <v>Dollar General Corporation is a discount retailer. The Company offers a selection of merchandise, including consumables, seasonal, home products and apparel. The Company's consumables category includes paper and cleaning products (such as paper towels, bath tissue, and other home cleaning supplies); packaged food (such as cereals, spices, sugar and flour); perishables (such as milk, beer and wine); snacks (such as candy, cookies, and carbonated beverages); health and beauty (such as over-the-counter medicines and personal care products); pet (pet supplies and pet food), and tobacco products. Its seasonal products include decorations, toys, batteries, stationery, prepaid phones and accessories, and home office supplies. Its home products include cookware, craft supplies and kitchen, and bed and bath soft goods. Its apparel products include casual everyday apparel for infants, toddlers, girls, boys, women and men, as well as socks, underwear, disposable diapers, shoes and accessories.</v>
    <v>143000</v>
    <v>New York Stock Exchange</v>
    <v>XNYS</v>
    <v>XNYS</v>
    <v>100 Mission Rdg, GOODLETTSVILLE, TN, 37072-2171 US</v>
    <v>190.55</v>
    <v>701</v>
    <v>Diversified Retail</v>
    <v>Stock</v>
    <v>44021.970101909377</v>
    <v>702</v>
    <v>186.55</v>
    <v>46953670000</v>
    <v>Dollar General Corp</v>
    <v>Dollar General Corp</v>
    <v>186.65</v>
    <v>24.1371</v>
    <v>186.53</v>
    <v>189.74</v>
    <v>187.12</v>
    <v>251721800</v>
    <v>DG</v>
    <v>Dollar General Corp (XNYS:DG)</v>
    <v>1736975</v>
    <v>2560848</v>
    <v>1998</v>
  </rv>
  <rv s="4">
    <v>703</v>
  </rv>
  <rv s="0">
    <v>http://ja.wikipedia.org/wiki/ラムリサーチ</v>
    <v>Wikipedia</v>
  </rv>
  <rv s="1">
    <v>0</v>
    <v>705</v>
  </rv>
  <rv s="2">
    <v>6</v>
    <v>https://www.bing.com/th?id=AMMS_9c7eacdc72129ad512e53684f4b195ac&amp;qlt=95</v>
    <v>706</v>
    <v>https://www.bing.com/images/search?form=xlimg&amp;q=lam+research</v>
    <v>Image of Lam Research Corp</v>
    <v/>
  </rv>
  <rv s="0">
    <v>https://www.bing.com/financeapi/forcetrigger?t=a1x4f2&amp;q=XNAS%3aLRCX&amp;form=skydnc</v>
    <v>Learn more on Bing</v>
  </rv>
  <rv s="3">
    <v>en-US</v>
    <v>a1x4f2</v>
    <v>268435456</v>
    <v>268435457</v>
    <v>1</v>
    <v>Powered by Refinitiv</v>
    <v>0</v>
    <v>Lam Research Corp (XNAS:LRCX)</v>
    <v>3</v>
    <v>4</v>
    <v>Finance</v>
    <v>5</v>
    <v>344.32</v>
    <v>179.91</v>
    <v>1.3644000000000001</v>
    <v>1.96</v>
    <v>2.2040000000000002E-3</v>
    <v>5.8720000000000005E-3</v>
    <v>0.74</v>
    <v>USD</v>
    <v>Lam Research Corporation is a supplier of wafer fabrication equipment and services to the semiconductor industry. The Company designs, manufactures, markets, refurbishes and services semiconductor processing systems that are used in the fabrication of integrated circuits (ICs). It operates through manufacturing and servicing of wafer processing semiconductor manufacturing equipment segment. Its products are designed to enable its customers build a range of devices that are used in a range of electronic products, including cell phones, tablets, computers, storage devices, and networking equipment. Its customer base includes semiconductor memory, foundry, and integrated device manufacturers (IDMs) that make products, such as dynamic random-access memory (DRAM), negative-AND (NAND) memory and logic devices. It offers a portfolio of products that are used in several areas of the semiconductor manufacturing process flow, including thin film deposition, plasma etch and single-wafer clean.</v>
    <v>10700</v>
    <v>Nasdaq Stock Market</v>
    <v>XNAS</v>
    <v>XNAS</v>
    <v>4650 Cushing Pkwy, FREMONT, CA, 94538-6401 US</v>
    <v>338.92840000000001</v>
    <v>707</v>
    <v>Semiconductors &amp; Semiconductor Equipment</v>
    <v>Stock</v>
    <v>44021.989969767972</v>
    <v>708</v>
    <v>331.05</v>
    <v>48455150000</v>
    <v>Lam Research Corp</v>
    <v>Lam Research Corp</v>
    <v>337.36</v>
    <v>24.009499999999999</v>
    <v>333.8</v>
    <v>335.76</v>
    <v>336.5</v>
    <v>145162200</v>
    <v>LRCX</v>
    <v>Lam Research Corp (XNAS:LRCX)</v>
    <v>1659898</v>
    <v>1945754</v>
    <v>1989</v>
  </rv>
  <rv s="4">
    <v>709</v>
  </rv>
  <rv s="0">
    <v>https://www.bing.com/financeapi/forcetrigger?t=a22i27&amp;q=XNAS%3aSBAC&amp;form=skydnc</v>
    <v>Learn more on Bing</v>
  </rv>
  <rv s="6">
    <v>en-US</v>
    <v>a22i27</v>
    <v>268435456</v>
    <v>268435457</v>
    <v>1</v>
    <v>Powered by Refinitiv</v>
    <v>9</v>
    <v>SBA Communications Corp (XNAS:SBAC)</v>
    <v>10</v>
    <v>11</v>
    <v>Finance</v>
    <v>5</v>
    <v>323.02499999999998</v>
    <v>205.2</v>
    <v>0.40760000000000002</v>
    <v>4.5999999999999996</v>
    <v>-9.0320000000000001E-3</v>
    <v>1.5173000000000001E-2</v>
    <v>-2.78</v>
    <v>USD</v>
    <v>SBA Communications Corporation is an independent owner and operator of wireless communications tower structures, rooftops and other structures that support antennas used for wireless communications. The Company's operating segments include site leasing and site development. The site leasing business includes segments, domestic site leasing and international site leasing. The Company's primary business line is its site leasing business. In its site leasing business, the Company leases antenna space to wireless service providers on towers that it owns or operates, and manages rooftop and tower sites for property owners under various contractual arrangements. The Company owns approximately 25,460 towers. It also manages or leases approximately 5,500 actual or potential towers. The Company's other business line is its site development business, through which it assists wireless service providers in developing and maintaining their own wireless service networks.</v>
    <v>1475</v>
    <v>Nasdaq Stock Market</v>
    <v>XNAS</v>
    <v>XNAS</v>
    <v>8051 Congress Ave, BOCA RATON, FL, 33487-1310 US</v>
    <v>308.16000000000003</v>
    <v>Residential &amp; Commercial REIT</v>
    <v>Stock</v>
    <v>44021.879155335155</v>
    <v>711</v>
    <v>300.13</v>
    <v>33842430000</v>
    <v>SBA Communications Corp</v>
    <v>SBA Communications Corp</v>
    <v>302.26</v>
    <v>229.56219999999999</v>
    <v>303.18</v>
    <v>307.77999999999997</v>
    <v>305</v>
    <v>111624900</v>
    <v>SBAC</v>
    <v>SBA Communications Corp (XNAS:SBAC)</v>
    <v>380608</v>
    <v>977036</v>
    <v>2016</v>
  </rv>
  <rv s="4">
    <v>712</v>
  </rv>
  <rv s="0">
    <v>http://en.wikipedia.org/wiki/Centene_Corporation</v>
    <v>Wikipedia</v>
  </rv>
  <rv s="1">
    <v>0</v>
    <v>714</v>
  </rv>
  <rv s="2">
    <v>6</v>
    <v>https://www.bing.com/th?id=AMMS_6f86ea8ccb32136e3cf343fbef04dda2&amp;qlt=95</v>
    <v>715</v>
    <v>https://www.bing.com/images/search?form=xlimg&amp;q=centene+corporation</v>
    <v>Image of Centene Corp</v>
    <v/>
  </rv>
  <rv s="0">
    <v>https://www.bing.com/financeapi/forcetrigger?t=a1pzfr&amp;q=XNYS%3aCNC&amp;form=skydnc</v>
    <v>Learn more on Bing</v>
  </rv>
  <rv s="3">
    <v>en-US</v>
    <v>a1pzfr</v>
    <v>268435456</v>
    <v>268435457</v>
    <v>1</v>
    <v>Powered by Refinitiv</v>
    <v>0</v>
    <v>Centene Corp (XNYS:CNC)</v>
    <v>3</v>
    <v>4</v>
    <v>Finance</v>
    <v>5</v>
    <v>74.7</v>
    <v>41.624600000000001</v>
    <v>0.74250000000000005</v>
    <v>-2.2799999999999998</v>
    <v>-4.8970000000000003E-3</v>
    <v>-3.4761E-2</v>
    <v>-0.31</v>
    <v>USD</v>
    <v>Centene Corporation is a healthcare company. The Company provides a portfolio of services to government sponsored healthcare programs, focusing on under-insured and uninsured individuals. The Company operates through two segments: Managed Care and Specialty Services. The Company's Managed Care segment provides health plan coverage to individuals, through government subsidized programs, including Medicaid, the State Children's Health Insurance Program (CHIP), Long Term Care, Foster Care, dual-eligible individuals (Duals) and the Supplemental Security Income Program, also known as the Aged, Blind or Disabled Program (ABD), Medicare, and Health Insurance Marketplace. Its Specialty Services segment consists of its specialty companies offering a range of healthcare services and products to state programs, correctional facilities, healthcare organizations, employer groups and other commercial organizations, as well as to its own subsidiaries.</v>
    <v>56600</v>
    <v>New York Stock Exchange</v>
    <v>XNYS</v>
    <v>XNYS</v>
    <v>7700 Forsyth Blvd, ST. LOUIS, MO, 63105-1807 US</v>
    <v>65.27</v>
    <v>716</v>
    <v>Healthcare Providers &amp; Services</v>
    <v>Stock</v>
    <v>44021.958333390627</v>
    <v>717</v>
    <v>62.58</v>
    <v>37985100000</v>
    <v>Centene Corp</v>
    <v>Centene Corp</v>
    <v>65.180000000000007</v>
    <v>33.065100000000001</v>
    <v>65.59</v>
    <v>63.31</v>
    <v>63</v>
    <v>579129400</v>
    <v>CNC</v>
    <v>Centene Corp (XNYS:CNC)</v>
    <v>3700529</v>
    <v>4827582</v>
    <v>2001</v>
  </rv>
  <rv s="4">
    <v>718</v>
  </rv>
  <rv s="0">
    <v>http://en.wikipedia.org/wiki/MSCI</v>
    <v>Wikipedia</v>
  </rv>
  <rv s="1">
    <v>94</v>
    <v>720</v>
  </rv>
  <rv s="2">
    <v>6</v>
    <v>https://www.bing.com/th?id=AMMS_948a293202c3a811bf146439396640d8&amp;qlt=95</v>
    <v>721</v>
    <v>https://www.bing.com/images/search?form=xlimg&amp;q=msci</v>
    <v>Image of MSCI Inc</v>
    <v/>
  </rv>
  <rv s="0">
    <v>https://www.bing.com/financeapi/forcetrigger?t=a1xz1h&amp;q=XNYS%3aMSCI&amp;form=skydnc</v>
    <v>Learn more on Bing</v>
  </rv>
  <rv s="3">
    <v>en-US</v>
    <v>a1xz1h</v>
    <v>268435456</v>
    <v>268435457</v>
    <v>1</v>
    <v>Powered by Refinitiv</v>
    <v>0</v>
    <v>MSCI Inc (XNYS:MSCI)</v>
    <v>3</v>
    <v>4</v>
    <v>Finance</v>
    <v>5</v>
    <v>375.14</v>
    <v>206.8228</v>
    <v>0.94069999999999998</v>
    <v>4.43</v>
    <v>-3.7319999999999996E-4</v>
    <v>1.1950000000000001E-2</v>
    <v>-0.14000000000000001</v>
    <v>USD</v>
    <v>MSCI Inc. offers products and services to support the needs of institutional investors throughout their investment processes. Its segments include Index, Analytics and All Other segment. All Other segment comprises environmental, social and governance (ESG) and Real Estate segments. Its indexes are used in various areas of the investment process, including index-linked product creation and performance benchmarking, as well as portfolio construction and rebalancing, and asset allocation. The Analytics segment uses analytical content to create products and services, which offer institutional investors an integrated view of risk and return. MSCI's ESG products include MSCI ESG Ratings, MSCI ESG Business Involvement Screening Research and MSCI ESG Governance Metrics. MSCI's Real Estate products comprise private real estate benchmarks and indexes branded IPD Group Limited (IPD) and include Portfolio Analysis Service (PAS), IPD Rental Information Service (IRIS) and IPD Global Intel.</v>
    <v>3459</v>
    <v>New York Stock Exchange</v>
    <v>XNYS</v>
    <v>XNYS</v>
    <v>7 World Trade Center, 250 Greenwich Street, 49Th Floor, NEW YORK, NY, 10007 US</v>
    <v>379.97</v>
    <v>722</v>
    <v>Professional &amp; Commercial Services</v>
    <v>Stock</v>
    <v>44021.958333448434</v>
    <v>723</v>
    <v>369.39</v>
    <v>30989760000</v>
    <v>MSCI Inc</v>
    <v>MSCI Inc</v>
    <v>372.59</v>
    <v>59.4101</v>
    <v>370.71</v>
    <v>375.14</v>
    <v>375</v>
    <v>83595700</v>
    <v>MSCI</v>
    <v>MSCI Inc (XNYS:MSCI)</v>
    <v>793433</v>
    <v>595026</v>
    <v>1998</v>
  </rv>
  <rv s="4">
    <v>724</v>
  </rv>
  <rv s="0">
    <v>http://en.wikipedia.org/wiki/KLA_Corporation</v>
    <v>Wikipedia</v>
  </rv>
  <rv s="1">
    <v>0</v>
    <v>726</v>
  </rv>
  <rv s="2">
    <v>6</v>
    <v>https://www.bing.com/th?id=AMMS_e9546d6320b8eb24c9c7684ff75d32e1&amp;qlt=95</v>
    <v>727</v>
    <v>https://www.bing.com/images/search?form=xlimg&amp;q=kla-tencor</v>
    <v>Image of KLA Corp</v>
    <v/>
  </rv>
  <rv s="0">
    <v>https://www.bing.com/financeapi/forcetrigger?t=a1wjkr&amp;q=XNAS%3aKLAC&amp;form=skydnc</v>
    <v>Learn more on Bing</v>
  </rv>
  <rv s="3">
    <v>en-US</v>
    <v>a1wjkr</v>
    <v>268435456</v>
    <v>268435457</v>
    <v>1</v>
    <v>Powered by Refinitiv</v>
    <v>0</v>
    <v>KLA Corp (XNAS:KLAC)</v>
    <v>3</v>
    <v>4</v>
    <v>Finance</v>
    <v>5</v>
    <v>206.51</v>
    <v>110.19</v>
    <v>1.3576999999999999</v>
    <v>-0.92</v>
    <v>-1.2525E-2</v>
    <v>-4.4990000000000004E-3</v>
    <v>-2.5499999999999998</v>
    <v>USD</v>
    <v>KLA Corporation (KLA), formerly KLA-Tencor Corporation, is a supplier of process control and yield management solutions for the semiconductor and related nanoelectronics industries. The Company's products are also used in a number of other high technology industries, including the packaging, light emitting diode (LED), power devices, compound semiconductor, and data storage industries, as well as general materials research. Its products and services are used by bare wafer, integrated circuit (IC), lithography reticle (reticle or mask) and disk manufacturers around the world. Its inspection and metrology products and related offerings are categorized in various groups, including Chip and Wafer Manufacturing, Reticle Manufacturing, Packaging Manufacturing, Compound Semiconductor, Power Device, LED and microelectromechanical systems (MEMS)Manufacturing, General Purpose/Lab Applications, K-T Pro and K-T Services. It provides refurbished KLA tools as service and support for its products.</v>
    <v>10020</v>
    <v>Nasdaq Stock Market</v>
    <v>XNAS</v>
    <v>XNAS</v>
    <v>1 Technology Dr, MILPITAS, CA, 95035-7916 US</v>
    <v>206.49</v>
    <v>728</v>
    <v>Semiconductors &amp; Semiconductor Equipment</v>
    <v>Stock</v>
    <v>44021.931994594532</v>
    <v>729</v>
    <v>200.64</v>
    <v>31709050000</v>
    <v>KLA Corp</v>
    <v>KLA Corp</v>
    <v>203</v>
    <v>31.889399999999998</v>
    <v>204.51</v>
    <v>203.59</v>
    <v>201.04</v>
    <v>155048900</v>
    <v>KLAC</v>
    <v>KLA Corp (XNAS:KLAC)</v>
    <v>1083717</v>
    <v>1282150</v>
    <v>1975</v>
  </rv>
  <rv s="4">
    <v>730</v>
  </rv>
  <rv s="0">
    <v>https://www.bing.com/financeapi/forcetrigger?t=a7u2zr&amp;q=Vanguard+Mid-Cap+Grth&amp;form=skydnc</v>
    <v>Learn more on Bing</v>
  </rv>
  <rv s="17">
    <v>en-US</v>
    <v>a7u2zr</v>
    <v>268435456</v>
    <v>268435461</v>
    <v>1</v>
    <v>Powered by Refinitiv</v>
    <v>35</v>
    <v>Vanguard Mid-Cap Growth Fund</v>
    <v>36</v>
    <v>37</v>
    <v>Finance</v>
    <v>38</v>
    <v>0.4</v>
    <v>1.426E-2</v>
    <v>US</v>
    <v>USD</v>
    <v>3.5999999999999999E-3</v>
    <v>Mutual Fund</v>
    <v>44020</v>
    <v>44021.296367578907</v>
    <v>732</v>
    <v>Vanguard Mid-Cap Growth Fund</v>
    <v>4372746787</v>
    <v>28.05</v>
    <v>28.45</v>
    <v>1.3374999999999999</v>
    <v>9.3959999999999998E-3</v>
    <v>3.6364E-2</v>
    <v>6.2496999999999997E-2</v>
    <v>0.391629</v>
    <v>0.13844000000000001</v>
    <v>8.9110999999999996E-2</v>
    <v>4.5284000000000005E-2</v>
    <v>VMGRX</v>
    <v>Vanguard Mid-Cap Growth Fund</v>
  </rv>
  <rv s="4">
    <v>733</v>
  </rv>
  <rv s="0">
    <v>https://www.bing.com/financeapi/forcetrigger?t=a224w7&amp;q=XNYS%3aRNG&amp;form=skydnc</v>
    <v>Learn more on Bing</v>
  </rv>
  <rv s="6">
    <v>en-US</v>
    <v>a224w7</v>
    <v>268435456</v>
    <v>268435457</v>
    <v>1</v>
    <v>Powered by Refinitiv</v>
    <v>9</v>
    <v>RingCentral Inc (XNYS:RNG)</v>
    <v>10</v>
    <v>11</v>
    <v>Finance</v>
    <v>5</v>
    <v>298.92</v>
    <v>119.01</v>
    <v>0.6401</v>
    <v>1.32</v>
    <v>1.4748000000000001E-2</v>
    <v>4.4850000000000003E-3</v>
    <v>4.3600000000000003</v>
    <v>USD</v>
    <v>RingCentral, Inc. is a provider of software-as-a-service (SaaS) solutions for businesses to support modern communications. The Company's cloud-based business communications solutions provide a single user identity across multiple locations and devices, including smartphones, tablets, personal computers (PCs) and desk phones, and allow for communication across multiple channels, including high definition (HD) voice, video, short messaging service (SMS), messaging and collaboration, conferencing, online meetings, and fax. The Company's products include RingCentral Office, RingCentral Professional, RingCentral Fax, RingCentral Contact Center and RingCentral Glip. RingCentral Office is a multi-user, enterprise-grade communications solution. RingCentral Professional is an inbound call routing subscription with additional text and fax capabilities targeting smaller deployments, and RingCentral Fax is an Internet fax subscription that permits sending and receiving faxes over the Internet.</v>
    <v>2363</v>
    <v>New York Stock Exchange</v>
    <v>XNYS</v>
    <v>XNYS</v>
    <v>20 Davis Dr, BELMONT, CA, 94002-3002 US</v>
    <v>299.26</v>
    <v>Software &amp; IT Services</v>
    <v>Stock</v>
    <v>44021.992253587501</v>
    <v>735</v>
    <v>288.86</v>
    <v>25871140000</v>
    <v>RingCentral Inc</v>
    <v>RingCentral Inc</v>
    <v>296.5</v>
    <v>0</v>
    <v>294.32</v>
    <v>295.64</v>
    <v>300</v>
    <v>87901410</v>
    <v>RNG</v>
    <v>RingCentral Inc (XNYS:RNG)</v>
    <v>883889</v>
    <v>1154961</v>
    <v>2013</v>
  </rv>
  <rv s="4">
    <v>736</v>
  </rv>
  <rv s="0">
    <v>http://en.wikipedia.org/wiki/Harris_Corporation</v>
    <v>Wikipedia</v>
  </rv>
  <rv s="1">
    <v>0</v>
    <v>738</v>
  </rv>
  <rv s="2">
    <v>6</v>
    <v>https://www.bing.com/th?id=AMMS_ae60ae46af6e7edfb53fc0eb119d061b&amp;qlt=95</v>
    <v>739</v>
    <v>https://www.bing.com/images/search?form=xlimg&amp;q=harris+corporation</v>
    <v>Image of L3harris Technologies Inc</v>
    <v/>
  </rv>
  <rv s="0">
    <v>https://www.bing.com/financeapi/forcetrigger?t=a1uvar&amp;q=XNYS%3aLHX&amp;form=skydnc</v>
    <v>Learn more on Bing</v>
  </rv>
  <rv s="3">
    <v>en-US</v>
    <v>a1uvar</v>
    <v>268435456</v>
    <v>268435457</v>
    <v>1</v>
    <v>Powered by Refinitiv</v>
    <v>0</v>
    <v>L3harris Technologies Inc (XNYS:LHX)</v>
    <v>3</v>
    <v>4</v>
    <v>Finance</v>
    <v>5</v>
    <v>230.99</v>
    <v>142.01</v>
    <v>0.73040000000000005</v>
    <v>-4.8499999999999996</v>
    <v>1.3767E-2</v>
    <v>-2.9456000000000003E-2</v>
    <v>2.2000000000000002</v>
    <v>USD</v>
    <v>L3Harris Technologies, Inc., formerly Harris Corporation, is a technology company that provides products, systems and services that have defense and civil government applications, as well as commercial applications. It offers its products and services to government and commercial customer. It operates in four segments: Communication Systems, which serves markets in tactical communications and defense, and public safety networks; Space and Intelligence Systems, which provides complete Earth observation, and intelligence solutions from advanced sensors and payloads, as well as ground processing and information analytics; Electronic Systems, which offers a portfolio of solutions in electronic warfare, wireless and technology, among others, and Critical Networks, which provides managed services supporting air traffic management, energy and maritime communications, and ground network operation and sustainment, as well as information technology (IT) and engineering services.</v>
    <v>50000</v>
    <v>New York Stock Exchange</v>
    <v>XNYS</v>
    <v>XNYS</v>
    <v>1025 W Nasa Blvd, MELBOURNE, FL, 32919-0001 US</v>
    <v>164.99</v>
    <v>740</v>
    <v>Aerospace &amp; Defense</v>
    <v>Stock</v>
    <v>44021.997164907028</v>
    <v>741</v>
    <v>159.55000000000001</v>
    <v>35543050000</v>
    <v>L3harris Technologies Inc</v>
    <v>L3harris Technologies Inc</v>
    <v>164.1</v>
    <v>20.8216</v>
    <v>164.65</v>
    <v>159.80000000000001</v>
    <v>162</v>
    <v>215870300</v>
    <v>LHX</v>
    <v>L3harris Technologies Inc (XNYS:LHX)</v>
    <v>2082932</v>
    <v>1998651</v>
    <v>1926</v>
  </rv>
  <rv s="4">
    <v>742</v>
  </rv>
  <rv s="0">
    <v>http://en.wikipedia.org/wiki/Burlington_(department_store)</v>
    <v>Wikipedia</v>
  </rv>
  <rv s="1">
    <v>0</v>
    <v>744</v>
  </rv>
  <rv s="2">
    <v>6</v>
    <v>https://www.bing.com/th?id=AMMS_8784ab3f742106ca4d926fcb2379932a&amp;qlt=95</v>
    <v>745</v>
    <v>https://www.bing.com/images/search?form=xlimg&amp;q=burlington+coat+factory</v>
    <v>Image of Burlington Stores Inc</v>
    <v/>
  </rv>
  <rv s="0">
    <v>https://www.bing.com/financeapi/forcetrigger?t=a1ozf2&amp;q=XNYS%3aBURL&amp;form=skydnc</v>
    <v>Learn more on Bing</v>
  </rv>
  <rv s="3">
    <v>en-US</v>
    <v>a1ozf2</v>
    <v>268435456</v>
    <v>268435457</v>
    <v>1</v>
    <v>Powered by Refinitiv</v>
    <v>0</v>
    <v>Burlington Stores Inc (XNYS:BURL)</v>
    <v>3</v>
    <v>4</v>
    <v>Finance</v>
    <v>5</v>
    <v>250.89</v>
    <v>105.67</v>
    <v>0.69240000000000002</v>
    <v>-4.6399999999999997</v>
    <v>-3.689E-3</v>
    <v>-2.5280999999999998E-2</v>
    <v>-0.66</v>
    <v>USD</v>
    <v>Burlington Stores, Inc. is a retailer of branded apparel. As of January 28, 2017, the Company operated 592 retail stores, inclusive of an Internet store, in 45 states and Puerto Rico. Its product categories include coats, women, men, juniors, girls, boys, shoes, handbags and accessories, beauty and fragrance, home and toys. The product categories for coats include women's coats and jackets, men's coats and jackets, juniors coats and jackets, girls coats and jackets, boy's coats and jackets, baby girl coats and jackets, and baby boy coats and jackets. The product categories for women include active wear, bottoms, coats and jackets, dresses, tops, scrubs, suit and suit separates, sweaters, swimwear and cover-ups. It also includes accessories, beauty and fragrance, handbags, jewelry, shoes and watches. The product categories for men include accessories, active wear, casual button down shirts, dress shirts, men's coats jackets, fleece, graphic tees, hoodies and sweatshirts, and jeans.</v>
    <v>47000</v>
    <v>New York Stock Exchange</v>
    <v>XNYS</v>
    <v>XNYS</v>
    <v>1830 Route 130 North, BURLINGTON, NJ, 08016 US</v>
    <v>184.75</v>
    <v>746</v>
    <v>Diversified Retail</v>
    <v>Stock</v>
    <v>44021.958333437498</v>
    <v>747</v>
    <v>174.39</v>
    <v>12085500000</v>
    <v>Burlington Stores Inc</v>
    <v>Burlington Stores Inc</v>
    <v>183.53</v>
    <v>268.80099999999999</v>
    <v>183.54</v>
    <v>178.9</v>
    <v>178.24</v>
    <v>65846700</v>
    <v>BURL</v>
    <v>Burlington Stores Inc (XNYS:BURL)</v>
    <v>735391</v>
    <v>860218</v>
    <v>2013</v>
  </rv>
  <rv s="4">
    <v>748</v>
  </rv>
  <rv s="0">
    <v>https://www.bing.com/financeapi/forcetrigger?t=a1zbvh&amp;q=XNAS%3aORLY&amp;form=skydnc</v>
    <v>Learn more on Bing</v>
  </rv>
  <rv s="6">
    <v>en-US</v>
    <v>a1zbvh</v>
    <v>268435456</v>
    <v>268435457</v>
    <v>1</v>
    <v>Powered by Refinitiv</v>
    <v>9</v>
    <v>O'Reilly Automotive Inc (XNAS:ORLY)</v>
    <v>10</v>
    <v>11</v>
    <v>Finance</v>
    <v>5</v>
    <v>454.31</v>
    <v>251.51499999999999</v>
    <v>1.0599000000000001</v>
    <v>-1.08</v>
    <v>2.3839999999999999E-5</v>
    <v>-2.5679999999999995E-3</v>
    <v>0.01</v>
    <v>USD</v>
    <v>O'Reilly Automotive, Inc. is a specialty retailer of automotive aftermarket parts, tools, supplies, equipment and accessories in the United States. The Company sells its products to both do-it-yourself (DIY) and professional service provider customers. The Company's product line includes new and remanufactured automotive hard parts, such as alternators, starters, fuel pumps, water pumps, brake system components, batteries, belts, hoses, temperature control, chassis parts, driveline parts and engine parts; maintenance items, such as oil, antifreeze, fluids, filters, wiper blades, lighting, engine additives and appearance products, and accessories, such as floor mats, seat covers and truck accessories. The Company's stores offer various services and programs to its customers, such as used oil, oil filter and battery recycling; battery diagnostic testing; electrical and module testing; check engine light code extraction; loaner tool program; custom hydraulic hoses, and machine shops.</v>
    <v>53159</v>
    <v>Nasdaq Stock Market</v>
    <v>XNAS</v>
    <v>XNAS</v>
    <v>233 S Patterson Ave, SPRINGFIELD, MO, 65802-2210 US</v>
    <v>422</v>
    <v>Specialty Retailers</v>
    <v>Stock</v>
    <v>44021.916870034373</v>
    <v>750</v>
    <v>414.5</v>
    <v>31211140000</v>
    <v>O'Reilly Automotive Inc</v>
    <v>O'Reilly Automotive Inc</v>
    <v>420.58</v>
    <v>23.606100000000001</v>
    <v>420.49</v>
    <v>419.41</v>
    <v>419.42</v>
    <v>74225640</v>
    <v>ORLY</v>
    <v>O'Reilly Automotive Inc (XNAS:ORLY)</v>
    <v>385520</v>
    <v>591363</v>
    <v>2010</v>
  </rv>
  <rv s="4">
    <v>751</v>
  </rv>
  <rv s="0">
    <v>http://en.wikipedia.org/wiki/IHS_Markit</v>
    <v>Wikipedia</v>
  </rv>
  <rv s="1">
    <v>0</v>
    <v>753</v>
  </rv>
  <rv s="2">
    <v>6</v>
    <v>https://www.bing.com/th?id=AMMS_a495bb400ecce3abc081d798535e4332&amp;qlt=95</v>
    <v>754</v>
    <v>https://www.bing.com/images/search?form=xlimg&amp;q=ihs+inc</v>
    <v>Image of IHS Markit Ltd</v>
    <v/>
  </rv>
  <rv s="0">
    <v>https://www.bing.com/financeapi/forcetrigger?t=a1vk7w&amp;q=XNYS%3aINFO&amp;form=skydnc</v>
    <v>Learn more on Bing</v>
  </rv>
  <rv s="3">
    <v>en-US</v>
    <v>a1vk7w</v>
    <v>268435456</v>
    <v>268435457</v>
    <v>1</v>
    <v>Powered by Refinitiv</v>
    <v>0</v>
    <v>IHS Markit Ltd (XNYS:INFO)</v>
    <v>3</v>
    <v>4</v>
    <v>Finance</v>
    <v>5</v>
    <v>81.650000000000006</v>
    <v>44.81</v>
    <v>0.93200000000000005</v>
    <v>-0.71</v>
    <v>0</v>
    <v>-9.2870000000000001E-3</v>
    <v>0</v>
    <v>USD</v>
    <v>IHS Markit Ltd is a provider of critical information and analytics for the major industries, financial markets and governments. The Company operates through four segments: Resources, Transportation, Consolidated Markets &amp; Solutions (CMS) and Financial Services. The Resources segment includes its energy and chemicals product offerings. Its energy offerings are focused on upstream, midstream, downstream and power/gas/coal/renewables (PGCR) services. The Transportation segment includes its automotive and maritime and trade (M&amp;T) product offerings. The CMS segment includes its product design; technology, media and telecommunication, and economics and country risk (ECR) product offerings. The Company's Financial Services segment provides pricing and reference data, indices, valuation and trading services, trade processing, enterprise software and managed services.</v>
    <v>15500</v>
    <v>New York Stock Exchange</v>
    <v>XNYS</v>
    <v>XNYS</v>
    <v>4th Fl, Ropemaker Place, 25 Ropemaker Street, LONDON, UNITED KINGDOM-NA, EC2Y 9LY GB</v>
    <v>76.400000000000006</v>
    <v>755</v>
    <v>Professional &amp; Commercial Services</v>
    <v>Stock</v>
    <v>44021.958333437498</v>
    <v>756</v>
    <v>74.680000000000007</v>
    <v>30336100000</v>
    <v>IHS Markit Ltd</v>
    <v>IHS Markit Ltd</v>
    <v>76.069999999999993</v>
    <v>38.7273</v>
    <v>76.45</v>
    <v>75.739999999999995</v>
    <v>75.739999999999995</v>
    <v>396809700</v>
    <v>INFO</v>
    <v>IHS Markit Ltd (XNYS:INFO)</v>
    <v>2149265</v>
    <v>2284861</v>
    <v>2014</v>
  </rv>
  <rv s="4">
    <v>757</v>
  </rv>
  <rv s="0">
    <v>https://www.bing.com/financeapi/forcetrigger?t=axxvfr&amp;q=Schwab+Cap%3aUS+Lg-Cp+Gr+I&amp;form=skydnc</v>
    <v>Learn more on Bing</v>
  </rv>
  <rv s="17">
    <v>en-US</v>
    <v>axxvfr</v>
    <v>268435456</v>
    <v>268435461</v>
    <v>1</v>
    <v>Powered by Refinitiv</v>
    <v>35</v>
    <v>Schwab US Large-Cap Growth Index Fund</v>
    <v>36</v>
    <v>37</v>
    <v>Finance</v>
    <v>38</v>
    <v>0.8</v>
    <v>1.3511E-2</v>
    <v>US</v>
    <v>USD</v>
    <v>2.0000000000000001E-4</v>
    <v>Mutual Fund</v>
    <v>44020</v>
    <v>44021.306610296873</v>
    <v>759</v>
    <v>Schwab US Large-Cap Growth Index Fund</v>
    <v>403965264.69999999</v>
    <v>59.21</v>
    <v>60.01</v>
    <v>0</v>
    <v>4.1346999999999995E-2</v>
    <v>4.8448000000000005E-2</v>
    <v>0.22601700000000002</v>
    <v>0.35694400000000004</v>
    <v>0</v>
    <v>0</v>
    <v>0.11785</v>
    <v>SWLGX</v>
    <v>Schwab US Large-Cap Growth Index Fund</v>
  </rv>
  <rv s="4">
    <v>760</v>
  </rv>
  <rv s="0">
    <v>https://www.bing.com/financeapi/forcetrigger?t=a7jsw7&amp;q=Fidelity+Sel+Retailing&amp;form=skydnc</v>
    <v>Learn more on Bing</v>
  </rv>
  <rv s="17">
    <v>en-US</v>
    <v>a7jsw7</v>
    <v>268435456</v>
    <v>268435461</v>
    <v>1</v>
    <v>Powered by Refinitiv</v>
    <v>35</v>
    <v>Fidelity Select Retailing Portfolio</v>
    <v>36</v>
    <v>37</v>
    <v>Finance</v>
    <v>38</v>
    <v>0.24</v>
    <v>1.2618000000000001E-2</v>
    <v>US</v>
    <v>USD</v>
    <v>7.7000000000000002E-3</v>
    <v>Mutual Fund</v>
    <v>44020</v>
    <v>44021.296985889065</v>
    <v>762</v>
    <v>Fidelity Select Retailing Portfolio</v>
    <v>2954784383</v>
    <v>19.02</v>
    <v>19.260000000000002</v>
    <v>4.5833000000000004</v>
    <v>2.2079000000000001E-2</v>
    <v>4.4004000000000001E-2</v>
    <v>0.179845</v>
    <v>0.43489400000000006</v>
    <v>0.200546</v>
    <v>0.16656099999999999</v>
    <v>0.12747700000000001</v>
    <v>FSRPX</v>
    <v>Fidelity Select Retailing Portfolio</v>
  </rv>
  <rv s="4">
    <v>763</v>
  </rv>
</rvData>
</file>

<file path=xl/richData/rdrichvaluestructure.xml><?xml version="1.0" encoding="utf-8"?>
<rvStructures xmlns="http://schemas.microsoft.com/office/spreadsheetml/2017/richdata" count="20">
  <s t="_hyperlink">
    <k n="Address" t="s"/>
    <k n="Text" t="s"/>
  </s>
  <s t="_sourceattribution">
    <k n="License" t="r"/>
    <k n="Source" t="r"/>
  </s>
  <s t="_imageurl">
    <k n="_Provider" t="spb"/>
    <k n="Address" t="s"/>
    <k n="Attribution" t="r"/>
    <k n="More Images Address" t="s"/>
    <k n="Text" t="s"/>
    <k n="Blip Identifier" t="s"/>
  </s>
  <s t="_linkedentitycore">
    <k n="%EntityCulture" t="s"/>
    <k n="%EntityId" t="s"/>
    <k n="%EntityServiceId"/>
    <k n="%EntitySubDomain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linkedentitycore">
    <k n="%EntityCulture" t="s"/>
    <k n="%EntityId" t="s"/>
    <k n="%EntityServiceId"/>
    <k n="%EntitySubDomain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EntityCulture" t="s"/>
    <k n="%EntityId" t="s"/>
    <k n="%EntityServiceId"/>
    <k n="%EntitySubDomain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EntitySubDomainId"/>
    <k n="%IsRefreshable" t="b"/>
    <k n="%ProviderInfo" t="s"/>
    <k n="_Display" t="spb"/>
    <k n="_DisplayString" t="s"/>
    <k n="_Flags" t="spb"/>
    <k n="_Format" t="spb"/>
    <k n="_Icon" t="s"/>
    <k n="_SubLabel" t="spb"/>
    <k n="52 week high"/>
    <k n="52 week low"/>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error">
    <k n="errorType" t="i"/>
    <k n="field" t="s"/>
  </s>
  <s t="_linkedentitycore">
    <k n="%EntityCulture" t="s"/>
    <k n="%EntityId" t="s"/>
    <k n="%EntityServiceId"/>
    <k n="%EntitySubDomain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EntityCulture" t="s"/>
    <k n="%EntityId" t="s"/>
    <k n="%EntityServiceId"/>
    <k n="%EntitySubDomainId"/>
    <k n="%IsRefreshable" t="b"/>
    <k n="%ProviderInfo" t="s"/>
    <k n="_Display" t="spb"/>
    <k n="_DisplayString" t="s"/>
    <k n="_Flags" t="spb"/>
    <k n="_Format" t="spb"/>
    <k n="_Icon" t="s"/>
    <k n="_SubLabel" t="spb"/>
    <k n="52 week high"/>
    <k n="52 week low"/>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EntityCulture" t="s"/>
    <k n="%EntityId" t="s"/>
    <k n="%EntityServiceId"/>
    <k n="%EntitySubDomainId"/>
    <k n="%IsRefreshable" t="b"/>
    <k n="%ProviderInfo" t="s"/>
    <k n="_Display" t="spb"/>
    <k n="_DisplayString" t="s"/>
    <k n="_Flags" t="spb"/>
    <k n="_Format" t="spb"/>
    <k n="_Icon" t="s"/>
    <k n="_SubLabel" t="spb"/>
    <k n="52 week high"/>
    <k n="52 week low"/>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EntitySubDomainId"/>
    <k n="%IsRefreshable" t="b"/>
    <k n="%ProviderInfo" t="s"/>
    <k n="_Display" t="spb"/>
    <k n="_DisplayString" t="s"/>
    <k n="_Flags" t="spb"/>
    <k n="_Format" t="spb"/>
    <k n="_Icon" t="s"/>
    <k n="_SubLabel" t="spb"/>
    <k n="52 week high"/>
    <k n="52 week low"/>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s>
  <s t="_linkedentitycore">
    <k n="%EntityCulture" t="s"/>
    <k n="%EntityId" t="s"/>
    <k n="%EntityServiceId"/>
    <k n="%EntitySubDomainId"/>
    <k n="%IsRefreshable" t="b"/>
    <k n="%ProviderInfo" t="s"/>
    <k n="_Display" t="spb"/>
    <k n="_DisplayString" t="s"/>
    <k n="_Flags" t="spb"/>
    <k n="_Format" t="spb"/>
    <k n="_Icon" t="s"/>
    <k n="_SubLabel" t="spb"/>
    <k n="52 week high"/>
    <k n="52 week low"/>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EntityCulture" t="s"/>
    <k n="%EntityId" t="s"/>
    <k n="%EntityServiceId"/>
    <k n="%EntitySubDomainId"/>
    <k n="%IsRefreshable" t="b"/>
    <k n="%ProviderInfo" t="s"/>
    <k n="_Display" t="spb"/>
    <k n="_DisplayString" t="s"/>
    <k n="_Flags" t="spb"/>
    <k n="_Format" t="spb"/>
    <k n="_Icon" t="s"/>
    <k n="_SubLabel" t="spb"/>
    <k n="52 week high"/>
    <k n="52 week low"/>
    <k n="Beta"/>
    <k n="Change"/>
    <k n="Change % (Extended hours)"/>
    <k n="Change (%)"/>
    <k n="Change (Extended hours)"/>
    <k n="Currency" t="s"/>
    <k n="Exchange" t="s"/>
    <k n="Exchange abbreviation" t="s"/>
    <k n="Expense ratio"/>
    <k n="High"/>
    <k n="Instrument type" t="s"/>
    <k n="Last trade time"/>
    <k n="LearnMoreOnLink" t="r"/>
    <k n="Low"/>
    <k n="Market cap"/>
    <k n="Name" t="s"/>
    <k n="Open"/>
    <k n="Previous close"/>
    <k n="Price"/>
    <k n="Price (Extended hours)"/>
    <k n="Ticker symbol" t="s"/>
    <k n="UniqueName" t="s"/>
    <k n="Volume"/>
    <k n="Volume average"/>
  </s>
  <s t="_linkedentitycore">
    <k n="%EntityCulture" t="s"/>
    <k n="%EntityId" t="s"/>
    <k n="%EntityServiceId"/>
    <k n="%EntitySubDomainId"/>
    <k n="%IsRefreshable" t="b"/>
    <k n="%ProviderInfo" t="s"/>
    <k n="_Display" t="spb"/>
    <k n="_DisplayString" t="s"/>
    <k n="_Flags" t="spb"/>
    <k n="_Format" t="spb"/>
    <k n="_Icon" t="s"/>
    <k n="_SubLabel" t="spb"/>
    <k n="52 week high"/>
    <k n="52 week low"/>
    <k n="Change"/>
    <k n="Change % (Extended hours)"/>
    <k n="Change (%)"/>
    <k n="Change (Extended hours)"/>
    <k n="Currency" t="s"/>
    <k n="Exchange" t="s"/>
    <k n="Exchange abbreviation" t="s"/>
    <k n="Expense ratio"/>
    <k n="High"/>
    <k n="Instrument type" t="s"/>
    <k n="Last trade time"/>
    <k n="LearnMoreOnLink" t="r"/>
    <k n="Low"/>
    <k n="Market cap"/>
    <k n="Name" t="s"/>
    <k n="Open"/>
    <k n="Previous close"/>
    <k n="Price"/>
    <k n="Price (Extended hours)"/>
    <k n="Ticker symbol" t="s"/>
    <k n="UniqueName" t="s"/>
    <k n="Volume"/>
    <k n="Volume average"/>
  </s>
  <s t="_linkedentitycore">
    <k n="%EntityCulture" t="s"/>
    <k n="%EntityId" t="s"/>
    <k n="%EntityServiceId"/>
    <k n="%EntitySubDomainId"/>
    <k n="%IsRefreshable" t="b"/>
    <k n="%ProviderInfo" t="s"/>
    <k n="_Display" t="spb"/>
    <k n="_DisplayString" t="s"/>
    <k n="_Flags" t="spb"/>
    <k n="_Format" t="spb"/>
    <k n="_Icon" t="s"/>
    <k n="_SubLabel" t="spb"/>
    <k n="52 week high"/>
    <k n="52 week low"/>
    <k n="Change"/>
    <k n="Change % (Extended hours)"/>
    <k n="Change (%)"/>
    <k n="Change (Extended hours)"/>
    <k n="Currency" t="s"/>
    <k n="Exchange" t="s"/>
    <k n="Exchange abbreviation" t="s"/>
    <k n="High"/>
    <k n="Instrument type" t="s"/>
    <k n="Last trade time"/>
    <k n="LearnMoreOnLink" t="r"/>
    <k n="Low"/>
    <k n="Market cap"/>
    <k n="Name" t="s"/>
    <k n="Open"/>
    <k n="Previous close"/>
    <k n="Price"/>
    <k n="Price (Extended hours)"/>
    <k n="Ticker symbol" t="s"/>
    <k n="UniqueName" t="s"/>
    <k n="Volume"/>
    <k n="Volume average"/>
  </s>
  <s t="_linkedentitycore">
    <k n="%EntityCulture" t="s"/>
    <k n="%EntityId" t="s"/>
    <k n="%EntityServiceId"/>
    <k n="%EntitySubDomainId"/>
    <k n="%IsRefreshable" t="b"/>
    <k n="%ProviderInfo" t="s"/>
    <k n="_Display" t="spb"/>
    <k n="_DisplayString" t="s"/>
    <k n="_Flags" t="spb"/>
    <k n="_Format" t="spb"/>
    <k n="_Icon" t="s"/>
    <k n="_SubLabel" t="spb"/>
    <k n="Change"/>
    <k n="Change (%)"/>
    <k n="Country/region" t="s"/>
    <k n="Currency" t="s"/>
    <k n="Expense ratio"/>
    <k n="Instrument type" t="s"/>
    <k n="Last trade time"/>
    <k n="Last update time"/>
    <k n="LearnMoreOnLink" t="r"/>
    <k n="Name" t="s"/>
    <k n="Net assets"/>
    <k n="Previous close"/>
    <k n="Price"/>
    <k n="Rating"/>
    <k n="Return (1m)"/>
    <k n="Return (1w)"/>
    <k n="Return (1y)"/>
    <k n="Return (3m)"/>
    <k n="Return (3y)"/>
    <k n="Return (5y)"/>
    <k n="Return (YTD)"/>
    <k n="Ticker symbol" t="s"/>
    <k n="UniqueName" t="s"/>
  </s>
  <s t="_linkedentitycore">
    <k n="%EntityCulture" t="s"/>
    <k n="%EntityId" t="s"/>
    <k n="%EntityServiceId"/>
    <k n="%EntitySubDomainId"/>
    <k n="%IsRefreshable" t="b"/>
    <k n="%ProviderInfo" t="s"/>
    <k n="_Display" t="spb"/>
    <k n="_DisplayString" t="s"/>
    <k n="_Flags" t="spb"/>
    <k n="_Format" t="spb"/>
    <k n="_Icon" t="s"/>
    <k n="_SubLabel" t="spb"/>
    <k n="Change"/>
    <k n="Change (%)"/>
    <k n="Country/region" t="s"/>
    <k n="Currency" t="s"/>
    <k n="Instrument type" t="s"/>
    <k n="Last trade time"/>
    <k n="Last update time"/>
    <k n="LearnMoreOnLink" t="r"/>
    <k n="Name" t="s"/>
    <k n="Net assets"/>
    <k n="Previous close"/>
    <k n="Price"/>
    <k n="Rating"/>
    <k n="Return (1m)"/>
    <k n="Return (1w)"/>
    <k n="Return (3m)"/>
    <k n="Return (3y)"/>
    <k n="Return (5y)"/>
    <k n="Return (YTD)"/>
    <k n="Ticker symbol" t="s"/>
    <k n="UniqueName" t="s"/>
  </s>
  <s t="_linkedentitycore">
    <k n="%EntityCulture" t="s"/>
    <k n="%EntityId" t="s"/>
    <k n="%EntityServiceId"/>
    <k n="%EntitySubDomain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s>
</rvStructures>
</file>

<file path=xl/richData/rdsupportingpropertybag.xml><?xml version="1.0" encoding="utf-8"?>
<supportingPropertyBags xmlns="http://schemas.microsoft.com/office/spreadsheetml/2017/richdata2">
  <spbArrays count="15">
    <a count="47">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v t="s">_Display</v>
    </a>
    <a count="46">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Image</v>
      <v t="s">ExchangeID</v>
      <v t="s">%ProviderInfo</v>
      <v t="s">_Display</v>
    </a>
    <a count="46">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v t="s">_Display</v>
    </a>
    <a count="46">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P/E</v>
      <v t="s">Shares outstanding</v>
      <v t="s">Description</v>
      <v t="s">Employees</v>
      <v t="s">Headquarters</v>
      <v t="s">Industry</v>
      <v t="s">Instrument type</v>
      <v t="s">Year incorporated</v>
      <v t="s">_Flags</v>
      <v t="s">UniqueName</v>
      <v t="s">_DisplayString</v>
      <v t="s">LearnMoreOnLink</v>
      <v t="s">Image</v>
      <v t="s">ExchangeID</v>
      <v t="s">%ProviderInfo</v>
      <v t="s">_Display</v>
    </a>
    <a count="45">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v t="s">_Display</v>
    </a>
    <a count="44">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Shares outstanding</v>
      <v t="s">Description</v>
      <v t="s">Employees</v>
      <v t="s">Headquarters</v>
      <v t="s">Industry</v>
      <v t="s">Instrument type</v>
      <v t="s">Year incorporated</v>
      <v t="s">_Flags</v>
      <v t="s">UniqueName</v>
      <v t="s">_DisplayString</v>
      <v t="s">LearnMoreOnLink</v>
      <v t="s">ExchangeID</v>
      <v t="s">%ProviderInfo</v>
      <v t="s">_Display</v>
    </a>
    <a count="45">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P/E</v>
      <v t="s">Shares outstanding</v>
      <v t="s">Description</v>
      <v t="s">Employees</v>
      <v t="s">Headquarters</v>
      <v t="s">Industry</v>
      <v t="s">Instrument type</v>
      <v t="s">Year incorporated</v>
      <v t="s">_Flags</v>
      <v t="s">UniqueName</v>
      <v t="s">_DisplayString</v>
      <v t="s">LearnMoreOnLink</v>
      <v t="s">ExchangeID</v>
      <v t="s">%ProviderInfo</v>
      <v t="s">_Display</v>
    </a>
    <a count="43">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Shares outstanding</v>
      <v t="s">Description</v>
      <v t="s">Employees</v>
      <v t="s">Headquarters</v>
      <v t="s">Industry</v>
      <v t="s">Instrument type</v>
      <v t="s">_Flags</v>
      <v t="s">UniqueName</v>
      <v t="s">_DisplayString</v>
      <v t="s">LearnMoreOnLink</v>
      <v t="s">ExchangeID</v>
      <v t="s">%ProviderInfo</v>
      <v t="s">_Display</v>
    </a>
    <a count="45">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Shares outstanding</v>
      <v t="s">Description</v>
      <v t="s">Employees</v>
      <v t="s">Headquarters</v>
      <v t="s">Industry</v>
      <v t="s">Instrument type</v>
      <v t="s">Year incorporated</v>
      <v t="s">_Flags</v>
      <v t="s">UniqueName</v>
      <v t="s">_DisplayString</v>
      <v t="s">LearnMoreOnLink</v>
      <v t="s">Image</v>
      <v t="s">ExchangeID</v>
      <v t="s">%ProviderInfo</v>
      <v t="s">_Display</v>
    </a>
    <a count="38">
      <v t="s">%EntityServiceId</v>
      <v t="s">_Format</v>
      <v t="s">%EntitySubDomainId</v>
      <v t="s">%EntityCulture</v>
      <v t="s">%IsRefreshable</v>
      <v t="s">%EntityId</v>
      <v t="s">_Icon</v>
      <v t="s">Name</v>
      <v t="s">_SubLabel</v>
      <v t="s">Price</v>
      <v t="s">Price (Extended hours)</v>
      <v t="s">Exchange</v>
      <v t="s">Last trade time</v>
      <v t="s">Ticker symbol</v>
      <v t="s">Exchange abbreviation</v>
      <v t="s">Change</v>
      <v t="s">Change (Extended hours)</v>
      <v t="s">Expense ratio</v>
      <v t="s">Change (%)</v>
      <v t="s">Change % (Extended hours)</v>
      <v t="s">Currency</v>
      <v t="s">Previous close</v>
      <v t="s">Open</v>
      <v t="s">High</v>
      <v t="s">Low</v>
      <v t="s">52 week high</v>
      <v t="s">52 week low</v>
      <v t="s">Volume</v>
      <v t="s">Volume average</v>
      <v t="s">Market cap</v>
      <v t="s">Beta</v>
      <v t="s">Instrument type</v>
      <v t="s">_Flags</v>
      <v t="s">UniqueName</v>
      <v t="s">_DisplayString</v>
      <v t="s">LearnMoreOnLink</v>
      <v t="s">%ProviderInfo</v>
      <v t="s">_Display</v>
    </a>
    <a count="37">
      <v t="s">%EntityServiceId</v>
      <v t="s">_Format</v>
      <v t="s">%EntitySubDomainId</v>
      <v t="s">%EntityCulture</v>
      <v t="s">%IsRefreshable</v>
      <v t="s">%EntityId</v>
      <v t="s">_Icon</v>
      <v t="s">Name</v>
      <v t="s">_SubLabel</v>
      <v t="s">Price</v>
      <v t="s">Price (Extended hours)</v>
      <v t="s">Exchange</v>
      <v t="s">Last trade time</v>
      <v t="s">Ticker symbol</v>
      <v t="s">Exchange abbreviation</v>
      <v t="s">Change</v>
      <v t="s">Change (Extended hours)</v>
      <v t="s">Expense ratio</v>
      <v t="s">Change (%)</v>
      <v t="s">Change % (Extended hours)</v>
      <v t="s">Currency</v>
      <v t="s">Previous close</v>
      <v t="s">Open</v>
      <v t="s">High</v>
      <v t="s">Low</v>
      <v t="s">52 week high</v>
      <v t="s">52 week low</v>
      <v t="s">Volume</v>
      <v t="s">Volume average</v>
      <v t="s">Market cap</v>
      <v t="s">Instrument type</v>
      <v t="s">_Flags</v>
      <v t="s">UniqueName</v>
      <v t="s">_DisplayString</v>
      <v t="s">LearnMoreOnLink</v>
      <v t="s">%ProviderInfo</v>
      <v t="s">_Display</v>
    </a>
    <a count="36">
      <v t="s">%EntityServiceId</v>
      <v t="s">_Format</v>
      <v t="s">%EntitySubDomainId</v>
      <v t="s">%EntityCulture</v>
      <v t="s">%IsRefreshable</v>
      <v t="s">%EntityId</v>
      <v t="s">_Icon</v>
      <v t="s">Name</v>
      <v t="s">_SubLabel</v>
      <v t="s">Price</v>
      <v t="s">Price (Extended hours)</v>
      <v t="s">Exchange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Instrument type</v>
      <v t="s">_Flags</v>
      <v t="s">UniqueName</v>
      <v t="s">_DisplayString</v>
      <v t="s">LearnMoreOnLink</v>
      <v t="s">%ProviderInfo</v>
      <v t="s">_Display</v>
    </a>
    <a count="35">
      <v t="s">%EntityServiceId</v>
      <v t="s">_Format</v>
      <v t="s">%EntitySubDomainId</v>
      <v t="s">%EntityCulture</v>
      <v t="s">%IsRefreshable</v>
      <v t="s">%EntityId</v>
      <v t="s">_Icon</v>
      <v t="s">Name</v>
      <v t="s">Price</v>
      <v t="s">Ticker symbol</v>
      <v t="s">Country/region</v>
      <v t="s">_SubLabel</v>
      <v t="s">Change</v>
      <v t="s">Change (%)</v>
      <v t="s">Rating</v>
      <v t="s">Expense ratio</v>
      <v t="s">Previous close</v>
      <v t="s">Return (YTD)</v>
      <v t="s">Return (1w)</v>
      <v t="s">Return (1m)</v>
      <v t="s">Return (3m)</v>
      <v t="s">Return (1y)</v>
      <v t="s">Return (3y)</v>
      <v t="s">Return (5y)</v>
      <v t="s">Net assets</v>
      <v t="s">Last trade time</v>
      <v t="s">_Flags</v>
      <v t="s">Last update time</v>
      <v t="s">Instrument type</v>
      <v t="s">Currency</v>
      <v t="s">UniqueName</v>
      <v t="s">_DisplayString</v>
      <v t="s">LearnMoreOnLink</v>
      <v t="s">%ProviderInfo</v>
      <v t="s">_Display</v>
    </a>
    <a count="33">
      <v t="s">%EntityServiceId</v>
      <v t="s">_Format</v>
      <v t="s">%EntitySubDomainId</v>
      <v t="s">%EntityCulture</v>
      <v t="s">%IsRefreshable</v>
      <v t="s">%EntityId</v>
      <v t="s">_Icon</v>
      <v t="s">Name</v>
      <v t="s">Price</v>
      <v t="s">Ticker symbol</v>
      <v t="s">Country/region</v>
      <v t="s">_SubLabel</v>
      <v t="s">Change</v>
      <v t="s">Change (%)</v>
      <v t="s">Rating</v>
      <v t="s">Previous close</v>
      <v t="s">Return (YTD)</v>
      <v t="s">Return (1w)</v>
      <v t="s">Return (1m)</v>
      <v t="s">Return (3m)</v>
      <v t="s">Return (3y)</v>
      <v t="s">Return (5y)</v>
      <v t="s">Net assets</v>
      <v t="s">Last trade time</v>
      <v t="s">_Flags</v>
      <v t="s">Last update time</v>
      <v t="s">Instrument type</v>
      <v t="s">Currency</v>
      <v t="s">UniqueName</v>
      <v t="s">_DisplayString</v>
      <v t="s">LearnMoreOnLink</v>
      <v t="s">%ProviderInfo</v>
      <v t="s">_Display</v>
    </a>
    <a count="46">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_Flags</v>
      <v t="s">UniqueName</v>
      <v t="s">_DisplayString</v>
      <v t="s">LearnMoreOnLink</v>
      <v t="s">Image</v>
      <v t="s">ExchangeID</v>
      <v t="s">%ProviderInfo</v>
      <v t="s">_Display</v>
    </a>
  </spbArrays>
  <spbData count="44">
    <spb s="0">
      <v>0</v>
    </spb>
    <spb s="1">
      <v>0</v>
      <v>0</v>
    </spb>
    <spb s="2">
      <v>0</v>
      <v>0</v>
      <v>0</v>
    </spb>
    <spb s="3">
      <v>1</v>
      <v>2</v>
      <v>2</v>
      <v>2</v>
    </spb>
    <spb s="4">
      <v>1</v>
      <v>2</v>
      <v>2</v>
      <v>1</v>
      <v>3</v>
      <v>1</v>
      <v>4</v>
      <v>1</v>
      <v>1</v>
      <v>5</v>
      <v>5</v>
      <v>6</v>
      <v>7</v>
      <v>1</v>
      <v>1</v>
      <v>1</v>
      <v>5</v>
      <v>8</v>
      <v>9</v>
      <v>10</v>
      <v>11</v>
      <v>10</v>
      <v>5</v>
      <v>1</v>
      <v>1</v>
      <v>6</v>
    </spb>
    <spb s="5">
      <v>at close</v>
      <v>from previous close</v>
      <v>from previous close</v>
      <v>Source: Nasdaq</v>
      <v>GMT</v>
      <v>Delayed 15 minutes</v>
      <v>from close</v>
      <v>from close</v>
    </spb>
    <spb s="6">
      <v>Powered by Refinitiv</v>
    </spb>
    <spb s="0">
      <v>1</v>
    </spb>
    <spb s="7">
      <v>1</v>
      <v>2</v>
      <v>1</v>
      <v>3</v>
      <v>1</v>
      <v>4</v>
      <v>1</v>
      <v>1</v>
      <v>5</v>
      <v>5</v>
      <v>6</v>
      <v>7</v>
      <v>1</v>
      <v>1</v>
      <v>1</v>
      <v>5</v>
      <v>8</v>
      <v>9</v>
      <v>10</v>
      <v>11</v>
      <v>10</v>
      <v>5</v>
      <v>1</v>
      <v>1</v>
      <v>6</v>
    </spb>
    <spb s="0">
      <v>2</v>
    </spb>
    <spb s="8">
      <v>2</v>
      <v>2</v>
      <v>2</v>
    </spb>
    <spb s="9">
      <v>1</v>
      <v>2</v>
      <v>2</v>
      <v>1</v>
      <v>3</v>
      <v>1</v>
      <v>1</v>
      <v>1</v>
      <v>5</v>
      <v>5</v>
      <v>6</v>
      <v>7</v>
      <v>1</v>
      <v>1</v>
      <v>1</v>
      <v>5</v>
      <v>8</v>
      <v>9</v>
      <v>10</v>
      <v>11</v>
      <v>10</v>
      <v>5</v>
      <v>1</v>
      <v>1</v>
      <v>6</v>
    </spb>
    <spb s="0">
      <v>3</v>
    </spb>
    <spb s="10">
      <v>1</v>
      <v>2</v>
      <v>1</v>
      <v>3</v>
      <v>1</v>
      <v>4</v>
      <v>1</v>
      <v>1</v>
      <v>5</v>
      <v>5</v>
      <v>6</v>
      <v>7</v>
      <v>1</v>
      <v>1</v>
      <v>1</v>
      <v>5</v>
      <v>8</v>
      <v>9</v>
      <v>10</v>
      <v>11</v>
      <v>10</v>
      <v>5</v>
      <v>1</v>
      <v>1</v>
      <v>6</v>
    </spb>
    <spb s="0">
      <v>4</v>
    </spb>
    <spb s="11">
      <v>1</v>
      <v>2</v>
      <v>1</v>
      <v>3</v>
      <v>1</v>
      <v>1</v>
      <v>1</v>
      <v>5</v>
      <v>5</v>
      <v>6</v>
      <v>7</v>
      <v>1</v>
      <v>1</v>
      <v>1</v>
      <v>5</v>
      <v>8</v>
      <v>9</v>
      <v>10</v>
      <v>11</v>
      <v>10</v>
      <v>5</v>
      <v>1</v>
      <v>1</v>
      <v>6</v>
    </spb>
    <spb s="0">
      <v>5</v>
    </spb>
    <spb s="12">
      <v>1</v>
      <v>1</v>
      <v>3</v>
      <v>1</v>
      <v>1</v>
      <v>1</v>
      <v>5</v>
      <v>5</v>
      <v>6</v>
      <v>7</v>
      <v>1</v>
      <v>1</v>
      <v>1</v>
      <v>5</v>
      <v>8</v>
      <v>9</v>
      <v>10</v>
      <v>11</v>
      <v>10</v>
      <v>5</v>
      <v>1</v>
      <v>1</v>
      <v>6</v>
    </spb>
    <spb s="0">
      <v>6</v>
    </spb>
    <spb s="13">
      <v>1</v>
      <v>2</v>
      <v>1</v>
      <v>3</v>
      <v>1</v>
      <v>1</v>
      <v>1</v>
      <v>5</v>
      <v>5</v>
      <v>6</v>
      <v>7</v>
      <v>1</v>
      <v>1</v>
      <v>1</v>
      <v>5</v>
      <v>8</v>
      <v>9</v>
      <v>10</v>
      <v>11</v>
      <v>10</v>
      <v>5</v>
      <v>1</v>
      <v>1</v>
      <v>6</v>
    </spb>
    <spb s="4">
      <v>1</v>
      <v>2</v>
      <v>2</v>
      <v>1</v>
      <v>3</v>
      <v>1</v>
      <v>4</v>
      <v>1</v>
      <v>1</v>
      <v>5</v>
      <v>5</v>
      <v>6</v>
      <v>12</v>
      <v>1</v>
      <v>1</v>
      <v>1</v>
      <v>5</v>
      <v>8</v>
      <v>9</v>
      <v>10</v>
      <v>11</v>
      <v>10</v>
      <v>5</v>
      <v>1</v>
      <v>1</v>
      <v>6</v>
    </spb>
    <spb s="0">
      <v>7</v>
    </spb>
    <spb s="14">
      <v>1</v>
      <v>1</v>
      <v>3</v>
      <v>1</v>
      <v>1</v>
      <v>1</v>
      <v>5</v>
      <v>5</v>
      <v>6</v>
      <v>13</v>
      <v>1</v>
      <v>1</v>
      <v>1</v>
      <v>5</v>
      <v>8</v>
      <v>9</v>
      <v>10</v>
      <v>10</v>
      <v>5</v>
      <v>1</v>
      <v>1</v>
      <v>6</v>
    </spb>
    <spb s="0">
      <v>8</v>
    </spb>
    <spb s="15">
      <v>1</v>
      <v>1</v>
      <v>3</v>
      <v>1</v>
      <v>4</v>
      <v>1</v>
      <v>1</v>
      <v>5</v>
      <v>5</v>
      <v>6</v>
      <v>7</v>
      <v>1</v>
      <v>1</v>
      <v>1</v>
      <v>5</v>
      <v>8</v>
      <v>9</v>
      <v>10</v>
      <v>11</v>
      <v>10</v>
      <v>5</v>
      <v>1</v>
      <v>1</v>
      <v>6</v>
    </spb>
    <spb s="10">
      <v>1</v>
      <v>2</v>
      <v>1</v>
      <v>3</v>
      <v>1</v>
      <v>4</v>
      <v>1</v>
      <v>1</v>
      <v>5</v>
      <v>5</v>
      <v>6</v>
      <v>14</v>
      <v>1</v>
      <v>1</v>
      <v>1</v>
      <v>5</v>
      <v>8</v>
      <v>9</v>
      <v>10</v>
      <v>11</v>
      <v>10</v>
      <v>5</v>
      <v>1</v>
      <v>1</v>
      <v>6</v>
    </spb>
    <spb s="0">
      <v>9</v>
    </spb>
    <spb s="16">
      <v>2</v>
      <v>2</v>
    </spb>
    <spb s="17">
      <v>1</v>
      <v>2</v>
      <v>1</v>
      <v>3</v>
      <v>1</v>
      <v>1</v>
      <v>1</v>
      <v>5</v>
      <v>6</v>
      <v>7</v>
      <v>1</v>
      <v>1</v>
      <v>6</v>
      <v>1</v>
      <v>5</v>
      <v>8</v>
      <v>9</v>
      <v>10</v>
      <v>10</v>
      <v>1</v>
      <v>1</v>
      <v>6</v>
    </spb>
    <spb s="18">
      <v>at close</v>
      <v>from previous close</v>
      <v>Source: Nasdaq</v>
      <v>from previous close</v>
      <v>GMT</v>
      <v>Delayed 15 minutes</v>
      <v>from close</v>
      <v>from close</v>
    </spb>
    <spb s="18">
      <v>at close</v>
      <v>from previous close</v>
      <v>Source: Nasdaq Last Sale</v>
      <v>from previous close</v>
      <v>GMT</v>
      <v>Real-Time Nasdaq Last Sale</v>
      <v>from close</v>
      <v>from close</v>
    </spb>
    <spb s="0">
      <v>10</v>
    </spb>
    <spb s="19">
      <v>1</v>
      <v>1</v>
      <v>3</v>
      <v>1</v>
      <v>1</v>
      <v>1</v>
      <v>5</v>
      <v>6</v>
      <v>7</v>
      <v>1</v>
      <v>1</v>
      <v>6</v>
      <v>1</v>
      <v>5</v>
      <v>8</v>
      <v>9</v>
      <v>10</v>
      <v>10</v>
      <v>1</v>
      <v>1</v>
      <v>6</v>
    </spb>
    <spb s="0">
      <v>11</v>
    </spb>
    <spb s="20">
      <v>1</v>
      <v>1</v>
      <v>3</v>
      <v>1</v>
      <v>1</v>
      <v>1</v>
      <v>5</v>
      <v>6</v>
      <v>7</v>
      <v>1</v>
      <v>1</v>
      <v>1</v>
      <v>5</v>
      <v>8</v>
      <v>9</v>
      <v>10</v>
      <v>10</v>
      <v>1</v>
      <v>1</v>
      <v>6</v>
    </spb>
    <spb s="0">
      <v>12</v>
    </spb>
    <spb s="21">
      <v>2</v>
      <v>2</v>
      <v>2</v>
    </spb>
    <spb s="22">
      <v>3</v>
      <v>1</v>
      <v>1</v>
      <v>5</v>
      <v>6</v>
      <v>7</v>
      <v>6</v>
      <v>6</v>
      <v>6</v>
      <v>6</v>
      <v>6</v>
      <v>6</v>
      <v>6</v>
      <v>6</v>
      <v>1</v>
      <v>8</v>
      <v>15</v>
      <v>10</v>
      <v>9</v>
      <v>10</v>
    </spb>
    <spb s="23">
      <v>from previous close</v>
      <v>from previous close</v>
      <v>GMT</v>
      <v>GMT</v>
    </spb>
    <spb s="5">
      <v>at close</v>
      <v>from previous close</v>
      <v>from previous close</v>
      <v>Source: Nasdaq Last Sale</v>
      <v>GMT</v>
      <v>Real-Time Nasdaq Last Sale</v>
      <v>from close</v>
      <v>from close</v>
    </spb>
    <spb s="0">
      <v>13</v>
    </spb>
    <spb s="24">
      <v>3</v>
      <v>1</v>
      <v>1</v>
      <v>5</v>
      <v>6</v>
      <v>7</v>
      <v>6</v>
      <v>6</v>
      <v>6</v>
      <v>6</v>
      <v>6</v>
      <v>6</v>
      <v>1</v>
      <v>8</v>
      <v>15</v>
      <v>10</v>
      <v>9</v>
      <v>10</v>
    </spb>
    <spb s="0">
      <v>14</v>
    </spb>
    <spb s="25">
      <v>1</v>
      <v>2</v>
      <v>2</v>
      <v>1</v>
      <v>3</v>
      <v>1</v>
      <v>4</v>
      <v>1</v>
      <v>1</v>
      <v>5</v>
      <v>5</v>
      <v>6</v>
      <v>7</v>
      <v>1</v>
      <v>1</v>
      <v>1</v>
      <v>5</v>
      <v>8</v>
      <v>9</v>
      <v>10</v>
      <v>10</v>
      <v>5</v>
      <v>1</v>
      <v>1</v>
      <v>6</v>
    </spb>
  </spbData>
</supportingPropertyBags>
</file>

<file path=xl/richData/rdsupportingpropertybagstructure.xml><?xml version="1.0" encoding="utf-8"?>
<spbStructures xmlns="http://schemas.microsoft.com/office/spreadsheetml/2017/richdata2" count="26">
  <s>
    <k n="^Order" t="spba"/>
  </s>
  <s>
    <k n="ShowInDotNotation" t="b"/>
    <k n="ShowInAutoComplete" t="b"/>
  </s>
  <s>
    <k n="ShowInCardView" t="b"/>
    <k n="ShowInDotNotation" t="b"/>
    <k n="ShowInAutoComplete" t="b"/>
  </s>
  <s>
    <k n="Image" t="spb"/>
    <k n="ExchangeID" t="spb"/>
    <k n="UniqueName" t="spb"/>
    <k n="%ProviderInfo" t="spb"/>
  </s>
  <s>
    <k n="Low" t="i"/>
    <k n="P/E" t="i"/>
    <k n="Beta" t="i"/>
    <k n="High" t="i"/>
    <k n="Name" t="i"/>
    <k n="Open" t="i"/>
    <k n="Image"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name" t="s"/>
  </s>
  <s>
    <k n="Low" t="i"/>
    <k n="Beta" t="i"/>
    <k n="High" t="i"/>
    <k n="Name" t="i"/>
    <k n="Open" t="i"/>
    <k n="Image"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k n="Price (Extended hours)" t="i"/>
    <k n="Change (Extended hours)" t="i"/>
    <k n="Change % (Extended hours)" t="i"/>
  </s>
  <s>
    <k n="ExchangeID" t="spb"/>
    <k n="UniqueName" t="spb"/>
    <k n="%ProviderInfo" t="spb"/>
  </s>
  <s>
    <k n="Low" t="i"/>
    <k n="P/E" t="i"/>
    <k n="Beta" t="i"/>
    <k n="High" t="i"/>
    <k n="Name" t="i"/>
    <k n="Open"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k n="Price (Extended hours)" t="i"/>
    <k n="Change (Extended hours)" t="i"/>
    <k n="Change % (Extended hours)" t="i"/>
  </s>
  <s>
    <k n="Low" t="i"/>
    <k n="P/E" t="i"/>
    <k n="High" t="i"/>
    <k n="Name" t="i"/>
    <k n="Open" t="i"/>
    <k n="Image"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k n="Price (Extended hours)" t="i"/>
    <k n="Change (Extended hours)" t="i"/>
    <k n="Change % (Extended hours)" t="i"/>
  </s>
  <s>
    <k n="Low" t="i"/>
    <k n="Beta" t="i"/>
    <k n="High" t="i"/>
    <k n="Name" t="i"/>
    <k n="Open"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k n="Price (Extended hours)" t="i"/>
    <k n="Change (Extended hours)" t="i"/>
    <k n="Change % (Extended hours)" t="i"/>
  </s>
  <s>
    <k n="Low" t="i"/>
    <k n="High" t="i"/>
    <k n="Name" t="i"/>
    <k n="Open"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k n="Price (Extended hours)" t="i"/>
    <k n="Change (Extended hours)" t="i"/>
    <k n="Change % (Extended hours)" t="i"/>
  </s>
  <s>
    <k n="Low" t="i"/>
    <k n="P/E" t="i"/>
    <k n="High" t="i"/>
    <k n="Name" t="i"/>
    <k n="Open"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k n="Price (Extended hours)" t="i"/>
    <k n="Change (Extended hours)" t="i"/>
    <k n="Change % (Extended hours)" t="i"/>
  </s>
  <s>
    <k n="Low" t="i"/>
    <k n="High" t="i"/>
    <k n="Name" t="i"/>
    <k n="Open" t="i"/>
    <k n="Price" t="i"/>
    <k n="Change" t="i"/>
    <k n="Volume" t="i"/>
    <k n="Employees" t="i"/>
    <k n="Change (%)" t="i"/>
    <k n="Market cap" t="i"/>
    <k n="52 week low" t="i"/>
    <k n="52 week high" t="i"/>
    <k n="Previous close" t="i"/>
    <k n="Volume average" t="i"/>
    <k n="_DisplayString" t="i"/>
    <k n="Last trade time" t="i"/>
    <k n="%EntityServiceId" t="i"/>
    <k n="%EntitySubDomainId" t="i"/>
    <k n="Shares outstanding" t="i"/>
    <k n="Price (Extended hours)" t="i"/>
    <k n="Change (Extended hours)" t="i"/>
    <k n="Change % (Extended hours)" t="i"/>
  </s>
  <s>
    <k n="Low" t="i"/>
    <k n="High" t="i"/>
    <k n="Name" t="i"/>
    <k n="Open" t="i"/>
    <k n="Image"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k n="Price (Extended hours)" t="i"/>
    <k n="Change (Extended hours)" t="i"/>
    <k n="Change % (Extended hours)" t="i"/>
  </s>
  <s>
    <k n="UniqueName" t="spb"/>
    <k n="%ProviderInfo" t="spb"/>
  </s>
  <s>
    <k n="Low" t="i"/>
    <k n="Beta" t="i"/>
    <k n="High" t="i"/>
    <k n="Name" t="i"/>
    <k n="Open" t="i"/>
    <k n="Price" t="i"/>
    <k n="Change" t="i"/>
    <k n="Volume" t="i"/>
    <k n="Change (%)" t="i"/>
    <k n="Market cap" t="i"/>
    <k n="52 week low" t="i"/>
    <k n="52 week high" t="i"/>
    <k n="Expense ratio" t="i"/>
    <k n="Previous close" t="i"/>
    <k n="Volume average" t="i"/>
    <k n="_DisplayString" t="i"/>
    <k n="Last trade time" t="i"/>
    <k n="%EntityServiceId" t="i"/>
    <k n="%EntitySubDomainId" t="i"/>
    <k n="Price (Extended hours)" t="i"/>
    <k n="Change (Extended hours)" t="i"/>
    <k n="Change % (Extended hours)" t="i"/>
  </s>
  <s>
    <k n="Price" t="s"/>
    <k n="Change" t="s"/>
    <k n="Exchange" t="s"/>
    <k n="Change (%)" t="s"/>
    <k n="Last trade time" t="s"/>
    <k n="Price (Extended hours)" t="s"/>
    <k n="Change (Extended hours)" t="s"/>
    <k n="Change % (Extended hours)" t="s"/>
  </s>
  <s>
    <k n="Low" t="i"/>
    <k n="High" t="i"/>
    <k n="Name" t="i"/>
    <k n="Open" t="i"/>
    <k n="Price" t="i"/>
    <k n="Change" t="i"/>
    <k n="Volume" t="i"/>
    <k n="Change (%)" t="i"/>
    <k n="Market cap" t="i"/>
    <k n="52 week low" t="i"/>
    <k n="52 week high" t="i"/>
    <k n="Expense ratio" t="i"/>
    <k n="Previous close" t="i"/>
    <k n="Volume average" t="i"/>
    <k n="_DisplayString" t="i"/>
    <k n="Last trade time" t="i"/>
    <k n="%EntityServiceId" t="i"/>
    <k n="%EntitySubDomainId" t="i"/>
    <k n="Price (Extended hours)" t="i"/>
    <k n="Change (Extended hours)" t="i"/>
    <k n="Change % (Extended hours)" t="i"/>
  </s>
  <s>
    <k n="Low" t="i"/>
    <k n="High" t="i"/>
    <k n="Name" t="i"/>
    <k n="Open" t="i"/>
    <k n="Price" t="i"/>
    <k n="Change" t="i"/>
    <k n="Volume" t="i"/>
    <k n="Change (%)" t="i"/>
    <k n="Market cap" t="i"/>
    <k n="52 week low" t="i"/>
    <k n="52 week high" t="i"/>
    <k n="Previous close" t="i"/>
    <k n="Volume average" t="i"/>
    <k n="_DisplayString" t="i"/>
    <k n="Last trade time" t="i"/>
    <k n="%EntityServiceId" t="i"/>
    <k n="%EntitySubDomainId" t="i"/>
    <k n="Price (Extended hours)" t="i"/>
    <k n="Change (Extended hours)" t="i"/>
    <k n="Change % (Extended hours)" t="i"/>
  </s>
  <s>
    <k n="UniqueName" t="spb"/>
    <k n="%ProviderInfo" t="spb"/>
    <k n="Last update time" t="spb"/>
  </s>
  <s>
    <k n="Name" t="i"/>
    <k n="Price" t="i"/>
    <k n="Change" t="i"/>
    <k n="Rating" t="i"/>
    <k n="Change (%)" t="i"/>
    <k n="Net assets" t="i"/>
    <k n="Return (1m)" t="i"/>
    <k n="Return (1w)" t="i"/>
    <k n="Return (1y)" t="i"/>
    <k n="Return (3m)" t="i"/>
    <k n="Return (3y)" t="i"/>
    <k n="Return (5y)" t="i"/>
    <k n="Return (YTD)" t="i"/>
    <k n="Expense ratio" t="i"/>
    <k n="Previous close" t="i"/>
    <k n="_DisplayString" t="i"/>
    <k n="Last trade time" t="i"/>
    <k n="%EntityServiceId" t="i"/>
    <k n="Last update time" t="i"/>
    <k n="%EntitySubDomainId" t="i"/>
  </s>
  <s>
    <k n="Change" t="s"/>
    <k n="Change (%)" t="s"/>
    <k n="Last trade time" t="s"/>
    <k n="Last update time" t="s"/>
  </s>
  <s>
    <k n="Name" t="i"/>
    <k n="Price" t="i"/>
    <k n="Change" t="i"/>
    <k n="Rating" t="i"/>
    <k n="Change (%)" t="i"/>
    <k n="Net assets" t="i"/>
    <k n="Return (1m)" t="i"/>
    <k n="Return (1w)" t="i"/>
    <k n="Return (3m)" t="i"/>
    <k n="Return (3y)" t="i"/>
    <k n="Return (5y)" t="i"/>
    <k n="Return (YTD)" t="i"/>
    <k n="Previous close" t="i"/>
    <k n="_DisplayString" t="i"/>
    <k n="Last trade time" t="i"/>
    <k n="%EntityServiceId" t="i"/>
    <k n="Last update time" t="i"/>
    <k n="%EntitySubDomainId" t="i"/>
  </s>
  <s>
    <k n="Low" t="i"/>
    <k n="P/E" t="i"/>
    <k n="Beta" t="i"/>
    <k n="High" t="i"/>
    <k n="Name" t="i"/>
    <k n="Open" t="i"/>
    <k n="Image" t="i"/>
    <k n="Price" t="i"/>
    <k n="Change" t="i"/>
    <k n="Volume" t="i"/>
    <k n="Employees" t="i"/>
    <k n="Change (%)" t="i"/>
    <k n="Market cap" t="i"/>
    <k n="52 week low" t="i"/>
    <k n="52 week high" t="i"/>
    <k n="Previous close" t="i"/>
    <k n="Volume average" t="i"/>
    <k n="_DisplayString" t="i"/>
    <k n="Last trade time" t="i"/>
    <k n="%EntityServiceId" t="i"/>
    <k n="%EntitySubDomainId" t="i"/>
    <k n="Shares outstanding" t="i"/>
    <k n="Price (Extended hours)" t="i"/>
    <k n="Change (Extended hours)" t="i"/>
    <k n="Change % (Extended hours)"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12">
    <x:dxf>
      <x:numFmt numFmtId="168" formatCode="_([$$-409]* #,##0.00_);_([$$-409]* \(#,##0.00\);_([$$-409]* &quot;-&quot;??_);_(@_)"/>
    </x:dxf>
    <x:dxf>
      <x:numFmt numFmtId="4" formatCode="#,##0.00"/>
    </x:dxf>
    <x:dxf>
      <x:numFmt numFmtId="3" formatCode="#,##0"/>
    </x:dxf>
    <x:dxf>
      <x:numFmt numFmtId="14" formatCode="0.00%"/>
    </x:dxf>
    <x:dxf>
      <x:numFmt numFmtId="167" formatCode="_([$$-409]* #,##0_);_([$$-409]* \(#,##0\);_([$$-409]* &quot;-&quot;_);_(@_)"/>
    </x:dxf>
    <x:dxf>
      <x:numFmt numFmtId="27" formatCode="dd/mm/yyyy\ hh:mm"/>
    </x:dxf>
    <x:dxf>
      <x:numFmt numFmtId="2" formatCode="0.00"/>
    </x:dxf>
    <x:dxf>
      <x:numFmt numFmtId="1" formatCode="0"/>
    </x:dxf>
    <x:dxf>
      <x:numFmt numFmtId="166" formatCode="_ [$₹-44D]\ * #,##0_ ;_ [$₹-44D]\ * \-#,##0_ ;_ [$₹-44D]\ * &quot;-&quot;_ ;_ @_ "/>
    </x:dxf>
    <x:dxf>
      <x:numFmt numFmtId="165" formatCode="_ [$¥-804]* #,##0_ ;_ [$¥-804]* \-#,##0_ ;_ [$¥-804]* &quot;-&quot;_ ;_ @_ "/>
    </x:dxf>
    <x:dxf>
      <x:numFmt numFmtId="164" formatCode="_([$€-2]\ * #,##0_);_([$€-2]\ * \(#,##0\);_([$€-2]\ * &quot;-&quot;_);_(@_)"/>
    </x:dxf>
    <x:dxf>
      <x:numFmt numFmtId="19" formatCode="dd/mm/yyyy"/>
    </x:dxf>
  </dxfs>
  <richProperties>
    <rPr n="IsTitleField" t="b"/>
    <rPr n="IsHeroField" t="b"/>
    <rPr n="ShouldShowInCell" t="b"/>
  </richProperties>
  <richStyles>
    <rSty dxfid="0"/>
    <rSty dxfid="1"/>
    <rSty>
      <rpv i="0">1</rpv>
    </rSty>
    <rSty>
      <rpv i="1">1</rpv>
    </rSty>
    <rSty dxfid="2"/>
    <rSty dxfid="3"/>
    <rSty dxfid="4"/>
    <rSty>
      <rpv i="2">1</rpv>
    </rSty>
    <rSty dxfid="5"/>
    <rSty dxfid="6"/>
    <rSty dxfid="7"/>
    <rSty dxfid="8"/>
    <rSty dxfid="9"/>
    <rSty dxfid="10"/>
    <rSty dxfid="11"/>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6ED70C1-D438-4685-A663-6664197FF025}" name="Table1" displayName="Table1" ref="A1:W87" totalsRowShown="0" headerRowDxfId="51" dataDxfId="50">
  <autoFilter ref="A1:W87" xr:uid="{DA3D2B35-A67D-4BA5-BE97-A99A26C1F5B5}"/>
  <sortState xmlns:xlrd2="http://schemas.microsoft.com/office/spreadsheetml/2017/richdata2" ref="A2:W86">
    <sortCondition ref="A1:A86"/>
  </sortState>
  <tableColumns count="23">
    <tableColumn id="1" xr3:uid="{27E9059A-97E8-417F-A8A1-6DCEBE3629C1}" name="Company" dataDxfId="49"/>
    <tableColumn id="2" xr3:uid="{B757062E-E239-4529-B758-179E9497024E}" name="Symbol" dataDxfId="48">
      <calculatedColumnFormula array="1">_FV(A2,"Ticker symbol",TRUE)</calculatedColumnFormula>
    </tableColumn>
    <tableColumn id="23" xr3:uid="{0E5D72CE-46CC-4FBD-BFC3-5625E46D374D}" name="Review" dataDxfId="47"/>
    <tableColumn id="6" xr3:uid="{2C7998F9-0F7F-4CBF-B6B9-69E6498BA7A6}" name="Fidelity Category" dataDxfId="46"/>
    <tableColumn id="10" xr3:uid="{BF652ECA-DB1A-45FE-8858-BE53FDC62CF3}" name="Industry" dataDxfId="45">
      <calculatedColumnFormula array="1">_FV(Table1[[#This Row],[Company]],"Industry")</calculatedColumnFormula>
    </tableColumn>
    <tableColumn id="11" xr3:uid="{97BDB042-77B0-416F-8805-9B03AFDF71E1}" name="Previous close" dataDxfId="44">
      <calculatedColumnFormula array="1">_FV(Table1[[#This Row],[Company]],"Previous close",TRUE)</calculatedColumnFormula>
    </tableColumn>
    <tableColumn id="7" xr3:uid="{E1DA508B-3331-458C-9332-FFA50C9A8196}" name="Open" dataDxfId="43">
      <calculatedColumnFormula array="1">_FV(Table1[[#This Row],[Company]],"Open")</calculatedColumnFormula>
    </tableColumn>
    <tableColumn id="8" xr3:uid="{A8A21183-DE78-41D0-A2FB-0161306ACF53}" name="High" dataDxfId="42">
      <calculatedColumnFormula array="1">_FV(Table1[[#This Row],[Company]],"High")</calculatedColumnFormula>
    </tableColumn>
    <tableColumn id="9" xr3:uid="{18F1C608-C755-46D1-B8DC-A3119E809E32}" name="Low" dataDxfId="41">
      <calculatedColumnFormula array="1">_FV(Table1[[#This Row],[Company]],"Low")</calculatedColumnFormula>
    </tableColumn>
    <tableColumn id="12" xr3:uid="{533CCE24-F8E3-441C-91C8-BC1F4139E135}" name="Close" dataDxfId="40">
      <calculatedColumnFormula array="1">_FV(Table1[[#This Row],[Company]],"Price")</calculatedColumnFormula>
    </tableColumn>
    <tableColumn id="13" xr3:uid="{BCCA9791-62D6-424D-B7C7-8E96CB15FB46}" name="Change" dataDxfId="39">
      <calculatedColumnFormula array="1">_FV(Table1[[#This Row],[Company]],"Change")</calculatedColumnFormula>
    </tableColumn>
    <tableColumn id="14" xr3:uid="{C7D496A1-02BA-4CD5-BB19-45C9B58C7623}" name="Change (%)" dataDxfId="38">
      <calculatedColumnFormula array="1">_FV(Table1[[#This Row],[Company]],"Change (%)",TRUE)</calculatedColumnFormula>
    </tableColumn>
    <tableColumn id="15" xr3:uid="{A856749C-68A8-4A22-8334-8C07234F03EC}" name="52 week high" dataDxfId="37">
      <calculatedColumnFormula array="1">_FV(Table1[[#This Row],[Company]],"52 week high",TRUE)</calculatedColumnFormula>
    </tableColumn>
    <tableColumn id="16" xr3:uid="{D9639F07-4C1F-4CEF-AC55-8EE6EB229D73}" name="52 week low" dataDxfId="36">
      <calculatedColumnFormula array="1">_FV(Table1[[#This Row],[Company]],"52 week low",TRUE)</calculatedColumnFormula>
    </tableColumn>
    <tableColumn id="5" xr3:uid="{137E0AE7-68BE-4EB1-BD3C-75D56C7C1625}" name="P/E Ratio" dataDxfId="35" dataCellStyle="Comma">
      <calculatedColumnFormula>IFERROR(_FV(A2,"P/E",TRUE),"")</calculatedColumnFormula>
    </tableColumn>
    <tableColumn id="18" xr3:uid="{9B7710DA-E0F9-49EF-977B-1313517B9933}" name="Alert Price" dataDxfId="34">
      <calculatedColumnFormula>N2 + ((M2-N2)/2)</calculatedColumnFormula>
    </tableColumn>
    <tableColumn id="24" xr3:uid="{C629375B-D5C4-469B-B387-F0FE20FCE4F6}" name="Good Buy?" dataDxfId="33" dataCellStyle="Percent">
      <calculatedColumnFormula>(Table1[[#This Row],[Close]]-Table1[[#This Row],[Alert Price]])/Table1[[#This Row],[Alert Price]]</calculatedColumnFormula>
    </tableColumn>
    <tableColumn id="17" xr3:uid="{D785741E-C2E3-44FB-89B8-E42B8DC0A5D7}" name="Beta" dataDxfId="32">
      <calculatedColumnFormula array="1">_FV(Table1[[#This Row],[Company]],"Beta")</calculatedColumnFormula>
    </tableColumn>
    <tableColumn id="4" xr3:uid="{32D47825-8C92-4D8A-B81D-AF8D8EA6C853}" name="Market cap" dataDxfId="31">
      <calculatedColumnFormula array="1">IF(_FV(Table1[[#This Row],[Company]],"Market cap",TRUE) &lt; 2000000000, "Small Cap", IF(_FV(Table1[[#This Row],[Company]],"Market cap",TRUE) &lt; 10000000000,"Medium Cap","Large Cap"))</calculatedColumnFormula>
    </tableColumn>
    <tableColumn id="22" xr3:uid="{29F0320D-64E9-4FF8-9E80-2119FB324C54}" name="Invested Value" dataDxfId="30">
      <calculatedColumnFormula>IFERROR(VLOOKUP(B2,'Stock Purchase History'!B:G,5,FALSE) * VLOOKUP(B2,'Stock Purchase History'!B:G,6,FALSE),0)</calculatedColumnFormula>
    </tableColumn>
    <tableColumn id="21" xr3:uid="{47400046-B989-42D8-8A07-6B36F1C8720B}" name="Current Value" dataDxfId="29">
      <calculatedColumnFormula>IFERROR(J2 * VLOOKUP(B2,'Stock Purchase History'!B:G,5,FALSE),0)</calculatedColumnFormula>
    </tableColumn>
    <tableColumn id="20" xr3:uid="{9EEBC5A8-AD0A-4988-8028-FEC93A1357A2}" name="Total Gain / Loss" dataDxfId="28">
      <calculatedColumnFormula>IFERROR((((J2 * VLOOKUP(B2,'Stock Purchase History'!B:G,5,FALSE)) - (VLOOKUP(B2,'Stock Purchase History'!B:G,5,FALSE) * VLOOKUP(B2,'Stock Purchase History'!B:G,6,FALSE)))),0)</calculatedColumnFormula>
    </tableColumn>
    <tableColumn id="19" xr3:uid="{73EE8B73-48FA-4FDF-8C49-A7CB319A063F}" name="Total Gain / Loss (%)" dataDxfId="27">
      <calculatedColumnFormula>IFERROR((((J2 * VLOOKUP(B2,'Stock Purchase History'!B:G,5,FALSE)) - (VLOOKUP(B2,'Stock Purchase History'!B:G,5,FALSE) * VLOOKUP(B2,'Stock Purchase History'!B:G,6,FALSE))) / (VLOOKUP(B2,'Stock Purchase History'!B:G,5,FALSE)*VLOOKUP(B2,'Stock Purchase History'!B:G,6,FALSE))),0)</calculatedColumnFormula>
    </tableColumn>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C3D31F2-AF4E-41A6-A633-D57CAAC2693C}" name="Table3" displayName="Table3" ref="A1:N32" totalsRowShown="0" headerRowDxfId="25" dataDxfId="24" headerRowBorderDxfId="23">
  <autoFilter ref="A1:N32" xr:uid="{AF87B3DF-0FBA-45E4-AF0F-63F68EFDFE17}"/>
  <sortState xmlns:xlrd2="http://schemas.microsoft.com/office/spreadsheetml/2017/richdata2" ref="A2:N32">
    <sortCondition ref="M1:M32"/>
  </sortState>
  <tableColumns count="14">
    <tableColumn id="1" xr3:uid="{23F07D37-1DA8-4D08-BEB4-F10BFC17D797}" name="Fund" dataDxfId="22"/>
    <tableColumn id="2" xr3:uid="{556D26FD-B86A-4CA9-A18D-7ABB26C7DF33}" name="Symbol" dataDxfId="21">
      <calculatedColumnFormula>_FV(Table3[[#This Row],[Fund]],"Ticker symbol",TRUE)</calculatedColumnFormula>
    </tableColumn>
    <tableColumn id="19" xr3:uid="{AC7D1053-9018-4AA5-99F7-A99547781FA6}" name="Market cap" dataDxfId="20" dataCellStyle="Currency">
      <calculatedColumnFormula>_FV(Table3[[#This Row],[Fund]],"Market cap",TRUE)</calculatedColumnFormula>
    </tableColumn>
    <tableColumn id="4" xr3:uid="{48ACA382-E822-46F5-AA08-40A9B86C4D80}" name="Expense Ratio" dataDxfId="19">
      <calculatedColumnFormula>_FV(Table3[[#This Row],[Fund]],"Expense ratio",TRUE)</calculatedColumnFormula>
    </tableColumn>
    <tableColumn id="5" xr3:uid="{0967D3E9-9967-4633-B67B-C696BDC9ED66}" name="Fund Type" dataDxfId="18">
      <calculatedColumnFormula>_FV(Table3[[#This Row],[Fund]],"Instrument type",TRUE)</calculatedColumnFormula>
    </tableColumn>
    <tableColumn id="6" xr3:uid="{8EDF3B6B-A249-4D60-8E89-B9C575A3D161}" name="Previous close" dataDxfId="17">
      <calculatedColumnFormula>_FV(Table3[[#This Row],[Fund]],"Previous close",TRUE)</calculatedColumnFormula>
    </tableColumn>
    <tableColumn id="10" xr3:uid="{B958A332-8795-4989-8632-7310FACDE708}" name="Close" dataDxfId="16">
      <calculatedColumnFormula>_FV(Table3[[#This Row],[Fund]],"Price")</calculatedColumnFormula>
    </tableColumn>
    <tableColumn id="11" xr3:uid="{E7A86037-C4AA-43C1-9BBD-EFB0424B8FB4}" name="Change" dataDxfId="15">
      <calculatedColumnFormula>_FV(Table3[[#This Row],[Fund]],"Change")</calculatedColumnFormula>
    </tableColumn>
    <tableColumn id="12" xr3:uid="{67179CE0-D28A-418D-99F8-C5FA1868D22C}" name="Change (%)" dataDxfId="14">
      <calculatedColumnFormula>_FV(Table3[[#This Row],[Fund]],"Change (%)",TRUE)</calculatedColumnFormula>
    </tableColumn>
    <tableColumn id="13" xr3:uid="{92608BE7-6460-4312-B5DE-9860631894E7}" name="52 week high" dataDxfId="13" dataCellStyle="Comma">
      <calculatedColumnFormula array="1">IFERROR(_FV(Table3[[#This Row],[Fund]],"52 week high",TRUE),"")</calculatedColumnFormula>
    </tableColumn>
    <tableColumn id="14" xr3:uid="{043EA718-CA06-44BC-AF42-2BAD1F289181}" name="52 week low" dataDxfId="12" dataCellStyle="Comma">
      <calculatedColumnFormula array="1">IFERROR(_FV(Table3[[#This Row],[Fund]],"52 week low",TRUE),"")</calculatedColumnFormula>
    </tableColumn>
    <tableColumn id="16" xr3:uid="{A031E7CC-DD46-4D83-B7AC-C14BA987BE85}" name="Alert Price" dataDxfId="11" dataCellStyle="Comma">
      <calculatedColumnFormula>IFERROR(Table3[[#This Row],[52 week low]] + ((Table3[[#This Row],[52 week high]]-Table3[[#This Row],[52 week low]])/2),"")</calculatedColumnFormula>
    </tableColumn>
    <tableColumn id="17" xr3:uid="{C62432A6-5B66-47A5-824F-2423EAEC9349}" name="Good Buy?" dataDxfId="10" dataCellStyle="Percent">
      <calculatedColumnFormula>IFERROR((Table3[[#This Row],[Close]]-Table3[[#This Row],[Alert Price]])/Table3[[#This Row],[Alert Price]],"")</calculatedColumnFormula>
    </tableColumn>
    <tableColumn id="18" xr3:uid="{1C227997-9E9B-49A5-A447-FA85B54BBA06}" name="Beta" dataDxfId="9">
      <calculatedColumnFormula>IFERROR(_FV(Table3[[#This Row],[Fund]],"Beta"),"")</calculatedColumnFormula>
    </tableColumn>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83A52DD-9AF7-4983-81DE-9EEE92FA5566}" name="Table2" displayName="Table2" ref="A1:G3" totalsRowShown="0" headerRowDxfId="8" dataDxfId="7">
  <autoFilter ref="A1:G3" xr:uid="{F14ED55E-2B9E-4312-B8C1-A178538BA08C}"/>
  <tableColumns count="7">
    <tableColumn id="1" xr3:uid="{64BE439E-9103-4B43-B222-0CCFE2AF4168}" name="Date" dataDxfId="6"/>
    <tableColumn id="2" xr3:uid="{C7CE66BA-06A2-4352-A51B-377589CF01FE}" name="Stock" dataDxfId="5"/>
    <tableColumn id="3" xr3:uid="{85ADB4C6-89E8-4A38-A87E-26722A4333D3}" name="Buying Price" dataDxfId="4"/>
    <tableColumn id="4" xr3:uid="{D84BEE26-31A8-4B28-9DB4-2DB36C6C3BEF}" name="Dollar Spent" dataDxfId="3"/>
    <tableColumn id="5" xr3:uid="{A449384C-1AFE-47FC-99C5-CBDD3829701E}" name="No. of Shares" dataDxfId="2" dataCellStyle="Comma">
      <calculatedColumnFormula>D2/C2</calculatedColumnFormula>
    </tableColumn>
    <tableColumn id="7" xr3:uid="{79E5BF3F-DD6E-4522-B2C9-F7D321626F3D}" name="Stocks Owned" dataDxfId="1" dataCellStyle="Comma">
      <calculatedColumnFormula>SUMIF(B:B,B2,E:E)</calculatedColumnFormula>
    </tableColumn>
    <tableColumn id="6" xr3:uid="{750C118D-E21E-4CFA-9C61-C165F2EDF839}" name="Effective Rate" dataDxfId="0" dataCellStyle="Comma">
      <calculatedColumnFormula>SUMIF(B:B,B2,D:D) / SUMIF(B:B,B2,E:E)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s://fundresearch.fidelity.com/mutual-funds/summary/921910105"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s://www.thespreadsheetguru.com/blog/add-real-time-stock-prices-and-metrics-to-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87"/>
  <sheetViews>
    <sheetView workbookViewId="0">
      <pane xSplit="2" ySplit="1" topLeftCell="D45" activePane="bottomRight" state="frozen"/>
      <selection pane="bottomRight" activeCell="A87" sqref="A87:XFD87"/>
      <selection pane="bottomLeft"/>
      <selection pane="topRight"/>
    </sheetView>
  </sheetViews>
  <sheetFormatPr defaultRowHeight="14.25"/>
  <cols>
    <col min="1" max="1" width="42.85546875" style="45" bestFit="1" customWidth="1"/>
    <col min="2" max="2" width="11.140625" style="45" bestFit="1" customWidth="1"/>
    <col min="3" max="3" width="11.140625" style="72" customWidth="1"/>
    <col min="4" max="4" width="23" style="45" bestFit="1" customWidth="1"/>
    <col min="5" max="5" width="43.42578125" style="45" bestFit="1" customWidth="1"/>
    <col min="6" max="6" width="17" style="45" bestFit="1" customWidth="1"/>
    <col min="7" max="10" width="15.5703125" style="45" bestFit="1" customWidth="1"/>
    <col min="11" max="11" width="11.5703125" style="45" bestFit="1" customWidth="1"/>
    <col min="12" max="12" width="14.85546875" style="45" bestFit="1" customWidth="1"/>
    <col min="13" max="13" width="15.85546875" style="45" bestFit="1" customWidth="1"/>
    <col min="14" max="14" width="15.5703125" style="45" bestFit="1" customWidth="1"/>
    <col min="15" max="15" width="11.42578125" style="75" customWidth="1"/>
    <col min="16" max="16" width="14.85546875" style="45" customWidth="1"/>
    <col min="17" max="17" width="14.85546875" style="80" customWidth="1"/>
    <col min="18" max="18" width="10.28515625" style="57" bestFit="1" customWidth="1"/>
    <col min="19" max="19" width="22.140625" style="57" bestFit="1" customWidth="1"/>
    <col min="20" max="21" width="22.140625" style="57" customWidth="1"/>
    <col min="22" max="22" width="17.42578125" style="58" customWidth="1"/>
    <col min="23" max="23" width="18.7109375" style="59" customWidth="1"/>
    <col min="24" max="16384" width="9.140625" style="45"/>
  </cols>
  <sheetData>
    <row r="1" spans="1:23">
      <c r="A1" s="37" t="s">
        <v>0</v>
      </c>
      <c r="B1" s="37" t="s">
        <v>1</v>
      </c>
      <c r="C1" s="70" t="s">
        <v>2</v>
      </c>
      <c r="D1" s="37" t="s">
        <v>3</v>
      </c>
      <c r="E1" s="37" t="s">
        <v>4</v>
      </c>
      <c r="F1" s="38" t="s">
        <v>5</v>
      </c>
      <c r="G1" s="38" t="s">
        <v>6</v>
      </c>
      <c r="H1" s="38" t="s">
        <v>7</v>
      </c>
      <c r="I1" s="38" t="s">
        <v>8</v>
      </c>
      <c r="J1" s="38" t="s">
        <v>9</v>
      </c>
      <c r="K1" s="38" t="s">
        <v>10</v>
      </c>
      <c r="L1" s="38" t="s">
        <v>11</v>
      </c>
      <c r="M1" s="39" t="s">
        <v>12</v>
      </c>
      <c r="N1" s="39" t="s">
        <v>13</v>
      </c>
      <c r="O1" s="74" t="s">
        <v>14</v>
      </c>
      <c r="P1" s="39" t="s">
        <v>15</v>
      </c>
      <c r="Q1" s="79" t="s">
        <v>16</v>
      </c>
      <c r="R1" s="40" t="s">
        <v>17</v>
      </c>
      <c r="S1" s="41" t="s">
        <v>18</v>
      </c>
      <c r="T1" s="42" t="s">
        <v>19</v>
      </c>
      <c r="U1" s="42" t="s">
        <v>20</v>
      </c>
      <c r="V1" s="43" t="s">
        <v>21</v>
      </c>
      <c r="W1" s="44" t="s">
        <v>22</v>
      </c>
    </row>
    <row r="2" spans="1:23">
      <c r="A2" s="46" t="e" vm="1">
        <v>#VALUE!</v>
      </c>
      <c r="B2" s="46" t="str">
        <f t="array" ref="B2">_FV(A2,"Ticker symbol",TRUE)</f>
        <v>MMM</v>
      </c>
      <c r="C2" s="71"/>
      <c r="D2" s="46" t="s">
        <v>23</v>
      </c>
      <c r="E2" s="55" t="str">
        <f t="array" ref="E2">_FV(Table1[[#This Row],[Company]],"Industry")</f>
        <v>Industrial Conglomerates</v>
      </c>
      <c r="F2" s="47">
        <f t="array" ref="F2">_FV(Table1[[#This Row],[Company]],"Previous close",TRUE)</f>
        <v>154.58000000000001</v>
      </c>
      <c r="G2" s="47">
        <f t="array" ref="G2">_FV(Table1[[#This Row],[Company]],"Open")</f>
        <v>153.91999999999999</v>
      </c>
      <c r="H2" s="47">
        <f t="array" ref="H2">_FV(Table1[[#This Row],[Company]],"High")</f>
        <v>154.72</v>
      </c>
      <c r="I2" s="47">
        <f t="array" ref="I2">_FV(Table1[[#This Row],[Company]],"Low")</f>
        <v>151.04</v>
      </c>
      <c r="J2" s="47">
        <f t="array" ref="J2">_FV(Table1[[#This Row],[Company]],"Price")</f>
        <v>151.44999999999999</v>
      </c>
      <c r="K2" s="47">
        <f t="array" ref="K2">_FV(Table1[[#This Row],[Company]],"Change")</f>
        <v>-3.13</v>
      </c>
      <c r="L2" s="48">
        <f t="array" ref="L2">_FV(Table1[[#This Row],[Company]],"Change (%)",TRUE)</f>
        <v>-2.0247999999999999E-2</v>
      </c>
      <c r="M2" s="49">
        <f t="array" ref="M2">_FV(Table1[[#This Row],[Company]],"52 week high",TRUE)</f>
        <v>187.72</v>
      </c>
      <c r="N2" s="49">
        <f t="array" ref="N2">_FV(Table1[[#This Row],[Company]],"52 week low",TRUE)</f>
        <v>114.04</v>
      </c>
      <c r="O2" s="73">
        <f>IFERROR(_FV(A2,"P/E",TRUE),"")</f>
        <v>18.136900000000001</v>
      </c>
      <c r="P2" s="49">
        <f>N2 + ((M2-N2)/2)</f>
        <v>150.88</v>
      </c>
      <c r="Q2" s="78">
        <f>(Table1[[#This Row],[Close]]-Table1[[#This Row],[Alert Price]])/Table1[[#This Row],[Alert Price]]</f>
        <v>3.7778366914103471E-3</v>
      </c>
      <c r="R2" s="50">
        <f t="array" ref="R2">_FV(Table1[[#This Row],[Company]],"Beta")</f>
        <v>0.99039999999999995</v>
      </c>
      <c r="S2" s="51" t="str">
        <f t="array" ref="S2">IF(_FV(Table1[[#This Row],[Company]],"Market cap",TRUE) &lt; 2000000000, "Small Cap", IF(_FV(Table1[[#This Row],[Company]],"Market cap",TRUE) &lt; 10000000000,"Medium Cap","Large Cap"))</f>
        <v>Large Cap</v>
      </c>
      <c r="T2" s="52">
        <f>IFERROR(VLOOKUP(B2,'Stock Purchase History'!B:G,5,FALSE) * VLOOKUP(B2,'Stock Purchase History'!B:G,6,FALSE),0)</f>
        <v>0</v>
      </c>
      <c r="U2" s="52">
        <f>IFERROR(J2 * VLOOKUP(B2,'Stock Purchase History'!B:G,5,FALSE),0)</f>
        <v>0</v>
      </c>
      <c r="V2" s="56">
        <f>IFERROR((((J2 * VLOOKUP(B2,'Stock Purchase History'!B:G,5,FALSE)) - (VLOOKUP(B2,'Stock Purchase History'!B:G,5,FALSE) * VLOOKUP(B2,'Stock Purchase History'!B:G,6,FALSE)))),0)</f>
        <v>0</v>
      </c>
      <c r="W2" s="54">
        <f>IFERROR((((J2 * VLOOKUP(B2,'Stock Purchase History'!B:G,5,FALSE)) - (VLOOKUP(B2,'Stock Purchase History'!B:G,5,FALSE) * VLOOKUP(B2,'Stock Purchase History'!B:G,6,FALSE))) / (VLOOKUP(B2,'Stock Purchase History'!B:G,5,FALSE)*VLOOKUP(B2,'Stock Purchase History'!B:G,6,FALSE))),0)</f>
        <v>0</v>
      </c>
    </row>
    <row r="3" spans="1:23">
      <c r="A3" s="46" t="e" vm="2">
        <v>#VALUE!</v>
      </c>
      <c r="B3" s="46" t="str">
        <f t="array" ref="B3">_FV(A3,"Ticker symbol",TRUE)</f>
        <v>ABBV</v>
      </c>
      <c r="C3" s="71"/>
      <c r="D3" s="46" t="s">
        <v>24</v>
      </c>
      <c r="E3" s="55" t="str">
        <f t="array" ref="E3">_FV(Table1[[#This Row],[Company]],"Industry")</f>
        <v>Pharmaceuticals</v>
      </c>
      <c r="F3" s="47">
        <f t="array" ref="F3">_FV(Table1[[#This Row],[Company]],"Previous close",TRUE)</f>
        <v>99.28</v>
      </c>
      <c r="G3" s="47">
        <f t="array" ref="G3">_FV(Table1[[#This Row],[Company]],"Open")</f>
        <v>99.08</v>
      </c>
      <c r="H3" s="47">
        <f t="array" ref="H3">_FV(Table1[[#This Row],[Company]],"High")</f>
        <v>99.78</v>
      </c>
      <c r="I3" s="47">
        <f t="array" ref="I3">_FV(Table1[[#This Row],[Company]],"Low")</f>
        <v>96.81</v>
      </c>
      <c r="J3" s="47">
        <f t="array" ref="J3">_FV(Table1[[#This Row],[Company]],"Price")</f>
        <v>97.94</v>
      </c>
      <c r="K3" s="47">
        <f t="array" ref="K3">_FV(Table1[[#This Row],[Company]],"Change")</f>
        <v>-1.34</v>
      </c>
      <c r="L3" s="48">
        <f t="array" ref="L3">_FV(Table1[[#This Row],[Company]],"Change (%)",TRUE)</f>
        <v>-1.3496999999999999E-2</v>
      </c>
      <c r="M3" s="49">
        <f t="array" ref="M3">_FV(Table1[[#This Row],[Company]],"52 week high",TRUE)</f>
        <v>100.69</v>
      </c>
      <c r="N3" s="49">
        <f t="array" ref="N3">_FV(Table1[[#This Row],[Company]],"52 week low",TRUE)</f>
        <v>62.55</v>
      </c>
      <c r="O3" s="73">
        <f>IFERROR(_FV(A3,"P/E",TRUE),"")</f>
        <v>17.567399999999999</v>
      </c>
      <c r="P3" s="49">
        <f>N3 + ((M3-N3)/2)</f>
        <v>81.62</v>
      </c>
      <c r="Q3" s="78">
        <f>(Table1[[#This Row],[Close]]-Table1[[#This Row],[Alert Price]])/Table1[[#This Row],[Alert Price]]</f>
        <v>0.1999509924038225</v>
      </c>
      <c r="R3" s="50">
        <f t="array" ref="R3">_FV(Table1[[#This Row],[Company]],"Beta")</f>
        <v>0.81859999999999999</v>
      </c>
      <c r="S3" s="51" t="str">
        <f t="array" ref="S3">IF(_FV(Table1[[#This Row],[Company]],"Market cap",TRUE) &lt; 2000000000, "Small Cap", IF(_FV(Table1[[#This Row],[Company]],"Market cap",TRUE) &lt; 10000000000,"Medium Cap","Large Cap"))</f>
        <v>Large Cap</v>
      </c>
      <c r="T3" s="52">
        <f>IFERROR(VLOOKUP(B3,'Stock Purchase History'!B:G,5,FALSE) * VLOOKUP(B3,'Stock Purchase History'!B:G,6,FALSE),0)</f>
        <v>0</v>
      </c>
      <c r="U3" s="52">
        <f>IFERROR(J3 * VLOOKUP(B3,'Stock Purchase History'!B:G,5,FALSE),0)</f>
        <v>0</v>
      </c>
      <c r="V3" s="56">
        <f>IFERROR((((J3 * VLOOKUP(B3,'Stock Purchase History'!B:G,5,FALSE)) - (VLOOKUP(B3,'Stock Purchase History'!B:G,5,FALSE) * VLOOKUP(B3,'Stock Purchase History'!B:G,6,FALSE)))),0)</f>
        <v>0</v>
      </c>
      <c r="W3" s="54">
        <f>IFERROR((((J3 * VLOOKUP(B3,'Stock Purchase History'!B:G,5,FALSE)) - (VLOOKUP(B3,'Stock Purchase History'!B:G,5,FALSE) * VLOOKUP(B3,'Stock Purchase History'!B:G,6,FALSE))) / (VLOOKUP(B3,'Stock Purchase History'!B:G,5,FALSE)*VLOOKUP(B3,'Stock Purchase History'!B:G,6,FALSE))),0)</f>
        <v>0</v>
      </c>
    </row>
    <row r="4" spans="1:23">
      <c r="A4" s="46" t="e" vm="3">
        <v>#VALUE!</v>
      </c>
      <c r="B4" s="46" t="str">
        <f t="array" ref="B4">_FV(A4,"Ticker symbol",TRUE)</f>
        <v>ACAD</v>
      </c>
      <c r="C4" s="71">
        <v>3</v>
      </c>
      <c r="D4" s="46" t="s">
        <v>24</v>
      </c>
      <c r="E4" s="55" t="str">
        <f t="array" ref="E4">_FV(Table1[[#This Row],[Company]],"Industry")</f>
        <v>Biotechnology &amp; Medical Research</v>
      </c>
      <c r="F4" s="47">
        <f t="array" ref="F4">_FV(Table1[[#This Row],[Company]],"Previous close",TRUE)</f>
        <v>56.4</v>
      </c>
      <c r="G4" s="47">
        <f t="array" ref="G4">_FV(Table1[[#This Row],[Company]],"Open")</f>
        <v>56.5</v>
      </c>
      <c r="H4" s="47">
        <f t="array" ref="H4">_FV(Table1[[#This Row],[Company]],"High")</f>
        <v>57.57</v>
      </c>
      <c r="I4" s="47">
        <f t="array" ref="I4">_FV(Table1[[#This Row],[Company]],"Low")</f>
        <v>55.87</v>
      </c>
      <c r="J4" s="47">
        <f t="array" ref="J4">_FV(Table1[[#This Row],[Company]],"Price")</f>
        <v>56.07</v>
      </c>
      <c r="K4" s="47">
        <f t="array" ref="K4">_FV(Table1[[#This Row],[Company]],"Change")</f>
        <v>-0.33</v>
      </c>
      <c r="L4" s="48">
        <f t="array" ref="L4">_FV(Table1[[#This Row],[Company]],"Change (%)",TRUE)</f>
        <v>-5.8509999999999994E-3</v>
      </c>
      <c r="M4" s="49">
        <f t="array" ref="M4">_FV(Table1[[#This Row],[Company]],"52 week high",TRUE)</f>
        <v>58.72</v>
      </c>
      <c r="N4" s="49">
        <f t="array" ref="N4">_FV(Table1[[#This Row],[Company]],"52 week low",TRUE)</f>
        <v>21.56</v>
      </c>
      <c r="O4" s="73" t="str">
        <f>IFERROR(_FV(A4,"P/E",TRUE),"")</f>
        <v/>
      </c>
      <c r="P4" s="49">
        <f>N4 + ((M4-N4)/2)</f>
        <v>40.14</v>
      </c>
      <c r="Q4" s="78">
        <f>(Table1[[#This Row],[Close]]-Table1[[#This Row],[Alert Price]])/Table1[[#This Row],[Alert Price]]</f>
        <v>0.39686098654708518</v>
      </c>
      <c r="R4" s="50">
        <f t="array" ref="R4">_FV(Table1[[#This Row],[Company]],"Beta")</f>
        <v>1.8002</v>
      </c>
      <c r="S4" s="51" t="str">
        <f t="array" ref="S4">IF(_FV(Table1[[#This Row],[Company]],"Market cap",TRUE) &lt; 2000000000, "Small Cap", IF(_FV(Table1[[#This Row],[Company]],"Market cap",TRUE) &lt; 10000000000,"Medium Cap","Large Cap"))</f>
        <v>Medium Cap</v>
      </c>
      <c r="T4" s="52">
        <f>IFERROR(VLOOKUP(B4,'Stock Purchase History'!B:G,5,FALSE) * VLOOKUP(B4,'Stock Purchase History'!B:G,6,FALSE),0)</f>
        <v>0</v>
      </c>
      <c r="U4" s="52">
        <f>IFERROR(J4 * VLOOKUP(B4,'Stock Purchase History'!B:G,5,FALSE),0)</f>
        <v>0</v>
      </c>
      <c r="V4" s="56">
        <f>IFERROR((((J4 * VLOOKUP(B4,'Stock Purchase History'!B:G,5,FALSE)) - (VLOOKUP(B4,'Stock Purchase History'!B:G,5,FALSE) * VLOOKUP(B4,'Stock Purchase History'!B:G,6,FALSE)))),0)</f>
        <v>0</v>
      </c>
      <c r="W4" s="54">
        <f>IFERROR((((J4 * VLOOKUP(B4,'Stock Purchase History'!B:G,5,FALSE)) - (VLOOKUP(B4,'Stock Purchase History'!B:G,5,FALSE) * VLOOKUP(B4,'Stock Purchase History'!B:G,6,FALSE))) / (VLOOKUP(B4,'Stock Purchase History'!B:G,5,FALSE)*VLOOKUP(B4,'Stock Purchase History'!B:G,6,FALSE))),0)</f>
        <v>0</v>
      </c>
    </row>
    <row r="5" spans="1:23">
      <c r="A5" s="46" t="e" vm="4">
        <v>#VALUE!</v>
      </c>
      <c r="B5" s="46" t="str" cm="1">
        <f t="array" ref="B5">_FV(A5,"Ticker symbol",TRUE)</f>
        <v>ADBE</v>
      </c>
      <c r="C5" s="71"/>
      <c r="D5" s="46" t="s">
        <v>25</v>
      </c>
      <c r="E5" s="46" t="str" cm="1">
        <f t="array" ref="E5">_FV(Table1[[#This Row],[Company]],"Industry")</f>
        <v>Software &amp; IT Services</v>
      </c>
      <c r="F5" s="47" cm="1">
        <f t="array" ref="F5">_FV(Table1[[#This Row],[Company]],"Previous close",TRUE)</f>
        <v>457.68</v>
      </c>
      <c r="G5" s="47" cm="1">
        <f t="array" ref="G5">_FV(Table1[[#This Row],[Company]],"Open")</f>
        <v>460.44</v>
      </c>
      <c r="H5" s="47" cm="1">
        <f t="array" ref="H5">_FV(Table1[[#This Row],[Company]],"High")</f>
        <v>463.8</v>
      </c>
      <c r="I5" s="47" cm="1">
        <f t="array" ref="I5">_FV(Table1[[#This Row],[Company]],"Low")</f>
        <v>451.88</v>
      </c>
      <c r="J5" s="47" cm="1">
        <f t="array" ref="J5">_FV(Table1[[#This Row],[Company]],"Price")</f>
        <v>460.84</v>
      </c>
      <c r="K5" s="47" cm="1">
        <f t="array" ref="K5">_FV(Table1[[#This Row],[Company]],"Change")</f>
        <v>3.16</v>
      </c>
      <c r="L5" s="48" cm="1">
        <f t="array" ref="L5">_FV(Table1[[#This Row],[Company]],"Change (%)",TRUE)</f>
        <v>6.9040000000000004E-3</v>
      </c>
      <c r="M5" s="49" cm="1">
        <f t="array" ref="M5">_FV(Table1[[#This Row],[Company]],"52 week high",TRUE)</f>
        <v>460.84</v>
      </c>
      <c r="N5" s="49" cm="1">
        <f t="array" ref="N5">_FV(Table1[[#This Row],[Company]],"52 week low",TRUE)</f>
        <v>255.13140000000001</v>
      </c>
      <c r="O5" s="73">
        <f>IFERROR(_FV(A5,"P/E",TRUE),"")</f>
        <v>60.3</v>
      </c>
      <c r="P5" s="49">
        <f>N5 + ((M5-N5)/2)</f>
        <v>357.98570000000001</v>
      </c>
      <c r="Q5" s="78">
        <f>(Table1[[#This Row],[Close]]-Table1[[#This Row],[Alert Price]])/Table1[[#This Row],[Alert Price]]</f>
        <v>0.28731399047503842</v>
      </c>
      <c r="R5" s="50" cm="1">
        <f t="array" ref="R5">_FV(Table1[[#This Row],[Company]],"Beta")</f>
        <v>0.93279999999999996</v>
      </c>
      <c r="S5" s="51" t="str" cm="1">
        <f t="array" ref="S5">IF(_FV(Table1[[#This Row],[Company]],"Market cap",TRUE) &lt; 2000000000, "Small Cap", IF(_FV(Table1[[#This Row],[Company]],"Market cap",TRUE) &lt; 10000000000,"Medium Cap","Large Cap"))</f>
        <v>Large Cap</v>
      </c>
      <c r="T5" s="52">
        <f>IFERROR(VLOOKUP(B5,'Stock Purchase History'!B:G,5,FALSE) * VLOOKUP(B5,'Stock Purchase History'!B:G,6,FALSE),0)</f>
        <v>0</v>
      </c>
      <c r="U5" s="52">
        <f>IFERROR(J5 * VLOOKUP(B5,'Stock Purchase History'!B:G,5,FALSE),0)</f>
        <v>0</v>
      </c>
      <c r="V5" s="53">
        <f>IFERROR((((J5 * VLOOKUP(B5,'Stock Purchase History'!B:G,5,FALSE)) - (VLOOKUP(B5,'Stock Purchase History'!B:G,5,FALSE) * VLOOKUP(B5,'Stock Purchase History'!B:G,6,FALSE)))),0)</f>
        <v>0</v>
      </c>
      <c r="W5" s="54">
        <f>IFERROR((((J5 * VLOOKUP(B5,'Stock Purchase History'!B:G,5,FALSE)) - (VLOOKUP(B5,'Stock Purchase History'!B:G,5,FALSE) * VLOOKUP(B5,'Stock Purchase History'!B:G,6,FALSE))) / (VLOOKUP(B5,'Stock Purchase History'!B:G,5,FALSE)*VLOOKUP(B5,'Stock Purchase History'!B:G,6,FALSE))),0)</f>
        <v>0</v>
      </c>
    </row>
    <row r="6" spans="1:23">
      <c r="A6" s="46" t="e" vm="5">
        <v>#VALUE!</v>
      </c>
      <c r="B6" s="46" t="str" cm="1">
        <f t="array" ref="B6">_FV(A6,"Ticker symbol",TRUE)</f>
        <v>GOOG</v>
      </c>
      <c r="C6" s="71"/>
      <c r="D6" s="46" t="s">
        <v>26</v>
      </c>
      <c r="E6" s="46" t="str" cm="1">
        <f t="array" ref="E6">_FV(Table1[[#This Row],[Company]],"Industry")</f>
        <v>Software &amp; IT Services</v>
      </c>
      <c r="F6" s="47" cm="1">
        <f t="array" ref="F6">_FV(Table1[[#This Row],[Company]],"Previous close",TRUE)</f>
        <v>1496</v>
      </c>
      <c r="G6" s="47" cm="1">
        <f t="array" ref="G6">_FV(Table1[[#This Row],[Company]],"Open")</f>
        <v>1506.45</v>
      </c>
      <c r="H6" s="47" cm="1">
        <f t="array" ref="H6">_FV(Table1[[#This Row],[Company]],"High")</f>
        <v>1522.72</v>
      </c>
      <c r="I6" s="47" cm="1">
        <f t="array" ref="I6">_FV(Table1[[#This Row],[Company]],"Low")</f>
        <v>1488.085</v>
      </c>
      <c r="J6" s="47" cm="1">
        <f t="array" ref="J6">_FV(Table1[[#This Row],[Company]],"Price")</f>
        <v>1510.99</v>
      </c>
      <c r="K6" s="47" cm="1">
        <f t="array" ref="K6">_FV(Table1[[#This Row],[Company]],"Change")</f>
        <v>14.99</v>
      </c>
      <c r="L6" s="48" cm="1">
        <f t="array" ref="L6">_FV(Table1[[#This Row],[Company]],"Change (%)",TRUE)</f>
        <v>1.0019999999999999E-2</v>
      </c>
      <c r="M6" s="49" cm="1">
        <f t="array" ref="M6">_FV(Table1[[#This Row],[Company]],"52 week high",TRUE)</f>
        <v>1532.1062999999999</v>
      </c>
      <c r="N6" s="49" cm="1">
        <f t="array" ref="N6">_FV(Table1[[#This Row],[Company]],"52 week low",TRUE)</f>
        <v>1013.5361</v>
      </c>
      <c r="O6" s="73">
        <f>IFERROR(_FV(A6,"P/E",TRUE),"")</f>
        <v>30.182400000000001</v>
      </c>
      <c r="P6" s="49">
        <f>N6 + ((M6-N6)/2)</f>
        <v>1272.8211999999999</v>
      </c>
      <c r="Q6" s="78">
        <f>(Table1[[#This Row],[Close]]-Table1[[#This Row],[Alert Price]])/Table1[[#This Row],[Alert Price]]</f>
        <v>0.18711881920257156</v>
      </c>
      <c r="R6" s="50" cm="1">
        <f t="array" ref="R6">_FV(Table1[[#This Row],[Company]],"Beta")</f>
        <v>1.0474000000000001</v>
      </c>
      <c r="S6" s="51" t="str" cm="1">
        <f t="array" ref="S6">IF(_FV(Table1[[#This Row],[Company]],"Market cap",TRUE) &lt; 2000000000, "Small Cap", IF(_FV(Table1[[#This Row],[Company]],"Market cap",TRUE) &lt; 10000000000,"Medium Cap","Large Cap"))</f>
        <v>Large Cap</v>
      </c>
      <c r="T6" s="52">
        <f>IFERROR(VLOOKUP(B6,'Stock Purchase History'!B:G,5,FALSE) * VLOOKUP(B6,'Stock Purchase History'!B:G,6,FALSE),0)</f>
        <v>0</v>
      </c>
      <c r="U6" s="52">
        <f>IFERROR(J6 * VLOOKUP(B6,'Stock Purchase History'!B:G,5,FALSE),0)</f>
        <v>0</v>
      </c>
      <c r="V6" s="53">
        <f>IFERROR((((J6 * VLOOKUP(B6,'Stock Purchase History'!B:G,5,FALSE)) - (VLOOKUP(B6,'Stock Purchase History'!B:G,5,FALSE) * VLOOKUP(B6,'Stock Purchase History'!B:G,6,FALSE)))),0)</f>
        <v>0</v>
      </c>
      <c r="W6" s="54">
        <f>IFERROR((((J6 * VLOOKUP(B6,'Stock Purchase History'!B:G,5,FALSE)) - (VLOOKUP(B6,'Stock Purchase History'!B:G,5,FALSE) * VLOOKUP(B6,'Stock Purchase History'!B:G,6,FALSE))) / (VLOOKUP(B6,'Stock Purchase History'!B:G,5,FALSE)*VLOOKUP(B6,'Stock Purchase History'!B:G,6,FALSE))),0)</f>
        <v>0</v>
      </c>
    </row>
    <row r="7" spans="1:23">
      <c r="A7" s="46" t="e" vm="6">
        <v>#VALUE!</v>
      </c>
      <c r="B7" s="46" t="str" cm="1">
        <f t="array" ref="B7">_FV(A7,"Ticker symbol",TRUE)</f>
        <v>AMZN</v>
      </c>
      <c r="C7" s="71"/>
      <c r="D7" s="46" t="s">
        <v>27</v>
      </c>
      <c r="E7" s="46" t="str" cm="1">
        <f t="array" ref="E7">_FV(Table1[[#This Row],[Company]],"Industry")</f>
        <v>Diversified Retail</v>
      </c>
      <c r="F7" s="47" cm="1">
        <f t="array" ref="F7">_FV(Table1[[#This Row],[Company]],"Previous close",TRUE)</f>
        <v>3081.11</v>
      </c>
      <c r="G7" s="47" cm="1">
        <f t="array" ref="G7">_FV(Table1[[#This Row],[Company]],"Open")</f>
        <v>3115.99</v>
      </c>
      <c r="H7" s="47" cm="1">
        <f t="array" ref="H7">_FV(Table1[[#This Row],[Company]],"High")</f>
        <v>3193.8798999999999</v>
      </c>
      <c r="I7" s="47" cm="1">
        <f t="array" ref="I7">_FV(Table1[[#This Row],[Company]],"Low")</f>
        <v>3074.0016000000001</v>
      </c>
      <c r="J7" s="47" cm="1">
        <f t="array" ref="J7">_FV(Table1[[#This Row],[Company]],"Price")</f>
        <v>3182.63</v>
      </c>
      <c r="K7" s="47" cm="1">
        <f t="array" ref="K7">_FV(Table1[[#This Row],[Company]],"Change")</f>
        <v>101.52</v>
      </c>
      <c r="L7" s="48" cm="1">
        <f t="array" ref="L7">_FV(Table1[[#This Row],[Company]],"Change (%)",TRUE)</f>
        <v>3.2948999999999999E-2</v>
      </c>
      <c r="M7" s="49" cm="1">
        <f t="array" ref="M7">_FV(Table1[[#This Row],[Company]],"52 week high",TRUE)</f>
        <v>3182.63</v>
      </c>
      <c r="N7" s="49" cm="1">
        <f t="array" ref="N7">_FV(Table1[[#This Row],[Company]],"52 week low",TRUE)</f>
        <v>1626.0318</v>
      </c>
      <c r="O7" s="73">
        <f>IFERROR(_FV(A7,"P/E",TRUE),"")</f>
        <v>147.18219999999999</v>
      </c>
      <c r="P7" s="49">
        <f>N7 + ((M7-N7)/2)</f>
        <v>2404.3308999999999</v>
      </c>
      <c r="Q7" s="78">
        <f>(Table1[[#This Row],[Close]]-Table1[[#This Row],[Alert Price]])/Table1[[#This Row],[Alert Price]]</f>
        <v>0.32370714862916755</v>
      </c>
      <c r="R7" s="50" cm="1">
        <f t="array" ref="R7">_FV(Table1[[#This Row],[Company]],"Beta")</f>
        <v>1.3112999999999999</v>
      </c>
      <c r="S7" s="51" t="str" cm="1">
        <f t="array" ref="S7">IF(_FV(Table1[[#This Row],[Company]],"Market cap",TRUE) &lt; 2000000000, "Small Cap", IF(_FV(Table1[[#This Row],[Company]],"Market cap",TRUE) &lt; 10000000000,"Medium Cap","Large Cap"))</f>
        <v>Large Cap</v>
      </c>
      <c r="T7" s="52">
        <f>IFERROR(VLOOKUP(B7,'Stock Purchase History'!B:G,5,FALSE) * VLOOKUP(B7,'Stock Purchase History'!B:G,6,FALSE),0)</f>
        <v>0</v>
      </c>
      <c r="U7" s="52">
        <f>IFERROR(J7 * VLOOKUP(B7,'Stock Purchase History'!B:G,5,FALSE),0)</f>
        <v>0</v>
      </c>
      <c r="V7" s="53">
        <f>IFERROR((((J7 * VLOOKUP(B7,'Stock Purchase History'!B:G,5,FALSE)) - (VLOOKUP(B7,'Stock Purchase History'!B:G,5,FALSE) * VLOOKUP(B7,'Stock Purchase History'!B:G,6,FALSE)))),0)</f>
        <v>0</v>
      </c>
      <c r="W7" s="54">
        <f>IFERROR((((J7 * VLOOKUP(B7,'Stock Purchase History'!B:G,5,FALSE)) - (VLOOKUP(B7,'Stock Purchase History'!B:G,5,FALSE) * VLOOKUP(B7,'Stock Purchase History'!B:G,6,FALSE))) / (VLOOKUP(B7,'Stock Purchase History'!B:G,5,FALSE)*VLOOKUP(B7,'Stock Purchase History'!B:G,6,FALSE))),0)</f>
        <v>0</v>
      </c>
    </row>
    <row r="8" spans="1:23">
      <c r="A8" s="46" t="e" vm="7">
        <v>#VALUE!</v>
      </c>
      <c r="B8" s="46" t="str">
        <f t="array" ref="B8">_FV(A8,"Ticker symbol",TRUE)</f>
        <v>AMRC</v>
      </c>
      <c r="C8" s="71">
        <v>3</v>
      </c>
      <c r="D8" s="46" t="s">
        <v>23</v>
      </c>
      <c r="E8" s="55" t="str">
        <f t="array" ref="E8">_FV(Table1[[#This Row],[Company]],"Industry")</f>
        <v>Renewable Energy</v>
      </c>
      <c r="F8" s="47">
        <f t="array" ref="F8">_FV(Table1[[#This Row],[Company]],"Previous close",TRUE)</f>
        <v>28.64</v>
      </c>
      <c r="G8" s="47">
        <f t="array" ref="G8">_FV(Table1[[#This Row],[Company]],"Open")</f>
        <v>29.16</v>
      </c>
      <c r="H8" s="47">
        <f t="array" ref="H8">_FV(Table1[[#This Row],[Company]],"High")</f>
        <v>29.33</v>
      </c>
      <c r="I8" s="47">
        <f t="array" ref="I8">_FV(Table1[[#This Row],[Company]],"Low")</f>
        <v>27.61</v>
      </c>
      <c r="J8" s="47">
        <f t="array" ref="J8">_FV(Table1[[#This Row],[Company]],"Price")</f>
        <v>27.84</v>
      </c>
      <c r="K8" s="47">
        <f t="array" ref="K8">_FV(Table1[[#This Row],[Company]],"Change")</f>
        <v>-0.8</v>
      </c>
      <c r="L8" s="48">
        <f t="array" ref="L8">_FV(Table1[[#This Row],[Company]],"Change (%)",TRUE)</f>
        <v>-2.7932999999999999E-2</v>
      </c>
      <c r="M8" s="49">
        <f t="array" ref="M8">_FV(Table1[[#This Row],[Company]],"52 week high",TRUE)</f>
        <v>32.479999999999997</v>
      </c>
      <c r="N8" s="49">
        <f t="array" ref="N8">_FV(Table1[[#This Row],[Company]],"52 week low",TRUE)</f>
        <v>13.11</v>
      </c>
      <c r="O8" s="73">
        <f>IFERROR(_FV(A8,"P/E",TRUE),"")</f>
        <v>29.491099999999999</v>
      </c>
      <c r="P8" s="49">
        <f>N8 + ((M8-N8)/2)</f>
        <v>22.794999999999998</v>
      </c>
      <c r="Q8" s="78">
        <f>(Table1[[#This Row],[Close]]-Table1[[#This Row],[Alert Price]])/Table1[[#This Row],[Alert Price]]</f>
        <v>0.22132046501425762</v>
      </c>
      <c r="R8" s="50">
        <f t="array" ref="R8">_FV(Table1[[#This Row],[Company]],"Beta")</f>
        <v>0.57120000000000004</v>
      </c>
      <c r="S8" s="51" t="str">
        <f t="array" ref="S8">IF(_FV(Table1[[#This Row],[Company]],"Market cap",TRUE) &lt; 2000000000, "Small Cap", IF(_FV(Table1[[#This Row],[Company]],"Market cap",TRUE) &lt; 10000000000,"Medium Cap","Large Cap"))</f>
        <v>Small Cap</v>
      </c>
      <c r="T8" s="52">
        <f>IFERROR(VLOOKUP(B8,'Stock Purchase History'!B:G,5,FALSE) * VLOOKUP(B8,'Stock Purchase History'!B:G,6,FALSE),0)</f>
        <v>0</v>
      </c>
      <c r="U8" s="52">
        <f>IFERROR(J8 * VLOOKUP(B8,'Stock Purchase History'!B:G,5,FALSE),0)</f>
        <v>0</v>
      </c>
      <c r="V8" s="56">
        <f>IFERROR((((J8 * VLOOKUP(B8,'Stock Purchase History'!B:G,5,FALSE)) - (VLOOKUP(B8,'Stock Purchase History'!B:G,5,FALSE) * VLOOKUP(B8,'Stock Purchase History'!B:G,6,FALSE)))),0)</f>
        <v>0</v>
      </c>
      <c r="W8" s="54">
        <f>IFERROR((((J8 * VLOOKUP(B8,'Stock Purchase History'!B:G,5,FALSE)) - (VLOOKUP(B8,'Stock Purchase History'!B:G,5,FALSE) * VLOOKUP(B8,'Stock Purchase History'!B:G,6,FALSE))) / (VLOOKUP(B8,'Stock Purchase History'!B:G,5,FALSE)*VLOOKUP(B8,'Stock Purchase History'!B:G,6,FALSE))),0)</f>
        <v>0</v>
      </c>
    </row>
    <row r="9" spans="1:23">
      <c r="A9" s="46" t="e" vm="8">
        <v>#VALUE!</v>
      </c>
      <c r="B9" s="46" t="str" cm="1">
        <f t="array" ref="B9">_FV(A9,"Ticker symbol",TRUE)</f>
        <v>AMT</v>
      </c>
      <c r="C9" s="71"/>
      <c r="D9" s="46" t="s">
        <v>28</v>
      </c>
      <c r="E9" s="55" t="str" cm="1">
        <f t="array" ref="E9">_FV(Table1[[#This Row],[Company]],"Industry")</f>
        <v>Residential &amp; Commercial REIT</v>
      </c>
      <c r="F9" s="47" cm="1">
        <f t="array" ref="F9">_FV(Table1[[#This Row],[Company]],"Previous close",TRUE)</f>
        <v>264.7</v>
      </c>
      <c r="G9" s="47" cm="1">
        <f t="array" ref="G9">_FV(Table1[[#This Row],[Company]],"Open")</f>
        <v>262.98</v>
      </c>
      <c r="H9" s="47" cm="1">
        <f t="array" ref="H9">_FV(Table1[[#This Row],[Company]],"High")</f>
        <v>266.97000000000003</v>
      </c>
      <c r="I9" s="47" cm="1">
        <f t="array" ref="I9">_FV(Table1[[#This Row],[Company]],"Low")</f>
        <v>260.41000000000003</v>
      </c>
      <c r="J9" s="47" cm="1">
        <f t="array" ref="J9">_FV(Table1[[#This Row],[Company]],"Price")</f>
        <v>265.60000000000002</v>
      </c>
      <c r="K9" s="47" cm="1">
        <f t="array" ref="K9">_FV(Table1[[#This Row],[Company]],"Change")</f>
        <v>0.9</v>
      </c>
      <c r="L9" s="48" cm="1">
        <f t="array" ref="L9">_FV(Table1[[#This Row],[Company]],"Change (%)",TRUE)</f>
        <v>3.4000000000000002E-3</v>
      </c>
      <c r="M9" s="49" cm="1">
        <f t="array" ref="M9">_FV(Table1[[#This Row],[Company]],"52 week high",TRUE)</f>
        <v>269.7287</v>
      </c>
      <c r="N9" s="49" cm="1">
        <f t="array" ref="N9">_FV(Table1[[#This Row],[Company]],"52 week low",TRUE)</f>
        <v>174.32</v>
      </c>
      <c r="O9" s="73">
        <f>IFERROR(_FV(A9,"P/E",TRUE),"")</f>
        <v>61.927700000000002</v>
      </c>
      <c r="P9" s="49">
        <f>N9 + ((M9-N9)/2)</f>
        <v>222.02435</v>
      </c>
      <c r="Q9" s="78">
        <f>(Table1[[#This Row],[Close]]-Table1[[#This Row],[Alert Price]])/Table1[[#This Row],[Alert Price]]</f>
        <v>0.19626518442684338</v>
      </c>
      <c r="R9" s="50" cm="1">
        <f t="array" ref="R9">_FV(Table1[[#This Row],[Company]],"Beta")</f>
        <v>0.45129999999999998</v>
      </c>
      <c r="S9" s="51" t="str" cm="1">
        <f t="array" ref="S9">IF(_FV(Table1[[#This Row],[Company]],"Market cap",TRUE) &lt; 2000000000, "Small Cap", IF(_FV(Table1[[#This Row],[Company]],"Market cap",TRUE) &lt; 10000000000,"Medium Cap","Large Cap"))</f>
        <v>Large Cap</v>
      </c>
      <c r="T9" s="52">
        <f>IFERROR(VLOOKUP(B9,'Stock Purchase History'!B:G,5,FALSE) * VLOOKUP(B9,'Stock Purchase History'!B:G,6,FALSE),0)</f>
        <v>0</v>
      </c>
      <c r="U9" s="52">
        <f>IFERROR(J9 * VLOOKUP(B9,'Stock Purchase History'!B:G,5,FALSE),0)</f>
        <v>0</v>
      </c>
      <c r="V9" s="56">
        <f>IFERROR((((J9 * VLOOKUP(B9,'Stock Purchase History'!B:G,5,FALSE)) - (VLOOKUP(B9,'Stock Purchase History'!B:G,5,FALSE) * VLOOKUP(B9,'Stock Purchase History'!B:G,6,FALSE)))),0)</f>
        <v>0</v>
      </c>
      <c r="W9" s="54">
        <f>IFERROR((((J9 * VLOOKUP(B9,'Stock Purchase History'!B:G,5,FALSE)) - (VLOOKUP(B9,'Stock Purchase History'!B:G,5,FALSE) * VLOOKUP(B9,'Stock Purchase History'!B:G,6,FALSE))) / (VLOOKUP(B9,'Stock Purchase History'!B:G,5,FALSE)*VLOOKUP(B9,'Stock Purchase History'!B:G,6,FALSE))),0)</f>
        <v>0</v>
      </c>
    </row>
    <row r="10" spans="1:23">
      <c r="A10" s="46" t="e" vm="9">
        <v>#VALUE!</v>
      </c>
      <c r="B10" s="46" t="str" cm="1">
        <f t="array" ref="B10">_FV(A10,"Ticker symbol",TRUE)</f>
        <v>AAPL</v>
      </c>
      <c r="C10" s="71"/>
      <c r="D10" s="46" t="s">
        <v>25</v>
      </c>
      <c r="E10" s="46" t="str" cm="1">
        <f t="array" ref="E10">_FV(Table1[[#This Row],[Company]],"Industry")</f>
        <v>Computers, Phones &amp; Household Electronics</v>
      </c>
      <c r="F10" s="47" cm="1">
        <f t="array" ref="F10">_FV(Table1[[#This Row],[Company]],"Previous close",TRUE)</f>
        <v>381.37</v>
      </c>
      <c r="G10" s="47" cm="1">
        <f t="array" ref="G10">_FV(Table1[[#This Row],[Company]],"Open")</f>
        <v>385.05</v>
      </c>
      <c r="H10" s="47" cm="1">
        <f t="array" ref="H10">_FV(Table1[[#This Row],[Company]],"High")</f>
        <v>385.27</v>
      </c>
      <c r="I10" s="47" cm="1">
        <f t="array" ref="I10">_FV(Table1[[#This Row],[Company]],"Low")</f>
        <v>378.69</v>
      </c>
      <c r="J10" s="47" cm="1">
        <f t="array" ref="J10">_FV(Table1[[#This Row],[Company]],"Price")</f>
        <v>382.73</v>
      </c>
      <c r="K10" s="47" cm="1">
        <f t="array" ref="K10">_FV(Table1[[#This Row],[Company]],"Change")</f>
        <v>1.36</v>
      </c>
      <c r="L10" s="48" cm="1">
        <f t="array" ref="L10">_FV(Table1[[#This Row],[Company]],"Change (%)",TRUE)</f>
        <v>3.5659999999999997E-3</v>
      </c>
      <c r="M10" s="49" cm="1">
        <f t="array" ref="M10">_FV(Table1[[#This Row],[Company]],"52 week high",TRUE)</f>
        <v>382.73</v>
      </c>
      <c r="N10" s="49" cm="1">
        <f t="array" ref="N10">_FV(Table1[[#This Row],[Company]],"52 week low",TRUE)</f>
        <v>192.58</v>
      </c>
      <c r="O10" s="73">
        <f>IFERROR(_FV(A10,"P/E",TRUE),"")</f>
        <v>29.897300000000001</v>
      </c>
      <c r="P10" s="49">
        <f>N10 + ((M10-N10)/2)</f>
        <v>287.65500000000003</v>
      </c>
      <c r="Q10" s="78">
        <f>(Table1[[#This Row],[Close]]-Table1[[#This Row],[Alert Price]])/Table1[[#This Row],[Alert Price]]</f>
        <v>0.33051746015191802</v>
      </c>
      <c r="R10" s="50" cm="1">
        <f t="array" ref="R10">_FV(Table1[[#This Row],[Company]],"Beta")</f>
        <v>1.1906000000000001</v>
      </c>
      <c r="S10" s="51" t="str" cm="1">
        <f t="array" ref="S10">IF(_FV(Table1[[#This Row],[Company]],"Market cap",TRUE) &lt; 2000000000, "Small Cap", IF(_FV(Table1[[#This Row],[Company]],"Market cap",TRUE) &lt; 10000000000,"Medium Cap","Large Cap"))</f>
        <v>Large Cap</v>
      </c>
      <c r="T10" s="52">
        <f>IFERROR(VLOOKUP(B10,'Stock Purchase History'!B:G,5,FALSE) * VLOOKUP(B10,'Stock Purchase History'!B:G,6,FALSE),0)</f>
        <v>0</v>
      </c>
      <c r="U10" s="52">
        <f>IFERROR(J10 * VLOOKUP(B10,'Stock Purchase History'!B:G,5,FALSE),0)</f>
        <v>0</v>
      </c>
      <c r="V10" s="53">
        <f>IFERROR((((J10 * VLOOKUP(B10,'Stock Purchase History'!B:G,5,FALSE)) - (VLOOKUP(B10,'Stock Purchase History'!B:G,5,FALSE) * VLOOKUP(B10,'Stock Purchase History'!B:G,6,FALSE)))),0)</f>
        <v>0</v>
      </c>
      <c r="W10" s="54">
        <f>IFERROR((((J10 * VLOOKUP(B10,'Stock Purchase History'!B:G,5,FALSE)) - (VLOOKUP(B10,'Stock Purchase History'!B:G,5,FALSE) * VLOOKUP(B10,'Stock Purchase History'!B:G,6,FALSE))) / (VLOOKUP(B10,'Stock Purchase History'!B:G,5,FALSE)*VLOOKUP(B10,'Stock Purchase History'!B:G,6,FALSE))),0)</f>
        <v>0</v>
      </c>
    </row>
    <row r="11" spans="1:23">
      <c r="A11" s="46" t="e" vm="10">
        <v>#VALUE!</v>
      </c>
      <c r="B11" s="46" t="str" cm="1">
        <f t="array" ref="B11">_FV(A11,"Ticker symbol",TRUE)</f>
        <v>T</v>
      </c>
      <c r="C11" s="71"/>
      <c r="D11" s="46" t="s">
        <v>26</v>
      </c>
      <c r="E11" s="46" t="str" cm="1">
        <f t="array" ref="E11">_FV(Table1[[#This Row],[Company]],"Industry")</f>
        <v>Telecommunications Services</v>
      </c>
      <c r="F11" s="47" cm="1">
        <f t="array" ref="F11">_FV(Table1[[#This Row],[Company]],"Previous close",TRUE)</f>
        <v>30.46</v>
      </c>
      <c r="G11" s="47" cm="1">
        <f t="array" ref="G11">_FV(Table1[[#This Row],[Company]],"Open")</f>
        <v>29.87</v>
      </c>
      <c r="H11" s="47" cm="1">
        <f t="array" ref="H11">_FV(Table1[[#This Row],[Company]],"High")</f>
        <v>29.88</v>
      </c>
      <c r="I11" s="47" cm="1">
        <f t="array" ref="I11">_FV(Table1[[#This Row],[Company]],"Low")</f>
        <v>29.39</v>
      </c>
      <c r="J11" s="47" cm="1">
        <f t="array" ref="J11">_FV(Table1[[#This Row],[Company]],"Price")</f>
        <v>29.54</v>
      </c>
      <c r="K11" s="47" cm="1">
        <f t="array" ref="K11">_FV(Table1[[#This Row],[Company]],"Change")</f>
        <v>-0.92</v>
      </c>
      <c r="L11" s="48" cm="1">
        <f t="array" ref="L11">_FV(Table1[[#This Row],[Company]],"Change (%)",TRUE)</f>
        <v>-3.0203999999999998E-2</v>
      </c>
      <c r="M11" s="49" cm="1">
        <f t="array" ref="M11">_FV(Table1[[#This Row],[Company]],"52 week high",TRUE)</f>
        <v>39.700000000000003</v>
      </c>
      <c r="N11" s="49" cm="1">
        <f t="array" ref="N11">_FV(Table1[[#This Row],[Company]],"52 week low",TRUE)</f>
        <v>26.08</v>
      </c>
      <c r="O11" s="73">
        <f>IFERROR(_FV(A11,"P/E",TRUE),"")</f>
        <v>15.2315</v>
      </c>
      <c r="P11" s="49">
        <f>N11 + ((M11-N11)/2)</f>
        <v>32.89</v>
      </c>
      <c r="Q11" s="78">
        <f>(Table1[[#This Row],[Close]]-Table1[[#This Row],[Alert Price]])/Table1[[#This Row],[Alert Price]]</f>
        <v>-0.10185466707205842</v>
      </c>
      <c r="R11" s="50" cm="1">
        <f t="array" ref="R11">_FV(Table1[[#This Row],[Company]],"Beta")</f>
        <v>0.68110000000000004</v>
      </c>
      <c r="S11" s="51" t="str" cm="1">
        <f t="array" ref="S11">IF(_FV(Table1[[#This Row],[Company]],"Market cap",TRUE) &lt; 2000000000, "Small Cap", IF(_FV(Table1[[#This Row],[Company]],"Market cap",TRUE) &lt; 10000000000,"Medium Cap","Large Cap"))</f>
        <v>Large Cap</v>
      </c>
      <c r="T11" s="52">
        <f>IFERROR(VLOOKUP(B11,'Stock Purchase History'!B:G,5,FALSE) * VLOOKUP(B11,'Stock Purchase History'!B:G,6,FALSE),0)</f>
        <v>0</v>
      </c>
      <c r="U11" s="52">
        <f>IFERROR(J11 * VLOOKUP(B11,'Stock Purchase History'!B:G,5,FALSE),0)</f>
        <v>0</v>
      </c>
      <c r="V11" s="53">
        <f>IFERROR((((J11 * VLOOKUP(B11,'Stock Purchase History'!B:G,5,FALSE)) - (VLOOKUP(B11,'Stock Purchase History'!B:G,5,FALSE) * VLOOKUP(B11,'Stock Purchase History'!B:G,6,FALSE)))),0)</f>
        <v>0</v>
      </c>
      <c r="W11" s="54">
        <f>IFERROR((((J11 * VLOOKUP(B11,'Stock Purchase History'!B:G,5,FALSE)) - (VLOOKUP(B11,'Stock Purchase History'!B:G,5,FALSE) * VLOOKUP(B11,'Stock Purchase History'!B:G,6,FALSE))) / (VLOOKUP(B11,'Stock Purchase History'!B:G,5,FALSE)*VLOOKUP(B11,'Stock Purchase History'!B:G,6,FALSE))),0)</f>
        <v>0</v>
      </c>
    </row>
    <row r="12" spans="1:23">
      <c r="A12" s="46" t="e" vm="11">
        <v>#VALUE!</v>
      </c>
      <c r="B12" s="46" t="str" cm="1">
        <f t="array" ref="B12">_FV(A12,"Ticker symbol",TRUE)</f>
        <v>BAC</v>
      </c>
      <c r="C12" s="71"/>
      <c r="D12" s="46" t="s">
        <v>29</v>
      </c>
      <c r="E12" s="46" t="str" cm="1">
        <f t="array" ref="E12">_FV(Table1[[#This Row],[Company]],"Industry")</f>
        <v>Banking Services</v>
      </c>
      <c r="F12" s="47" cm="1">
        <f t="array" ref="F12">_FV(Table1[[#This Row],[Company]],"Previous close",TRUE)</f>
        <v>23.1</v>
      </c>
      <c r="G12" s="47" cm="1">
        <f t="array" ref="G12">_FV(Table1[[#This Row],[Company]],"Open")</f>
        <v>22.94</v>
      </c>
      <c r="H12" s="47" cm="1">
        <f t="array" ref="H12">_FV(Table1[[#This Row],[Company]],"High")</f>
        <v>23.16</v>
      </c>
      <c r="I12" s="47" cm="1">
        <f t="array" ref="I12">_FV(Table1[[#This Row],[Company]],"Low")</f>
        <v>22.39</v>
      </c>
      <c r="J12" s="47" cm="1">
        <f t="array" ref="J12">_FV(Table1[[#This Row],[Company]],"Price")</f>
        <v>22.77</v>
      </c>
      <c r="K12" s="47" cm="1">
        <f t="array" ref="K12">_FV(Table1[[#This Row],[Company]],"Change")</f>
        <v>-0.33</v>
      </c>
      <c r="L12" s="48" cm="1">
        <f t="array" ref="L12">_FV(Table1[[#This Row],[Company]],"Change (%)",TRUE)</f>
        <v>-1.4286E-2</v>
      </c>
      <c r="M12" s="49" cm="1">
        <f t="array" ref="M12">_FV(Table1[[#This Row],[Company]],"52 week high",TRUE)</f>
        <v>35.72</v>
      </c>
      <c r="N12" s="49" cm="1">
        <f t="array" ref="N12">_FV(Table1[[#This Row],[Company]],"52 week low",TRUE)</f>
        <v>17.95</v>
      </c>
      <c r="O12" s="73">
        <f>IFERROR(_FV(A12,"P/E",TRUE),"")</f>
        <v>9.4250000000000007</v>
      </c>
      <c r="P12" s="49">
        <f>N12 + ((M12-N12)/2)</f>
        <v>26.835000000000001</v>
      </c>
      <c r="Q12" s="78">
        <f>(Table1[[#This Row],[Close]]-Table1[[#This Row],[Alert Price]])/Table1[[#This Row],[Alert Price]]</f>
        <v>-0.15148127445500284</v>
      </c>
      <c r="R12" s="50" cm="1">
        <f t="array" ref="R12">_FV(Table1[[#This Row],[Company]],"Beta")</f>
        <v>1.5832999999999999</v>
      </c>
      <c r="S12" s="51" t="str" cm="1">
        <f t="array" ref="S12">IF(_FV(Table1[[#This Row],[Company]],"Market cap",TRUE) &lt; 2000000000, "Small Cap", IF(_FV(Table1[[#This Row],[Company]],"Market cap",TRUE) &lt; 10000000000,"Medium Cap","Large Cap"))</f>
        <v>Large Cap</v>
      </c>
      <c r="T12" s="52">
        <f>IFERROR(VLOOKUP(B12,'Stock Purchase History'!B:G,5,FALSE) * VLOOKUP(B12,'Stock Purchase History'!B:G,6,FALSE),0)</f>
        <v>0</v>
      </c>
      <c r="U12" s="52">
        <f>IFERROR(J12 * VLOOKUP(B12,'Stock Purchase History'!B:G,5,FALSE),0)</f>
        <v>0</v>
      </c>
      <c r="V12" s="53">
        <f>IFERROR((((J12 * VLOOKUP(B12,'Stock Purchase History'!B:G,5,FALSE)) - (VLOOKUP(B12,'Stock Purchase History'!B:G,5,FALSE) * VLOOKUP(B12,'Stock Purchase History'!B:G,6,FALSE)))),0)</f>
        <v>0</v>
      </c>
      <c r="W12" s="54">
        <f>IFERROR((((J12 * VLOOKUP(B12,'Stock Purchase History'!B:G,5,FALSE)) - (VLOOKUP(B12,'Stock Purchase History'!B:G,5,FALSE) * VLOOKUP(B12,'Stock Purchase History'!B:G,6,FALSE))) / (VLOOKUP(B12,'Stock Purchase History'!B:G,5,FALSE)*VLOOKUP(B12,'Stock Purchase History'!B:G,6,FALSE))),0)</f>
        <v>0</v>
      </c>
    </row>
    <row r="13" spans="1:23">
      <c r="A13" s="46" t="e" vm="12">
        <v>#VALUE!</v>
      </c>
      <c r="B13" s="46" t="str" cm="1">
        <f t="array" ref="B13">_FV(A13,"Ticker symbol",TRUE)</f>
        <v>CHTR</v>
      </c>
      <c r="C13" s="71"/>
      <c r="D13" s="46" t="s">
        <v>26</v>
      </c>
      <c r="E13" s="55" t="str" cm="1">
        <f t="array" ref="E13">_FV(Table1[[#This Row],[Company]],"Industry")</f>
        <v>Media &amp; Publishing</v>
      </c>
      <c r="F13" s="47" cm="1">
        <f t="array" ref="F13">_FV(Table1[[#This Row],[Company]],"Previous close",TRUE)</f>
        <v>528.30999999999995</v>
      </c>
      <c r="G13" s="47" cm="1">
        <f t="array" ref="G13">_FV(Table1[[#This Row],[Company]],"Open")</f>
        <v>529.59</v>
      </c>
      <c r="H13" s="47" cm="1">
        <f t="array" ref="H13">_FV(Table1[[#This Row],[Company]],"High")</f>
        <v>532.25</v>
      </c>
      <c r="I13" s="47" cm="1">
        <f t="array" ref="I13">_FV(Table1[[#This Row],[Company]],"Low")</f>
        <v>520.66999999999996</v>
      </c>
      <c r="J13" s="47" cm="1">
        <f t="array" ref="J13">_FV(Table1[[#This Row],[Company]],"Price")</f>
        <v>530.19000000000005</v>
      </c>
      <c r="K13" s="47" cm="1">
        <f t="array" ref="K13">_FV(Table1[[#This Row],[Company]],"Change")</f>
        <v>1.88</v>
      </c>
      <c r="L13" s="48" cm="1">
        <f t="array" ref="L13">_FV(Table1[[#This Row],[Company]],"Change (%)",TRUE)</f>
        <v>3.5590000000000001E-3</v>
      </c>
      <c r="M13" s="49" cm="1">
        <f t="array" ref="M13">_FV(Table1[[#This Row],[Company]],"52 week high",TRUE)</f>
        <v>549</v>
      </c>
      <c r="N13" s="49" cm="1">
        <f t="array" ref="N13">_FV(Table1[[#This Row],[Company]],"52 week low",TRUE)</f>
        <v>345.67</v>
      </c>
      <c r="O13" s="73">
        <f>IFERROR(_FV(A13,"P/E",TRUE),"")</f>
        <v>64.049099999999996</v>
      </c>
      <c r="P13" s="49">
        <f>N13 + ((M13-N13)/2)</f>
        <v>447.33500000000004</v>
      </c>
      <c r="Q13" s="78">
        <f>(Table1[[#This Row],[Close]]-Table1[[#This Row],[Alert Price]])/Table1[[#This Row],[Alert Price]]</f>
        <v>0.18521913107626278</v>
      </c>
      <c r="R13" s="50" cm="1">
        <f t="array" ref="R13">_FV(Table1[[#This Row],[Company]],"Beta")</f>
        <v>1.0254000000000001</v>
      </c>
      <c r="S13" s="51" t="str" cm="1">
        <f t="array" ref="S13">IF(_FV(Table1[[#This Row],[Company]],"Market cap",TRUE) &lt; 2000000000, "Small Cap", IF(_FV(Table1[[#This Row],[Company]],"Market cap",TRUE) &lt; 10000000000,"Medium Cap","Large Cap"))</f>
        <v>Large Cap</v>
      </c>
      <c r="T13" s="52">
        <f>IFERROR(VLOOKUP(B13,'Stock Purchase History'!B:G,5,FALSE) * VLOOKUP(B13,'Stock Purchase History'!B:G,6,FALSE),0)</f>
        <v>0</v>
      </c>
      <c r="U13" s="52">
        <f>IFERROR(J13 * VLOOKUP(B13,'Stock Purchase History'!B:G,5,FALSE),0)</f>
        <v>0</v>
      </c>
      <c r="V13" s="56">
        <f>IFERROR((((J13 * VLOOKUP(B13,'Stock Purchase History'!B:G,5,FALSE)) - (VLOOKUP(B13,'Stock Purchase History'!B:G,5,FALSE) * VLOOKUP(B13,'Stock Purchase History'!B:G,6,FALSE)))),0)</f>
        <v>0</v>
      </c>
      <c r="W13" s="54">
        <f>IFERROR((((J13 * VLOOKUP(B13,'Stock Purchase History'!B:G,5,FALSE)) - (VLOOKUP(B13,'Stock Purchase History'!B:G,5,FALSE) * VLOOKUP(B13,'Stock Purchase History'!B:G,6,FALSE))) / (VLOOKUP(B13,'Stock Purchase History'!B:G,5,FALSE)*VLOOKUP(B13,'Stock Purchase History'!B:G,6,FALSE))),0)</f>
        <v>0</v>
      </c>
    </row>
    <row r="14" spans="1:23">
      <c r="A14" s="46" t="e" vm="13">
        <v>#VALUE!</v>
      </c>
      <c r="B14" s="46" t="str" cm="1">
        <f t="array" ref="B14">_FV(A14,"Ticker symbol",TRUE)</f>
        <v>CHGG</v>
      </c>
      <c r="C14" s="71"/>
      <c r="D14" s="46" t="s">
        <v>27</v>
      </c>
      <c r="E14" s="55" t="str" cm="1">
        <f t="array" ref="E14">_FV(Table1[[#This Row],[Company]],"Industry")</f>
        <v>Professional &amp; Commercial Services</v>
      </c>
      <c r="F14" s="47" cm="1">
        <f t="array" ref="F14">_FV(Table1[[#This Row],[Company]],"Previous close",TRUE)</f>
        <v>72.790000000000006</v>
      </c>
      <c r="G14" s="47" cm="1">
        <f t="array" ref="G14">_FV(Table1[[#This Row],[Company]],"Open")</f>
        <v>74</v>
      </c>
      <c r="H14" s="47" cm="1">
        <f t="array" ref="H14">_FV(Table1[[#This Row],[Company]],"High")</f>
        <v>74</v>
      </c>
      <c r="I14" s="47" cm="1">
        <f t="array" ref="I14">_FV(Table1[[#This Row],[Company]],"Low")</f>
        <v>71.209999999999994</v>
      </c>
      <c r="J14" s="47" cm="1">
        <f t="array" ref="J14">_FV(Table1[[#This Row],[Company]],"Price")</f>
        <v>72.81</v>
      </c>
      <c r="K14" s="47" cm="1">
        <f t="array" ref="K14">_FV(Table1[[#This Row],[Company]],"Change")</f>
        <v>0.02</v>
      </c>
      <c r="L14" s="48" cm="1">
        <f t="array" ref="L14">_FV(Table1[[#This Row],[Company]],"Change (%)",TRUE)</f>
        <v>2.7480000000000001E-4</v>
      </c>
      <c r="M14" s="49" cm="1">
        <f t="array" ref="M14">_FV(Table1[[#This Row],[Company]],"52 week high",TRUE)</f>
        <v>73.78</v>
      </c>
      <c r="N14" s="49" cm="1">
        <f t="array" ref="N14">_FV(Table1[[#This Row],[Company]],"52 week low",TRUE)</f>
        <v>25.89</v>
      </c>
      <c r="O14" s="73">
        <f>IFERROR(_FV(A14,"P/E",TRUE),"")</f>
        <v>0</v>
      </c>
      <c r="P14" s="49">
        <f>N14 + ((M14-N14)/2)</f>
        <v>49.835000000000001</v>
      </c>
      <c r="Q14" s="78">
        <f>(Table1[[#This Row],[Close]]-Table1[[#This Row],[Alert Price]])/Table1[[#This Row],[Alert Price]]</f>
        <v>0.46102137052272502</v>
      </c>
      <c r="R14" s="50" cm="1">
        <f t="array" ref="R14">_FV(Table1[[#This Row],[Company]],"Beta")</f>
        <v>1.0770999999999999</v>
      </c>
      <c r="S14" s="51" t="str" cm="1">
        <f t="array" ref="S14">IF(_FV(Table1[[#This Row],[Company]],"Market cap",TRUE) &lt; 2000000000, "Small Cap", IF(_FV(Table1[[#This Row],[Company]],"Market cap",TRUE) &lt; 10000000000,"Medium Cap","Large Cap"))</f>
        <v>Medium Cap</v>
      </c>
      <c r="T14" s="52">
        <f>IFERROR(VLOOKUP(B14,'Stock Purchase History'!B:G,5,FALSE) * VLOOKUP(B14,'Stock Purchase History'!B:G,6,FALSE),0)</f>
        <v>0</v>
      </c>
      <c r="U14" s="52">
        <f>IFERROR(J14 * VLOOKUP(B14,'Stock Purchase History'!B:G,5,FALSE),0)</f>
        <v>0</v>
      </c>
      <c r="V14" s="56">
        <f>IFERROR((((J14 * VLOOKUP(B14,'Stock Purchase History'!B:G,5,FALSE)) - (VLOOKUP(B14,'Stock Purchase History'!B:G,5,FALSE) * VLOOKUP(B14,'Stock Purchase History'!B:G,6,FALSE)))),0)</f>
        <v>0</v>
      </c>
      <c r="W14" s="54">
        <f>IFERROR((((J14 * VLOOKUP(B14,'Stock Purchase History'!B:G,5,FALSE)) - (VLOOKUP(B14,'Stock Purchase History'!B:G,5,FALSE) * VLOOKUP(B14,'Stock Purchase History'!B:G,6,FALSE))) / (VLOOKUP(B14,'Stock Purchase History'!B:G,5,FALSE)*VLOOKUP(B14,'Stock Purchase History'!B:G,6,FALSE))),0)</f>
        <v>0</v>
      </c>
    </row>
    <row r="15" spans="1:23">
      <c r="A15" s="46" t="e" vm="14">
        <v>#VALUE!</v>
      </c>
      <c r="B15" s="46" t="str" cm="1">
        <f t="array" ref="B15">_FV(A15,"Ticker symbol",TRUE)</f>
        <v>CVX</v>
      </c>
      <c r="C15" s="71"/>
      <c r="D15" s="46" t="s">
        <v>30</v>
      </c>
      <c r="E15" s="46" t="str" cm="1">
        <f t="array" ref="E15">_FV(Table1[[#This Row],[Company]],"Industry")</f>
        <v>Oil &amp; Gas</v>
      </c>
      <c r="F15" s="47" cm="1">
        <f t="array" ref="F15">_FV(Table1[[#This Row],[Company]],"Previous close",TRUE)</f>
        <v>86.35</v>
      </c>
      <c r="G15" s="47" cm="1">
        <f t="array" ref="G15">_FV(Table1[[#This Row],[Company]],"Open")</f>
        <v>85.97</v>
      </c>
      <c r="H15" s="47" cm="1">
        <f t="array" ref="H15">_FV(Table1[[#This Row],[Company]],"High")</f>
        <v>86.32</v>
      </c>
      <c r="I15" s="47" cm="1">
        <f t="array" ref="I15">_FV(Table1[[#This Row],[Company]],"Low")</f>
        <v>82.69</v>
      </c>
      <c r="J15" s="47" cm="1">
        <f t="array" ref="J15">_FV(Table1[[#This Row],[Company]],"Price")</f>
        <v>82.74</v>
      </c>
      <c r="K15" s="47" cm="1">
        <f t="array" ref="K15">_FV(Table1[[#This Row],[Company]],"Change")</f>
        <v>-3.61</v>
      </c>
      <c r="L15" s="48" cm="1">
        <f t="array" ref="L15">_FV(Table1[[#This Row],[Company]],"Change (%)",TRUE)</f>
        <v>-4.1806999999999997E-2</v>
      </c>
      <c r="M15" s="49" cm="1">
        <f t="array" ref="M15">_FV(Table1[[#This Row],[Company]],"52 week high",TRUE)</f>
        <v>127</v>
      </c>
      <c r="N15" s="49" cm="1">
        <f t="array" ref="N15">_FV(Table1[[#This Row],[Company]],"52 week low",TRUE)</f>
        <v>51.6</v>
      </c>
      <c r="O15" s="73">
        <f>IFERROR(_FV(A15,"P/E",TRUE),"")</f>
        <v>42.791400000000003</v>
      </c>
      <c r="P15" s="49">
        <f>N15 + ((M15-N15)/2)</f>
        <v>89.300000000000011</v>
      </c>
      <c r="Q15" s="78">
        <f>(Table1[[#This Row],[Close]]-Table1[[#This Row],[Alert Price]])/Table1[[#This Row],[Alert Price]]</f>
        <v>-7.3460246360582487E-2</v>
      </c>
      <c r="R15" s="50" cm="1">
        <f t="array" ref="R15">_FV(Table1[[#This Row],[Company]],"Beta")</f>
        <v>1.3025</v>
      </c>
      <c r="S15" s="51" t="str" cm="1">
        <f t="array" ref="S15">IF(_FV(Table1[[#This Row],[Company]],"Market cap",TRUE) &lt; 2000000000, "Small Cap", IF(_FV(Table1[[#This Row],[Company]],"Market cap",TRUE) &lt; 10000000000,"Medium Cap","Large Cap"))</f>
        <v>Large Cap</v>
      </c>
      <c r="T15" s="52">
        <f>IFERROR(VLOOKUP(B15,'Stock Purchase History'!B:G,5,FALSE) * VLOOKUP(B15,'Stock Purchase History'!B:G,6,FALSE),0)</f>
        <v>0</v>
      </c>
      <c r="U15" s="52">
        <f>IFERROR(J15 * VLOOKUP(B15,'Stock Purchase History'!B:G,5,FALSE),0)</f>
        <v>0</v>
      </c>
      <c r="V15" s="53">
        <f>IFERROR((((J15 * VLOOKUP(B15,'Stock Purchase History'!B:G,5,FALSE)) - (VLOOKUP(B15,'Stock Purchase History'!B:G,5,FALSE) * VLOOKUP(B15,'Stock Purchase History'!B:G,6,FALSE)))),0)</f>
        <v>0</v>
      </c>
      <c r="W15" s="54">
        <f>IFERROR((((J15 * VLOOKUP(B15,'Stock Purchase History'!B:G,5,FALSE)) - (VLOOKUP(B15,'Stock Purchase History'!B:G,5,FALSE) * VLOOKUP(B15,'Stock Purchase History'!B:G,6,FALSE))) / (VLOOKUP(B15,'Stock Purchase History'!B:G,5,FALSE)*VLOOKUP(B15,'Stock Purchase History'!B:G,6,FALSE))),0)</f>
        <v>0</v>
      </c>
    </row>
    <row r="16" spans="1:23">
      <c r="A16" s="46" t="e" vm="15">
        <v>#VALUE!</v>
      </c>
      <c r="B16" s="46" t="str" cm="1">
        <f t="array" ref="B16">_FV(A16,"Ticker symbol",TRUE)</f>
        <v>CSCO</v>
      </c>
      <c r="C16" s="71"/>
      <c r="D16" s="46" t="s">
        <v>25</v>
      </c>
      <c r="E16" s="46" t="str" cm="1">
        <f t="array" ref="E16">_FV(Table1[[#This Row],[Company]],"Industry")</f>
        <v>Communications &amp; Networking</v>
      </c>
      <c r="F16" s="47" cm="1">
        <f t="array" ref="F16">_FV(Table1[[#This Row],[Company]],"Previous close",TRUE)</f>
        <v>45.81</v>
      </c>
      <c r="G16" s="47" cm="1">
        <f t="array" ref="G16">_FV(Table1[[#This Row],[Company]],"Open")</f>
        <v>46.6</v>
      </c>
      <c r="H16" s="47" cm="1">
        <f t="array" ref="H16">_FV(Table1[[#This Row],[Company]],"High")</f>
        <v>47.195</v>
      </c>
      <c r="I16" s="47" cm="1">
        <f t="array" ref="I16">_FV(Table1[[#This Row],[Company]],"Low")</f>
        <v>46.22</v>
      </c>
      <c r="J16" s="47" cm="1">
        <f t="array" ref="J16">_FV(Table1[[#This Row],[Company]],"Price")</f>
        <v>46.7</v>
      </c>
      <c r="K16" s="47" cm="1">
        <f t="array" ref="K16">_FV(Table1[[#This Row],[Company]],"Change")</f>
        <v>0.89</v>
      </c>
      <c r="L16" s="48" cm="1">
        <f t="array" ref="L16">_FV(Table1[[#This Row],[Company]],"Change (%)",TRUE)</f>
        <v>1.9428000000000001E-2</v>
      </c>
      <c r="M16" s="49" cm="1">
        <f t="array" ref="M16">_FV(Table1[[#This Row],[Company]],"52 week high",TRUE)</f>
        <v>58.26</v>
      </c>
      <c r="N16" s="49" cm="1">
        <f t="array" ref="N16">_FV(Table1[[#This Row],[Company]],"52 week low",TRUE)</f>
        <v>32.400100000000002</v>
      </c>
      <c r="O16" s="73">
        <f>IFERROR(_FV(A16,"P/E",TRUE),"")</f>
        <v>16.848700000000001</v>
      </c>
      <c r="P16" s="49">
        <f>N16 + ((M16-N16)/2)</f>
        <v>45.33005</v>
      </c>
      <c r="Q16" s="78">
        <f>(Table1[[#This Row],[Close]]-Table1[[#This Row],[Alert Price]])/Table1[[#This Row],[Alert Price]]</f>
        <v>3.0221674143311179E-2</v>
      </c>
      <c r="R16" s="50" cm="1">
        <f t="array" ref="R16">_FV(Table1[[#This Row],[Company]],"Beta")</f>
        <v>0.95120000000000005</v>
      </c>
      <c r="S16" s="51" t="str" cm="1">
        <f t="array" ref="S16">IF(_FV(Table1[[#This Row],[Company]],"Market cap",TRUE) &lt; 2000000000, "Small Cap", IF(_FV(Table1[[#This Row],[Company]],"Market cap",TRUE) &lt; 10000000000,"Medium Cap","Large Cap"))</f>
        <v>Large Cap</v>
      </c>
      <c r="T16" s="52">
        <f>IFERROR(VLOOKUP(B16,'Stock Purchase History'!B:G,5,FALSE) * VLOOKUP(B16,'Stock Purchase History'!B:G,6,FALSE),0)</f>
        <v>0</v>
      </c>
      <c r="U16" s="52">
        <f>IFERROR(J16 * VLOOKUP(B16,'Stock Purchase History'!B:G,5,FALSE),0)</f>
        <v>0</v>
      </c>
      <c r="V16" s="53">
        <f>IFERROR((((J16 * VLOOKUP(B16,'Stock Purchase History'!B:G,5,FALSE)) - (VLOOKUP(B16,'Stock Purchase History'!B:G,5,FALSE) * VLOOKUP(B16,'Stock Purchase History'!B:G,6,FALSE)))),0)</f>
        <v>0</v>
      </c>
      <c r="W16" s="54">
        <f>IFERROR((((J16 * VLOOKUP(B16,'Stock Purchase History'!B:G,5,FALSE)) - (VLOOKUP(B16,'Stock Purchase History'!B:G,5,FALSE) * VLOOKUP(B16,'Stock Purchase History'!B:G,6,FALSE))) / (VLOOKUP(B16,'Stock Purchase History'!B:G,5,FALSE)*VLOOKUP(B16,'Stock Purchase History'!B:G,6,FALSE))),0)</f>
        <v>0</v>
      </c>
    </row>
    <row r="17" spans="1:23">
      <c r="A17" s="46" t="e" vm="16">
        <v>#VALUE!</v>
      </c>
      <c r="B17" s="46" t="str" cm="1">
        <f t="array" ref="B17">_FV(A17,"Ticker symbol",TRUE)</f>
        <v>CLX</v>
      </c>
      <c r="C17" s="71"/>
      <c r="D17" s="46" t="s">
        <v>31</v>
      </c>
      <c r="E17" s="46" t="str" cm="1">
        <f t="array" ref="E17">_FV(Table1[[#This Row],[Company]],"Industry")</f>
        <v>Personal &amp; Household Products &amp; Services</v>
      </c>
      <c r="F17" s="47" cm="1">
        <f t="array" ref="F17">_FV(Table1[[#This Row],[Company]],"Previous close",TRUE)</f>
        <v>225.57</v>
      </c>
      <c r="G17" s="47" cm="1">
        <f t="array" ref="G17">_FV(Table1[[#This Row],[Company]],"Open")</f>
        <v>225.36</v>
      </c>
      <c r="H17" s="47" cm="1">
        <f t="array" ref="H17">_FV(Table1[[#This Row],[Company]],"High")</f>
        <v>230.28</v>
      </c>
      <c r="I17" s="47" cm="1">
        <f t="array" ref="I17">_FV(Table1[[#This Row],[Company]],"Low")</f>
        <v>225.36</v>
      </c>
      <c r="J17" s="47" cm="1">
        <f t="array" ref="J17">_FV(Table1[[#This Row],[Company]],"Price")</f>
        <v>229.5</v>
      </c>
      <c r="K17" s="47" cm="1">
        <f t="array" ref="K17">_FV(Table1[[#This Row],[Company]],"Change")</f>
        <v>3.93</v>
      </c>
      <c r="L17" s="48" cm="1">
        <f t="array" ref="L17">_FV(Table1[[#This Row],[Company]],"Change (%)",TRUE)</f>
        <v>1.7423000000000001E-2</v>
      </c>
      <c r="M17" s="49" cm="1">
        <f t="array" ref="M17">_FV(Table1[[#This Row],[Company]],"52 week high",TRUE)</f>
        <v>229.5</v>
      </c>
      <c r="N17" s="49" cm="1">
        <f t="array" ref="N17">_FV(Table1[[#This Row],[Company]],"52 week low",TRUE)</f>
        <v>144.12</v>
      </c>
      <c r="O17" s="73">
        <f>IFERROR(_FV(A17,"P/E",TRUE),"")</f>
        <v>33.081099999999999</v>
      </c>
      <c r="P17" s="49">
        <f>N17 + ((M17-N17)/2)</f>
        <v>186.81</v>
      </c>
      <c r="Q17" s="78">
        <f>(Table1[[#This Row],[Close]]-Table1[[#This Row],[Alert Price]])/Table1[[#This Row],[Alert Price]]</f>
        <v>0.22852095712220971</v>
      </c>
      <c r="R17" s="50" cm="1">
        <f t="array" ref="R17">_FV(Table1[[#This Row],[Company]],"Beta")</f>
        <v>0.24210000000000001</v>
      </c>
      <c r="S17" s="51" t="str" cm="1">
        <f t="array" ref="S17">IF(_FV(Table1[[#This Row],[Company]],"Market cap",TRUE) &lt; 2000000000, "Small Cap", IF(_FV(Table1[[#This Row],[Company]],"Market cap",TRUE) &lt; 10000000000,"Medium Cap","Large Cap"))</f>
        <v>Large Cap</v>
      </c>
      <c r="T17" s="52">
        <f>IFERROR(VLOOKUP(B17,'Stock Purchase History'!B:G,5,FALSE) * VLOOKUP(B17,'Stock Purchase History'!B:G,6,FALSE),0)</f>
        <v>0</v>
      </c>
      <c r="U17" s="52">
        <f>IFERROR(J17 * VLOOKUP(B17,'Stock Purchase History'!B:G,5,FALSE),0)</f>
        <v>0</v>
      </c>
      <c r="V17" s="53">
        <f>IFERROR((((J17 * VLOOKUP(B17,'Stock Purchase History'!B:G,5,FALSE)) - (VLOOKUP(B17,'Stock Purchase History'!B:G,5,FALSE) * VLOOKUP(B17,'Stock Purchase History'!B:G,6,FALSE)))),0)</f>
        <v>0</v>
      </c>
      <c r="W17" s="54">
        <f>IFERROR((((J17 * VLOOKUP(B17,'Stock Purchase History'!B:G,5,FALSE)) - (VLOOKUP(B17,'Stock Purchase History'!B:G,5,FALSE) * VLOOKUP(B17,'Stock Purchase History'!B:G,6,FALSE))) / (VLOOKUP(B17,'Stock Purchase History'!B:G,5,FALSE)*VLOOKUP(B17,'Stock Purchase History'!B:G,6,FALSE))),0)</f>
        <v>0</v>
      </c>
    </row>
    <row r="18" spans="1:23">
      <c r="A18" s="46" t="e" vm="17">
        <v>#VALUE!</v>
      </c>
      <c r="B18" s="46" t="str">
        <f t="array" ref="B18">_FV(A18,"Ticker symbol",TRUE)</f>
        <v>NET</v>
      </c>
      <c r="C18" s="71">
        <v>2</v>
      </c>
      <c r="D18" s="46" t="s">
        <v>32</v>
      </c>
      <c r="E18" s="55" t="str">
        <f t="array" ref="E18">_FV(Table1[[#This Row],[Company]],"Industry")</f>
        <v>Software &amp; IT Services</v>
      </c>
      <c r="F18" s="47">
        <f t="array" ref="F18">_FV(Table1[[#This Row],[Company]],"Previous close",TRUE)</f>
        <v>38.4</v>
      </c>
      <c r="G18" s="47">
        <f t="array" ref="G18">_FV(Table1[[#This Row],[Company]],"Open")</f>
        <v>39.03</v>
      </c>
      <c r="H18" s="47">
        <f t="array" ref="H18">_FV(Table1[[#This Row],[Company]],"High")</f>
        <v>40.155000000000001</v>
      </c>
      <c r="I18" s="47">
        <f t="array" ref="I18">_FV(Table1[[#This Row],[Company]],"Low")</f>
        <v>37.659999999999997</v>
      </c>
      <c r="J18" s="47">
        <f t="array" ref="J18">_FV(Table1[[#This Row],[Company]],"Price")</f>
        <v>39.729999999999997</v>
      </c>
      <c r="K18" s="47">
        <f t="array" ref="K18">_FV(Table1[[#This Row],[Company]],"Change")</f>
        <v>1.33</v>
      </c>
      <c r="L18" s="48">
        <f t="array" ref="L18">_FV(Table1[[#This Row],[Company]],"Change (%)",TRUE)</f>
        <v>3.4634999999999999E-2</v>
      </c>
      <c r="M18" s="49">
        <f t="array" ref="M18">_FV(Table1[[#This Row],[Company]],"52 week high",TRUE)</f>
        <v>39.729999999999997</v>
      </c>
      <c r="N18" s="49">
        <f t="array" ref="N18">_FV(Table1[[#This Row],[Company]],"52 week low",TRUE)</f>
        <v>14.5</v>
      </c>
      <c r="O18" s="73">
        <f>IFERROR(_FV(A18,"P/E",TRUE),"")</f>
        <v>0</v>
      </c>
      <c r="P18" s="49">
        <f>N18 + ((M18-N18)/2)</f>
        <v>27.114999999999998</v>
      </c>
      <c r="Q18" s="78">
        <f>(Table1[[#This Row],[Close]]-Table1[[#This Row],[Alert Price]])/Table1[[#This Row],[Alert Price]]</f>
        <v>0.46524064171122992</v>
      </c>
      <c r="R18" s="50" t="e" vm="18">
        <f t="array" ref="R18">_FV(Table1[[#This Row],[Company]],"Beta")</f>
        <v>#VALUE!</v>
      </c>
      <c r="S18" s="51" t="str">
        <f t="array" ref="S18">IF(_FV(Table1[[#This Row],[Company]],"Market cap",TRUE) &lt; 2000000000, "Small Cap", IF(_FV(Table1[[#This Row],[Company]],"Market cap",TRUE) &lt; 10000000000,"Medium Cap","Large Cap"))</f>
        <v>Large Cap</v>
      </c>
      <c r="T18" s="52">
        <f>IFERROR(VLOOKUP(B18,'Stock Purchase History'!B:G,5,FALSE) * VLOOKUP(B18,'Stock Purchase History'!B:G,6,FALSE),0)</f>
        <v>0</v>
      </c>
      <c r="U18" s="52">
        <f>IFERROR(J18 * VLOOKUP(B18,'Stock Purchase History'!B:G,5,FALSE),0)</f>
        <v>0</v>
      </c>
      <c r="V18" s="56">
        <f>IFERROR((((J18 * VLOOKUP(B18,'Stock Purchase History'!B:G,5,FALSE)) - (VLOOKUP(B18,'Stock Purchase History'!B:G,5,FALSE) * VLOOKUP(B18,'Stock Purchase History'!B:G,6,FALSE)))),0)</f>
        <v>0</v>
      </c>
      <c r="W18" s="54">
        <f>IFERROR((((J18 * VLOOKUP(B18,'Stock Purchase History'!B:G,5,FALSE)) - (VLOOKUP(B18,'Stock Purchase History'!B:G,5,FALSE) * VLOOKUP(B18,'Stock Purchase History'!B:G,6,FALSE))) / (VLOOKUP(B18,'Stock Purchase History'!B:G,5,FALSE)*VLOOKUP(B18,'Stock Purchase History'!B:G,6,FALSE))),0)</f>
        <v>0</v>
      </c>
    </row>
    <row r="19" spans="1:23">
      <c r="A19" s="46" t="e" vm="19">
        <v>#VALUE!</v>
      </c>
      <c r="B19" s="46" t="str" cm="1">
        <f t="array" ref="B19">_FV(A19,"Ticker symbol",TRUE)</f>
        <v>CME</v>
      </c>
      <c r="C19" s="71"/>
      <c r="D19" s="46" t="s">
        <v>29</v>
      </c>
      <c r="E19" s="46" t="str" cm="1">
        <f t="array" ref="E19">_FV(Table1[[#This Row],[Company]],"Industry")</f>
        <v>Investment Banking &amp; Investment Services</v>
      </c>
      <c r="F19" s="47" cm="1">
        <f t="array" ref="F19">_FV(Table1[[#This Row],[Company]],"Previous close",TRUE)</f>
        <v>168.08</v>
      </c>
      <c r="G19" s="47" cm="1">
        <f t="array" ref="G19">_FV(Table1[[#This Row],[Company]],"Open")</f>
        <v>167.04</v>
      </c>
      <c r="H19" s="47" cm="1">
        <f t="array" ref="H19">_FV(Table1[[#This Row],[Company]],"High")</f>
        <v>167.96</v>
      </c>
      <c r="I19" s="47" cm="1">
        <f t="array" ref="I19">_FV(Table1[[#This Row],[Company]],"Low")</f>
        <v>164.23150000000001</v>
      </c>
      <c r="J19" s="47" cm="1">
        <f t="array" ref="J19">_FV(Table1[[#This Row],[Company]],"Price")</f>
        <v>165.53</v>
      </c>
      <c r="K19" s="47" cm="1">
        <f t="array" ref="K19">_FV(Table1[[#This Row],[Company]],"Change")</f>
        <v>-2.5499999999999998</v>
      </c>
      <c r="L19" s="48" cm="1">
        <f t="array" ref="L19">_FV(Table1[[#This Row],[Company]],"Change (%)",TRUE)</f>
        <v>-1.5170999999999999E-2</v>
      </c>
      <c r="M19" s="49" cm="1">
        <f t="array" ref="M19">_FV(Table1[[#This Row],[Company]],"52 week high",TRUE)</f>
        <v>225.36</v>
      </c>
      <c r="N19" s="49" cm="1">
        <f t="array" ref="N19">_FV(Table1[[#This Row],[Company]],"52 week low",TRUE)</f>
        <v>131.80000000000001</v>
      </c>
      <c r="O19" s="73">
        <f>IFERROR(_FV(A19,"P/E",TRUE),"")</f>
        <v>25.2362</v>
      </c>
      <c r="P19" s="49">
        <f>N19 + ((M19-N19)/2)</f>
        <v>178.58</v>
      </c>
      <c r="Q19" s="78">
        <f>(Table1[[#This Row],[Close]]-Table1[[#This Row],[Alert Price]])/Table1[[#This Row],[Alert Price]]</f>
        <v>-7.3076492328368298E-2</v>
      </c>
      <c r="R19" s="50" cm="1">
        <f t="array" ref="R19">_FV(Table1[[#This Row],[Company]],"Beta")</f>
        <v>0.30149999999999999</v>
      </c>
      <c r="S19" s="51" t="str" cm="1">
        <f t="array" ref="S19">IF(_FV(Table1[[#This Row],[Company]],"Market cap",TRUE) &lt; 2000000000, "Small Cap", IF(_FV(Table1[[#This Row],[Company]],"Market cap",TRUE) &lt; 10000000000,"Medium Cap","Large Cap"))</f>
        <v>Large Cap</v>
      </c>
      <c r="T19" s="52">
        <f>IFERROR(VLOOKUP(B19,'Stock Purchase History'!B:G,5,FALSE) * VLOOKUP(B19,'Stock Purchase History'!B:G,6,FALSE),0)</f>
        <v>0</v>
      </c>
      <c r="U19" s="52">
        <f>IFERROR(J19 * VLOOKUP(B19,'Stock Purchase History'!B:G,5,FALSE),0)</f>
        <v>0</v>
      </c>
      <c r="V19" s="53">
        <f>IFERROR((((J19 * VLOOKUP(B19,'Stock Purchase History'!B:G,5,FALSE)) - (VLOOKUP(B19,'Stock Purchase History'!B:G,5,FALSE) * VLOOKUP(B19,'Stock Purchase History'!B:G,6,FALSE)))),0)</f>
        <v>0</v>
      </c>
      <c r="W19" s="54">
        <f>IFERROR((((J19 * VLOOKUP(B19,'Stock Purchase History'!B:G,5,FALSE)) - (VLOOKUP(B19,'Stock Purchase History'!B:G,5,FALSE) * VLOOKUP(B19,'Stock Purchase History'!B:G,6,FALSE))) / (VLOOKUP(B19,'Stock Purchase History'!B:G,5,FALSE)*VLOOKUP(B19,'Stock Purchase History'!B:G,6,FALSE))),0)</f>
        <v>0</v>
      </c>
    </row>
    <row r="20" spans="1:23">
      <c r="A20" s="46" t="e" vm="20">
        <v>#VALUE!</v>
      </c>
      <c r="B20" s="46" t="str" cm="1">
        <f t="array" ref="B20">_FV(A20,"Ticker symbol",TRUE)</f>
        <v>KO</v>
      </c>
      <c r="C20" s="71"/>
      <c r="D20" s="46" t="s">
        <v>31</v>
      </c>
      <c r="E20" s="46" t="str" cm="1">
        <f t="array" ref="E20">_FV(Table1[[#This Row],[Company]],"Industry")</f>
        <v>Beverages</v>
      </c>
      <c r="F20" s="47" cm="1">
        <f t="array" ref="F20">_FV(Table1[[#This Row],[Company]],"Previous close",TRUE)</f>
        <v>45.07</v>
      </c>
      <c r="G20" s="47" cm="1">
        <f t="array" ref="G20">_FV(Table1[[#This Row],[Company]],"Open")</f>
        <v>45.05</v>
      </c>
      <c r="H20" s="47" cm="1">
        <f t="array" ref="H20">_FV(Table1[[#This Row],[Company]],"High")</f>
        <v>45.05</v>
      </c>
      <c r="I20" s="47" cm="1">
        <f t="array" ref="I20">_FV(Table1[[#This Row],[Company]],"Low")</f>
        <v>43.825000000000003</v>
      </c>
      <c r="J20" s="47" cm="1">
        <f t="array" ref="J20">_FV(Table1[[#This Row],[Company]],"Price")</f>
        <v>43.91</v>
      </c>
      <c r="K20" s="47" cm="1">
        <f t="array" ref="K20">_FV(Table1[[#This Row],[Company]],"Change")</f>
        <v>-1.1599999999999999</v>
      </c>
      <c r="L20" s="48" cm="1">
        <f t="array" ref="L20">_FV(Table1[[#This Row],[Company]],"Change (%)",TRUE)</f>
        <v>-2.5737999999999997E-2</v>
      </c>
      <c r="M20" s="49" cm="1">
        <f t="array" ref="M20">_FV(Table1[[#This Row],[Company]],"52 week high",TRUE)</f>
        <v>60.13</v>
      </c>
      <c r="N20" s="49" cm="1">
        <f t="array" ref="N20">_FV(Table1[[#This Row],[Company]],"52 week low",TRUE)</f>
        <v>36.270000000000003</v>
      </c>
      <c r="O20" s="73">
        <f>IFERROR(_FV(A20,"P/E",TRUE),"")</f>
        <v>19.4297</v>
      </c>
      <c r="P20" s="49">
        <f>N20 + ((M20-N20)/2)</f>
        <v>48.2</v>
      </c>
      <c r="Q20" s="78">
        <f>(Table1[[#This Row],[Close]]-Table1[[#This Row],[Alert Price]])/Table1[[#This Row],[Alert Price]]</f>
        <v>-8.9004149377593489E-2</v>
      </c>
      <c r="R20" s="50" cm="1">
        <f t="array" ref="R20">_FV(Table1[[#This Row],[Company]],"Beta")</f>
        <v>0.53949999999999998</v>
      </c>
      <c r="S20" s="51" t="str" cm="1">
        <f t="array" ref="S20">IF(_FV(Table1[[#This Row],[Company]],"Market cap",TRUE) &lt; 2000000000, "Small Cap", IF(_FV(Table1[[#This Row],[Company]],"Market cap",TRUE) &lt; 10000000000,"Medium Cap","Large Cap"))</f>
        <v>Large Cap</v>
      </c>
      <c r="T20" s="52">
        <f>IFERROR(VLOOKUP(B20,'Stock Purchase History'!B:G,5,FALSE) * VLOOKUP(B20,'Stock Purchase History'!B:G,6,FALSE),0)</f>
        <v>0</v>
      </c>
      <c r="U20" s="52">
        <f>IFERROR(J20 * VLOOKUP(B20,'Stock Purchase History'!B:G,5,FALSE),0)</f>
        <v>0</v>
      </c>
      <c r="V20" s="53">
        <f>IFERROR((((J20 * VLOOKUP(B20,'Stock Purchase History'!B:G,5,FALSE)) - (VLOOKUP(B20,'Stock Purchase History'!B:G,5,FALSE) * VLOOKUP(B20,'Stock Purchase History'!B:G,6,FALSE)))),0)</f>
        <v>0</v>
      </c>
      <c r="W20" s="54">
        <f>IFERROR((((J20 * VLOOKUP(B20,'Stock Purchase History'!B:G,5,FALSE)) - (VLOOKUP(B20,'Stock Purchase History'!B:G,5,FALSE) * VLOOKUP(B20,'Stock Purchase History'!B:G,6,FALSE))) / (VLOOKUP(B20,'Stock Purchase History'!B:G,5,FALSE)*VLOOKUP(B20,'Stock Purchase History'!B:G,6,FALSE))),0)</f>
        <v>0</v>
      </c>
    </row>
    <row r="21" spans="1:23">
      <c r="A21" s="46" t="e" vm="21">
        <v>#VALUE!</v>
      </c>
      <c r="B21" s="46" t="str" cm="1">
        <f t="array" ref="B21">_FV(A21,"Ticker symbol",TRUE)</f>
        <v>COST</v>
      </c>
      <c r="C21" s="71"/>
      <c r="D21" s="46" t="s">
        <v>31</v>
      </c>
      <c r="E21" s="46" t="str" cm="1">
        <f t="array" ref="E21">_FV(Table1[[#This Row],[Company]],"Industry")</f>
        <v>Diversified Retail</v>
      </c>
      <c r="F21" s="47" cm="1">
        <f t="array" ref="F21">_FV(Table1[[#This Row],[Company]],"Previous close",TRUE)</f>
        <v>316.32</v>
      </c>
      <c r="G21" s="47" cm="1">
        <f t="array" ref="G21">_FV(Table1[[#This Row],[Company]],"Open")</f>
        <v>320</v>
      </c>
      <c r="H21" s="47" cm="1">
        <f t="array" ref="H21">_FV(Table1[[#This Row],[Company]],"High")</f>
        <v>328.98</v>
      </c>
      <c r="I21" s="47" cm="1">
        <f t="array" ref="I21">_FV(Table1[[#This Row],[Company]],"Low")</f>
        <v>319.68</v>
      </c>
      <c r="J21" s="47" cm="1">
        <f t="array" ref="J21">_FV(Table1[[#This Row],[Company]],"Price")</f>
        <v>325.54000000000002</v>
      </c>
      <c r="K21" s="47" cm="1">
        <f t="array" ref="K21">_FV(Table1[[#This Row],[Company]],"Change")</f>
        <v>9.2200000000000006</v>
      </c>
      <c r="L21" s="48" cm="1">
        <f t="array" ref="L21">_FV(Table1[[#This Row],[Company]],"Change (%)",TRUE)</f>
        <v>2.9148E-2</v>
      </c>
      <c r="M21" s="49" cm="1">
        <f t="array" ref="M21">_FV(Table1[[#This Row],[Company]],"52 week high",TRUE)</f>
        <v>325.54000000000002</v>
      </c>
      <c r="N21" s="49" cm="1">
        <f t="array" ref="N21">_FV(Table1[[#This Row],[Company]],"52 week low",TRUE)</f>
        <v>262.70999999999998</v>
      </c>
      <c r="O21" s="73">
        <f>IFERROR(_FV(A21,"P/E",TRUE),"")</f>
        <v>37.412199999999999</v>
      </c>
      <c r="P21" s="49">
        <f>N21 + ((M21-N21)/2)</f>
        <v>294.125</v>
      </c>
      <c r="Q21" s="78">
        <f>(Table1[[#This Row],[Close]]-Table1[[#This Row],[Alert Price]])/Table1[[#This Row],[Alert Price]]</f>
        <v>0.10680832979175528</v>
      </c>
      <c r="R21" s="50" cm="1">
        <f t="array" ref="R21">_FV(Table1[[#This Row],[Company]],"Beta")</f>
        <v>0.6774</v>
      </c>
      <c r="S21" s="51" t="str" cm="1">
        <f t="array" ref="S21">IF(_FV(Table1[[#This Row],[Company]],"Market cap",TRUE) &lt; 2000000000, "Small Cap", IF(_FV(Table1[[#This Row],[Company]],"Market cap",TRUE) &lt; 10000000000,"Medium Cap","Large Cap"))</f>
        <v>Large Cap</v>
      </c>
      <c r="T21" s="52">
        <f>IFERROR(VLOOKUP(B21,'Stock Purchase History'!B:G,5,FALSE) * VLOOKUP(B21,'Stock Purchase History'!B:G,6,FALSE),0)</f>
        <v>0</v>
      </c>
      <c r="U21" s="52">
        <f>IFERROR(J21 * VLOOKUP(B21,'Stock Purchase History'!B:G,5,FALSE),0)</f>
        <v>0</v>
      </c>
      <c r="V21" s="53">
        <f>IFERROR((((J21 * VLOOKUP(B21,'Stock Purchase History'!B:G,5,FALSE)) - (VLOOKUP(B21,'Stock Purchase History'!B:G,5,FALSE) * VLOOKUP(B21,'Stock Purchase History'!B:G,6,FALSE)))),0)</f>
        <v>0</v>
      </c>
      <c r="W21" s="54">
        <f>IFERROR((((J21 * VLOOKUP(B21,'Stock Purchase History'!B:G,5,FALSE)) - (VLOOKUP(B21,'Stock Purchase History'!B:G,5,FALSE) * VLOOKUP(B21,'Stock Purchase History'!B:G,6,FALSE))) / (VLOOKUP(B21,'Stock Purchase History'!B:G,5,FALSE)*VLOOKUP(B21,'Stock Purchase History'!B:G,6,FALSE))),0)</f>
        <v>0</v>
      </c>
    </row>
    <row r="22" spans="1:23">
      <c r="A22" s="46" t="e" vm="22">
        <v>#VALUE!</v>
      </c>
      <c r="B22" s="46" t="str" cm="1">
        <f t="array" ref="B22">_FV(A22,"Ticker symbol",TRUE)</f>
        <v>COUP</v>
      </c>
      <c r="C22" s="71"/>
      <c r="D22" s="46" t="s">
        <v>32</v>
      </c>
      <c r="E22" s="55" t="str" cm="1">
        <f t="array" ref="E22">_FV(Table1[[#This Row],[Company]],"Industry")</f>
        <v>Software &amp; IT Services</v>
      </c>
      <c r="F22" s="47" cm="1">
        <f t="array" ref="F22">_FV(Table1[[#This Row],[Company]],"Previous close",TRUE)</f>
        <v>304.87</v>
      </c>
      <c r="G22" s="47" cm="1">
        <f t="array" ref="G22">_FV(Table1[[#This Row],[Company]],"Open")</f>
        <v>307.74</v>
      </c>
      <c r="H22" s="47" cm="1">
        <f t="array" ref="H22">_FV(Table1[[#This Row],[Company]],"High")</f>
        <v>312.93</v>
      </c>
      <c r="I22" s="47" cm="1">
        <f t="array" ref="I22">_FV(Table1[[#This Row],[Company]],"Low")</f>
        <v>298.52</v>
      </c>
      <c r="J22" s="47" cm="1">
        <f t="array" ref="J22">_FV(Table1[[#This Row],[Company]],"Price")</f>
        <v>312.22000000000003</v>
      </c>
      <c r="K22" s="47" cm="1">
        <f t="array" ref="K22">_FV(Table1[[#This Row],[Company]],"Change")</f>
        <v>7.35</v>
      </c>
      <c r="L22" s="48" cm="1">
        <f t="array" ref="L22">_FV(Table1[[#This Row],[Company]],"Change (%)",TRUE)</f>
        <v>2.4108999999999998E-2</v>
      </c>
      <c r="M22" s="49" cm="1">
        <f t="array" ref="M22">_FV(Table1[[#This Row],[Company]],"52 week high",TRUE)</f>
        <v>312.22000000000003</v>
      </c>
      <c r="N22" s="49" cm="1">
        <f t="array" ref="N22">_FV(Table1[[#This Row],[Company]],"52 week low",TRUE)</f>
        <v>99.01</v>
      </c>
      <c r="O22" s="73" t="str">
        <f>IFERROR(_FV(A22,"P/E",TRUE),"")</f>
        <v/>
      </c>
      <c r="P22" s="49">
        <f>N22 + ((M22-N22)/2)</f>
        <v>205.61500000000001</v>
      </c>
      <c r="Q22" s="78">
        <f>(Table1[[#This Row],[Close]]-Table1[[#This Row],[Alert Price]])/Table1[[#This Row],[Alert Price]]</f>
        <v>0.51846898329402047</v>
      </c>
      <c r="R22" s="50" cm="1">
        <f t="array" ref="R22">_FV(Table1[[#This Row],[Company]],"Beta")</f>
        <v>1.4933000000000001</v>
      </c>
      <c r="S22" s="51" t="str" cm="1">
        <f t="array" ref="S22">IF(_FV(Table1[[#This Row],[Company]],"Market cap",TRUE) &lt; 2000000000, "Small Cap", IF(_FV(Table1[[#This Row],[Company]],"Market cap",TRUE) &lt; 10000000000,"Medium Cap","Large Cap"))</f>
        <v>Large Cap</v>
      </c>
      <c r="T22" s="52">
        <f>IFERROR(VLOOKUP(B22,'Stock Purchase History'!B:G,5,FALSE) * VLOOKUP(B22,'Stock Purchase History'!B:G,6,FALSE),0)</f>
        <v>0</v>
      </c>
      <c r="U22" s="52">
        <f>IFERROR(J22 * VLOOKUP(B22,'Stock Purchase History'!B:G,5,FALSE),0)</f>
        <v>0</v>
      </c>
      <c r="V22" s="56">
        <f>IFERROR((((J22 * VLOOKUP(B22,'Stock Purchase History'!B:G,5,FALSE)) - (VLOOKUP(B22,'Stock Purchase History'!B:G,5,FALSE) * VLOOKUP(B22,'Stock Purchase History'!B:G,6,FALSE)))),0)</f>
        <v>0</v>
      </c>
      <c r="W22" s="54">
        <f>IFERROR((((J22 * VLOOKUP(B22,'Stock Purchase History'!B:G,5,FALSE)) - (VLOOKUP(B22,'Stock Purchase History'!B:G,5,FALSE) * VLOOKUP(B22,'Stock Purchase History'!B:G,6,FALSE))) / (VLOOKUP(B22,'Stock Purchase History'!B:G,5,FALSE)*VLOOKUP(B22,'Stock Purchase History'!B:G,6,FALSE))),0)</f>
        <v>0</v>
      </c>
    </row>
    <row r="23" spans="1:23">
      <c r="A23" s="46" t="e" vm="23">
        <v>#VALUE!</v>
      </c>
      <c r="B23" s="46" t="str" cm="1">
        <f t="array" ref="B23">_FV(A23,"Ticker symbol",TRUE)</f>
        <v>CCI</v>
      </c>
      <c r="C23" s="71"/>
      <c r="D23" s="46" t="s">
        <v>28</v>
      </c>
      <c r="E23" s="46" t="str" cm="1">
        <f t="array" ref="E23">_FV(Table1[[#This Row],[Company]],"Industry")</f>
        <v>Residential &amp; Commercial REIT</v>
      </c>
      <c r="F23" s="47" cm="1">
        <f t="array" ref="F23">_FV(Table1[[#This Row],[Company]],"Previous close",TRUE)</f>
        <v>171.41</v>
      </c>
      <c r="G23" s="47" cm="1">
        <f t="array" ref="G23">_FV(Table1[[#This Row],[Company]],"Open")</f>
        <v>170.89</v>
      </c>
      <c r="H23" s="47" cm="1">
        <f t="array" ref="H23">_FV(Table1[[#This Row],[Company]],"High")</f>
        <v>172.25</v>
      </c>
      <c r="I23" s="47" cm="1">
        <f t="array" ref="I23">_FV(Table1[[#This Row],[Company]],"Low")</f>
        <v>168.98</v>
      </c>
      <c r="J23" s="47" cm="1">
        <f t="array" ref="J23">_FV(Table1[[#This Row],[Company]],"Price")</f>
        <v>171.65</v>
      </c>
      <c r="K23" s="47" cm="1">
        <f t="array" ref="K23">_FV(Table1[[#This Row],[Company]],"Change")</f>
        <v>0.24</v>
      </c>
      <c r="L23" s="48" cm="1">
        <f t="array" ref="L23">_FV(Table1[[#This Row],[Company]],"Change (%)",TRUE)</f>
        <v>1.4000000000000002E-3</v>
      </c>
      <c r="M23" s="49" cm="1">
        <f t="array" ref="M23">_FV(Table1[[#This Row],[Company]],"52 week high",TRUE)</f>
        <v>180</v>
      </c>
      <c r="N23" s="49" cm="1">
        <f t="array" ref="N23">_FV(Table1[[#This Row],[Company]],"52 week low",TRUE)</f>
        <v>114.18</v>
      </c>
      <c r="O23" s="73">
        <f>IFERROR(_FV(A23,"P/E",TRUE),"")</f>
        <v>96.807900000000004</v>
      </c>
      <c r="P23" s="49">
        <f>N23 + ((M23-N23)/2)</f>
        <v>147.09</v>
      </c>
      <c r="Q23" s="78">
        <f>(Table1[[#This Row],[Close]]-Table1[[#This Row],[Alert Price]])/Table1[[#This Row],[Alert Price]]</f>
        <v>0.16697260180841664</v>
      </c>
      <c r="R23" s="50" cm="1">
        <f t="array" ref="R23">_FV(Table1[[#This Row],[Company]],"Beta")</f>
        <v>0.36409999999999998</v>
      </c>
      <c r="S23" s="51" t="str" cm="1">
        <f t="array" ref="S23">IF(_FV(Table1[[#This Row],[Company]],"Market cap",TRUE) &lt; 2000000000, "Small Cap", IF(_FV(Table1[[#This Row],[Company]],"Market cap",TRUE) &lt; 10000000000,"Medium Cap","Large Cap"))</f>
        <v>Large Cap</v>
      </c>
      <c r="T23" s="52">
        <f>IFERROR(VLOOKUP(B23,'Stock Purchase History'!B:G,5,FALSE) * VLOOKUP(B23,'Stock Purchase History'!B:G,6,FALSE),0)</f>
        <v>0</v>
      </c>
      <c r="U23" s="52">
        <f>IFERROR(J23 * VLOOKUP(B23,'Stock Purchase History'!B:G,5,FALSE),0)</f>
        <v>0</v>
      </c>
      <c r="V23" s="53">
        <f>IFERROR((((J23 * VLOOKUP(B23,'Stock Purchase History'!B:G,5,FALSE)) - (VLOOKUP(B23,'Stock Purchase History'!B:G,5,FALSE) * VLOOKUP(B23,'Stock Purchase History'!B:G,6,FALSE)))),0)</f>
        <v>0</v>
      </c>
      <c r="W23" s="54">
        <f>IFERROR((((J23 * VLOOKUP(B23,'Stock Purchase History'!B:G,5,FALSE)) - (VLOOKUP(B23,'Stock Purchase History'!B:G,5,FALSE) * VLOOKUP(B23,'Stock Purchase History'!B:G,6,FALSE))) / (VLOOKUP(B23,'Stock Purchase History'!B:G,5,FALSE)*VLOOKUP(B23,'Stock Purchase History'!B:G,6,FALSE))),0)</f>
        <v>0</v>
      </c>
    </row>
    <row r="24" spans="1:23">
      <c r="A24" s="46" t="e" vm="24">
        <v>#VALUE!</v>
      </c>
      <c r="B24" s="46" t="str" cm="1">
        <f t="array" ref="B24">_FV(A24,"Ticker symbol",TRUE)</f>
        <v>CVS</v>
      </c>
      <c r="C24" s="71"/>
      <c r="D24" s="46" t="s">
        <v>24</v>
      </c>
      <c r="E24" s="46" t="str" cm="1">
        <f t="array" ref="E24">_FV(Table1[[#This Row],[Company]],"Industry")</f>
        <v>Healthcare Providers &amp; Services</v>
      </c>
      <c r="F24" s="47" cm="1">
        <f t="array" ref="F24">_FV(Table1[[#This Row],[Company]],"Previous close",TRUE)</f>
        <v>63.14</v>
      </c>
      <c r="G24" s="47" cm="1">
        <f t="array" ref="G24">_FV(Table1[[#This Row],[Company]],"Open")</f>
        <v>62.34</v>
      </c>
      <c r="H24" s="47" cm="1">
        <f t="array" ref="H24">_FV(Table1[[#This Row],[Company]],"High")</f>
        <v>62.74</v>
      </c>
      <c r="I24" s="47" cm="1">
        <f t="array" ref="I24">_FV(Table1[[#This Row],[Company]],"Low")</f>
        <v>60.55</v>
      </c>
      <c r="J24" s="47" cm="1">
        <f t="array" ref="J24">_FV(Table1[[#This Row],[Company]],"Price")</f>
        <v>61.28</v>
      </c>
      <c r="K24" s="47" cm="1">
        <f t="array" ref="K24">_FV(Table1[[#This Row],[Company]],"Change")</f>
        <v>-1.86</v>
      </c>
      <c r="L24" s="48" cm="1">
        <f t="array" ref="L24">_FV(Table1[[#This Row],[Company]],"Change (%)",TRUE)</f>
        <v>-2.9458000000000002E-2</v>
      </c>
      <c r="M24" s="49" cm="1">
        <f t="array" ref="M24">_FV(Table1[[#This Row],[Company]],"52 week high",TRUE)</f>
        <v>77.03</v>
      </c>
      <c r="N24" s="49" cm="1">
        <f t="array" ref="N24">_FV(Table1[[#This Row],[Company]],"52 week low",TRUE)</f>
        <v>52.04</v>
      </c>
      <c r="O24" s="73">
        <f>IFERROR(_FV(A24,"P/E",TRUE),"")</f>
        <v>11.431800000000001</v>
      </c>
      <c r="P24" s="49">
        <f>N24 + ((M24-N24)/2)</f>
        <v>64.534999999999997</v>
      </c>
      <c r="Q24" s="78">
        <f>(Table1[[#This Row],[Close]]-Table1[[#This Row],[Alert Price]])/Table1[[#This Row],[Alert Price]]</f>
        <v>-5.0437746959014422E-2</v>
      </c>
      <c r="R24" s="50" cm="1">
        <f t="array" ref="R24">_FV(Table1[[#This Row],[Company]],"Beta")</f>
        <v>0.72489999999999999</v>
      </c>
      <c r="S24" s="51" t="str" cm="1">
        <f t="array" ref="S24">IF(_FV(Table1[[#This Row],[Company]],"Market cap",TRUE) &lt; 2000000000, "Small Cap", IF(_FV(Table1[[#This Row],[Company]],"Market cap",TRUE) &lt; 10000000000,"Medium Cap","Large Cap"))</f>
        <v>Large Cap</v>
      </c>
      <c r="T24" s="52">
        <f>IFERROR(VLOOKUP(B24,'Stock Purchase History'!B:G,5,FALSE) * VLOOKUP(B24,'Stock Purchase History'!B:G,6,FALSE),0)</f>
        <v>119</v>
      </c>
      <c r="U24" s="52">
        <f>IFERROR(J24 * VLOOKUP(B24,'Stock Purchase History'!B:G,5,FALSE),0)</f>
        <v>117.20218579234974</v>
      </c>
      <c r="V24" s="53">
        <f>IFERROR((((J24 * VLOOKUP(B24,'Stock Purchase History'!B:G,5,FALSE)) - (VLOOKUP(B24,'Stock Purchase History'!B:G,5,FALSE) * VLOOKUP(B24,'Stock Purchase History'!B:G,6,FALSE)))),0)</f>
        <v>-1.7978142076502621</v>
      </c>
      <c r="W24" s="54">
        <f>IFERROR((((J24 * VLOOKUP(B24,'Stock Purchase History'!B:G,5,FALSE)) - (VLOOKUP(B24,'Stock Purchase History'!B:G,5,FALSE) * VLOOKUP(B24,'Stock Purchase History'!B:G,6,FALSE))) / (VLOOKUP(B24,'Stock Purchase History'!B:G,5,FALSE)*VLOOKUP(B24,'Stock Purchase History'!B:G,6,FALSE))),0)</f>
        <v>-1.5107682417229094E-2</v>
      </c>
    </row>
    <row r="25" spans="1:23">
      <c r="A25" s="46" t="e" vm="25">
        <v>#VALUE!</v>
      </c>
      <c r="B25" s="46" t="str" cm="1">
        <f t="array" ref="B25">_FV(A25,"Ticker symbol",TRUE)</f>
        <v>DELL</v>
      </c>
      <c r="C25" s="71"/>
      <c r="D25" s="46" t="s">
        <v>25</v>
      </c>
      <c r="E25" s="46" t="str" cm="1">
        <f t="array" ref="E25">_FV(Table1[[#This Row],[Company]],"Industry")</f>
        <v>Computers, Phones &amp; Household Electronics</v>
      </c>
      <c r="F25" s="47" cm="1">
        <f t="array" ref="F25">_FV(Table1[[#This Row],[Company]],"Previous close",TRUE)</f>
        <v>54.15</v>
      </c>
      <c r="G25" s="47" cm="1">
        <f t="array" ref="G25">_FV(Table1[[#This Row],[Company]],"Open")</f>
        <v>54.4</v>
      </c>
      <c r="H25" s="47" cm="1">
        <f t="array" ref="H25">_FV(Table1[[#This Row],[Company]],"High")</f>
        <v>54.4</v>
      </c>
      <c r="I25" s="47" cm="1">
        <f t="array" ref="I25">_FV(Table1[[#This Row],[Company]],"Low")</f>
        <v>53</v>
      </c>
      <c r="J25" s="47" cm="1">
        <f t="array" ref="J25">_FV(Table1[[#This Row],[Company]],"Price")</f>
        <v>53.69</v>
      </c>
      <c r="K25" s="47" cm="1">
        <f t="array" ref="K25">_FV(Table1[[#This Row],[Company]],"Change")</f>
        <v>-0.46</v>
      </c>
      <c r="L25" s="48" cm="1">
        <f t="array" ref="L25">_FV(Table1[[#This Row],[Company]],"Change (%)",TRUE)</f>
        <v>-8.4950000000000008E-3</v>
      </c>
      <c r="M25" s="49" cm="1">
        <f t="array" ref="M25">_FV(Table1[[#This Row],[Company]],"52 week high",TRUE)</f>
        <v>59.167000000000002</v>
      </c>
      <c r="N25" s="49" cm="1">
        <f t="array" ref="N25">_FV(Table1[[#This Row],[Company]],"52 week low",TRUE)</f>
        <v>25.51</v>
      </c>
      <c r="O25" s="73">
        <f>IFERROR(_FV(A25,"P/E",TRUE),"")</f>
        <v>9.1074000000000002</v>
      </c>
      <c r="P25" s="49">
        <f>N25 + ((M25-N25)/2)</f>
        <v>42.338499999999996</v>
      </c>
      <c r="Q25" s="78">
        <f>(Table1[[#This Row],[Close]]-Table1[[#This Row],[Alert Price]])/Table1[[#This Row],[Alert Price]]</f>
        <v>0.26811294684507014</v>
      </c>
      <c r="R25" s="50" cm="1">
        <f t="array" ref="R25">_FV(Table1[[#This Row],[Company]],"Beta")</f>
        <v>0.80389999999999995</v>
      </c>
      <c r="S25" s="51" t="str" cm="1">
        <f t="array" ref="S25">IF(_FV(Table1[[#This Row],[Company]],"Market cap",TRUE) &lt; 2000000000, "Small Cap", IF(_FV(Table1[[#This Row],[Company]],"Market cap",TRUE) &lt; 10000000000,"Medium Cap","Large Cap"))</f>
        <v>Large Cap</v>
      </c>
      <c r="T25" s="52">
        <f>IFERROR(VLOOKUP(B25,'Stock Purchase History'!B:G,5,FALSE) * VLOOKUP(B25,'Stock Purchase History'!B:G,6,FALSE),0)</f>
        <v>0</v>
      </c>
      <c r="U25" s="52">
        <f>IFERROR(J25 * VLOOKUP(B25,'Stock Purchase History'!B:G,5,FALSE),0)</f>
        <v>0</v>
      </c>
      <c r="V25" s="53">
        <f>IFERROR((((J25 * VLOOKUP(B25,'Stock Purchase History'!B:G,5,FALSE)) - (VLOOKUP(B25,'Stock Purchase History'!B:G,5,FALSE) * VLOOKUP(B25,'Stock Purchase History'!B:G,6,FALSE)))),0)</f>
        <v>0</v>
      </c>
      <c r="W25" s="54">
        <f>IFERROR((((J25 * VLOOKUP(B25,'Stock Purchase History'!B:G,5,FALSE)) - (VLOOKUP(B25,'Stock Purchase History'!B:G,5,FALSE) * VLOOKUP(B25,'Stock Purchase History'!B:G,6,FALSE))) / (VLOOKUP(B25,'Stock Purchase History'!B:G,5,FALSE)*VLOOKUP(B25,'Stock Purchase History'!B:G,6,FALSE))),0)</f>
        <v>0</v>
      </c>
    </row>
    <row r="26" spans="1:23">
      <c r="A26" s="46" t="e" vm="26">
        <v>#VALUE!</v>
      </c>
      <c r="B26" s="46" t="str" cm="1">
        <f t="array" ref="B26">_FV(A26,"Ticker symbol",TRUE)</f>
        <v>DXCM</v>
      </c>
      <c r="C26" s="71"/>
      <c r="D26" s="46" t="s">
        <v>24</v>
      </c>
      <c r="E26" s="46" t="str" cm="1">
        <f t="array" ref="E26">_FV(Table1[[#This Row],[Company]],"Industry")</f>
        <v>Healthcare Equipment &amp; Supplies</v>
      </c>
      <c r="F26" s="47" cm="1">
        <f t="array" ref="F26">_FV(Table1[[#This Row],[Company]],"Previous close",TRUE)</f>
        <v>435.11</v>
      </c>
      <c r="G26" s="47" cm="1">
        <f t="array" ref="G26">_FV(Table1[[#This Row],[Company]],"Open")</f>
        <v>435.8</v>
      </c>
      <c r="H26" s="47" cm="1">
        <f t="array" ref="H26">_FV(Table1[[#This Row],[Company]],"High")</f>
        <v>445.52</v>
      </c>
      <c r="I26" s="47" cm="1">
        <f t="array" ref="I26">_FV(Table1[[#This Row],[Company]],"Low")</f>
        <v>428.5</v>
      </c>
      <c r="J26" s="47" cm="1">
        <f t="array" ref="J26">_FV(Table1[[#This Row],[Company]],"Price")</f>
        <v>440.5</v>
      </c>
      <c r="K26" s="47" cm="1">
        <f t="array" ref="K26">_FV(Table1[[#This Row],[Company]],"Change")</f>
        <v>5.39</v>
      </c>
      <c r="L26" s="48" cm="1">
        <f t="array" ref="L26">_FV(Table1[[#This Row],[Company]],"Change (%)",TRUE)</f>
        <v>1.2388E-2</v>
      </c>
      <c r="M26" s="49" cm="1">
        <f t="array" ref="M26">_FV(Table1[[#This Row],[Company]],"52 week high",TRUE)</f>
        <v>440.5</v>
      </c>
      <c r="N26" s="49" cm="1">
        <f t="array" ref="N26">_FV(Table1[[#This Row],[Company]],"52 week low",TRUE)</f>
        <v>138.28</v>
      </c>
      <c r="O26" s="73">
        <f>IFERROR(_FV(A26,"P/E",TRUE),"")</f>
        <v>273.23480000000001</v>
      </c>
      <c r="P26" s="49">
        <f>N26 + ((M26-N26)/2)</f>
        <v>289.39</v>
      </c>
      <c r="Q26" s="78">
        <f>(Table1[[#This Row],[Close]]-Table1[[#This Row],[Alert Price]])/Table1[[#This Row],[Alert Price]]</f>
        <v>0.52216731746086598</v>
      </c>
      <c r="R26" s="50" cm="1">
        <f t="array" ref="R26">_FV(Table1[[#This Row],[Company]],"Beta")</f>
        <v>0.78220000000000001</v>
      </c>
      <c r="S26" s="51" t="str" cm="1">
        <f t="array" ref="S26">IF(_FV(Table1[[#This Row],[Company]],"Market cap",TRUE) &lt; 2000000000, "Small Cap", IF(_FV(Table1[[#This Row],[Company]],"Market cap",TRUE) &lt; 10000000000,"Medium Cap","Large Cap"))</f>
        <v>Large Cap</v>
      </c>
      <c r="T26" s="52">
        <f>IFERROR(VLOOKUP(B26,'Stock Purchase History'!B:G,5,FALSE) * VLOOKUP(B26,'Stock Purchase History'!B:G,6,FALSE),0)</f>
        <v>0</v>
      </c>
      <c r="U26" s="52">
        <f>IFERROR(J26 * VLOOKUP(B26,'Stock Purchase History'!B:G,5,FALSE),0)</f>
        <v>0</v>
      </c>
      <c r="V26" s="53">
        <f>IFERROR((((J26 * VLOOKUP(B26,'Stock Purchase History'!B:G,5,FALSE)) - (VLOOKUP(B26,'Stock Purchase History'!B:G,5,FALSE) * VLOOKUP(B26,'Stock Purchase History'!B:G,6,FALSE)))),0)</f>
        <v>0</v>
      </c>
      <c r="W26" s="54">
        <f>IFERROR((((J26 * VLOOKUP(B26,'Stock Purchase History'!B:G,5,FALSE)) - (VLOOKUP(B26,'Stock Purchase History'!B:G,5,FALSE) * VLOOKUP(B26,'Stock Purchase History'!B:G,6,FALSE))) / (VLOOKUP(B26,'Stock Purchase History'!B:G,5,FALSE)*VLOOKUP(B26,'Stock Purchase History'!B:G,6,FALSE))),0)</f>
        <v>0</v>
      </c>
    </row>
    <row r="27" spans="1:23">
      <c r="A27" s="46" t="e" vm="27">
        <v>#VALUE!</v>
      </c>
      <c r="B27" s="46" t="str">
        <f t="array" ref="B27">_FV(A27,"Ticker symbol",TRUE)</f>
        <v>DLR</v>
      </c>
      <c r="C27" s="71"/>
      <c r="D27" s="46" t="s">
        <v>28</v>
      </c>
      <c r="E27" s="55" t="str">
        <f t="array" ref="E27">_FV(Table1[[#This Row],[Company]],"Industry")</f>
        <v>Residential &amp; Commercial REIT</v>
      </c>
      <c r="F27" s="47">
        <f t="array" ref="F27">_FV(Table1[[#This Row],[Company]],"Previous close",TRUE)</f>
        <v>147.11000000000001</v>
      </c>
      <c r="G27" s="47">
        <f t="array" ref="G27">_FV(Table1[[#This Row],[Company]],"Open")</f>
        <v>146.87</v>
      </c>
      <c r="H27" s="47">
        <f t="array" ref="H27">_FV(Table1[[#This Row],[Company]],"High")</f>
        <v>147.99</v>
      </c>
      <c r="I27" s="47">
        <f t="array" ref="I27">_FV(Table1[[#This Row],[Company]],"Low")</f>
        <v>144.91</v>
      </c>
      <c r="J27" s="47">
        <f t="array" ref="J27">_FV(Table1[[#This Row],[Company]],"Price")</f>
        <v>147.03</v>
      </c>
      <c r="K27" s="47">
        <f t="array" ref="K27">_FV(Table1[[#This Row],[Company]],"Change")</f>
        <v>-0.08</v>
      </c>
      <c r="L27" s="48">
        <f t="array" ref="L27">_FV(Table1[[#This Row],[Company]],"Change (%)",TRUE)</f>
        <v>-5.4379999999999999E-4</v>
      </c>
      <c r="M27" s="49">
        <f t="array" ref="M27">_FV(Table1[[#This Row],[Company]],"52 week high",TRUE)</f>
        <v>158.36000000000001</v>
      </c>
      <c r="N27" s="49">
        <f t="array" ref="N27">_FV(Table1[[#This Row],[Company]],"52 week low",TRUE)</f>
        <v>105</v>
      </c>
      <c r="O27" s="73">
        <f>IFERROR(_FV(A27,"P/E",TRUE),"")</f>
        <v>52.709499999999998</v>
      </c>
      <c r="P27" s="49">
        <f>N27 + ((M27-N27)/2)</f>
        <v>131.68</v>
      </c>
      <c r="Q27" s="78">
        <f>(Table1[[#This Row],[Close]]-Table1[[#This Row],[Alert Price]])/Table1[[#This Row],[Alert Price]]</f>
        <v>0.11657047387606313</v>
      </c>
      <c r="R27" s="50">
        <f t="array" ref="R27">_FV(Table1[[#This Row],[Company]],"Beta")</f>
        <v>0.21279999999999999</v>
      </c>
      <c r="S27" s="51" t="str">
        <f t="array" ref="S27">IF(_FV(Table1[[#This Row],[Company]],"Market cap",TRUE) &lt; 2000000000, "Small Cap", IF(_FV(Table1[[#This Row],[Company]],"Market cap",TRUE) &lt; 10000000000,"Medium Cap","Large Cap"))</f>
        <v>Large Cap</v>
      </c>
      <c r="T27" s="52">
        <f>IFERROR(VLOOKUP(B27,'Stock Purchase History'!B:G,5,FALSE) * VLOOKUP(B27,'Stock Purchase History'!B:G,6,FALSE),0)</f>
        <v>0</v>
      </c>
      <c r="U27" s="52">
        <f>IFERROR(J27 * VLOOKUP(B27,'Stock Purchase History'!B:G,5,FALSE),0)</f>
        <v>0</v>
      </c>
      <c r="V27" s="56">
        <f>IFERROR((((J27 * VLOOKUP(B27,'Stock Purchase History'!B:G,5,FALSE)) - (VLOOKUP(B27,'Stock Purchase History'!B:G,5,FALSE) * VLOOKUP(B27,'Stock Purchase History'!B:G,6,FALSE)))),0)</f>
        <v>0</v>
      </c>
      <c r="W27" s="54">
        <f>IFERROR((((J27 * VLOOKUP(B27,'Stock Purchase History'!B:G,5,FALSE)) - (VLOOKUP(B27,'Stock Purchase History'!B:G,5,FALSE) * VLOOKUP(B27,'Stock Purchase History'!B:G,6,FALSE))) / (VLOOKUP(B27,'Stock Purchase History'!B:G,5,FALSE)*VLOOKUP(B27,'Stock Purchase History'!B:G,6,FALSE))),0)</f>
        <v>0</v>
      </c>
    </row>
    <row r="28" spans="1:23">
      <c r="A28" s="46" t="e" vm="28">
        <v>#VALUE!</v>
      </c>
      <c r="B28" s="46" t="str">
        <f t="array" ref="B28">_FV(A28,"Ticker symbol",TRUE)</f>
        <v>DKNG</v>
      </c>
      <c r="C28" s="71">
        <v>2</v>
      </c>
      <c r="D28" s="46" t="s">
        <v>27</v>
      </c>
      <c r="E28" s="55" t="str">
        <f t="array" ref="E28">_FV(Table1[[#This Row],[Company]],"Industry")</f>
        <v>Hotels &amp; Entertainment Services</v>
      </c>
      <c r="F28" s="47">
        <f t="array" ref="F28">_FV(Table1[[#This Row],[Company]],"Previous close",TRUE)</f>
        <v>33.1</v>
      </c>
      <c r="G28" s="47">
        <f t="array" ref="G28">_FV(Table1[[#This Row],[Company]],"Open")</f>
        <v>33.83</v>
      </c>
      <c r="H28" s="47">
        <f t="array" ref="H28">_FV(Table1[[#This Row],[Company]],"High")</f>
        <v>34.24</v>
      </c>
      <c r="I28" s="47">
        <f t="array" ref="I28">_FV(Table1[[#This Row],[Company]],"Low")</f>
        <v>31.85</v>
      </c>
      <c r="J28" s="47">
        <f t="array" ref="J28">_FV(Table1[[#This Row],[Company]],"Price")</f>
        <v>32.805</v>
      </c>
      <c r="K28" s="47">
        <f t="array" ref="K28">_FV(Table1[[#This Row],[Company]],"Change")</f>
        <v>-0.29499999999999998</v>
      </c>
      <c r="L28" s="48">
        <f t="array" ref="L28">_FV(Table1[[#This Row],[Company]],"Change (%)",TRUE)</f>
        <v>-8.9119999999999998E-3</v>
      </c>
      <c r="M28" s="49">
        <f t="array" ref="M28">_FV(Table1[[#This Row],[Company]],"52 week high",TRUE)</f>
        <v>44.79</v>
      </c>
      <c r="N28" s="49">
        <f t="array" ref="N28">_FV(Table1[[#This Row],[Company]],"52 week low",TRUE)</f>
        <v>9.76</v>
      </c>
      <c r="O28" s="73" t="str">
        <f>IFERROR(_FV(A28,"P/E",TRUE),"")</f>
        <v/>
      </c>
      <c r="P28" s="49">
        <f>N28 + ((M28-N28)/2)</f>
        <v>27.274999999999999</v>
      </c>
      <c r="Q28" s="78">
        <f>(Table1[[#This Row],[Close]]-Table1[[#This Row],[Alert Price]])/Table1[[#This Row],[Alert Price]]</f>
        <v>0.20274977085242901</v>
      </c>
      <c r="R28" s="50" t="e" vm="18">
        <f t="array" ref="R28">_FV(Table1[[#This Row],[Company]],"Beta")</f>
        <v>#VALUE!</v>
      </c>
      <c r="S28" s="51" t="str">
        <f t="array" ref="S28">IF(_FV(Table1[[#This Row],[Company]],"Market cap",TRUE) &lt; 2000000000, "Small Cap", IF(_FV(Table1[[#This Row],[Company]],"Market cap",TRUE) &lt; 10000000000,"Medium Cap","Large Cap"))</f>
        <v>Large Cap</v>
      </c>
      <c r="T28" s="52">
        <f>IFERROR(VLOOKUP(B28,'Stock Purchase History'!B:G,5,FALSE) * VLOOKUP(B28,'Stock Purchase History'!B:G,6,FALSE),0)</f>
        <v>0</v>
      </c>
      <c r="U28" s="52">
        <f>IFERROR(J28 * VLOOKUP(B28,'Stock Purchase History'!B:G,5,FALSE),0)</f>
        <v>0</v>
      </c>
      <c r="V28" s="56">
        <f>IFERROR((((J28 * VLOOKUP(B28,'Stock Purchase History'!B:G,5,FALSE)) - (VLOOKUP(B28,'Stock Purchase History'!B:G,5,FALSE) * VLOOKUP(B28,'Stock Purchase History'!B:G,6,FALSE)))),0)</f>
        <v>0</v>
      </c>
      <c r="W28" s="54">
        <f>IFERROR((((J28 * VLOOKUP(B28,'Stock Purchase History'!B:G,5,FALSE)) - (VLOOKUP(B28,'Stock Purchase History'!B:G,5,FALSE) * VLOOKUP(B28,'Stock Purchase History'!B:G,6,FALSE))) / (VLOOKUP(B28,'Stock Purchase History'!B:G,5,FALSE)*VLOOKUP(B28,'Stock Purchase History'!B:G,6,FALSE))),0)</f>
        <v>0</v>
      </c>
    </row>
    <row r="29" spans="1:23">
      <c r="A29" s="46" t="e" vm="29">
        <v>#VALUE!</v>
      </c>
      <c r="B29" s="46" t="str" cm="1">
        <f t="array" ref="B29">_FV(A29,"Ticker symbol",TRUE)</f>
        <v>EBAY</v>
      </c>
      <c r="C29" s="71"/>
      <c r="D29" s="46" t="s">
        <v>27</v>
      </c>
      <c r="E29" s="46" t="str" cm="1">
        <f t="array" ref="E29">_FV(Table1[[#This Row],[Company]],"Industry")</f>
        <v>Software &amp; IT Services</v>
      </c>
      <c r="F29" s="47" cm="1">
        <f t="array" ref="F29">_FV(Table1[[#This Row],[Company]],"Previous close",TRUE)</f>
        <v>58.27</v>
      </c>
      <c r="G29" s="47" cm="1">
        <f t="array" ref="G29">_FV(Table1[[#This Row],[Company]],"Open")</f>
        <v>58.729799999999997</v>
      </c>
      <c r="H29" s="47" cm="1">
        <f t="array" ref="H29">_FV(Table1[[#This Row],[Company]],"High")</f>
        <v>60.53</v>
      </c>
      <c r="I29" s="47" cm="1">
        <f t="array" ref="I29">_FV(Table1[[#This Row],[Company]],"Low")</f>
        <v>58.515000000000001</v>
      </c>
      <c r="J29" s="47" cm="1">
        <f t="array" ref="J29">_FV(Table1[[#This Row],[Company]],"Price")</f>
        <v>59.22</v>
      </c>
      <c r="K29" s="47" cm="1">
        <f t="array" ref="K29">_FV(Table1[[#This Row],[Company]],"Change")</f>
        <v>0.95</v>
      </c>
      <c r="L29" s="48" cm="1">
        <f t="array" ref="L29">_FV(Table1[[#This Row],[Company]],"Change (%)",TRUE)</f>
        <v>1.6303000000000002E-2</v>
      </c>
      <c r="M29" s="49" cm="1">
        <f t="array" ref="M29">_FV(Table1[[#This Row],[Company]],"52 week high",TRUE)</f>
        <v>59.22</v>
      </c>
      <c r="N29" s="49" cm="1">
        <f t="array" ref="N29">_FV(Table1[[#This Row],[Company]],"52 week low",TRUE)</f>
        <v>26.02</v>
      </c>
      <c r="O29" s="73">
        <f>IFERROR(_FV(A29,"P/E",TRUE),"")</f>
        <v>26.959599999999998</v>
      </c>
      <c r="P29" s="49">
        <f>N29 + ((M29-N29)/2)</f>
        <v>42.620000000000005</v>
      </c>
      <c r="Q29" s="78">
        <f>(Table1[[#This Row],[Close]]-Table1[[#This Row],[Alert Price]])/Table1[[#This Row],[Alert Price]]</f>
        <v>0.38948850305021099</v>
      </c>
      <c r="R29" s="50" cm="1">
        <f t="array" ref="R29">_FV(Table1[[#This Row],[Company]],"Beta")</f>
        <v>1.4028</v>
      </c>
      <c r="S29" s="51" t="str" cm="1">
        <f t="array" ref="S29">IF(_FV(Table1[[#This Row],[Company]],"Market cap",TRUE) &lt; 2000000000, "Small Cap", IF(_FV(Table1[[#This Row],[Company]],"Market cap",TRUE) &lt; 10000000000,"Medium Cap","Large Cap"))</f>
        <v>Large Cap</v>
      </c>
      <c r="T29" s="52">
        <f>IFERROR(VLOOKUP(B29,'Stock Purchase History'!B:G,5,FALSE) * VLOOKUP(B29,'Stock Purchase History'!B:G,6,FALSE),0)</f>
        <v>0</v>
      </c>
      <c r="U29" s="52">
        <f>IFERROR(J29 * VLOOKUP(B29,'Stock Purchase History'!B:G,5,FALSE),0)</f>
        <v>0</v>
      </c>
      <c r="V29" s="53">
        <f>IFERROR((((J29 * VLOOKUP(B29,'Stock Purchase History'!B:G,5,FALSE)) - (VLOOKUP(B29,'Stock Purchase History'!B:G,5,FALSE) * VLOOKUP(B29,'Stock Purchase History'!B:G,6,FALSE)))),0)</f>
        <v>0</v>
      </c>
      <c r="W29" s="54">
        <f>IFERROR((((J29 * VLOOKUP(B29,'Stock Purchase History'!B:G,5,FALSE)) - (VLOOKUP(B29,'Stock Purchase History'!B:G,5,FALSE) * VLOOKUP(B29,'Stock Purchase History'!B:G,6,FALSE))) / (VLOOKUP(B29,'Stock Purchase History'!B:G,5,FALSE)*VLOOKUP(B29,'Stock Purchase History'!B:G,6,FALSE))),0)</f>
        <v>0</v>
      </c>
    </row>
    <row r="30" spans="1:23">
      <c r="A30" s="46" t="e" vm="30">
        <v>#VALUE!</v>
      </c>
      <c r="B30" s="46" t="str" cm="1">
        <f t="array" ref="B30">_FV(A30,"Ticker symbol",TRUE)</f>
        <v>ECL</v>
      </c>
      <c r="C30" s="71"/>
      <c r="D30" s="46" t="s">
        <v>33</v>
      </c>
      <c r="E30" s="46" t="str" cm="1">
        <f t="array" ref="E30">_FV(Table1[[#This Row],[Company]],"Industry")</f>
        <v>Chemicals</v>
      </c>
      <c r="F30" s="47" cm="1">
        <f t="array" ref="F30">_FV(Table1[[#This Row],[Company]],"Previous close",TRUE)</f>
        <v>196.77</v>
      </c>
      <c r="G30" s="47" cm="1">
        <f t="array" ref="G30">_FV(Table1[[#This Row],[Company]],"Open")</f>
        <v>197.65</v>
      </c>
      <c r="H30" s="47" cm="1">
        <f t="array" ref="H30">_FV(Table1[[#This Row],[Company]],"High")</f>
        <v>198.64</v>
      </c>
      <c r="I30" s="47" cm="1">
        <f t="array" ref="I30">_FV(Table1[[#This Row],[Company]],"Low")</f>
        <v>194.54</v>
      </c>
      <c r="J30" s="47" cm="1">
        <f t="array" ref="J30">_FV(Table1[[#This Row],[Company]],"Price")</f>
        <v>197.5</v>
      </c>
      <c r="K30" s="47" cm="1">
        <f t="array" ref="K30">_FV(Table1[[#This Row],[Company]],"Change")</f>
        <v>0.73</v>
      </c>
      <c r="L30" s="48" cm="1">
        <f t="array" ref="L30">_FV(Table1[[#This Row],[Company]],"Change (%)",TRUE)</f>
        <v>3.7099999999999998E-3</v>
      </c>
      <c r="M30" s="49" cm="1">
        <f t="array" ref="M30">_FV(Table1[[#This Row],[Company]],"52 week high",TRUE)</f>
        <v>231.36</v>
      </c>
      <c r="N30" s="49" cm="1">
        <f t="array" ref="N30">_FV(Table1[[#This Row],[Company]],"52 week low",TRUE)</f>
        <v>124.6</v>
      </c>
      <c r="O30" s="73">
        <f>IFERROR(_FV(A30,"P/E",TRUE),"")</f>
        <v>37.0501</v>
      </c>
      <c r="P30" s="49">
        <f>N30 + ((M30-N30)/2)</f>
        <v>177.98000000000002</v>
      </c>
      <c r="Q30" s="78">
        <f>(Table1[[#This Row],[Close]]-Table1[[#This Row],[Alert Price]])/Table1[[#This Row],[Alert Price]]</f>
        <v>0.1096752444094841</v>
      </c>
      <c r="R30" s="50" cm="1">
        <f t="array" ref="R30">_FV(Table1[[#This Row],[Company]],"Beta")</f>
        <v>0.99739999999999995</v>
      </c>
      <c r="S30" s="51" t="str" cm="1">
        <f t="array" ref="S30">IF(_FV(Table1[[#This Row],[Company]],"Market cap",TRUE) &lt; 2000000000, "Small Cap", IF(_FV(Table1[[#This Row],[Company]],"Market cap",TRUE) &lt; 10000000000,"Medium Cap","Large Cap"))</f>
        <v>Large Cap</v>
      </c>
      <c r="T30" s="52">
        <f>IFERROR(VLOOKUP(B30,'Stock Purchase History'!B:G,5,FALSE) * VLOOKUP(B30,'Stock Purchase History'!B:G,6,FALSE),0)</f>
        <v>0</v>
      </c>
      <c r="U30" s="52">
        <f>IFERROR(J30 * VLOOKUP(B30,'Stock Purchase History'!B:G,5,FALSE),0)</f>
        <v>0</v>
      </c>
      <c r="V30" s="53">
        <f>IFERROR((((J30 * VLOOKUP(B30,'Stock Purchase History'!B:G,5,FALSE)) - (VLOOKUP(B30,'Stock Purchase History'!B:G,5,FALSE) * VLOOKUP(B30,'Stock Purchase History'!B:G,6,FALSE)))),0)</f>
        <v>0</v>
      </c>
      <c r="W30" s="54">
        <f>IFERROR((((J30 * VLOOKUP(B30,'Stock Purchase History'!B:G,5,FALSE)) - (VLOOKUP(B30,'Stock Purchase History'!B:G,5,FALSE) * VLOOKUP(B30,'Stock Purchase History'!B:G,6,FALSE))) / (VLOOKUP(B30,'Stock Purchase History'!B:G,5,FALSE)*VLOOKUP(B30,'Stock Purchase History'!B:G,6,FALSE))),0)</f>
        <v>0</v>
      </c>
    </row>
    <row r="31" spans="1:23">
      <c r="A31" s="46" t="e" vm="31">
        <v>#VALUE!</v>
      </c>
      <c r="B31" s="46" t="str" cm="1">
        <f t="array" ref="B31">_FV(A31,"Ticker symbol",TRUE)</f>
        <v>EL</v>
      </c>
      <c r="C31" s="71"/>
      <c r="D31" s="46" t="s">
        <v>31</v>
      </c>
      <c r="E31" s="55" t="str" cm="1">
        <f t="array" ref="E31">_FV(Table1[[#This Row],[Company]],"Industry")</f>
        <v>Personal &amp; Household Products &amp; Services</v>
      </c>
      <c r="F31" s="47" cm="1">
        <f t="array" ref="F31">_FV(Table1[[#This Row],[Company]],"Previous close",TRUE)</f>
        <v>188.61</v>
      </c>
      <c r="G31" s="47" cm="1">
        <f t="array" ref="G31">_FV(Table1[[#This Row],[Company]],"Open")</f>
        <v>188.89</v>
      </c>
      <c r="H31" s="47" cm="1">
        <f t="array" ref="H31">_FV(Table1[[#This Row],[Company]],"High")</f>
        <v>191.21</v>
      </c>
      <c r="I31" s="47" cm="1">
        <f t="array" ref="I31">_FV(Table1[[#This Row],[Company]],"Low")</f>
        <v>187.52</v>
      </c>
      <c r="J31" s="47" cm="1">
        <f t="array" ref="J31">_FV(Table1[[#This Row],[Company]],"Price")</f>
        <v>187.81</v>
      </c>
      <c r="K31" s="47" cm="1">
        <f t="array" ref="K31">_FV(Table1[[#This Row],[Company]],"Change")</f>
        <v>-0.8</v>
      </c>
      <c r="L31" s="48" cm="1">
        <f t="array" ref="L31">_FV(Table1[[#This Row],[Company]],"Change (%)",TRUE)</f>
        <v>-4.2420000000000001E-3</v>
      </c>
      <c r="M31" s="49" cm="1">
        <f t="array" ref="M31">_FV(Table1[[#This Row],[Company]],"52 week high",TRUE)</f>
        <v>220.42</v>
      </c>
      <c r="N31" s="49" cm="1">
        <f t="array" ref="N31">_FV(Table1[[#This Row],[Company]],"52 week low",TRUE)</f>
        <v>137.01140000000001</v>
      </c>
      <c r="O31" s="73">
        <f>IFERROR(_FV(A31,"P/E",TRUE),"")</f>
        <v>53.311599999999999</v>
      </c>
      <c r="P31" s="49">
        <f>N31 + ((M31-N31)/2)</f>
        <v>178.7157</v>
      </c>
      <c r="Q31" s="78">
        <f>(Table1[[#This Row],[Close]]-Table1[[#This Row],[Alert Price]])/Table1[[#This Row],[Alert Price]]</f>
        <v>5.0886967401297167E-2</v>
      </c>
      <c r="R31" s="50" cm="1">
        <f t="array" ref="R31">_FV(Table1[[#This Row],[Company]],"Beta")</f>
        <v>0.78080000000000005</v>
      </c>
      <c r="S31" s="51" t="str" cm="1">
        <f t="array" ref="S31">IF(_FV(Table1[[#This Row],[Company]],"Market cap",TRUE) &lt; 2000000000, "Small Cap", IF(_FV(Table1[[#This Row],[Company]],"Market cap",TRUE) &lt; 10000000000,"Medium Cap","Large Cap"))</f>
        <v>Large Cap</v>
      </c>
      <c r="T31" s="52">
        <f>IFERROR(VLOOKUP(B31,'Stock Purchase History'!B:G,5,FALSE) * VLOOKUP(B31,'Stock Purchase History'!B:G,6,FALSE),0)</f>
        <v>0</v>
      </c>
      <c r="U31" s="52">
        <f>IFERROR(J31 * VLOOKUP(B31,'Stock Purchase History'!B:G,5,FALSE),0)</f>
        <v>0</v>
      </c>
      <c r="V31" s="56">
        <f>IFERROR((((J31 * VLOOKUP(B31,'Stock Purchase History'!B:G,5,FALSE)) - (VLOOKUP(B31,'Stock Purchase History'!B:G,5,FALSE) * VLOOKUP(B31,'Stock Purchase History'!B:G,6,FALSE)))),0)</f>
        <v>0</v>
      </c>
      <c r="W31" s="54">
        <f>IFERROR((((J31 * VLOOKUP(B31,'Stock Purchase History'!B:G,5,FALSE)) - (VLOOKUP(B31,'Stock Purchase History'!B:G,5,FALSE) * VLOOKUP(B31,'Stock Purchase History'!B:G,6,FALSE))) / (VLOOKUP(B31,'Stock Purchase History'!B:G,5,FALSE)*VLOOKUP(B31,'Stock Purchase History'!B:G,6,FALSE))),0)</f>
        <v>0</v>
      </c>
    </row>
    <row r="32" spans="1:23">
      <c r="A32" s="46" t="e" vm="32">
        <v>#VALUE!</v>
      </c>
      <c r="B32" s="46" t="str">
        <f t="array" ref="B32">_FV(A32,"Ticker symbol",TRUE)</f>
        <v>FSLY</v>
      </c>
      <c r="C32" s="71">
        <v>2</v>
      </c>
      <c r="D32" s="46" t="s">
        <v>32</v>
      </c>
      <c r="E32" s="55" t="str">
        <f t="array" ref="E32">_FV(Table1[[#This Row],[Company]],"Industry")</f>
        <v>Software &amp; IT Services</v>
      </c>
      <c r="F32" s="47">
        <f t="array" ref="F32">_FV(Table1[[#This Row],[Company]],"Previous close",TRUE)</f>
        <v>96.16</v>
      </c>
      <c r="G32" s="47">
        <f t="array" ref="G32">_FV(Table1[[#This Row],[Company]],"Open")</f>
        <v>94.6</v>
      </c>
      <c r="H32" s="47">
        <f t="array" ref="H32">_FV(Table1[[#This Row],[Company]],"High")</f>
        <v>102.95</v>
      </c>
      <c r="I32" s="47">
        <f t="array" ref="I32">_FV(Table1[[#This Row],[Company]],"Low")</f>
        <v>94.5</v>
      </c>
      <c r="J32" s="47">
        <f t="array" ref="J32">_FV(Table1[[#This Row],[Company]],"Price")</f>
        <v>102.72</v>
      </c>
      <c r="K32" s="47">
        <f t="array" ref="K32">_FV(Table1[[#This Row],[Company]],"Change")</f>
        <v>6.56</v>
      </c>
      <c r="L32" s="48">
        <f t="array" ref="L32">_FV(Table1[[#This Row],[Company]],"Change (%)",TRUE)</f>
        <v>6.8220000000000003E-2</v>
      </c>
      <c r="M32" s="49">
        <f t="array" ref="M32">_FV(Table1[[#This Row],[Company]],"52 week high",TRUE)</f>
        <v>102.72</v>
      </c>
      <c r="N32" s="49">
        <f t="array" ref="N32">_FV(Table1[[#This Row],[Company]],"52 week low",TRUE)</f>
        <v>10.63</v>
      </c>
      <c r="O32" s="73">
        <f>IFERROR(_FV(A32,"P/E",TRUE),"")</f>
        <v>0</v>
      </c>
      <c r="P32" s="49">
        <f>N32 + ((M32-N32)/2)</f>
        <v>56.675000000000004</v>
      </c>
      <c r="Q32" s="78">
        <f>(Table1[[#This Row],[Close]]-Table1[[#This Row],[Alert Price]])/Table1[[#This Row],[Alert Price]]</f>
        <v>0.81243934715483002</v>
      </c>
      <c r="R32" s="50" t="e" vm="18">
        <f t="array" ref="R32">_FV(Table1[[#This Row],[Company]],"Beta")</f>
        <v>#VALUE!</v>
      </c>
      <c r="S32" s="51" t="str">
        <f t="array" ref="S32">IF(_FV(Table1[[#This Row],[Company]],"Market cap",TRUE) &lt; 2000000000, "Small Cap", IF(_FV(Table1[[#This Row],[Company]],"Market cap",TRUE) &lt; 10000000000,"Medium Cap","Large Cap"))</f>
        <v>Medium Cap</v>
      </c>
      <c r="T32" s="52">
        <f>IFERROR(VLOOKUP(B32,'Stock Purchase History'!B:G,5,FALSE) * VLOOKUP(B32,'Stock Purchase History'!B:G,6,FALSE),0)</f>
        <v>0</v>
      </c>
      <c r="U32" s="52">
        <f>IFERROR(J32 * VLOOKUP(B32,'Stock Purchase History'!B:G,5,FALSE),0)</f>
        <v>0</v>
      </c>
      <c r="V32" s="56">
        <f>IFERROR((((J32 * VLOOKUP(B32,'Stock Purchase History'!B:G,5,FALSE)) - (VLOOKUP(B32,'Stock Purchase History'!B:G,5,FALSE) * VLOOKUP(B32,'Stock Purchase History'!B:G,6,FALSE)))),0)</f>
        <v>0</v>
      </c>
      <c r="W32" s="54">
        <f>IFERROR((((J32 * VLOOKUP(B32,'Stock Purchase History'!B:G,5,FALSE)) - (VLOOKUP(B32,'Stock Purchase History'!B:G,5,FALSE) * VLOOKUP(B32,'Stock Purchase History'!B:G,6,FALSE))) / (VLOOKUP(B32,'Stock Purchase History'!B:G,5,FALSE)*VLOOKUP(B32,'Stock Purchase History'!B:G,6,FALSE))),0)</f>
        <v>0</v>
      </c>
    </row>
    <row r="33" spans="1:23">
      <c r="A33" s="46" t="e" vm="33">
        <v>#VALUE!</v>
      </c>
      <c r="B33" s="46" t="str" cm="1">
        <f t="array" ref="B33">_FV(A33,"Ticker symbol",TRUE)</f>
        <v>FIVN</v>
      </c>
      <c r="C33" s="71"/>
      <c r="D33" s="46" t="s">
        <v>25</v>
      </c>
      <c r="E33" s="46" t="str" cm="1">
        <f t="array" ref="E33">_FV(Table1[[#This Row],[Company]],"Industry")</f>
        <v>Software &amp; IT Services</v>
      </c>
      <c r="F33" s="47" cm="1">
        <f t="array" ref="F33">_FV(Table1[[#This Row],[Company]],"Previous close",TRUE)</f>
        <v>118.2</v>
      </c>
      <c r="G33" s="47" cm="1">
        <f t="array" ref="G33">_FV(Table1[[#This Row],[Company]],"Open")</f>
        <v>120.16</v>
      </c>
      <c r="H33" s="47" cm="1">
        <f t="array" ref="H33">_FV(Table1[[#This Row],[Company]],"High")</f>
        <v>122.19</v>
      </c>
      <c r="I33" s="47" cm="1">
        <f t="array" ref="I33">_FV(Table1[[#This Row],[Company]],"Low")</f>
        <v>118.36</v>
      </c>
      <c r="J33" s="47" cm="1">
        <f t="array" ref="J33">_FV(Table1[[#This Row],[Company]],"Price")</f>
        <v>120.94</v>
      </c>
      <c r="K33" s="47" cm="1">
        <f t="array" ref="K33">_FV(Table1[[#This Row],[Company]],"Change")</f>
        <v>2.74</v>
      </c>
      <c r="L33" s="48" cm="1">
        <f t="array" ref="L33">_FV(Table1[[#This Row],[Company]],"Change (%)",TRUE)</f>
        <v>2.3180999999999997E-2</v>
      </c>
      <c r="M33" s="49" cm="1">
        <f t="array" ref="M33">_FV(Table1[[#This Row],[Company]],"52 week high",TRUE)</f>
        <v>120.94</v>
      </c>
      <c r="N33" s="49" cm="1">
        <f t="array" ref="N33">_FV(Table1[[#This Row],[Company]],"52 week low",TRUE)</f>
        <v>46.215000000000003</v>
      </c>
      <c r="O33" s="73">
        <f>IFERROR(_FV(A33,"P/E",TRUE),"")</f>
        <v>141.64619999999999</v>
      </c>
      <c r="P33" s="49">
        <f>N33 + ((M33-N33)/2)</f>
        <v>83.577500000000001</v>
      </c>
      <c r="Q33" s="78">
        <f>(Table1[[#This Row],[Close]]-Table1[[#This Row],[Alert Price]])/Table1[[#This Row],[Alert Price]]</f>
        <v>0.44704017229517512</v>
      </c>
      <c r="R33" s="50" cm="1">
        <f t="array" ref="R33">_FV(Table1[[#This Row],[Company]],"Beta")</f>
        <v>0.74709999999999999</v>
      </c>
      <c r="S33" s="51" t="str" cm="1">
        <f t="array" ref="S33">IF(_FV(Table1[[#This Row],[Company]],"Market cap",TRUE) &lt; 2000000000, "Small Cap", IF(_FV(Table1[[#This Row],[Company]],"Market cap",TRUE) &lt; 10000000000,"Medium Cap","Large Cap"))</f>
        <v>Medium Cap</v>
      </c>
      <c r="T33" s="52">
        <f>IFERROR(VLOOKUP(B33,'Stock Purchase History'!B:G,5,FALSE) * VLOOKUP(B33,'Stock Purchase History'!B:G,6,FALSE),0)</f>
        <v>0</v>
      </c>
      <c r="U33" s="52">
        <f>IFERROR(J33 * VLOOKUP(B33,'Stock Purchase History'!B:G,5,FALSE),0)</f>
        <v>0</v>
      </c>
      <c r="V33" s="53">
        <f>IFERROR((((J33 * VLOOKUP(B33,'Stock Purchase History'!B:G,5,FALSE)) - (VLOOKUP(B33,'Stock Purchase History'!B:G,5,FALSE) * VLOOKUP(B33,'Stock Purchase History'!B:G,6,FALSE)))),0)</f>
        <v>0</v>
      </c>
      <c r="W33" s="54">
        <f>IFERROR((((J33 * VLOOKUP(B33,'Stock Purchase History'!B:G,5,FALSE)) - (VLOOKUP(B33,'Stock Purchase History'!B:G,5,FALSE) * VLOOKUP(B33,'Stock Purchase History'!B:G,6,FALSE))) / (VLOOKUP(B33,'Stock Purchase History'!B:G,5,FALSE)*VLOOKUP(B33,'Stock Purchase History'!B:G,6,FALSE))),0)</f>
        <v>0</v>
      </c>
    </row>
    <row r="34" spans="1:23">
      <c r="A34" s="46" t="e" vm="34">
        <v>#VALUE!</v>
      </c>
      <c r="B34" s="46" t="str" cm="1">
        <f t="array" ref="B34">_FV(A34,"Ticker symbol",TRUE)</f>
        <v>GILD</v>
      </c>
      <c r="C34" s="71"/>
      <c r="D34" s="46" t="s">
        <v>24</v>
      </c>
      <c r="E34" s="46" t="str" cm="1">
        <f t="array" ref="E34">_FV(Table1[[#This Row],[Company]],"Industry")</f>
        <v>Biotechnology &amp; Medical Research</v>
      </c>
      <c r="F34" s="47" cm="1">
        <f t="array" ref="F34">_FV(Table1[[#This Row],[Company]],"Previous close",TRUE)</f>
        <v>75.61</v>
      </c>
      <c r="G34" s="47" cm="1">
        <f t="array" ref="G34">_FV(Table1[[#This Row],[Company]],"Open")</f>
        <v>75.11</v>
      </c>
      <c r="H34" s="47" cm="1">
        <f t="array" ref="H34">_FV(Table1[[#This Row],[Company]],"High")</f>
        <v>75.84</v>
      </c>
      <c r="I34" s="47" cm="1">
        <f t="array" ref="I34">_FV(Table1[[#This Row],[Company]],"Low")</f>
        <v>73.95</v>
      </c>
      <c r="J34" s="47" cm="1">
        <f t="array" ref="J34">_FV(Table1[[#This Row],[Company]],"Price")</f>
        <v>74.709999999999994</v>
      </c>
      <c r="K34" s="47" cm="1">
        <f t="array" ref="K34">_FV(Table1[[#This Row],[Company]],"Change")</f>
        <v>-0.9</v>
      </c>
      <c r="L34" s="48" cm="1">
        <f t="array" ref="L34">_FV(Table1[[#This Row],[Company]],"Change (%)",TRUE)</f>
        <v>-1.1902999999999999E-2</v>
      </c>
      <c r="M34" s="49" cm="1">
        <f t="array" ref="M34">_FV(Table1[[#This Row],[Company]],"52 week high",TRUE)</f>
        <v>85.97</v>
      </c>
      <c r="N34" s="49" cm="1">
        <f t="array" ref="N34">_FV(Table1[[#This Row],[Company]],"52 week low",TRUE)</f>
        <v>60.89</v>
      </c>
      <c r="O34" s="73">
        <f>IFERROR(_FV(A34,"P/E",TRUE),"")</f>
        <v>19.436299999999999</v>
      </c>
      <c r="P34" s="49">
        <f>N34 + ((M34-N34)/2)</f>
        <v>73.430000000000007</v>
      </c>
      <c r="Q34" s="78">
        <f>(Table1[[#This Row],[Close]]-Table1[[#This Row],[Alert Price]])/Table1[[#This Row],[Alert Price]]</f>
        <v>1.7431567479231743E-2</v>
      </c>
      <c r="R34" s="50" cm="1">
        <f t="array" ref="R34">_FV(Table1[[#This Row],[Company]],"Beta")</f>
        <v>0.70679999999999998</v>
      </c>
      <c r="S34" s="51" t="str" cm="1">
        <f t="array" ref="S34">IF(_FV(Table1[[#This Row],[Company]],"Market cap",TRUE) &lt; 2000000000, "Small Cap", IF(_FV(Table1[[#This Row],[Company]],"Market cap",TRUE) &lt; 10000000000,"Medium Cap","Large Cap"))</f>
        <v>Large Cap</v>
      </c>
      <c r="T34" s="52">
        <f>IFERROR(VLOOKUP(B34,'Stock Purchase History'!B:G,5,FALSE) * VLOOKUP(B34,'Stock Purchase History'!B:G,6,FALSE),0)</f>
        <v>0</v>
      </c>
      <c r="U34" s="52">
        <f>IFERROR(J34 * VLOOKUP(B34,'Stock Purchase History'!B:G,5,FALSE),0)</f>
        <v>0</v>
      </c>
      <c r="V34" s="53">
        <f>IFERROR((((J34 * VLOOKUP(B34,'Stock Purchase History'!B:G,5,FALSE)) - (VLOOKUP(B34,'Stock Purchase History'!B:G,5,FALSE) * VLOOKUP(B34,'Stock Purchase History'!B:G,6,FALSE)))),0)</f>
        <v>0</v>
      </c>
      <c r="W34" s="54">
        <f>IFERROR((((J34 * VLOOKUP(B34,'Stock Purchase History'!B:G,5,FALSE)) - (VLOOKUP(B34,'Stock Purchase History'!B:G,5,FALSE) * VLOOKUP(B34,'Stock Purchase History'!B:G,6,FALSE))) / (VLOOKUP(B34,'Stock Purchase History'!B:G,5,FALSE)*VLOOKUP(B34,'Stock Purchase History'!B:G,6,FALSE))),0)</f>
        <v>0</v>
      </c>
    </row>
    <row r="35" spans="1:23">
      <c r="A35" s="46" t="e" vm="35">
        <v>#VALUE!</v>
      </c>
      <c r="B35" s="46" t="str" cm="1">
        <f t="array" ref="B35">_FV(A35,"Ticker symbol",TRUE)</f>
        <v>HBI</v>
      </c>
      <c r="C35" s="71"/>
      <c r="D35" s="46" t="s">
        <v>27</v>
      </c>
      <c r="E35" s="46" t="str" cm="1">
        <f t="array" ref="E35">_FV(Table1[[#This Row],[Company]],"Industry")</f>
        <v>Textiles &amp; Apparel</v>
      </c>
      <c r="F35" s="47" cm="1">
        <f t="array" ref="F35">_FV(Table1[[#This Row],[Company]],"Previous close",TRUE)</f>
        <v>11.37</v>
      </c>
      <c r="G35" s="47" cm="1">
        <f t="array" ref="G35">_FV(Table1[[#This Row],[Company]],"Open")</f>
        <v>11.33</v>
      </c>
      <c r="H35" s="47" cm="1">
        <f t="array" ref="H35">_FV(Table1[[#This Row],[Company]],"High")</f>
        <v>11.37</v>
      </c>
      <c r="I35" s="47" cm="1">
        <f t="array" ref="I35">_FV(Table1[[#This Row],[Company]],"Low")</f>
        <v>10.72</v>
      </c>
      <c r="J35" s="47" cm="1">
        <f t="array" ref="J35">_FV(Table1[[#This Row],[Company]],"Price")</f>
        <v>10.77</v>
      </c>
      <c r="K35" s="47" cm="1">
        <f t="array" ref="K35">_FV(Table1[[#This Row],[Company]],"Change")</f>
        <v>-0.6</v>
      </c>
      <c r="L35" s="48" cm="1">
        <f t="array" ref="L35">_FV(Table1[[#This Row],[Company]],"Change (%)",TRUE)</f>
        <v>-5.2770000000000004E-2</v>
      </c>
      <c r="M35" s="49" cm="1">
        <f t="array" ref="M35">_FV(Table1[[#This Row],[Company]],"52 week high",TRUE)</f>
        <v>17.440000000000001</v>
      </c>
      <c r="N35" s="49" cm="1">
        <f t="array" ref="N35">_FV(Table1[[#This Row],[Company]],"52 week low",TRUE)</f>
        <v>6.96</v>
      </c>
      <c r="O35" s="73">
        <f>IFERROR(_FV(A35,"P/E",TRUE),"")</f>
        <v>8.0995000000000008</v>
      </c>
      <c r="P35" s="49">
        <f>N35 + ((M35-N35)/2)</f>
        <v>12.2</v>
      </c>
      <c r="Q35" s="78">
        <f>(Table1[[#This Row],[Close]]-Table1[[#This Row],[Alert Price]])/Table1[[#This Row],[Alert Price]]</f>
        <v>-0.11721311475409835</v>
      </c>
      <c r="R35" s="50" cm="1">
        <f t="array" ref="R35">_FV(Table1[[#This Row],[Company]],"Beta")</f>
        <v>1.5602</v>
      </c>
      <c r="S35" s="51" t="str" cm="1">
        <f t="array" ref="S35">IF(_FV(Table1[[#This Row],[Company]],"Market cap",TRUE) &lt; 2000000000, "Small Cap", IF(_FV(Table1[[#This Row],[Company]],"Market cap",TRUE) &lt; 10000000000,"Medium Cap","Large Cap"))</f>
        <v>Medium Cap</v>
      </c>
      <c r="T35" s="52">
        <f>IFERROR(VLOOKUP(B35,'Stock Purchase History'!B:G,5,FALSE) * VLOOKUP(B35,'Stock Purchase History'!B:G,6,FALSE),0)</f>
        <v>0</v>
      </c>
      <c r="U35" s="52">
        <f>IFERROR(J35 * VLOOKUP(B35,'Stock Purchase History'!B:G,5,FALSE),0)</f>
        <v>0</v>
      </c>
      <c r="V35" s="53">
        <f>IFERROR((((J35 * VLOOKUP(B35,'Stock Purchase History'!B:G,5,FALSE)) - (VLOOKUP(B35,'Stock Purchase History'!B:G,5,FALSE) * VLOOKUP(B35,'Stock Purchase History'!B:G,6,FALSE)))),0)</f>
        <v>0</v>
      </c>
      <c r="W35" s="54">
        <f>IFERROR((((J35 * VLOOKUP(B35,'Stock Purchase History'!B:G,5,FALSE)) - (VLOOKUP(B35,'Stock Purchase History'!B:G,5,FALSE) * VLOOKUP(B35,'Stock Purchase History'!B:G,6,FALSE))) / (VLOOKUP(B35,'Stock Purchase History'!B:G,5,FALSE)*VLOOKUP(B35,'Stock Purchase History'!B:G,6,FALSE))),0)</f>
        <v>0</v>
      </c>
    </row>
    <row r="36" spans="1:23">
      <c r="A36" s="46" t="e" vm="36">
        <v>#VALUE!</v>
      </c>
      <c r="B36" s="46" t="str" cm="1">
        <f t="array" ref="B36">_FV(A36,"Ticker symbol",TRUE)</f>
        <v>HDB</v>
      </c>
      <c r="C36" s="71"/>
      <c r="D36" s="46" t="s">
        <v>29</v>
      </c>
      <c r="E36" s="46" t="str" cm="1">
        <f t="array" ref="E36">_FV(Table1[[#This Row],[Company]],"Industry")</f>
        <v>Banking Services</v>
      </c>
      <c r="F36" s="47" cm="1">
        <f t="array" ref="F36">_FV(Table1[[#This Row],[Company]],"Previous close",TRUE)</f>
        <v>48.63</v>
      </c>
      <c r="G36" s="47" cm="1">
        <f t="array" ref="G36">_FV(Table1[[#This Row],[Company]],"Open")</f>
        <v>48.63</v>
      </c>
      <c r="H36" s="47" cm="1">
        <f t="array" ref="H36">_FV(Table1[[#This Row],[Company]],"High")</f>
        <v>48.86</v>
      </c>
      <c r="I36" s="47" cm="1">
        <f t="array" ref="I36">_FV(Table1[[#This Row],[Company]],"Low")</f>
        <v>48.01</v>
      </c>
      <c r="J36" s="47" cm="1">
        <f t="array" ref="J36">_FV(Table1[[#This Row],[Company]],"Price")</f>
        <v>48.55</v>
      </c>
      <c r="K36" s="47" cm="1">
        <f t="array" ref="K36">_FV(Table1[[#This Row],[Company]],"Change")</f>
        <v>-0.08</v>
      </c>
      <c r="L36" s="48" cm="1">
        <f t="array" ref="L36">_FV(Table1[[#This Row],[Company]],"Change (%)",TRUE)</f>
        <v>-1.645E-3</v>
      </c>
      <c r="M36" s="49" cm="1">
        <f t="array" ref="M36">_FV(Table1[[#This Row],[Company]],"52 week high",TRUE)</f>
        <v>65.38</v>
      </c>
      <c r="N36" s="49" cm="1">
        <f t="array" ref="N36">_FV(Table1[[#This Row],[Company]],"52 week low",TRUE)</f>
        <v>29.5</v>
      </c>
      <c r="O36" s="73">
        <f>IFERROR(_FV(A36,"P/E",TRUE),"")</f>
        <v>27.582000000000001</v>
      </c>
      <c r="P36" s="49">
        <f>N36 + ((M36-N36)/2)</f>
        <v>47.44</v>
      </c>
      <c r="Q36" s="78">
        <f>(Table1[[#This Row],[Close]]-Table1[[#This Row],[Alert Price]])/Table1[[#This Row],[Alert Price]]</f>
        <v>2.3397976391231017E-2</v>
      </c>
      <c r="R36" s="50" cm="1">
        <f t="array" ref="R36">_FV(Table1[[#This Row],[Company]],"Beta")</f>
        <v>0.82340000000000002</v>
      </c>
      <c r="S36" s="51" t="str" cm="1">
        <f t="array" ref="S36">IF(_FV(Table1[[#This Row],[Company]],"Market cap",TRUE) &lt; 2000000000, "Small Cap", IF(_FV(Table1[[#This Row],[Company]],"Market cap",TRUE) &lt; 10000000000,"Medium Cap","Large Cap"))</f>
        <v>Large Cap</v>
      </c>
      <c r="T36" s="52">
        <f>IFERROR(VLOOKUP(B36,'Stock Purchase History'!B:G,5,FALSE) * VLOOKUP(B36,'Stock Purchase History'!B:G,6,FALSE),0)</f>
        <v>0</v>
      </c>
      <c r="U36" s="52">
        <f>IFERROR(J36 * VLOOKUP(B36,'Stock Purchase History'!B:G,5,FALSE),0)</f>
        <v>0</v>
      </c>
      <c r="V36" s="53">
        <f>IFERROR((((J36 * VLOOKUP(B36,'Stock Purchase History'!B:G,5,FALSE)) - (VLOOKUP(B36,'Stock Purchase History'!B:G,5,FALSE) * VLOOKUP(B36,'Stock Purchase History'!B:G,6,FALSE)))),0)</f>
        <v>0</v>
      </c>
      <c r="W36" s="54">
        <f>IFERROR((((J36 * VLOOKUP(B36,'Stock Purchase History'!B:G,5,FALSE)) - (VLOOKUP(B36,'Stock Purchase History'!B:G,5,FALSE) * VLOOKUP(B36,'Stock Purchase History'!B:G,6,FALSE))) / (VLOOKUP(B36,'Stock Purchase History'!B:G,5,FALSE)*VLOOKUP(B36,'Stock Purchase History'!B:G,6,FALSE))),0)</f>
        <v>0</v>
      </c>
    </row>
    <row r="37" spans="1:23">
      <c r="A37" s="46" t="e" vm="37">
        <v>#VALUE!</v>
      </c>
      <c r="B37" s="46" t="str" cm="1">
        <f t="array" ref="B37">_FV(A37,"Ticker symbol",TRUE)</f>
        <v>HON</v>
      </c>
      <c r="C37" s="71"/>
      <c r="D37" s="46" t="s">
        <v>23</v>
      </c>
      <c r="E37" s="46" t="str" cm="1">
        <f t="array" ref="E37">_FV(Table1[[#This Row],[Company]],"Industry")</f>
        <v>Industrial Conglomerates</v>
      </c>
      <c r="F37" s="47" cm="1">
        <f t="array" ref="F37">_FV(Table1[[#This Row],[Company]],"Previous close",TRUE)</f>
        <v>145.59</v>
      </c>
      <c r="G37" s="47" cm="1">
        <f t="array" ref="G37">_FV(Table1[[#This Row],[Company]],"Open")</f>
        <v>144.74</v>
      </c>
      <c r="H37" s="47" cm="1">
        <f t="array" ref="H37">_FV(Table1[[#This Row],[Company]],"High")</f>
        <v>145.52000000000001</v>
      </c>
      <c r="I37" s="47" cm="1">
        <f t="array" ref="I37">_FV(Table1[[#This Row],[Company]],"Low")</f>
        <v>141.33000000000001</v>
      </c>
      <c r="J37" s="47" cm="1">
        <f t="array" ref="J37">_FV(Table1[[#This Row],[Company]],"Price")</f>
        <v>141.37</v>
      </c>
      <c r="K37" s="47" cm="1">
        <f t="array" ref="K37">_FV(Table1[[#This Row],[Company]],"Change")</f>
        <v>-4.22</v>
      </c>
      <c r="L37" s="48" cm="1">
        <f t="array" ref="L37">_FV(Table1[[#This Row],[Company]],"Change (%)",TRUE)</f>
        <v>-2.8986000000000001E-2</v>
      </c>
      <c r="M37" s="49" cm="1">
        <f t="array" ref="M37">_FV(Table1[[#This Row],[Company]],"52 week high",TRUE)</f>
        <v>184.06</v>
      </c>
      <c r="N37" s="49" cm="1">
        <f t="array" ref="N37">_FV(Table1[[#This Row],[Company]],"52 week low",TRUE)</f>
        <v>101.08</v>
      </c>
      <c r="O37" s="73">
        <f>IFERROR(_FV(A37,"P/E",TRUE),"")</f>
        <v>17.508900000000001</v>
      </c>
      <c r="P37" s="49">
        <f>N37 + ((M37-N37)/2)</f>
        <v>142.57</v>
      </c>
      <c r="Q37" s="78">
        <f>(Table1[[#This Row],[Close]]-Table1[[#This Row],[Alert Price]])/Table1[[#This Row],[Alert Price]]</f>
        <v>-8.416918005190354E-3</v>
      </c>
      <c r="R37" s="50" cm="1">
        <f t="array" ref="R37">_FV(Table1[[#This Row],[Company]],"Beta")</f>
        <v>1.0298</v>
      </c>
      <c r="S37" s="51" t="str" cm="1">
        <f t="array" ref="S37">IF(_FV(Table1[[#This Row],[Company]],"Market cap",TRUE) &lt; 2000000000, "Small Cap", IF(_FV(Table1[[#This Row],[Company]],"Market cap",TRUE) &lt; 10000000000,"Medium Cap","Large Cap"))</f>
        <v>Large Cap</v>
      </c>
      <c r="T37" s="52">
        <f>IFERROR(VLOOKUP(B37,'Stock Purchase History'!B:G,5,FALSE) * VLOOKUP(B37,'Stock Purchase History'!B:G,6,FALSE),0)</f>
        <v>0</v>
      </c>
      <c r="U37" s="52">
        <f>IFERROR(J37 * VLOOKUP(B37,'Stock Purchase History'!B:G,5,FALSE),0)</f>
        <v>0</v>
      </c>
      <c r="V37" s="53">
        <f>IFERROR((((J37 * VLOOKUP(B37,'Stock Purchase History'!B:G,5,FALSE)) - (VLOOKUP(B37,'Stock Purchase History'!B:G,5,FALSE) * VLOOKUP(B37,'Stock Purchase History'!B:G,6,FALSE)))),0)</f>
        <v>0</v>
      </c>
      <c r="W37" s="54">
        <f>IFERROR((((J37 * VLOOKUP(B37,'Stock Purchase History'!B:G,5,FALSE)) - (VLOOKUP(B37,'Stock Purchase History'!B:G,5,FALSE) * VLOOKUP(B37,'Stock Purchase History'!B:G,6,FALSE))) / (VLOOKUP(B37,'Stock Purchase History'!B:G,5,FALSE)*VLOOKUP(B37,'Stock Purchase History'!B:G,6,FALSE))),0)</f>
        <v>0</v>
      </c>
    </row>
    <row r="38" spans="1:23">
      <c r="A38" s="46" t="e" vm="38">
        <v>#VALUE!</v>
      </c>
      <c r="B38" s="46" t="str">
        <f t="array" ref="B38">_FV(A38,"Ticker symbol",TRUE)</f>
        <v>JNJ</v>
      </c>
      <c r="C38" s="71"/>
      <c r="D38" s="46" t="s">
        <v>24</v>
      </c>
      <c r="E38" s="55" t="str">
        <f t="array" ref="E38">_FV(Table1[[#This Row],[Company]],"Industry")</f>
        <v>Pharmaceuticals</v>
      </c>
      <c r="F38" s="47">
        <f t="array" ref="F38">_FV(Table1[[#This Row],[Company]],"Previous close",TRUE)</f>
        <v>143.27000000000001</v>
      </c>
      <c r="G38" s="47">
        <f t="array" ref="G38">_FV(Table1[[#This Row],[Company]],"Open")</f>
        <v>142.76</v>
      </c>
      <c r="H38" s="47">
        <f t="array" ref="H38">_FV(Table1[[#This Row],[Company]],"High")</f>
        <v>144.42500000000001</v>
      </c>
      <c r="I38" s="47">
        <f t="array" ref="I38">_FV(Table1[[#This Row],[Company]],"Low")</f>
        <v>140.58000000000001</v>
      </c>
      <c r="J38" s="47">
        <f t="array" ref="J38">_FV(Table1[[#This Row],[Company]],"Price")</f>
        <v>142.49</v>
      </c>
      <c r="K38" s="47">
        <f t="array" ref="K38">_FV(Table1[[#This Row],[Company]],"Change")</f>
        <v>-0.78</v>
      </c>
      <c r="L38" s="48">
        <f t="array" ref="L38">_FV(Table1[[#This Row],[Company]],"Change (%)",TRUE)</f>
        <v>-5.4440000000000001E-3</v>
      </c>
      <c r="M38" s="49">
        <f t="array" ref="M38">_FV(Table1[[#This Row],[Company]],"52 week high",TRUE)</f>
        <v>157</v>
      </c>
      <c r="N38" s="49">
        <f t="array" ref="N38">_FV(Table1[[#This Row],[Company]],"52 week low",TRUE)</f>
        <v>109.16</v>
      </c>
      <c r="O38" s="73">
        <f>IFERROR(_FV(A38,"P/E",TRUE),"")</f>
        <v>22.351500000000001</v>
      </c>
      <c r="P38" s="49">
        <f>N38 + ((M38-N38)/2)</f>
        <v>133.07999999999998</v>
      </c>
      <c r="Q38" s="78">
        <f>(Table1[[#This Row],[Close]]-Table1[[#This Row],[Alert Price]])/Table1[[#This Row],[Alert Price]]</f>
        <v>7.0709347760745611E-2</v>
      </c>
      <c r="R38" s="50">
        <f t="array" ref="R38">_FV(Table1[[#This Row],[Company]],"Beta")</f>
        <v>0.6956</v>
      </c>
      <c r="S38" s="51" t="str">
        <f t="array" ref="S38">IF(_FV(Table1[[#This Row],[Company]],"Market cap",TRUE) &lt; 2000000000, "Small Cap", IF(_FV(Table1[[#This Row],[Company]],"Market cap",TRUE) &lt; 10000000000,"Medium Cap","Large Cap"))</f>
        <v>Large Cap</v>
      </c>
      <c r="T38" s="52">
        <f>IFERROR(VLOOKUP(B38,'Stock Purchase History'!B:G,5,FALSE) * VLOOKUP(B38,'Stock Purchase History'!B:G,6,FALSE),0)</f>
        <v>0</v>
      </c>
      <c r="U38" s="52">
        <f>IFERROR(J38 * VLOOKUP(B38,'Stock Purchase History'!B:G,5,FALSE),0)</f>
        <v>0</v>
      </c>
      <c r="V38" s="56">
        <f>IFERROR((((J38 * VLOOKUP(B38,'Stock Purchase History'!B:G,5,FALSE)) - (VLOOKUP(B38,'Stock Purchase History'!B:G,5,FALSE) * VLOOKUP(B38,'Stock Purchase History'!B:G,6,FALSE)))),0)</f>
        <v>0</v>
      </c>
      <c r="W38" s="54">
        <f>IFERROR((((J38 * VLOOKUP(B38,'Stock Purchase History'!B:G,5,FALSE)) - (VLOOKUP(B38,'Stock Purchase History'!B:G,5,FALSE) * VLOOKUP(B38,'Stock Purchase History'!B:G,6,FALSE))) / (VLOOKUP(B38,'Stock Purchase History'!B:G,5,FALSE)*VLOOKUP(B38,'Stock Purchase History'!B:G,6,FALSE))),0)</f>
        <v>0</v>
      </c>
    </row>
    <row r="39" spans="1:23">
      <c r="A39" s="46" t="e" vm="39">
        <v>#VALUE!</v>
      </c>
      <c r="B39" s="46" t="str" cm="1">
        <f t="array" ref="B39">_FV(A39,"Ticker symbol",TRUE)</f>
        <v>JPM</v>
      </c>
      <c r="C39" s="71"/>
      <c r="D39" s="46" t="s">
        <v>29</v>
      </c>
      <c r="E39" s="46" t="str" cm="1">
        <f t="array" ref="E39">_FV(Table1[[#This Row],[Company]],"Industry")</f>
        <v>Banking Services</v>
      </c>
      <c r="F39" s="47" cm="1">
        <f t="array" ref="F39">_FV(Table1[[#This Row],[Company]],"Previous close",TRUE)</f>
        <v>93.3</v>
      </c>
      <c r="G39" s="47" cm="1">
        <f t="array" ref="G39">_FV(Table1[[#This Row],[Company]],"Open")</f>
        <v>93.52</v>
      </c>
      <c r="H39" s="47" cm="1">
        <f t="array" ref="H39">_FV(Table1[[#This Row],[Company]],"High")</f>
        <v>94.12</v>
      </c>
      <c r="I39" s="47" cm="1">
        <f t="array" ref="I39">_FV(Table1[[#This Row],[Company]],"Low")</f>
        <v>90.776399999999995</v>
      </c>
      <c r="J39" s="47" cm="1">
        <f t="array" ref="J39">_FV(Table1[[#This Row],[Company]],"Price")</f>
        <v>91.28</v>
      </c>
      <c r="K39" s="47" cm="1">
        <f t="array" ref="K39">_FV(Table1[[#This Row],[Company]],"Change")</f>
        <v>-2.02</v>
      </c>
      <c r="L39" s="48" cm="1">
        <f t="array" ref="L39">_FV(Table1[[#This Row],[Company]],"Change (%)",TRUE)</f>
        <v>-2.1650999999999997E-2</v>
      </c>
      <c r="M39" s="49" cm="1">
        <f t="array" ref="M39">_FV(Table1[[#This Row],[Company]],"52 week high",TRUE)</f>
        <v>141.1</v>
      </c>
      <c r="N39" s="49" cm="1">
        <f t="array" ref="N39">_FV(Table1[[#This Row],[Company]],"52 week low",TRUE)</f>
        <v>76.91</v>
      </c>
      <c r="O39" s="73">
        <f>IFERROR(_FV(A39,"P/E",TRUE),"")</f>
        <v>10.5379</v>
      </c>
      <c r="P39" s="49">
        <f>N39 + ((M39-N39)/2)</f>
        <v>109.005</v>
      </c>
      <c r="Q39" s="78">
        <f>(Table1[[#This Row],[Close]]-Table1[[#This Row],[Alert Price]])/Table1[[#This Row],[Alert Price]]</f>
        <v>-0.16260721985230031</v>
      </c>
      <c r="R39" s="50" cm="1">
        <f t="array" ref="R39">_FV(Table1[[#This Row],[Company]],"Beta")</f>
        <v>1.1668000000000001</v>
      </c>
      <c r="S39" s="51" t="str" cm="1">
        <f t="array" ref="S39">IF(_FV(Table1[[#This Row],[Company]],"Market cap",TRUE) &lt; 2000000000, "Small Cap", IF(_FV(Table1[[#This Row],[Company]],"Market cap",TRUE) &lt; 10000000000,"Medium Cap","Large Cap"))</f>
        <v>Large Cap</v>
      </c>
      <c r="T39" s="52">
        <f>IFERROR(VLOOKUP(B39,'Stock Purchase History'!B:G,5,FALSE) * VLOOKUP(B39,'Stock Purchase History'!B:G,6,FALSE),0)</f>
        <v>0</v>
      </c>
      <c r="U39" s="52">
        <f>IFERROR(J39 * VLOOKUP(B39,'Stock Purchase History'!B:G,5,FALSE),0)</f>
        <v>0</v>
      </c>
      <c r="V39" s="53">
        <f>IFERROR((((J39 * VLOOKUP(B39,'Stock Purchase History'!B:G,5,FALSE)) - (VLOOKUP(B39,'Stock Purchase History'!B:G,5,FALSE) * VLOOKUP(B39,'Stock Purchase History'!B:G,6,FALSE)))),0)</f>
        <v>0</v>
      </c>
      <c r="W39" s="54">
        <f>IFERROR((((J39 * VLOOKUP(B39,'Stock Purchase History'!B:G,5,FALSE)) - (VLOOKUP(B39,'Stock Purchase History'!B:G,5,FALSE) * VLOOKUP(B39,'Stock Purchase History'!B:G,6,FALSE))) / (VLOOKUP(B39,'Stock Purchase History'!B:G,5,FALSE)*VLOOKUP(B39,'Stock Purchase History'!B:G,6,FALSE))),0)</f>
        <v>0</v>
      </c>
    </row>
    <row r="40" spans="1:23">
      <c r="A40" s="46" t="e" vm="40">
        <v>#VALUE!</v>
      </c>
      <c r="B40" s="46" t="str">
        <f t="array" ref="B40">_FV(A40,"Ticker symbol",TRUE)</f>
        <v>KMB</v>
      </c>
      <c r="C40" s="71"/>
      <c r="D40" s="46" t="s">
        <v>31</v>
      </c>
      <c r="E40" s="55" t="str">
        <f t="array" ref="E40">_FV(Table1[[#This Row],[Company]],"Industry")</f>
        <v>Personal &amp; Household Products &amp; Services</v>
      </c>
      <c r="F40" s="47">
        <f t="array" ref="F40">_FV(Table1[[#This Row],[Company]],"Previous close",TRUE)</f>
        <v>143.35</v>
      </c>
      <c r="G40" s="47">
        <f t="array" ref="G40">_FV(Table1[[#This Row],[Company]],"Open")</f>
        <v>143.01</v>
      </c>
      <c r="H40" s="47">
        <f t="array" ref="H40">_FV(Table1[[#This Row],[Company]],"High")</f>
        <v>143.86000000000001</v>
      </c>
      <c r="I40" s="47">
        <f t="array" ref="I40">_FV(Table1[[#This Row],[Company]],"Low")</f>
        <v>141.96</v>
      </c>
      <c r="J40" s="47">
        <f t="array" ref="J40">_FV(Table1[[#This Row],[Company]],"Price")</f>
        <v>142.22</v>
      </c>
      <c r="K40" s="47">
        <f t="array" ref="K40">_FV(Table1[[#This Row],[Company]],"Change")</f>
        <v>-1.1299999999999999</v>
      </c>
      <c r="L40" s="48">
        <f t="array" ref="L40">_FV(Table1[[#This Row],[Company]],"Change (%)",TRUE)</f>
        <v>-7.8829999999999994E-3</v>
      </c>
      <c r="M40" s="49">
        <f t="array" ref="M40">_FV(Table1[[#This Row],[Company]],"52 week high",TRUE)</f>
        <v>149.22999999999999</v>
      </c>
      <c r="N40" s="49">
        <f t="array" ref="N40">_FV(Table1[[#This Row],[Company]],"52 week low",TRUE)</f>
        <v>110.66</v>
      </c>
      <c r="O40" s="73">
        <f>IFERROR(_FV(A40,"P/E",TRUE),"")</f>
        <v>20.933399999999999</v>
      </c>
      <c r="P40" s="49">
        <f>N40 + ((M40-N40)/2)</f>
        <v>129.94499999999999</v>
      </c>
      <c r="Q40" s="78">
        <f>(Table1[[#This Row],[Close]]-Table1[[#This Row],[Alert Price]])/Table1[[#This Row],[Alert Price]]</f>
        <v>9.4463042056254623E-2</v>
      </c>
      <c r="R40" s="50">
        <f t="array" ref="R40">_FV(Table1[[#This Row],[Company]],"Beta")</f>
        <v>0.4914</v>
      </c>
      <c r="S40" s="51" t="str">
        <f t="array" ref="S40">IF(_FV(Table1[[#This Row],[Company]],"Market cap",TRUE) &lt; 2000000000, "Small Cap", IF(_FV(Table1[[#This Row],[Company]],"Market cap",TRUE) &lt; 10000000000,"Medium Cap","Large Cap"))</f>
        <v>Large Cap</v>
      </c>
      <c r="T40" s="52">
        <f>IFERROR(VLOOKUP(B40,'Stock Purchase History'!B:G,5,FALSE) * VLOOKUP(B40,'Stock Purchase History'!B:G,6,FALSE),0)</f>
        <v>0</v>
      </c>
      <c r="U40" s="52">
        <f>IFERROR(J40 * VLOOKUP(B40,'Stock Purchase History'!B:G,5,FALSE),0)</f>
        <v>0</v>
      </c>
      <c r="V40" s="56">
        <f>IFERROR((((J40 * VLOOKUP(B40,'Stock Purchase History'!B:G,5,FALSE)) - (VLOOKUP(B40,'Stock Purchase History'!B:G,5,FALSE) * VLOOKUP(B40,'Stock Purchase History'!B:G,6,FALSE)))),0)</f>
        <v>0</v>
      </c>
      <c r="W40" s="54">
        <f>IFERROR((((J40 * VLOOKUP(B40,'Stock Purchase History'!B:G,5,FALSE)) - (VLOOKUP(B40,'Stock Purchase History'!B:G,5,FALSE) * VLOOKUP(B40,'Stock Purchase History'!B:G,6,FALSE))) / (VLOOKUP(B40,'Stock Purchase History'!B:G,5,FALSE)*VLOOKUP(B40,'Stock Purchase History'!B:G,6,FALSE))),0)</f>
        <v>0</v>
      </c>
    </row>
    <row r="41" spans="1:23">
      <c r="A41" s="46" t="e" vm="41">
        <v>#VALUE!</v>
      </c>
      <c r="B41" s="46" t="str">
        <f t="array" ref="B41">_FV(A41,"Ticker symbol",TRUE)</f>
        <v>MSGS</v>
      </c>
      <c r="C41" s="71">
        <v>2</v>
      </c>
      <c r="D41" s="46" t="s">
        <v>26</v>
      </c>
      <c r="E41" s="55" t="str">
        <f t="array" ref="E41">_FV(Table1[[#This Row],[Company]],"Industry")</f>
        <v>Media &amp; Publishing</v>
      </c>
      <c r="F41" s="47">
        <f t="array" ref="F41">_FV(Table1[[#This Row],[Company]],"Previous close",TRUE)</f>
        <v>149.63</v>
      </c>
      <c r="G41" s="47">
        <f t="array" ref="G41">_FV(Table1[[#This Row],[Company]],"Open")</f>
        <v>150.44</v>
      </c>
      <c r="H41" s="47">
        <f t="array" ref="H41">_FV(Table1[[#This Row],[Company]],"High")</f>
        <v>151.27000000000001</v>
      </c>
      <c r="I41" s="47">
        <f t="array" ref="I41">_FV(Table1[[#This Row],[Company]],"Low")</f>
        <v>146.51</v>
      </c>
      <c r="J41" s="47">
        <f t="array" ref="J41">_FV(Table1[[#This Row],[Company]],"Price")</f>
        <v>148.12</v>
      </c>
      <c r="K41" s="47">
        <f t="array" ref="K41">_FV(Table1[[#This Row],[Company]],"Change")</f>
        <v>-1.51</v>
      </c>
      <c r="L41" s="48">
        <f t="array" ref="L41">_FV(Table1[[#This Row],[Company]],"Change (%)",TRUE)</f>
        <v>-1.0092E-2</v>
      </c>
      <c r="M41" s="49">
        <f t="array" ref="M41">_FV(Table1[[#This Row],[Company]],"52 week high",TRUE)</f>
        <v>225.6155</v>
      </c>
      <c r="N41" s="49">
        <f t="array" ref="N41">_FV(Table1[[#This Row],[Company]],"52 week low",TRUE)</f>
        <v>130.1181</v>
      </c>
      <c r="O41" s="73">
        <f>IFERROR(_FV(A41,"P/E",TRUE),"")</f>
        <v>0</v>
      </c>
      <c r="P41" s="49">
        <f>N41 + ((M41-N41)/2)</f>
        <v>177.86680000000001</v>
      </c>
      <c r="Q41" s="78">
        <f>(Table1[[#This Row],[Close]]-Table1[[#This Row],[Alert Price]])/Table1[[#This Row],[Alert Price]]</f>
        <v>-0.16724200356671401</v>
      </c>
      <c r="R41" s="50">
        <f t="array" ref="R41">_FV(Table1[[#This Row],[Company]],"Beta")</f>
        <v>0.95150000000000001</v>
      </c>
      <c r="S41" s="51" t="str">
        <f t="array" ref="S41">IF(_FV(Table1[[#This Row],[Company]],"Market cap",TRUE) &lt; 2000000000, "Small Cap", IF(_FV(Table1[[#This Row],[Company]],"Market cap",TRUE) &lt; 10000000000,"Medium Cap","Large Cap"))</f>
        <v>Medium Cap</v>
      </c>
      <c r="T41" s="52">
        <f>IFERROR(VLOOKUP(B41,'Stock Purchase History'!B:G,5,FALSE) * VLOOKUP(B41,'Stock Purchase History'!B:G,6,FALSE),0)</f>
        <v>0</v>
      </c>
      <c r="U41" s="52">
        <f>IFERROR(J41 * VLOOKUP(B41,'Stock Purchase History'!B:G,5,FALSE),0)</f>
        <v>0</v>
      </c>
      <c r="V41" s="56">
        <f>IFERROR((((J41 * VLOOKUP(B41,'Stock Purchase History'!B:G,5,FALSE)) - (VLOOKUP(B41,'Stock Purchase History'!B:G,5,FALSE) * VLOOKUP(B41,'Stock Purchase History'!B:G,6,FALSE)))),0)</f>
        <v>0</v>
      </c>
      <c r="W41" s="54">
        <f>IFERROR((((J41 * VLOOKUP(B41,'Stock Purchase History'!B:G,5,FALSE)) - (VLOOKUP(B41,'Stock Purchase History'!B:G,5,FALSE) * VLOOKUP(B41,'Stock Purchase History'!B:G,6,FALSE))) / (VLOOKUP(B41,'Stock Purchase History'!B:G,5,FALSE)*VLOOKUP(B41,'Stock Purchase History'!B:G,6,FALSE))),0)</f>
        <v>0</v>
      </c>
    </row>
    <row r="42" spans="1:23">
      <c r="A42" s="46" t="e" vm="42">
        <v>#VALUE!</v>
      </c>
      <c r="B42" s="46" t="str" cm="1">
        <f t="array" ref="B42">_FV(A42,"Ticker symbol",TRUE)</f>
        <v>MA</v>
      </c>
      <c r="C42" s="71"/>
      <c r="D42" s="46" t="s">
        <v>25</v>
      </c>
      <c r="E42" s="46" t="str" cm="1">
        <f t="array" ref="E42">_FV(Table1[[#This Row],[Company]],"Industry")</f>
        <v>Software &amp; IT Services</v>
      </c>
      <c r="F42" s="47" cm="1">
        <f t="array" ref="F42">_FV(Table1[[#This Row],[Company]],"Previous close",TRUE)</f>
        <v>300.14999999999998</v>
      </c>
      <c r="G42" s="47" cm="1">
        <f t="array" ref="G42">_FV(Table1[[#This Row],[Company]],"Open")</f>
        <v>299.62</v>
      </c>
      <c r="H42" s="47" cm="1">
        <f t="array" ref="H42">_FV(Table1[[#This Row],[Company]],"High")</f>
        <v>300.72000000000003</v>
      </c>
      <c r="I42" s="47" cm="1">
        <f t="array" ref="I42">_FV(Table1[[#This Row],[Company]],"Low")</f>
        <v>290.56</v>
      </c>
      <c r="J42" s="47" cm="1">
        <f t="array" ref="J42">_FV(Table1[[#This Row],[Company]],"Price")</f>
        <v>294.58999999999997</v>
      </c>
      <c r="K42" s="47" cm="1">
        <f t="array" ref="K42">_FV(Table1[[#This Row],[Company]],"Change")</f>
        <v>-5.56</v>
      </c>
      <c r="L42" s="48" cm="1">
        <f t="array" ref="L42">_FV(Table1[[#This Row],[Company]],"Change (%)",TRUE)</f>
        <v>-1.8523999999999999E-2</v>
      </c>
      <c r="M42" s="49" cm="1">
        <f t="array" ref="M42">_FV(Table1[[#This Row],[Company]],"52 week high",TRUE)</f>
        <v>347.25</v>
      </c>
      <c r="N42" s="49" cm="1">
        <f t="array" ref="N42">_FV(Table1[[#This Row],[Company]],"52 week low",TRUE)</f>
        <v>199.99</v>
      </c>
      <c r="O42" s="73">
        <f>IFERROR(_FV(A42,"P/E",TRUE),"")</f>
        <v>38.514600000000002</v>
      </c>
      <c r="P42" s="49">
        <f>N42 + ((M42-N42)/2)</f>
        <v>273.62</v>
      </c>
      <c r="Q42" s="78">
        <f>(Table1[[#This Row],[Close]]-Table1[[#This Row],[Alert Price]])/Table1[[#This Row],[Alert Price]]</f>
        <v>7.6639134566186567E-2</v>
      </c>
      <c r="R42" s="50" cm="1">
        <f t="array" ref="R42">_FV(Table1[[#This Row],[Company]],"Beta")</f>
        <v>1.0678000000000001</v>
      </c>
      <c r="S42" s="51" t="str" cm="1">
        <f t="array" ref="S42">IF(_FV(Table1[[#This Row],[Company]],"Market cap",TRUE) &lt; 2000000000, "Small Cap", IF(_FV(Table1[[#This Row],[Company]],"Market cap",TRUE) &lt; 10000000000,"Medium Cap","Large Cap"))</f>
        <v>Large Cap</v>
      </c>
      <c r="T42" s="52">
        <f>IFERROR(VLOOKUP(B42,'Stock Purchase History'!B:G,5,FALSE) * VLOOKUP(B42,'Stock Purchase History'!B:G,6,FALSE),0)</f>
        <v>0</v>
      </c>
      <c r="U42" s="52">
        <f>IFERROR(J42 * VLOOKUP(B42,'Stock Purchase History'!B:G,5,FALSE),0)</f>
        <v>0</v>
      </c>
      <c r="V42" s="53">
        <f>IFERROR((((J42 * VLOOKUP(B42,'Stock Purchase History'!B:G,5,FALSE)) - (VLOOKUP(B42,'Stock Purchase History'!B:G,5,FALSE) * VLOOKUP(B42,'Stock Purchase History'!B:G,6,FALSE)))),0)</f>
        <v>0</v>
      </c>
      <c r="W42" s="54">
        <f>IFERROR((((J42 * VLOOKUP(B42,'Stock Purchase History'!B:G,5,FALSE)) - (VLOOKUP(B42,'Stock Purchase History'!B:G,5,FALSE) * VLOOKUP(B42,'Stock Purchase History'!B:G,6,FALSE))) / (VLOOKUP(B42,'Stock Purchase History'!B:G,5,FALSE)*VLOOKUP(B42,'Stock Purchase History'!B:G,6,FALSE))),0)</f>
        <v>0</v>
      </c>
    </row>
    <row r="43" spans="1:23">
      <c r="A43" s="46" t="e" vm="43">
        <v>#VALUE!</v>
      </c>
      <c r="B43" s="46" t="str">
        <f t="array" ref="B43">_FV(A43,"Ticker symbol",TRUE)</f>
        <v>MCD</v>
      </c>
      <c r="C43" s="71"/>
      <c r="D43" s="46" t="s">
        <v>27</v>
      </c>
      <c r="E43" s="55" t="str">
        <f t="array" ref="E43">_FV(Table1[[#This Row],[Company]],"Industry")</f>
        <v>Hotels &amp; Entertainment Services</v>
      </c>
      <c r="F43" s="47">
        <f t="array" ref="F43">_FV(Table1[[#This Row],[Company]],"Previous close",TRUE)</f>
        <v>185.85</v>
      </c>
      <c r="G43" s="47">
        <f t="array" ref="G43">_FV(Table1[[#This Row],[Company]],"Open")</f>
        <v>186.22</v>
      </c>
      <c r="H43" s="47">
        <f t="array" ref="H43">_FV(Table1[[#This Row],[Company]],"High")</f>
        <v>186.59</v>
      </c>
      <c r="I43" s="47">
        <f t="array" ref="I43">_FV(Table1[[#This Row],[Company]],"Low")</f>
        <v>182.62</v>
      </c>
      <c r="J43" s="47">
        <f t="array" ref="J43">_FV(Table1[[#This Row],[Company]],"Price")</f>
        <v>184.33</v>
      </c>
      <c r="K43" s="47">
        <f t="array" ref="K43">_FV(Table1[[#This Row],[Company]],"Change")</f>
        <v>-1.52</v>
      </c>
      <c r="L43" s="48">
        <f t="array" ref="L43">_FV(Table1[[#This Row],[Company]],"Change (%)",TRUE)</f>
        <v>-8.1789999999999988E-3</v>
      </c>
      <c r="M43" s="49">
        <f t="array" ref="M43">_FV(Table1[[#This Row],[Company]],"52 week high",TRUE)</f>
        <v>221.93</v>
      </c>
      <c r="N43" s="49">
        <f t="array" ref="N43">_FV(Table1[[#This Row],[Company]],"52 week low",TRUE)</f>
        <v>124.23</v>
      </c>
      <c r="O43" s="73">
        <f>IFERROR(_FV(A43,"P/E",TRUE),"")</f>
        <v>24.3443</v>
      </c>
      <c r="P43" s="49">
        <f>N43 + ((M43-N43)/2)</f>
        <v>173.08</v>
      </c>
      <c r="Q43" s="78">
        <f>(Table1[[#This Row],[Close]]-Table1[[#This Row],[Alert Price]])/Table1[[#This Row],[Alert Price]]</f>
        <v>6.4998844464987285E-2</v>
      </c>
      <c r="R43" s="50">
        <f t="array" ref="R43">_FV(Table1[[#This Row],[Company]],"Beta")</f>
        <v>0.65580000000000005</v>
      </c>
      <c r="S43" s="51" t="str">
        <f t="array" ref="S43">IF(_FV(Table1[[#This Row],[Company]],"Market cap",TRUE) &lt; 2000000000, "Small Cap", IF(_FV(Table1[[#This Row],[Company]],"Market cap",TRUE) &lt; 10000000000,"Medium Cap","Large Cap"))</f>
        <v>Large Cap</v>
      </c>
      <c r="T43" s="52">
        <f>IFERROR(VLOOKUP(B43,'Stock Purchase History'!B:G,5,FALSE) * VLOOKUP(B43,'Stock Purchase History'!B:G,6,FALSE),0)</f>
        <v>0</v>
      </c>
      <c r="U43" s="52">
        <f>IFERROR(J43 * VLOOKUP(B43,'Stock Purchase History'!B:G,5,FALSE),0)</f>
        <v>0</v>
      </c>
      <c r="V43" s="56">
        <f>IFERROR((((J43 * VLOOKUP(B43,'Stock Purchase History'!B:G,5,FALSE)) - (VLOOKUP(B43,'Stock Purchase History'!B:G,5,FALSE) * VLOOKUP(B43,'Stock Purchase History'!B:G,6,FALSE)))),0)</f>
        <v>0</v>
      </c>
      <c r="W43" s="54">
        <f>IFERROR((((J43 * VLOOKUP(B43,'Stock Purchase History'!B:G,5,FALSE)) - (VLOOKUP(B43,'Stock Purchase History'!B:G,5,FALSE) * VLOOKUP(B43,'Stock Purchase History'!B:G,6,FALSE))) / (VLOOKUP(B43,'Stock Purchase History'!B:G,5,FALSE)*VLOOKUP(B43,'Stock Purchase History'!B:G,6,FALSE))),0)</f>
        <v>0</v>
      </c>
    </row>
    <row r="44" spans="1:23">
      <c r="A44" s="46" t="e" vm="44">
        <v>#VALUE!</v>
      </c>
      <c r="B44" s="46" t="str" cm="1">
        <f t="array" ref="B44">_FV(A44,"Ticker symbol",TRUE)</f>
        <v>MSFT</v>
      </c>
      <c r="C44" s="71"/>
      <c r="D44" s="46" t="s">
        <v>25</v>
      </c>
      <c r="E44" s="46" t="str" cm="1">
        <f t="array" ref="E44">_FV(Table1[[#This Row],[Company]],"Industry")</f>
        <v>Software &amp; IT Services</v>
      </c>
      <c r="F44" s="47" cm="1">
        <f t="array" ref="F44">_FV(Table1[[#This Row],[Company]],"Previous close",TRUE)</f>
        <v>212.83</v>
      </c>
      <c r="G44" s="47" cm="1">
        <f t="array" ref="G44">_FV(Table1[[#This Row],[Company]],"Open")</f>
        <v>216.33</v>
      </c>
      <c r="H44" s="47" cm="1">
        <f t="array" ref="H44">_FV(Table1[[#This Row],[Company]],"High")</f>
        <v>216.38</v>
      </c>
      <c r="I44" s="47" cm="1">
        <f t="array" ref="I44">_FV(Table1[[#This Row],[Company]],"Low")</f>
        <v>211.47</v>
      </c>
      <c r="J44" s="47" cm="1">
        <f t="array" ref="J44">_FV(Table1[[#This Row],[Company]],"Price")</f>
        <v>214.32</v>
      </c>
      <c r="K44" s="47" cm="1">
        <f t="array" ref="K44">_FV(Table1[[#This Row],[Company]],"Change")</f>
        <v>1.49</v>
      </c>
      <c r="L44" s="48" cm="1">
        <f t="array" ref="L44">_FV(Table1[[#This Row],[Company]],"Change (%)",TRUE)</f>
        <v>7.0009999999999994E-3</v>
      </c>
      <c r="M44" s="49" cm="1">
        <f t="array" ref="M44">_FV(Table1[[#This Row],[Company]],"52 week high",TRUE)</f>
        <v>214.67</v>
      </c>
      <c r="N44" s="49" cm="1">
        <f t="array" ref="N44">_FV(Table1[[#This Row],[Company]],"52 week low",TRUE)</f>
        <v>130.78</v>
      </c>
      <c r="O44" s="73">
        <f>IFERROR(_FV(A44,"P/E",TRUE),"")</f>
        <v>37.541499999999999</v>
      </c>
      <c r="P44" s="49">
        <f>N44 + ((M44-N44)/2)</f>
        <v>172.72499999999999</v>
      </c>
      <c r="Q44" s="78">
        <f>(Table1[[#This Row],[Close]]-Table1[[#This Row],[Alert Price]])/Table1[[#This Row],[Alert Price]]</f>
        <v>0.24081632653061225</v>
      </c>
      <c r="R44" s="50" cm="1">
        <f t="array" ref="R44">_FV(Table1[[#This Row],[Company]],"Beta")</f>
        <v>0.93159999999999998</v>
      </c>
      <c r="S44" s="51" t="str" cm="1">
        <f t="array" ref="S44">IF(_FV(Table1[[#This Row],[Company]],"Market cap",TRUE) &lt; 2000000000, "Small Cap", IF(_FV(Table1[[#This Row],[Company]],"Market cap",TRUE) &lt; 10000000000,"Medium Cap","Large Cap"))</f>
        <v>Large Cap</v>
      </c>
      <c r="T44" s="52">
        <f>IFERROR(VLOOKUP(B44,'Stock Purchase History'!B:G,5,FALSE) * VLOOKUP(B44,'Stock Purchase History'!B:G,6,FALSE),0)</f>
        <v>0</v>
      </c>
      <c r="U44" s="52">
        <f>IFERROR(J44 * VLOOKUP(B44,'Stock Purchase History'!B:G,5,FALSE),0)</f>
        <v>0</v>
      </c>
      <c r="V44" s="53">
        <f>IFERROR((((J44 * VLOOKUP(B44,'Stock Purchase History'!B:G,5,FALSE)) - (VLOOKUP(B44,'Stock Purchase History'!B:G,5,FALSE) * VLOOKUP(B44,'Stock Purchase History'!B:G,6,FALSE)))),0)</f>
        <v>0</v>
      </c>
      <c r="W44" s="54">
        <f>IFERROR((((J44 * VLOOKUP(B44,'Stock Purchase History'!B:G,5,FALSE)) - (VLOOKUP(B44,'Stock Purchase History'!B:G,5,FALSE) * VLOOKUP(B44,'Stock Purchase History'!B:G,6,FALSE))) / (VLOOKUP(B44,'Stock Purchase History'!B:G,5,FALSE)*VLOOKUP(B44,'Stock Purchase History'!B:G,6,FALSE))),0)</f>
        <v>0</v>
      </c>
    </row>
    <row r="45" spans="1:23">
      <c r="A45" s="46" t="e" vm="45">
        <v>#VALUE!</v>
      </c>
      <c r="B45" s="46" t="str" cm="1">
        <f t="array" ref="B45">_FV(A45,"Ticker symbol",TRUE)</f>
        <v>MDB</v>
      </c>
      <c r="C45" s="71"/>
      <c r="D45" s="46" t="s">
        <v>32</v>
      </c>
      <c r="E45" s="55" t="str" cm="1">
        <f t="array" ref="E45">_FV(Table1[[#This Row],[Company]],"Industry")</f>
        <v>Software &amp; IT Services</v>
      </c>
      <c r="F45" s="47" cm="1">
        <f t="array" ref="F45">_FV(Table1[[#This Row],[Company]],"Previous close",TRUE)</f>
        <v>234.05</v>
      </c>
      <c r="G45" s="47" cm="1">
        <f t="array" ref="G45">_FV(Table1[[#This Row],[Company]],"Open")</f>
        <v>236.56</v>
      </c>
      <c r="H45" s="47" cm="1">
        <f t="array" ref="H45">_FV(Table1[[#This Row],[Company]],"High")</f>
        <v>238.33</v>
      </c>
      <c r="I45" s="47" cm="1">
        <f t="array" ref="I45">_FV(Table1[[#This Row],[Company]],"Low")</f>
        <v>231.31</v>
      </c>
      <c r="J45" s="47" cm="1">
        <f t="array" ref="J45">_FV(Table1[[#This Row],[Company]],"Price")</f>
        <v>236.6</v>
      </c>
      <c r="K45" s="47" cm="1">
        <f t="array" ref="K45">_FV(Table1[[#This Row],[Company]],"Change")</f>
        <v>2.5499999999999998</v>
      </c>
      <c r="L45" s="48" cm="1">
        <f t="array" ref="L45">_FV(Table1[[#This Row],[Company]],"Change (%)",TRUE)</f>
        <v>1.0894999999999998E-2</v>
      </c>
      <c r="M45" s="49" cm="1">
        <f t="array" ref="M45">_FV(Table1[[#This Row],[Company]],"52 week high",TRUE)</f>
        <v>243.92</v>
      </c>
      <c r="N45" s="49" cm="1">
        <f t="array" ref="N45">_FV(Table1[[#This Row],[Company]],"52 week low",TRUE)</f>
        <v>93.81</v>
      </c>
      <c r="O45" s="73" t="str">
        <f>IFERROR(_FV(A45,"P/E",TRUE),"")</f>
        <v/>
      </c>
      <c r="P45" s="49">
        <f>N45 + ((M45-N45)/2)</f>
        <v>168.86500000000001</v>
      </c>
      <c r="Q45" s="78">
        <f>(Table1[[#This Row],[Close]]-Table1[[#This Row],[Alert Price]])/Table1[[#This Row],[Alert Price]]</f>
        <v>0.40111923726053345</v>
      </c>
      <c r="R45" s="50" t="e" cm="1" vm="18">
        <f t="array" ref="R45">_FV(Table1[[#This Row],[Company]],"Beta")</f>
        <v>#VALUE!</v>
      </c>
      <c r="S45" s="51" t="str" cm="1">
        <f t="array" ref="S45">IF(_FV(Table1[[#This Row],[Company]],"Market cap",TRUE) &lt; 2000000000, "Small Cap", IF(_FV(Table1[[#This Row],[Company]],"Market cap",TRUE) &lt; 10000000000,"Medium Cap","Large Cap"))</f>
        <v>Large Cap</v>
      </c>
      <c r="T45" s="52">
        <f>IFERROR(VLOOKUP(B45,'Stock Purchase History'!B:G,5,FALSE) * VLOOKUP(B45,'Stock Purchase History'!B:G,6,FALSE),0)</f>
        <v>0</v>
      </c>
      <c r="U45" s="52">
        <f>IFERROR(J45 * VLOOKUP(B45,'Stock Purchase History'!B:G,5,FALSE),0)</f>
        <v>0</v>
      </c>
      <c r="V45" s="56">
        <f>IFERROR((((J45 * VLOOKUP(B45,'Stock Purchase History'!B:G,5,FALSE)) - (VLOOKUP(B45,'Stock Purchase History'!B:G,5,FALSE) * VLOOKUP(B45,'Stock Purchase History'!B:G,6,FALSE)))),0)</f>
        <v>0</v>
      </c>
      <c r="W45" s="54">
        <f>IFERROR((((J45 * VLOOKUP(B45,'Stock Purchase History'!B:G,5,FALSE)) - (VLOOKUP(B45,'Stock Purchase History'!B:G,5,FALSE) * VLOOKUP(B45,'Stock Purchase History'!B:G,6,FALSE))) / (VLOOKUP(B45,'Stock Purchase History'!B:G,5,FALSE)*VLOOKUP(B45,'Stock Purchase History'!B:G,6,FALSE))),0)</f>
        <v>0</v>
      </c>
    </row>
    <row r="46" spans="1:23">
      <c r="A46" s="46" t="e" vm="46">
        <v>#VALUE!</v>
      </c>
      <c r="B46" s="46" t="str" cm="1">
        <f t="array" ref="B46">_FV(A46,"Ticker symbol",TRUE)</f>
        <v>NEE</v>
      </c>
      <c r="C46" s="71"/>
      <c r="D46" s="46" t="s">
        <v>34</v>
      </c>
      <c r="E46" s="46" t="str" cm="1">
        <f t="array" ref="E46">_FV(Table1[[#This Row],[Company]],"Industry")</f>
        <v>Electrical Utilities &amp; IPPs</v>
      </c>
      <c r="F46" s="47" cm="1">
        <f t="array" ref="F46">_FV(Table1[[#This Row],[Company]],"Previous close",TRUE)</f>
        <v>253.27</v>
      </c>
      <c r="G46" s="47" cm="1">
        <f t="array" ref="G46">_FV(Table1[[#This Row],[Company]],"Open")</f>
        <v>251.23</v>
      </c>
      <c r="H46" s="47" cm="1">
        <f t="array" ref="H46">_FV(Table1[[#This Row],[Company]],"High")</f>
        <v>253.37</v>
      </c>
      <c r="I46" s="47" cm="1">
        <f t="array" ref="I46">_FV(Table1[[#This Row],[Company]],"Low")</f>
        <v>248.56</v>
      </c>
      <c r="J46" s="47" cm="1">
        <f t="array" ref="J46">_FV(Table1[[#This Row],[Company]],"Price")</f>
        <v>251.99</v>
      </c>
      <c r="K46" s="47" cm="1">
        <f t="array" ref="K46">_FV(Table1[[#This Row],[Company]],"Change")</f>
        <v>-1.28</v>
      </c>
      <c r="L46" s="48" cm="1">
        <f t="array" ref="L46">_FV(Table1[[#This Row],[Company]],"Change (%)",TRUE)</f>
        <v>-5.0539999999999995E-3</v>
      </c>
      <c r="M46" s="49" cm="1">
        <f t="array" ref="M46">_FV(Table1[[#This Row],[Company]],"52 week high",TRUE)</f>
        <v>283.34500000000003</v>
      </c>
      <c r="N46" s="49" cm="1">
        <f t="array" ref="N46">_FV(Table1[[#This Row],[Company]],"52 week low",TRUE)</f>
        <v>174.8</v>
      </c>
      <c r="O46" s="73">
        <f>IFERROR(_FV(A46,"P/E",TRUE),"")</f>
        <v>34.505000000000003</v>
      </c>
      <c r="P46" s="49">
        <f>N46 + ((M46-N46)/2)</f>
        <v>229.07250000000002</v>
      </c>
      <c r="Q46" s="78">
        <f>(Table1[[#This Row],[Close]]-Table1[[#This Row],[Alert Price]])/Table1[[#This Row],[Alert Price]]</f>
        <v>0.10004474565912533</v>
      </c>
      <c r="R46" s="50" cm="1">
        <f t="array" ref="R46">_FV(Table1[[#This Row],[Company]],"Beta")</f>
        <v>0.21690000000000001</v>
      </c>
      <c r="S46" s="51" t="str" cm="1">
        <f t="array" ref="S46">IF(_FV(Table1[[#This Row],[Company]],"Market cap",TRUE) &lt; 2000000000, "Small Cap", IF(_FV(Table1[[#This Row],[Company]],"Market cap",TRUE) &lt; 10000000000,"Medium Cap","Large Cap"))</f>
        <v>Large Cap</v>
      </c>
      <c r="T46" s="52">
        <f>IFERROR(VLOOKUP(B46,'Stock Purchase History'!B:G,5,FALSE) * VLOOKUP(B46,'Stock Purchase History'!B:G,6,FALSE),0)</f>
        <v>0</v>
      </c>
      <c r="U46" s="52">
        <f>IFERROR(J46 * VLOOKUP(B46,'Stock Purchase History'!B:G,5,FALSE),0)</f>
        <v>0</v>
      </c>
      <c r="V46" s="53">
        <f>IFERROR((((J46 * VLOOKUP(B46,'Stock Purchase History'!B:G,5,FALSE)) - (VLOOKUP(B46,'Stock Purchase History'!B:G,5,FALSE) * VLOOKUP(B46,'Stock Purchase History'!B:G,6,FALSE)))),0)</f>
        <v>0</v>
      </c>
      <c r="W46" s="54">
        <f>IFERROR((((J46 * VLOOKUP(B46,'Stock Purchase History'!B:G,5,FALSE)) - (VLOOKUP(B46,'Stock Purchase History'!B:G,5,FALSE) * VLOOKUP(B46,'Stock Purchase History'!B:G,6,FALSE))) / (VLOOKUP(B46,'Stock Purchase History'!B:G,5,FALSE)*VLOOKUP(B46,'Stock Purchase History'!B:G,6,FALSE))),0)</f>
        <v>0</v>
      </c>
    </row>
    <row r="47" spans="1:23">
      <c r="A47" s="46" t="e" vm="47">
        <v>#VALUE!</v>
      </c>
      <c r="B47" s="46" t="str">
        <f t="array" ref="B47">_FV(A47,"Ticker symbol",TRUE)</f>
        <v>NXGN</v>
      </c>
      <c r="C47" s="71"/>
      <c r="D47" s="46" t="s">
        <v>24</v>
      </c>
      <c r="E47" s="55" t="str">
        <f t="array" ref="E47">_FV(Table1[[#This Row],[Company]],"Industry")</f>
        <v>Software &amp; IT Services</v>
      </c>
      <c r="F47" s="47">
        <f t="array" ref="F47">_FV(Table1[[#This Row],[Company]],"Previous close",TRUE)</f>
        <v>10.63</v>
      </c>
      <c r="G47" s="47">
        <f t="array" ref="G47">_FV(Table1[[#This Row],[Company]],"Open")</f>
        <v>10.6</v>
      </c>
      <c r="H47" s="47">
        <f t="array" ref="H47">_FV(Table1[[#This Row],[Company]],"High")</f>
        <v>10.71</v>
      </c>
      <c r="I47" s="47">
        <f t="array" ref="I47">_FV(Table1[[#This Row],[Company]],"Low")</f>
        <v>10.18</v>
      </c>
      <c r="J47" s="47">
        <f t="array" ref="J47">_FV(Table1[[#This Row],[Company]],"Price")</f>
        <v>10.37</v>
      </c>
      <c r="K47" s="47">
        <f t="array" ref="K47">_FV(Table1[[#This Row],[Company]],"Change")</f>
        <v>-0.26</v>
      </c>
      <c r="L47" s="48">
        <f t="array" ref="L47">_FV(Table1[[#This Row],[Company]],"Change (%)",TRUE)</f>
        <v>-2.4458999999999998E-2</v>
      </c>
      <c r="M47" s="49">
        <f t="array" ref="M47">_FV(Table1[[#This Row],[Company]],"52 week high",TRUE)</f>
        <v>20.6783</v>
      </c>
      <c r="N47" s="49">
        <f t="array" ref="N47">_FV(Table1[[#This Row],[Company]],"52 week low",TRUE)</f>
        <v>5.0999999999999996</v>
      </c>
      <c r="O47" s="73">
        <f>IFERROR(_FV(A47,"P/E",TRUE),"")</f>
        <v>92.644199999999998</v>
      </c>
      <c r="P47" s="49">
        <f>N47 + ((M47-N47)/2)</f>
        <v>12.889150000000001</v>
      </c>
      <c r="Q47" s="78">
        <f>(Table1[[#This Row],[Close]]-Table1[[#This Row],[Alert Price]])/Table1[[#This Row],[Alert Price]]</f>
        <v>-0.19544733361005198</v>
      </c>
      <c r="R47" s="50">
        <f t="array" ref="R47">_FV(Table1[[#This Row],[Company]],"Beta")</f>
        <v>1.0105999999999999</v>
      </c>
      <c r="S47" s="51" t="str">
        <f t="array" ref="S47">IF(_FV(Table1[[#This Row],[Company]],"Market cap",TRUE) &lt; 2000000000, "Small Cap", IF(_FV(Table1[[#This Row],[Company]],"Market cap",TRUE) &lt; 10000000000,"Medium Cap","Large Cap"))</f>
        <v>Small Cap</v>
      </c>
      <c r="T47" s="52">
        <f>IFERROR(VLOOKUP(B47,'Stock Purchase History'!B:G,5,FALSE) * VLOOKUP(B47,'Stock Purchase History'!B:G,6,FALSE),0)</f>
        <v>0</v>
      </c>
      <c r="U47" s="52">
        <f>IFERROR(J47 * VLOOKUP(B47,'Stock Purchase History'!B:G,5,FALSE),0)</f>
        <v>0</v>
      </c>
      <c r="V47" s="56">
        <f>IFERROR((((J47 * VLOOKUP(B47,'Stock Purchase History'!B:G,5,FALSE)) - (VLOOKUP(B47,'Stock Purchase History'!B:G,5,FALSE) * VLOOKUP(B47,'Stock Purchase History'!B:G,6,FALSE)))),0)</f>
        <v>0</v>
      </c>
      <c r="W47" s="54">
        <f>IFERROR((((J47 * VLOOKUP(B47,'Stock Purchase History'!B:G,5,FALSE)) - (VLOOKUP(B47,'Stock Purchase History'!B:G,5,FALSE) * VLOOKUP(B47,'Stock Purchase History'!B:G,6,FALSE))) / (VLOOKUP(B47,'Stock Purchase History'!B:G,5,FALSE)*VLOOKUP(B47,'Stock Purchase History'!B:G,6,FALSE))),0)</f>
        <v>0</v>
      </c>
    </row>
    <row r="48" spans="1:23">
      <c r="A48" s="46" t="e" vm="48">
        <v>#VALUE!</v>
      </c>
      <c r="B48" s="46" t="str">
        <f t="array" ref="B48">_FV(A48,"Ticker symbol",TRUE)</f>
        <v>NIU</v>
      </c>
      <c r="C48" s="71">
        <v>3</v>
      </c>
      <c r="D48" s="46" t="s">
        <v>27</v>
      </c>
      <c r="E48" s="55" t="str">
        <f t="array" ref="E48">_FV(Table1[[#This Row],[Company]],"Industry")</f>
        <v>Automobiles &amp; Auto Parts</v>
      </c>
      <c r="F48" s="47">
        <f t="array" ref="F48">_FV(Table1[[#This Row],[Company]],"Previous close",TRUE)</f>
        <v>22.93</v>
      </c>
      <c r="G48" s="47">
        <f t="array" ref="G48">_FV(Table1[[#This Row],[Company]],"Open")</f>
        <v>24.59</v>
      </c>
      <c r="H48" s="47">
        <f t="array" ref="H48">_FV(Table1[[#This Row],[Company]],"High")</f>
        <v>24.7</v>
      </c>
      <c r="I48" s="47">
        <f t="array" ref="I48">_FV(Table1[[#This Row],[Company]],"Low")</f>
        <v>22.09</v>
      </c>
      <c r="J48" s="47">
        <f t="array" ref="J48">_FV(Table1[[#This Row],[Company]],"Price")</f>
        <v>22.54</v>
      </c>
      <c r="K48" s="47">
        <f t="array" ref="K48">_FV(Table1[[#This Row],[Company]],"Change")</f>
        <v>-0.39</v>
      </c>
      <c r="L48" s="48">
        <f t="array" ref="L48">_FV(Table1[[#This Row],[Company]],"Change (%)",TRUE)</f>
        <v>-1.7008000000000002E-2</v>
      </c>
      <c r="M48" s="49">
        <f t="array" ref="M48">_FV(Table1[[#This Row],[Company]],"52 week high",TRUE)</f>
        <v>25.88</v>
      </c>
      <c r="N48" s="49">
        <f t="array" ref="N48">_FV(Table1[[#This Row],[Company]],"52 week low",TRUE)</f>
        <v>5.33</v>
      </c>
      <c r="O48" s="73" t="str">
        <f>IFERROR(_FV(A48,"P/E",TRUE),"")</f>
        <v/>
      </c>
      <c r="P48" s="49">
        <f>N48 + ((M48-N48)/2)</f>
        <v>15.604999999999999</v>
      </c>
      <c r="Q48" s="78">
        <f>(Table1[[#This Row],[Close]]-Table1[[#This Row],[Alert Price]])/Table1[[#This Row],[Alert Price]]</f>
        <v>0.44440884331944897</v>
      </c>
      <c r="R48" s="50" t="e" vm="18">
        <f t="array" ref="R48">_FV(Table1[[#This Row],[Company]],"Beta")</f>
        <v>#VALUE!</v>
      </c>
      <c r="S48" s="51" t="str">
        <f t="array" ref="S48">IF(_FV(Table1[[#This Row],[Company]],"Market cap",TRUE) &lt; 2000000000, "Small Cap", IF(_FV(Table1[[#This Row],[Company]],"Market cap",TRUE) &lt; 10000000000,"Medium Cap","Large Cap"))</f>
        <v>Small Cap</v>
      </c>
      <c r="T48" s="52">
        <f>IFERROR(VLOOKUP(B48,'Stock Purchase History'!B:G,5,FALSE) * VLOOKUP(B48,'Stock Purchase History'!B:G,6,FALSE),0)</f>
        <v>0</v>
      </c>
      <c r="U48" s="52">
        <f>IFERROR(J48 * VLOOKUP(B48,'Stock Purchase History'!B:G,5,FALSE),0)</f>
        <v>0</v>
      </c>
      <c r="V48" s="56">
        <f>IFERROR((((J48 * VLOOKUP(B48,'Stock Purchase History'!B:G,5,FALSE)) - (VLOOKUP(B48,'Stock Purchase History'!B:G,5,FALSE) * VLOOKUP(B48,'Stock Purchase History'!B:G,6,FALSE)))),0)</f>
        <v>0</v>
      </c>
      <c r="W48" s="54">
        <f>IFERROR((((J48 * VLOOKUP(B48,'Stock Purchase History'!B:G,5,FALSE)) - (VLOOKUP(B48,'Stock Purchase History'!B:G,5,FALSE) * VLOOKUP(B48,'Stock Purchase History'!B:G,6,FALSE))) / (VLOOKUP(B48,'Stock Purchase History'!B:G,5,FALSE)*VLOOKUP(B48,'Stock Purchase History'!B:G,6,FALSE))),0)</f>
        <v>0</v>
      </c>
    </row>
    <row r="49" spans="1:23">
      <c r="A49" s="46" t="e" vm="49">
        <v>#VALUE!</v>
      </c>
      <c r="B49" s="46" t="str" cm="1">
        <f t="array" ref="B49">_FV(A49,"Ticker symbol",TRUE)</f>
        <v>NVDA</v>
      </c>
      <c r="C49" s="71"/>
      <c r="D49" s="46" t="s">
        <v>25</v>
      </c>
      <c r="E49" s="46" t="str" cm="1">
        <f t="array" ref="E49">_FV(Table1[[#This Row],[Company]],"Industry")</f>
        <v>Semiconductors &amp; Semiconductor Equipment</v>
      </c>
      <c r="F49" s="47" cm="1">
        <f t="array" ref="F49">_FV(Table1[[#This Row],[Company]],"Previous close",TRUE)</f>
        <v>408.64</v>
      </c>
      <c r="G49" s="47" cm="1">
        <f t="array" ref="G49">_FV(Table1[[#This Row],[Company]],"Open")</f>
        <v>415.21</v>
      </c>
      <c r="H49" s="47" cm="1">
        <f t="array" ref="H49">_FV(Table1[[#This Row],[Company]],"High")</f>
        <v>422.8</v>
      </c>
      <c r="I49" s="47" cm="1">
        <f t="array" ref="I49">_FV(Table1[[#This Row],[Company]],"Low")</f>
        <v>409.34</v>
      </c>
      <c r="J49" s="47" cm="1">
        <f t="array" ref="J49">_FV(Table1[[#This Row],[Company]],"Price")</f>
        <v>420.36</v>
      </c>
      <c r="K49" s="47" cm="1">
        <f t="array" ref="K49">_FV(Table1[[#This Row],[Company]],"Change")</f>
        <v>11.72</v>
      </c>
      <c r="L49" s="48" cm="1">
        <f t="array" ref="L49">_FV(Table1[[#This Row],[Company]],"Change (%)",TRUE)</f>
        <v>2.8681000000000002E-2</v>
      </c>
      <c r="M49" s="49" cm="1">
        <f t="array" ref="M49">_FV(Table1[[#This Row],[Company]],"52 week high",TRUE)</f>
        <v>420.36</v>
      </c>
      <c r="N49" s="49" cm="1">
        <f t="array" ref="N49">_FV(Table1[[#This Row],[Company]],"52 week low",TRUE)</f>
        <v>147.39400000000001</v>
      </c>
      <c r="O49" s="73">
        <f>IFERROR(_FV(A49,"P/E",TRUE),"")</f>
        <v>76.289000000000001</v>
      </c>
      <c r="P49" s="49">
        <f>N49 + ((M49-N49)/2)</f>
        <v>283.87700000000001</v>
      </c>
      <c r="Q49" s="78">
        <f>(Table1[[#This Row],[Close]]-Table1[[#This Row],[Alert Price]])/Table1[[#This Row],[Alert Price]]</f>
        <v>0.48078216974252935</v>
      </c>
      <c r="R49" s="50" cm="1">
        <f t="array" ref="R49">_FV(Table1[[#This Row],[Company]],"Beta")</f>
        <v>1.3515999999999999</v>
      </c>
      <c r="S49" s="51" t="str" cm="1">
        <f t="array" ref="S49">IF(_FV(Table1[[#This Row],[Company]],"Market cap",TRUE) &lt; 2000000000, "Small Cap", IF(_FV(Table1[[#This Row],[Company]],"Market cap",TRUE) &lt; 10000000000,"Medium Cap","Large Cap"))</f>
        <v>Large Cap</v>
      </c>
      <c r="T49" s="52">
        <f>IFERROR(VLOOKUP(B49,'Stock Purchase History'!B:G,5,FALSE) * VLOOKUP(B49,'Stock Purchase History'!B:G,6,FALSE),0)</f>
        <v>0</v>
      </c>
      <c r="U49" s="52">
        <f>IFERROR(J49 * VLOOKUP(B49,'Stock Purchase History'!B:G,5,FALSE),0)</f>
        <v>0</v>
      </c>
      <c r="V49" s="53">
        <f>IFERROR((((J49 * VLOOKUP(B49,'Stock Purchase History'!B:G,5,FALSE)) - (VLOOKUP(B49,'Stock Purchase History'!B:G,5,FALSE) * VLOOKUP(B49,'Stock Purchase History'!B:G,6,FALSE)))),0)</f>
        <v>0</v>
      </c>
      <c r="W49" s="54">
        <f>IFERROR((((J49 * VLOOKUP(B49,'Stock Purchase History'!B:G,5,FALSE)) - (VLOOKUP(B49,'Stock Purchase History'!B:G,5,FALSE) * VLOOKUP(B49,'Stock Purchase History'!B:G,6,FALSE))) / (VLOOKUP(B49,'Stock Purchase History'!B:G,5,FALSE)*VLOOKUP(B49,'Stock Purchase History'!B:G,6,FALSE))),0)</f>
        <v>0</v>
      </c>
    </row>
    <row r="50" spans="1:23">
      <c r="A50" s="46" t="e" vm="50">
        <v>#VALUE!</v>
      </c>
      <c r="B50" s="46" t="str" cm="1">
        <f t="array" ref="B50">_FV(A50,"Ticker symbol",TRUE)</f>
        <v>OKTA</v>
      </c>
      <c r="C50" s="71"/>
      <c r="D50" s="46" t="s">
        <v>32</v>
      </c>
      <c r="E50" s="55" t="str" cm="1">
        <f t="array" ref="E50">_FV(Table1[[#This Row],[Company]],"Industry")</f>
        <v>Software &amp; IT Services</v>
      </c>
      <c r="F50" s="47" cm="1">
        <f t="array" ref="F50">_FV(Table1[[#This Row],[Company]],"Previous close",TRUE)</f>
        <v>219.78</v>
      </c>
      <c r="G50" s="47" cm="1">
        <f t="array" ref="G50">_FV(Table1[[#This Row],[Company]],"Open")</f>
        <v>221.8</v>
      </c>
      <c r="H50" s="47" cm="1">
        <f t="array" ref="H50">_FV(Table1[[#This Row],[Company]],"High")</f>
        <v>224.9</v>
      </c>
      <c r="I50" s="47" cm="1">
        <f t="array" ref="I50">_FV(Table1[[#This Row],[Company]],"Low")</f>
        <v>216.22579999999999</v>
      </c>
      <c r="J50" s="47" cm="1">
        <f t="array" ref="J50">_FV(Table1[[#This Row],[Company]],"Price")</f>
        <v>222.95</v>
      </c>
      <c r="K50" s="47" cm="1">
        <f t="array" ref="K50">_FV(Table1[[#This Row],[Company]],"Change")</f>
        <v>3.17</v>
      </c>
      <c r="L50" s="48" cm="1">
        <f t="array" ref="L50">_FV(Table1[[#This Row],[Company]],"Change (%)",TRUE)</f>
        <v>1.4423999999999999E-2</v>
      </c>
      <c r="M50" s="49" cm="1">
        <f t="array" ref="M50">_FV(Table1[[#This Row],[Company]],"52 week high",TRUE)</f>
        <v>222.95</v>
      </c>
      <c r="N50" s="49" cm="1">
        <f t="array" ref="N50">_FV(Table1[[#This Row],[Company]],"52 week low",TRUE)</f>
        <v>88.66</v>
      </c>
      <c r="O50" s="73" t="str">
        <f>IFERROR(_FV(A50,"P/E",TRUE),"")</f>
        <v/>
      </c>
      <c r="P50" s="49">
        <f>N50 + ((M50-N50)/2)</f>
        <v>155.80500000000001</v>
      </c>
      <c r="Q50" s="78">
        <f>(Table1[[#This Row],[Close]]-Table1[[#This Row],[Alert Price]])/Table1[[#This Row],[Alert Price]]</f>
        <v>0.43095536086775121</v>
      </c>
      <c r="R50" s="50" t="e" cm="1" vm="18">
        <f t="array" ref="R50">_FV(Table1[[#This Row],[Company]],"Beta")</f>
        <v>#VALUE!</v>
      </c>
      <c r="S50" s="51" t="str" cm="1">
        <f t="array" ref="S50">IF(_FV(Table1[[#This Row],[Company]],"Market cap",TRUE) &lt; 2000000000, "Small Cap", IF(_FV(Table1[[#This Row],[Company]],"Market cap",TRUE) &lt; 10000000000,"Medium Cap","Large Cap"))</f>
        <v>Large Cap</v>
      </c>
      <c r="T50" s="52">
        <f>IFERROR(VLOOKUP(B50,'Stock Purchase History'!B:G,5,FALSE) * VLOOKUP(B50,'Stock Purchase History'!B:G,6,FALSE),0)</f>
        <v>0</v>
      </c>
      <c r="U50" s="52">
        <f>IFERROR(J50 * VLOOKUP(B50,'Stock Purchase History'!B:G,5,FALSE),0)</f>
        <v>0</v>
      </c>
      <c r="V50" s="56">
        <f>IFERROR((((J50 * VLOOKUP(B50,'Stock Purchase History'!B:G,5,FALSE)) - (VLOOKUP(B50,'Stock Purchase History'!B:G,5,FALSE) * VLOOKUP(B50,'Stock Purchase History'!B:G,6,FALSE)))),0)</f>
        <v>0</v>
      </c>
      <c r="W50" s="54">
        <f>IFERROR((((J50 * VLOOKUP(B50,'Stock Purchase History'!B:G,5,FALSE)) - (VLOOKUP(B50,'Stock Purchase History'!B:G,5,FALSE) * VLOOKUP(B50,'Stock Purchase History'!B:G,6,FALSE))) / (VLOOKUP(B50,'Stock Purchase History'!B:G,5,FALSE)*VLOOKUP(B50,'Stock Purchase History'!B:G,6,FALSE))),0)</f>
        <v>0</v>
      </c>
    </row>
    <row r="51" spans="1:23">
      <c r="A51" s="46" t="e" vm="51">
        <v>#VALUE!</v>
      </c>
      <c r="B51" s="46" t="str">
        <f t="array" ref="B51">_FV(A51,"Ticker symbol",TRUE)</f>
        <v>OTRK</v>
      </c>
      <c r="C51" s="71"/>
      <c r="D51" s="46" t="s">
        <v>24</v>
      </c>
      <c r="E51" s="55" t="str">
        <f t="array" ref="E51">_FV(Table1[[#This Row],[Company]],"Industry")</f>
        <v>Healthcare Providers &amp; Services</v>
      </c>
      <c r="F51" s="47">
        <f t="array" ref="F51">_FV(Table1[[#This Row],[Company]],"Previous close",TRUE)</f>
        <v>27.75</v>
      </c>
      <c r="G51" s="47">
        <f t="array" ref="G51">_FV(Table1[[#This Row],[Company]],"Open")</f>
        <v>27.9</v>
      </c>
      <c r="H51" s="47">
        <f t="array" ref="H51">_FV(Table1[[#This Row],[Company]],"High")</f>
        <v>27.99</v>
      </c>
      <c r="I51" s="47">
        <f t="array" ref="I51">_FV(Table1[[#This Row],[Company]],"Low")</f>
        <v>26.3889</v>
      </c>
      <c r="J51" s="47">
        <f t="array" ref="J51">_FV(Table1[[#This Row],[Company]],"Price")</f>
        <v>27.77</v>
      </c>
      <c r="K51" s="47">
        <f t="array" ref="K51">_FV(Table1[[#This Row],[Company]],"Change")</f>
        <v>0.02</v>
      </c>
      <c r="L51" s="48">
        <f t="array" ref="L51">_FV(Table1[[#This Row],[Company]],"Change (%)",TRUE)</f>
        <v>7.206999999999999E-4</v>
      </c>
      <c r="M51" s="49">
        <f t="array" ref="M51">_FV(Table1[[#This Row],[Company]],"52 week high",TRUE)</f>
        <v>32.549900000000001</v>
      </c>
      <c r="N51" s="49">
        <f t="array" ref="N51">_FV(Table1[[#This Row],[Company]],"52 week low",TRUE)</f>
        <v>8.5500000000000007</v>
      </c>
      <c r="O51" s="73" t="str">
        <f>IFERROR(_FV(A51,"P/E",TRUE),"")</f>
        <v/>
      </c>
      <c r="P51" s="49">
        <f>N51 + ((M51-N51)/2)</f>
        <v>20.549950000000003</v>
      </c>
      <c r="Q51" s="78">
        <f>(Table1[[#This Row],[Close]]-Table1[[#This Row],[Alert Price]])/Table1[[#This Row],[Alert Price]]</f>
        <v>0.35134148744887439</v>
      </c>
      <c r="R51" s="50">
        <f t="array" ref="R51">_FV(Table1[[#This Row],[Company]],"Beta")</f>
        <v>2.2155</v>
      </c>
      <c r="S51" s="51" t="str">
        <f t="array" ref="S51">IF(_FV(Table1[[#This Row],[Company]],"Market cap",TRUE) &lt; 2000000000, "Small Cap", IF(_FV(Table1[[#This Row],[Company]],"Market cap",TRUE) &lt; 10000000000,"Medium Cap","Large Cap"))</f>
        <v>Small Cap</v>
      </c>
      <c r="T51" s="52">
        <f>IFERROR(VLOOKUP(B51,'Stock Purchase History'!B:G,5,FALSE) * VLOOKUP(B51,'Stock Purchase History'!B:G,6,FALSE),0)</f>
        <v>0</v>
      </c>
      <c r="U51" s="52">
        <f>IFERROR(J51 * VLOOKUP(B51,'Stock Purchase History'!B:G,5,FALSE),0)</f>
        <v>0</v>
      </c>
      <c r="V51" s="56">
        <f>IFERROR((((J51 * VLOOKUP(B51,'Stock Purchase History'!B:G,5,FALSE)) - (VLOOKUP(B51,'Stock Purchase History'!B:G,5,FALSE) * VLOOKUP(B51,'Stock Purchase History'!B:G,6,FALSE)))),0)</f>
        <v>0</v>
      </c>
      <c r="W51" s="54">
        <f>IFERROR((((J51 * VLOOKUP(B51,'Stock Purchase History'!B:G,5,FALSE)) - (VLOOKUP(B51,'Stock Purchase History'!B:G,5,FALSE) * VLOOKUP(B51,'Stock Purchase History'!B:G,6,FALSE))) / (VLOOKUP(B51,'Stock Purchase History'!B:G,5,FALSE)*VLOOKUP(B51,'Stock Purchase History'!B:G,6,FALSE))),0)</f>
        <v>0</v>
      </c>
    </row>
    <row r="52" spans="1:23">
      <c r="A52" s="46" t="e" vm="52">
        <v>#VALUE!</v>
      </c>
      <c r="B52" s="46" t="str">
        <f t="array" ref="B52">_FV(A52,"Ticker symbol",TRUE)</f>
        <v>PEP</v>
      </c>
      <c r="C52" s="71"/>
      <c r="D52" s="46" t="s">
        <v>31</v>
      </c>
      <c r="E52" s="55" t="str">
        <f t="array" ref="E52">_FV(Table1[[#This Row],[Company]],"Industry")</f>
        <v>Beverages</v>
      </c>
      <c r="F52" s="47">
        <f t="array" ref="F52">_FV(Table1[[#This Row],[Company]],"Previous close",TRUE)</f>
        <v>134.22</v>
      </c>
      <c r="G52" s="47">
        <f t="array" ref="G52">_FV(Table1[[#This Row],[Company]],"Open")</f>
        <v>132.9</v>
      </c>
      <c r="H52" s="47">
        <f t="array" ref="H52">_FV(Table1[[#This Row],[Company]],"High")</f>
        <v>133.94</v>
      </c>
      <c r="I52" s="47">
        <f t="array" ref="I52">_FV(Table1[[#This Row],[Company]],"Low")</f>
        <v>131.72720000000001</v>
      </c>
      <c r="J52" s="47">
        <f t="array" ref="J52">_FV(Table1[[#This Row],[Company]],"Price")</f>
        <v>132.71</v>
      </c>
      <c r="K52" s="47">
        <f t="array" ref="K52">_FV(Table1[[#This Row],[Company]],"Change")</f>
        <v>-1.51</v>
      </c>
      <c r="L52" s="48">
        <f t="array" ref="L52">_FV(Table1[[#This Row],[Company]],"Change (%)",TRUE)</f>
        <v>-1.125E-2</v>
      </c>
      <c r="M52" s="49">
        <f t="array" ref="M52">_FV(Table1[[#This Row],[Company]],"52 week high",TRUE)</f>
        <v>147.19999999999999</v>
      </c>
      <c r="N52" s="49">
        <f t="array" ref="N52">_FV(Table1[[#This Row],[Company]],"52 week low",TRUE)</f>
        <v>101.42</v>
      </c>
      <c r="O52" s="73">
        <f>IFERROR(_FV(A52,"P/E",TRUE),"")</f>
        <v>25.916399999999999</v>
      </c>
      <c r="P52" s="49">
        <f>N52 + ((M52-N52)/2)</f>
        <v>124.31</v>
      </c>
      <c r="Q52" s="78">
        <f>(Table1[[#This Row],[Close]]-Table1[[#This Row],[Alert Price]])/Table1[[#This Row],[Alert Price]]</f>
        <v>6.7573002976429944E-2</v>
      </c>
      <c r="R52" s="50">
        <f t="array" ref="R52">_FV(Table1[[#This Row],[Company]],"Beta")</f>
        <v>0.58709999999999996</v>
      </c>
      <c r="S52" s="51" t="str">
        <f t="array" ref="S52">IF(_FV(Table1[[#This Row],[Company]],"Market cap",TRUE) &lt; 2000000000, "Small Cap", IF(_FV(Table1[[#This Row],[Company]],"Market cap",TRUE) &lt; 10000000000,"Medium Cap","Large Cap"))</f>
        <v>Large Cap</v>
      </c>
      <c r="T52" s="52">
        <f>IFERROR(VLOOKUP(B52,'Stock Purchase History'!B:G,5,FALSE) * VLOOKUP(B52,'Stock Purchase History'!B:G,6,FALSE),0)</f>
        <v>0</v>
      </c>
      <c r="U52" s="52">
        <f>IFERROR(J52 * VLOOKUP(B52,'Stock Purchase History'!B:G,5,FALSE),0)</f>
        <v>0</v>
      </c>
      <c r="V52" s="56">
        <f>IFERROR((((J52 * VLOOKUP(B52,'Stock Purchase History'!B:G,5,FALSE)) - (VLOOKUP(B52,'Stock Purchase History'!B:G,5,FALSE) * VLOOKUP(B52,'Stock Purchase History'!B:G,6,FALSE)))),0)</f>
        <v>0</v>
      </c>
      <c r="W52" s="54">
        <f>IFERROR((((J52 * VLOOKUP(B52,'Stock Purchase History'!B:G,5,FALSE)) - (VLOOKUP(B52,'Stock Purchase History'!B:G,5,FALSE) * VLOOKUP(B52,'Stock Purchase History'!B:G,6,FALSE))) / (VLOOKUP(B52,'Stock Purchase History'!B:G,5,FALSE)*VLOOKUP(B52,'Stock Purchase History'!B:G,6,FALSE))),0)</f>
        <v>0</v>
      </c>
    </row>
    <row r="53" spans="1:23">
      <c r="A53" s="46" t="e" vm="53">
        <v>#VALUE!</v>
      </c>
      <c r="B53" s="46" t="str" cm="1">
        <f t="array" ref="B53">_FV(A53,"Ticker symbol",TRUE)</f>
        <v>PSX</v>
      </c>
      <c r="C53" s="71"/>
      <c r="D53" s="46" t="s">
        <v>30</v>
      </c>
      <c r="E53" s="46" t="str" cm="1">
        <f t="array" ref="E53">_FV(Table1[[#This Row],[Company]],"Industry")</f>
        <v>Oil &amp; Gas</v>
      </c>
      <c r="F53" s="47" cm="1">
        <f t="array" ref="F53">_FV(Table1[[#This Row],[Company]],"Previous close",TRUE)</f>
        <v>63.98</v>
      </c>
      <c r="G53" s="47" cm="1">
        <f t="array" ref="G53">_FV(Table1[[#This Row],[Company]],"Open")</f>
        <v>64</v>
      </c>
      <c r="H53" s="47" cm="1">
        <f t="array" ref="H53">_FV(Table1[[#This Row],[Company]],"High")</f>
        <v>64.33</v>
      </c>
      <c r="I53" s="47" cm="1">
        <f t="array" ref="I53">_FV(Table1[[#This Row],[Company]],"Low")</f>
        <v>58.92</v>
      </c>
      <c r="J53" s="47" cm="1">
        <f t="array" ref="J53">_FV(Table1[[#This Row],[Company]],"Price")</f>
        <v>58.98</v>
      </c>
      <c r="K53" s="47" cm="1">
        <f t="array" ref="K53">_FV(Table1[[#This Row],[Company]],"Change")</f>
        <v>-5</v>
      </c>
      <c r="L53" s="48" cm="1">
        <f t="array" ref="L53">_FV(Table1[[#This Row],[Company]],"Change (%)",TRUE)</f>
        <v>-7.8148999999999996E-2</v>
      </c>
      <c r="M53" s="49" cm="1">
        <f t="array" ref="M53">_FV(Table1[[#This Row],[Company]],"52 week high",TRUE)</f>
        <v>119.92</v>
      </c>
      <c r="N53" s="49" cm="1">
        <f t="array" ref="N53">_FV(Table1[[#This Row],[Company]],"52 week low",TRUE)</f>
        <v>40.04</v>
      </c>
      <c r="O53" s="73">
        <f>IFERROR(_FV(A53,"P/E",TRUE),"")</f>
        <v>81.493799999999993</v>
      </c>
      <c r="P53" s="49">
        <f>N53 + ((M53-N53)/2)</f>
        <v>79.97999999999999</v>
      </c>
      <c r="Q53" s="78">
        <f>(Table1[[#This Row],[Close]]-Table1[[#This Row],[Alert Price]])/Table1[[#This Row],[Alert Price]]</f>
        <v>-0.26256564141035255</v>
      </c>
      <c r="R53" s="50" cm="1">
        <f t="array" ref="R53">_FV(Table1[[#This Row],[Company]],"Beta")</f>
        <v>1.5974999999999999</v>
      </c>
      <c r="S53" s="51" t="str" cm="1">
        <f t="array" ref="S53">IF(_FV(Table1[[#This Row],[Company]],"Market cap",TRUE) &lt; 2000000000, "Small Cap", IF(_FV(Table1[[#This Row],[Company]],"Market cap",TRUE) &lt; 10000000000,"Medium Cap","Large Cap"))</f>
        <v>Large Cap</v>
      </c>
      <c r="T53" s="52">
        <f>IFERROR(VLOOKUP(B53,'Stock Purchase History'!B:G,5,FALSE) * VLOOKUP(B53,'Stock Purchase History'!B:G,6,FALSE),0)</f>
        <v>0</v>
      </c>
      <c r="U53" s="52">
        <f>IFERROR(J53 * VLOOKUP(B53,'Stock Purchase History'!B:G,5,FALSE),0)</f>
        <v>0</v>
      </c>
      <c r="V53" s="53">
        <f>IFERROR((((J53 * VLOOKUP(B53,'Stock Purchase History'!B:G,5,FALSE)) - (VLOOKUP(B53,'Stock Purchase History'!B:G,5,FALSE) * VLOOKUP(B53,'Stock Purchase History'!B:G,6,FALSE)))),0)</f>
        <v>0</v>
      </c>
      <c r="W53" s="54">
        <f>IFERROR((((J53 * VLOOKUP(B53,'Stock Purchase History'!B:G,5,FALSE)) - (VLOOKUP(B53,'Stock Purchase History'!B:G,5,FALSE) * VLOOKUP(B53,'Stock Purchase History'!B:G,6,FALSE))) / (VLOOKUP(B53,'Stock Purchase History'!B:G,5,FALSE)*VLOOKUP(B53,'Stock Purchase History'!B:G,6,FALSE))),0)</f>
        <v>0</v>
      </c>
    </row>
    <row r="54" spans="1:23">
      <c r="A54" s="46" t="e" vm="54">
        <v>#VALUE!</v>
      </c>
      <c r="B54" s="46" t="str" cm="1">
        <f t="array" ref="B54">_FV(A54,"Ticker symbol",TRUE)</f>
        <v>PINS</v>
      </c>
      <c r="C54" s="71"/>
      <c r="D54" s="46" t="s">
        <v>25</v>
      </c>
      <c r="E54" s="55" t="str" cm="1">
        <f t="array" ref="E54">_FV(Table1[[#This Row],[Company]],"Industry")</f>
        <v>Software &amp; IT Services</v>
      </c>
      <c r="F54" s="47" cm="1">
        <f t="array" ref="F54">_FV(Table1[[#This Row],[Company]],"Previous close",TRUE)</f>
        <v>27</v>
      </c>
      <c r="G54" s="47" cm="1">
        <f t="array" ref="G54">_FV(Table1[[#This Row],[Company]],"Open")</f>
        <v>27.32</v>
      </c>
      <c r="H54" s="47" cm="1">
        <f t="array" ref="H54">_FV(Table1[[#This Row],[Company]],"High")</f>
        <v>27.83</v>
      </c>
      <c r="I54" s="47" cm="1">
        <f t="array" ref="I54">_FV(Table1[[#This Row],[Company]],"Low")</f>
        <v>26.77</v>
      </c>
      <c r="J54" s="47" cm="1">
        <f t="array" ref="J54">_FV(Table1[[#This Row],[Company]],"Price")</f>
        <v>27.42</v>
      </c>
      <c r="K54" s="47" cm="1">
        <f t="array" ref="K54">_FV(Table1[[#This Row],[Company]],"Change")</f>
        <v>0.42</v>
      </c>
      <c r="L54" s="48" cm="1">
        <f t="array" ref="L54">_FV(Table1[[#This Row],[Company]],"Change (%)",TRUE)</f>
        <v>1.5556E-2</v>
      </c>
      <c r="M54" s="49" cm="1">
        <f t="array" ref="M54">_FV(Table1[[#This Row],[Company]],"52 week high",TRUE)</f>
        <v>36.83</v>
      </c>
      <c r="N54" s="49" cm="1">
        <f t="array" ref="N54">_FV(Table1[[#This Row],[Company]],"52 week low",TRUE)</f>
        <v>10.1</v>
      </c>
      <c r="O54" s="73">
        <f>IFERROR(_FV(A54,"P/E",TRUE),"")</f>
        <v>0</v>
      </c>
      <c r="P54" s="49">
        <f>N54 + ((M54-N54)/2)</f>
        <v>23.464999999999996</v>
      </c>
      <c r="Q54" s="78">
        <f>(Table1[[#This Row],[Close]]-Table1[[#This Row],[Alert Price]])/Table1[[#This Row],[Alert Price]]</f>
        <v>0.16854890262092503</v>
      </c>
      <c r="R54" s="50" t="e" cm="1" vm="18">
        <f t="array" ref="R54">_FV(Table1[[#This Row],[Company]],"Beta")</f>
        <v>#VALUE!</v>
      </c>
      <c r="S54" s="51" t="str" cm="1">
        <f t="array" ref="S54">IF(_FV(Table1[[#This Row],[Company]],"Market cap",TRUE) &lt; 2000000000, "Small Cap", IF(_FV(Table1[[#This Row],[Company]],"Market cap",TRUE) &lt; 10000000000,"Medium Cap","Large Cap"))</f>
        <v>Large Cap</v>
      </c>
      <c r="T54" s="52">
        <f>IFERROR(VLOOKUP(B54,'Stock Purchase History'!B:G,5,FALSE) * VLOOKUP(B54,'Stock Purchase History'!B:G,6,FALSE),0)</f>
        <v>0</v>
      </c>
      <c r="U54" s="52">
        <f>IFERROR(J54 * VLOOKUP(B54,'Stock Purchase History'!B:G,5,FALSE),0)</f>
        <v>0</v>
      </c>
      <c r="V54" s="56">
        <f>IFERROR((((J54 * VLOOKUP(B54,'Stock Purchase History'!B:G,5,FALSE)) - (VLOOKUP(B54,'Stock Purchase History'!B:G,5,FALSE) * VLOOKUP(B54,'Stock Purchase History'!B:G,6,FALSE)))),0)</f>
        <v>0</v>
      </c>
      <c r="W54" s="54">
        <f>IFERROR((((J54 * VLOOKUP(B54,'Stock Purchase History'!B:G,5,FALSE)) - (VLOOKUP(B54,'Stock Purchase History'!B:G,5,FALSE) * VLOOKUP(B54,'Stock Purchase History'!B:G,6,FALSE))) / (VLOOKUP(B54,'Stock Purchase History'!B:G,5,FALSE)*VLOOKUP(B54,'Stock Purchase History'!B:G,6,FALSE))),0)</f>
        <v>0</v>
      </c>
    </row>
    <row r="55" spans="1:23">
      <c r="A55" s="46" t="e" vm="55">
        <v>#VALUE!</v>
      </c>
      <c r="B55" s="46" t="str">
        <f t="array" ref="B55">_FV(A55,"Ticker symbol",TRUE)</f>
        <v>PRPL</v>
      </c>
      <c r="C55" s="71">
        <v>2</v>
      </c>
      <c r="D55" s="46" t="s">
        <v>27</v>
      </c>
      <c r="E55" s="55" t="str">
        <f t="array" ref="E55">_FV(Table1[[#This Row],[Company]],"Industry")</f>
        <v>Specialty Retailers</v>
      </c>
      <c r="F55" s="47">
        <f t="array" ref="F55">_FV(Table1[[#This Row],[Company]],"Previous close",TRUE)</f>
        <v>18.98</v>
      </c>
      <c r="G55" s="47">
        <f t="array" ref="G55">_FV(Table1[[#This Row],[Company]],"Open")</f>
        <v>19.12</v>
      </c>
      <c r="H55" s="47">
        <f t="array" ref="H55">_FV(Table1[[#This Row],[Company]],"High")</f>
        <v>19.12</v>
      </c>
      <c r="I55" s="47">
        <f t="array" ref="I55">_FV(Table1[[#This Row],[Company]],"Low")</f>
        <v>17.98</v>
      </c>
      <c r="J55" s="47">
        <f t="array" ref="J55">_FV(Table1[[#This Row],[Company]],"Price")</f>
        <v>18.47</v>
      </c>
      <c r="K55" s="47">
        <f t="array" ref="K55">_FV(Table1[[#This Row],[Company]],"Change")</f>
        <v>-0.51</v>
      </c>
      <c r="L55" s="48">
        <f t="array" ref="L55">_FV(Table1[[#This Row],[Company]],"Change (%)",TRUE)</f>
        <v>-2.6869999999999998E-2</v>
      </c>
      <c r="M55" s="49">
        <f t="array" ref="M55">_FV(Table1[[#This Row],[Company]],"52 week high",TRUE)</f>
        <v>19.27</v>
      </c>
      <c r="N55" s="49">
        <f t="array" ref="N55">_FV(Table1[[#This Row],[Company]],"52 week low",TRUE)</f>
        <v>4.42</v>
      </c>
      <c r="O55" s="73" t="str">
        <f>IFERROR(_FV(A55,"P/E",TRUE),"")</f>
        <v/>
      </c>
      <c r="P55" s="49">
        <f>N55 + ((M55-N55)/2)</f>
        <v>11.844999999999999</v>
      </c>
      <c r="Q55" s="78">
        <f>(Table1[[#This Row],[Close]]-Table1[[#This Row],[Alert Price]])/Table1[[#This Row],[Alert Price]]</f>
        <v>0.55930772477838753</v>
      </c>
      <c r="R55" s="50">
        <f t="array" ref="R55">_FV(Table1[[#This Row],[Company]],"Beta")</f>
        <v>1.7975000000000001</v>
      </c>
      <c r="S55" s="51" t="str">
        <f t="array" ref="S55">IF(_FV(Table1[[#This Row],[Company]],"Market cap",TRUE) &lt; 2000000000, "Small Cap", IF(_FV(Table1[[#This Row],[Company]],"Market cap",TRUE) &lt; 10000000000,"Medium Cap","Large Cap"))</f>
        <v>Small Cap</v>
      </c>
      <c r="T55" s="52">
        <f>IFERROR(VLOOKUP(B55,'Stock Purchase History'!B:G,5,FALSE) * VLOOKUP(B55,'Stock Purchase History'!B:G,6,FALSE),0)</f>
        <v>0</v>
      </c>
      <c r="U55" s="52">
        <f>IFERROR(J55 * VLOOKUP(B55,'Stock Purchase History'!B:G,5,FALSE),0)</f>
        <v>0</v>
      </c>
      <c r="V55" s="56">
        <f>IFERROR((((J55 * VLOOKUP(B55,'Stock Purchase History'!B:G,5,FALSE)) - (VLOOKUP(B55,'Stock Purchase History'!B:G,5,FALSE) * VLOOKUP(B55,'Stock Purchase History'!B:G,6,FALSE)))),0)</f>
        <v>0</v>
      </c>
      <c r="W55" s="54">
        <f>IFERROR((((J55 * VLOOKUP(B55,'Stock Purchase History'!B:G,5,FALSE)) - (VLOOKUP(B55,'Stock Purchase History'!B:G,5,FALSE) * VLOOKUP(B55,'Stock Purchase History'!B:G,6,FALSE))) / (VLOOKUP(B55,'Stock Purchase History'!B:G,5,FALSE)*VLOOKUP(B55,'Stock Purchase History'!B:G,6,FALSE))),0)</f>
        <v>0</v>
      </c>
    </row>
    <row r="56" spans="1:23">
      <c r="A56" s="46" t="e" vm="56">
        <v>#VALUE!</v>
      </c>
      <c r="B56" s="46" t="str" cm="1">
        <f t="array" ref="B56">_FV(A56,"Ticker symbol",TRUE)</f>
        <v>QCOM</v>
      </c>
      <c r="C56" s="71"/>
      <c r="D56" s="46" t="s">
        <v>32</v>
      </c>
      <c r="E56" s="55" t="str" cm="1">
        <f t="array" ref="E56">_FV(Table1[[#This Row],[Company]],"Industry")</f>
        <v>Semiconductors &amp; Semiconductor Equipment</v>
      </c>
      <c r="F56" s="47" cm="1">
        <f t="array" ref="F56">_FV(Table1[[#This Row],[Company]],"Previous close",TRUE)</f>
        <v>93.53</v>
      </c>
      <c r="G56" s="47" cm="1">
        <f t="array" ref="G56">_FV(Table1[[#This Row],[Company]],"Open")</f>
        <v>93.95</v>
      </c>
      <c r="H56" s="47" cm="1">
        <f t="array" ref="H56">_FV(Table1[[#This Row],[Company]],"High")</f>
        <v>93.95</v>
      </c>
      <c r="I56" s="47" cm="1">
        <f t="array" ref="I56">_FV(Table1[[#This Row],[Company]],"Low")</f>
        <v>91.44</v>
      </c>
      <c r="J56" s="47" cm="1">
        <f t="array" ref="J56">_FV(Table1[[#This Row],[Company]],"Price")</f>
        <v>93.25</v>
      </c>
      <c r="K56" s="47" cm="1">
        <f t="array" ref="K56">_FV(Table1[[#This Row],[Company]],"Change")</f>
        <v>-0.28000000000000003</v>
      </c>
      <c r="L56" s="48" cm="1">
        <f t="array" ref="L56">_FV(Table1[[#This Row],[Company]],"Change (%)",TRUE)</f>
        <v>-2.9940000000000001E-3</v>
      </c>
      <c r="M56" s="49" cm="1">
        <f t="array" ref="M56">_FV(Table1[[#This Row],[Company]],"52 week high",TRUE)</f>
        <v>96.17</v>
      </c>
      <c r="N56" s="49" cm="1">
        <f t="array" ref="N56">_FV(Table1[[#This Row],[Company]],"52 week low",TRUE)</f>
        <v>58</v>
      </c>
      <c r="O56" s="73">
        <f>IFERROR(_FV(A56,"P/E",TRUE),"")</f>
        <v>27.759399999999999</v>
      </c>
      <c r="P56" s="49">
        <f>N56 + ((M56-N56)/2)</f>
        <v>77.085000000000008</v>
      </c>
      <c r="Q56" s="78">
        <f>(Table1[[#This Row],[Close]]-Table1[[#This Row],[Alert Price]])/Table1[[#This Row],[Alert Price]]</f>
        <v>0.20970357397677875</v>
      </c>
      <c r="R56" s="50" cm="1">
        <f t="array" ref="R56">_FV(Table1[[#This Row],[Company]],"Beta")</f>
        <v>1.359</v>
      </c>
      <c r="S56" s="51" t="str" cm="1">
        <f t="array" ref="S56">IF(_FV(Table1[[#This Row],[Company]],"Market cap",TRUE) &lt; 2000000000, "Small Cap", IF(_FV(Table1[[#This Row],[Company]],"Market cap",TRUE) &lt; 10000000000,"Medium Cap","Large Cap"))</f>
        <v>Large Cap</v>
      </c>
      <c r="T56" s="52">
        <f>IFERROR(VLOOKUP(B56,'Stock Purchase History'!B:G,5,FALSE) * VLOOKUP(B56,'Stock Purchase History'!B:G,6,FALSE),0)</f>
        <v>0</v>
      </c>
      <c r="U56" s="52">
        <f>IFERROR(J56 * VLOOKUP(B56,'Stock Purchase History'!B:G,5,FALSE),0)</f>
        <v>0</v>
      </c>
      <c r="V56" s="56">
        <f>IFERROR((((J56 * VLOOKUP(B56,'Stock Purchase History'!B:G,5,FALSE)) - (VLOOKUP(B56,'Stock Purchase History'!B:G,5,FALSE) * VLOOKUP(B56,'Stock Purchase History'!B:G,6,FALSE)))),0)</f>
        <v>0</v>
      </c>
      <c r="W56" s="54">
        <f>IFERROR((((J56 * VLOOKUP(B56,'Stock Purchase History'!B:G,5,FALSE)) - (VLOOKUP(B56,'Stock Purchase History'!B:G,5,FALSE) * VLOOKUP(B56,'Stock Purchase History'!B:G,6,FALSE))) / (VLOOKUP(B56,'Stock Purchase History'!B:G,5,FALSE)*VLOOKUP(B56,'Stock Purchase History'!B:G,6,FALSE))),0)</f>
        <v>0</v>
      </c>
    </row>
    <row r="57" spans="1:23">
      <c r="A57" s="46" t="e" vm="57">
        <v>#VALUE!</v>
      </c>
      <c r="B57" s="46" t="str" cm="1">
        <f t="array" ref="B57">_FV(A57,"Ticker symbol",TRUE)</f>
        <v>DGX</v>
      </c>
      <c r="C57" s="71"/>
      <c r="D57" s="46" t="s">
        <v>24</v>
      </c>
      <c r="E57" s="46" t="str" cm="1">
        <f t="array" ref="E57">_FV(Table1[[#This Row],[Company]],"Industry")</f>
        <v>Healthcare Providers &amp; Services</v>
      </c>
      <c r="F57" s="47" cm="1">
        <f t="array" ref="F57">_FV(Table1[[#This Row],[Company]],"Previous close",TRUE)</f>
        <v>117.92</v>
      </c>
      <c r="G57" s="47" cm="1">
        <f t="array" ref="G57">_FV(Table1[[#This Row],[Company]],"Open")</f>
        <v>118</v>
      </c>
      <c r="H57" s="47" cm="1">
        <f t="array" ref="H57">_FV(Table1[[#This Row],[Company]],"High")</f>
        <v>118.35</v>
      </c>
      <c r="I57" s="47" cm="1">
        <f t="array" ref="I57">_FV(Table1[[#This Row],[Company]],"Low")</f>
        <v>115.21</v>
      </c>
      <c r="J57" s="47" cm="1">
        <f t="array" ref="J57">_FV(Table1[[#This Row],[Company]],"Price")</f>
        <v>115.85</v>
      </c>
      <c r="K57" s="47" cm="1">
        <f t="array" ref="K57">_FV(Table1[[#This Row],[Company]],"Change")</f>
        <v>-2.0699999999999998</v>
      </c>
      <c r="L57" s="48" cm="1">
        <f t="array" ref="L57">_FV(Table1[[#This Row],[Company]],"Change (%)",TRUE)</f>
        <v>-1.7554E-2</v>
      </c>
      <c r="M57" s="49" cm="1">
        <f t="array" ref="M57">_FV(Table1[[#This Row],[Company]],"52 week high",TRUE)</f>
        <v>125</v>
      </c>
      <c r="N57" s="49" cm="1">
        <f t="array" ref="N57">_FV(Table1[[#This Row],[Company]],"52 week low",TRUE)</f>
        <v>73.02</v>
      </c>
      <c r="O57" s="73">
        <f>IFERROR(_FV(A57,"P/E",TRUE),"")</f>
        <v>20.822800000000001</v>
      </c>
      <c r="P57" s="49">
        <f>N57 + ((M57-N57)/2)</f>
        <v>99.009999999999991</v>
      </c>
      <c r="Q57" s="78">
        <f>(Table1[[#This Row],[Close]]-Table1[[#This Row],[Alert Price]])/Table1[[#This Row],[Alert Price]]</f>
        <v>0.17008382991617013</v>
      </c>
      <c r="R57" s="50" cm="1">
        <f t="array" ref="R57">_FV(Table1[[#This Row],[Company]],"Beta")</f>
        <v>1.3613999999999999</v>
      </c>
      <c r="S57" s="51" t="str" cm="1">
        <f t="array" ref="S57">IF(_FV(Table1[[#This Row],[Company]],"Market cap",TRUE) &lt; 2000000000, "Small Cap", IF(_FV(Table1[[#This Row],[Company]],"Market cap",TRUE) &lt; 10000000000,"Medium Cap","Large Cap"))</f>
        <v>Large Cap</v>
      </c>
      <c r="T57" s="52">
        <f>IFERROR(VLOOKUP(B57,'Stock Purchase History'!B:G,5,FALSE) * VLOOKUP(B57,'Stock Purchase History'!B:G,6,FALSE),0)</f>
        <v>0</v>
      </c>
      <c r="U57" s="52">
        <f>IFERROR(J57 * VLOOKUP(B57,'Stock Purchase History'!B:G,5,FALSE),0)</f>
        <v>0</v>
      </c>
      <c r="V57" s="53">
        <f>IFERROR((((J57 * VLOOKUP(B57,'Stock Purchase History'!B:G,5,FALSE)) - (VLOOKUP(B57,'Stock Purchase History'!B:G,5,FALSE) * VLOOKUP(B57,'Stock Purchase History'!B:G,6,FALSE)))),0)</f>
        <v>0</v>
      </c>
      <c r="W57" s="54">
        <f>IFERROR((((J57 * VLOOKUP(B57,'Stock Purchase History'!B:G,5,FALSE)) - (VLOOKUP(B57,'Stock Purchase History'!B:G,5,FALSE) * VLOOKUP(B57,'Stock Purchase History'!B:G,6,FALSE))) / (VLOOKUP(B57,'Stock Purchase History'!B:G,5,FALSE)*VLOOKUP(B57,'Stock Purchase History'!B:G,6,FALSE))),0)</f>
        <v>0</v>
      </c>
    </row>
    <row r="58" spans="1:23">
      <c r="A58" s="46" t="e" vm="58">
        <v>#VALUE!</v>
      </c>
      <c r="B58" s="46" t="str" cm="1">
        <f t="array" ref="B58">_FV(A58,"Ticker symbol",TRUE)</f>
        <v>RTX</v>
      </c>
      <c r="C58" s="71"/>
      <c r="D58" s="46" t="s">
        <v>23</v>
      </c>
      <c r="E58" s="46" t="str" cm="1">
        <f t="array" ref="E58">_FV(Table1[[#This Row],[Company]],"Industry")</f>
        <v>Aerospace &amp; Defense</v>
      </c>
      <c r="F58" s="47" cm="1">
        <f t="array" ref="F58">_FV(Table1[[#This Row],[Company]],"Previous close",TRUE)</f>
        <v>61.01</v>
      </c>
      <c r="G58" s="47" cm="1">
        <f t="array" ref="G58">_FV(Table1[[#This Row],[Company]],"Open")</f>
        <v>60.66</v>
      </c>
      <c r="H58" s="47" cm="1">
        <f t="array" ref="H58">_FV(Table1[[#This Row],[Company]],"High")</f>
        <v>60.88</v>
      </c>
      <c r="I58" s="47" cm="1">
        <f t="array" ref="I58">_FV(Table1[[#This Row],[Company]],"Low")</f>
        <v>58.06</v>
      </c>
      <c r="J58" s="47" cm="1">
        <f t="array" ref="J58">_FV(Table1[[#This Row],[Company]],"Price")</f>
        <v>58.11</v>
      </c>
      <c r="K58" s="47" cm="1">
        <f t="array" ref="K58">_FV(Table1[[#This Row],[Company]],"Change")</f>
        <v>-2.9</v>
      </c>
      <c r="L58" s="48" cm="1">
        <f t="array" ref="L58">_FV(Table1[[#This Row],[Company]],"Change (%)",TRUE)</f>
        <v>-4.7533000000000006E-2</v>
      </c>
      <c r="M58" s="49" cm="1">
        <f t="array" ref="M58">_FV(Table1[[#This Row],[Company]],"52 week high",TRUE)</f>
        <v>93.447500000000005</v>
      </c>
      <c r="N58" s="49" cm="1">
        <f t="array" ref="N58">_FV(Table1[[#This Row],[Company]],"52 week low",TRUE)</f>
        <v>40.709000000000003</v>
      </c>
      <c r="O58" s="73">
        <f>IFERROR(_FV(A58,"P/E",TRUE),"")</f>
        <v>12.8437</v>
      </c>
      <c r="P58" s="49">
        <f>N58 + ((M58-N58)/2)</f>
        <v>67.078249999999997</v>
      </c>
      <c r="Q58" s="78">
        <f>(Table1[[#This Row],[Close]]-Table1[[#This Row],[Alert Price]])/Table1[[#This Row],[Alert Price]]</f>
        <v>-0.1336983299355603</v>
      </c>
      <c r="R58" s="50" cm="1">
        <f t="array" ref="R58">_FV(Table1[[#This Row],[Company]],"Beta")</f>
        <v>1.3926000000000001</v>
      </c>
      <c r="S58" s="51" t="str" cm="1">
        <f t="array" ref="S58">IF(_FV(Table1[[#This Row],[Company]],"Market cap",TRUE) &lt; 2000000000, "Small Cap", IF(_FV(Table1[[#This Row],[Company]],"Market cap",TRUE) &lt; 10000000000,"Medium Cap","Large Cap"))</f>
        <v>Large Cap</v>
      </c>
      <c r="T58" s="52">
        <f>IFERROR(VLOOKUP(B58,'Stock Purchase History'!B:G,5,FALSE) * VLOOKUP(B58,'Stock Purchase History'!B:G,6,FALSE),0)</f>
        <v>0</v>
      </c>
      <c r="U58" s="52">
        <f>IFERROR(J58 * VLOOKUP(B58,'Stock Purchase History'!B:G,5,FALSE),0)</f>
        <v>0</v>
      </c>
      <c r="V58" s="53">
        <f>IFERROR((((J58 * VLOOKUP(B58,'Stock Purchase History'!B:G,5,FALSE)) - (VLOOKUP(B58,'Stock Purchase History'!B:G,5,FALSE) * VLOOKUP(B58,'Stock Purchase History'!B:G,6,FALSE)))),0)</f>
        <v>0</v>
      </c>
      <c r="W58" s="54">
        <f>IFERROR((((J58 * VLOOKUP(B58,'Stock Purchase History'!B:G,5,FALSE)) - (VLOOKUP(B58,'Stock Purchase History'!B:G,5,FALSE) * VLOOKUP(B58,'Stock Purchase History'!B:G,6,FALSE))) / (VLOOKUP(B58,'Stock Purchase History'!B:G,5,FALSE)*VLOOKUP(B58,'Stock Purchase History'!B:G,6,FALSE))),0)</f>
        <v>0</v>
      </c>
    </row>
    <row r="59" spans="1:23">
      <c r="A59" s="46" t="e" vm="59">
        <v>#VALUE!</v>
      </c>
      <c r="B59" s="46" t="str">
        <f t="array" ref="B59">_FV(A59,"Ticker symbol",TRUE)</f>
        <v>O</v>
      </c>
      <c r="C59" s="71"/>
      <c r="D59" s="46" t="s">
        <v>28</v>
      </c>
      <c r="E59" s="55" t="str">
        <f t="array" ref="E59">_FV(Table1[[#This Row],[Company]],"Industry")</f>
        <v>Residential &amp; Commercial REIT</v>
      </c>
      <c r="F59" s="47">
        <f t="array" ref="F59">_FV(Table1[[#This Row],[Company]],"Previous close",TRUE)</f>
        <v>58.53</v>
      </c>
      <c r="G59" s="47">
        <f t="array" ref="G59">_FV(Table1[[#This Row],[Company]],"Open")</f>
        <v>58.47</v>
      </c>
      <c r="H59" s="47">
        <f t="array" ref="H59">_FV(Table1[[#This Row],[Company]],"High")</f>
        <v>58.5</v>
      </c>
      <c r="I59" s="47">
        <f t="array" ref="I59">_FV(Table1[[#This Row],[Company]],"Low")</f>
        <v>56.325000000000003</v>
      </c>
      <c r="J59" s="47">
        <f t="array" ref="J59">_FV(Table1[[#This Row],[Company]],"Price")</f>
        <v>57.12</v>
      </c>
      <c r="K59" s="47">
        <f t="array" ref="K59">_FV(Table1[[#This Row],[Company]],"Change")</f>
        <v>-1.41</v>
      </c>
      <c r="L59" s="48">
        <f t="array" ref="L59">_FV(Table1[[#This Row],[Company]],"Change (%)",TRUE)</f>
        <v>-2.4089999999999997E-2</v>
      </c>
      <c r="M59" s="49">
        <f t="array" ref="M59">_FV(Table1[[#This Row],[Company]],"52 week high",TRUE)</f>
        <v>84.92</v>
      </c>
      <c r="N59" s="49">
        <f t="array" ref="N59">_FV(Table1[[#This Row],[Company]],"52 week low",TRUE)</f>
        <v>38</v>
      </c>
      <c r="O59" s="73">
        <f>IFERROR(_FV(A59,"P/E",TRUE),"")</f>
        <v>40.366599999999998</v>
      </c>
      <c r="P59" s="49">
        <f>N59 + ((M59-N59)/2)</f>
        <v>61.46</v>
      </c>
      <c r="Q59" s="78">
        <f>(Table1[[#This Row],[Close]]-Table1[[#This Row],[Alert Price]])/Table1[[#This Row],[Alert Price]]</f>
        <v>-7.0615034168564975E-2</v>
      </c>
      <c r="R59" s="50">
        <f t="array" ref="R59">_FV(Table1[[#This Row],[Company]],"Beta")</f>
        <v>0.64780000000000004</v>
      </c>
      <c r="S59" s="51" t="str">
        <f t="array" ref="S59">IF(_FV(Table1[[#This Row],[Company]],"Market cap",TRUE) &lt; 2000000000, "Small Cap", IF(_FV(Table1[[#This Row],[Company]],"Market cap",TRUE) &lt; 10000000000,"Medium Cap","Large Cap"))</f>
        <v>Large Cap</v>
      </c>
      <c r="T59" s="52">
        <f>IFERROR(VLOOKUP(B59,'Stock Purchase History'!B:G,5,FALSE) * VLOOKUP(B59,'Stock Purchase History'!B:G,6,FALSE),0)</f>
        <v>0</v>
      </c>
      <c r="U59" s="52">
        <f>IFERROR(J59 * VLOOKUP(B59,'Stock Purchase History'!B:G,5,FALSE),0)</f>
        <v>0</v>
      </c>
      <c r="V59" s="56">
        <f>IFERROR((((J59 * VLOOKUP(B59,'Stock Purchase History'!B:G,5,FALSE)) - (VLOOKUP(B59,'Stock Purchase History'!B:G,5,FALSE) * VLOOKUP(B59,'Stock Purchase History'!B:G,6,FALSE)))),0)</f>
        <v>0</v>
      </c>
      <c r="W59" s="54">
        <f>IFERROR((((J59 * VLOOKUP(B59,'Stock Purchase History'!B:G,5,FALSE)) - (VLOOKUP(B59,'Stock Purchase History'!B:G,5,FALSE) * VLOOKUP(B59,'Stock Purchase History'!B:G,6,FALSE))) / (VLOOKUP(B59,'Stock Purchase History'!B:G,5,FALSE)*VLOOKUP(B59,'Stock Purchase History'!B:G,6,FALSE))),0)</f>
        <v>0</v>
      </c>
    </row>
    <row r="60" spans="1:23">
      <c r="A60" s="46" t="e" vm="60">
        <v>#VALUE!</v>
      </c>
      <c r="B60" s="46" t="str">
        <f t="array" ref="B60">_FV(A60,"Ticker symbol",TRUE)</f>
        <v>ROKU</v>
      </c>
      <c r="C60" s="71">
        <v>1</v>
      </c>
      <c r="D60" s="46" t="s">
        <v>26</v>
      </c>
      <c r="E60" s="55" t="str">
        <f t="array" ref="E60">_FV(Table1[[#This Row],[Company]],"Industry")</f>
        <v>Media &amp; Publishing</v>
      </c>
      <c r="F60" s="47">
        <f t="array" ref="F60">_FV(Table1[[#This Row],[Company]],"Previous close",TRUE)</f>
        <v>133.76</v>
      </c>
      <c r="G60" s="47">
        <f t="array" ref="G60">_FV(Table1[[#This Row],[Company]],"Open")</f>
        <v>136.5</v>
      </c>
      <c r="H60" s="47">
        <f t="array" ref="H60">_FV(Table1[[#This Row],[Company]],"High")</f>
        <v>149.97999999999999</v>
      </c>
      <c r="I60" s="47">
        <f t="array" ref="I60">_FV(Table1[[#This Row],[Company]],"Low")</f>
        <v>136.28</v>
      </c>
      <c r="J60" s="47">
        <f t="array" ref="J60">_FV(Table1[[#This Row],[Company]],"Price")</f>
        <v>149.69</v>
      </c>
      <c r="K60" s="47">
        <f t="array" ref="K60">_FV(Table1[[#This Row],[Company]],"Change")</f>
        <v>15.93</v>
      </c>
      <c r="L60" s="48">
        <f t="array" ref="L60">_FV(Table1[[#This Row],[Company]],"Change (%)",TRUE)</f>
        <v>0.11909399999999999</v>
      </c>
      <c r="M60" s="49">
        <f t="array" ref="M60">_FV(Table1[[#This Row],[Company]],"52 week high",TRUE)</f>
        <v>176.55</v>
      </c>
      <c r="N60" s="49">
        <f t="array" ref="N60">_FV(Table1[[#This Row],[Company]],"52 week low",TRUE)</f>
        <v>58.22</v>
      </c>
      <c r="O60" s="73" t="str">
        <f>IFERROR(_FV(A60,"P/E",TRUE),"")</f>
        <v/>
      </c>
      <c r="P60" s="49">
        <f>N60 + ((M60-N60)/2)</f>
        <v>117.38500000000001</v>
      </c>
      <c r="Q60" s="78">
        <f>(Table1[[#This Row],[Close]]-Table1[[#This Row],[Alert Price]])/Table1[[#This Row],[Alert Price]]</f>
        <v>0.27520552029646028</v>
      </c>
      <c r="R60" s="50" t="e" vm="18">
        <f t="array" ref="R60">_FV(Table1[[#This Row],[Company]],"Beta")</f>
        <v>#VALUE!</v>
      </c>
      <c r="S60" s="51" t="str">
        <f t="array" ref="S60">IF(_FV(Table1[[#This Row],[Company]],"Market cap",TRUE) &lt; 2000000000, "Small Cap", IF(_FV(Table1[[#This Row],[Company]],"Market cap",TRUE) &lt; 10000000000,"Medium Cap","Large Cap"))</f>
        <v>Large Cap</v>
      </c>
      <c r="T60" s="52">
        <f>IFERROR(VLOOKUP(B60,'Stock Purchase History'!B:G,5,FALSE) * VLOOKUP(B60,'Stock Purchase History'!B:G,6,FALSE),0)</f>
        <v>0</v>
      </c>
      <c r="U60" s="52">
        <f>IFERROR(J60 * VLOOKUP(B60,'Stock Purchase History'!B:G,5,FALSE),0)</f>
        <v>0</v>
      </c>
      <c r="V60" s="56">
        <f>IFERROR((((J60 * VLOOKUP(B60,'Stock Purchase History'!B:G,5,FALSE)) - (VLOOKUP(B60,'Stock Purchase History'!B:G,5,FALSE) * VLOOKUP(B60,'Stock Purchase History'!B:G,6,FALSE)))),0)</f>
        <v>0</v>
      </c>
      <c r="W60" s="54">
        <f>IFERROR((((J60 * VLOOKUP(B60,'Stock Purchase History'!B:G,5,FALSE)) - (VLOOKUP(B60,'Stock Purchase History'!B:G,5,FALSE) * VLOOKUP(B60,'Stock Purchase History'!B:G,6,FALSE))) / (VLOOKUP(B60,'Stock Purchase History'!B:G,5,FALSE)*VLOOKUP(B60,'Stock Purchase History'!B:G,6,FALSE))),0)</f>
        <v>0</v>
      </c>
    </row>
    <row r="61" spans="1:23">
      <c r="A61" s="46" t="e" vm="61">
        <v>#VALUE!</v>
      </c>
      <c r="B61" s="46" t="str" cm="1">
        <f t="array" ref="B61">_FV(A61,"Ticker symbol",TRUE)</f>
        <v>ROST</v>
      </c>
      <c r="C61" s="71"/>
      <c r="D61" s="46" t="s">
        <v>27</v>
      </c>
      <c r="E61" s="46" t="str" cm="1">
        <f t="array" ref="E61">_FV(Table1[[#This Row],[Company]],"Industry")</f>
        <v>Specialty Retailers</v>
      </c>
      <c r="F61" s="47" cm="1">
        <f t="array" ref="F61">_FV(Table1[[#This Row],[Company]],"Previous close",TRUE)</f>
        <v>86.02</v>
      </c>
      <c r="G61" s="47" cm="1">
        <f t="array" ref="G61">_FV(Table1[[#This Row],[Company]],"Open")</f>
        <v>85.74</v>
      </c>
      <c r="H61" s="47" cm="1">
        <f t="array" ref="H61">_FV(Table1[[#This Row],[Company]],"High")</f>
        <v>86.22</v>
      </c>
      <c r="I61" s="47" cm="1">
        <f t="array" ref="I61">_FV(Table1[[#This Row],[Company]],"Low")</f>
        <v>83.25</v>
      </c>
      <c r="J61" s="47" cm="1">
        <f t="array" ref="J61">_FV(Table1[[#This Row],[Company]],"Price")</f>
        <v>84.72</v>
      </c>
      <c r="K61" s="47" cm="1">
        <f t="array" ref="K61">_FV(Table1[[#This Row],[Company]],"Change")</f>
        <v>-1.3</v>
      </c>
      <c r="L61" s="48" cm="1">
        <f t="array" ref="L61">_FV(Table1[[#This Row],[Company]],"Change (%)",TRUE)</f>
        <v>-1.5113000000000001E-2</v>
      </c>
      <c r="M61" s="49" cm="1">
        <f t="array" ref="M61">_FV(Table1[[#This Row],[Company]],"52 week high",TRUE)</f>
        <v>124.16</v>
      </c>
      <c r="N61" s="49" cm="1">
        <f t="array" ref="N61">_FV(Table1[[#This Row],[Company]],"52 week low",TRUE)</f>
        <v>56.3</v>
      </c>
      <c r="O61" s="73">
        <f>IFERROR(_FV(A61,"P/E",TRUE),"")</f>
        <v>33.337499999999999</v>
      </c>
      <c r="P61" s="49">
        <f>N61 + ((M61-N61)/2)</f>
        <v>90.22999999999999</v>
      </c>
      <c r="Q61" s="78">
        <f>(Table1[[#This Row],[Close]]-Table1[[#This Row],[Alert Price]])/Table1[[#This Row],[Alert Price]]</f>
        <v>-6.1066164246924431E-2</v>
      </c>
      <c r="R61" s="50" cm="1">
        <f t="array" ref="R61">_FV(Table1[[#This Row],[Company]],"Beta")</f>
        <v>0.79420000000000002</v>
      </c>
      <c r="S61" s="51" t="str" cm="1">
        <f t="array" ref="S61">IF(_FV(Table1[[#This Row],[Company]],"Market cap",TRUE) &lt; 2000000000, "Small Cap", IF(_FV(Table1[[#This Row],[Company]],"Market cap",TRUE) &lt; 10000000000,"Medium Cap","Large Cap"))</f>
        <v>Large Cap</v>
      </c>
      <c r="T61" s="52">
        <f>IFERROR(VLOOKUP(B61,'Stock Purchase History'!B:G,5,FALSE) * VLOOKUP(B61,'Stock Purchase History'!B:G,6,FALSE),0)</f>
        <v>0</v>
      </c>
      <c r="U61" s="52">
        <f>IFERROR(J61 * VLOOKUP(B61,'Stock Purchase History'!B:G,5,FALSE),0)</f>
        <v>0</v>
      </c>
      <c r="V61" s="53">
        <f>IFERROR((((J61 * VLOOKUP(B61,'Stock Purchase History'!B:G,5,FALSE)) - (VLOOKUP(B61,'Stock Purchase History'!B:G,5,FALSE) * VLOOKUP(B61,'Stock Purchase History'!B:G,6,FALSE)))),0)</f>
        <v>0</v>
      </c>
      <c r="W61" s="54">
        <f>IFERROR((((J61 * VLOOKUP(B61,'Stock Purchase History'!B:G,5,FALSE)) - (VLOOKUP(B61,'Stock Purchase History'!B:G,5,FALSE) * VLOOKUP(B61,'Stock Purchase History'!B:G,6,FALSE))) / (VLOOKUP(B61,'Stock Purchase History'!B:G,5,FALSE)*VLOOKUP(B61,'Stock Purchase History'!B:G,6,FALSE))),0)</f>
        <v>0</v>
      </c>
    </row>
    <row r="62" spans="1:23">
      <c r="A62" s="46" t="e" vm="62">
        <v>#VALUE!</v>
      </c>
      <c r="B62" s="46" t="str" cm="1">
        <f t="array" ref="B62">_FV(A62,"Ticker symbol",TRUE)</f>
        <v>CRM</v>
      </c>
      <c r="C62" s="71"/>
      <c r="D62" s="46" t="s">
        <v>25</v>
      </c>
      <c r="E62" s="46" t="str" cm="1">
        <f t="array" ref="E62">_FV(Table1[[#This Row],[Company]],"Industry")</f>
        <v>Software &amp; IT Services</v>
      </c>
      <c r="F62" s="47" cm="1">
        <f t="array" ref="F62">_FV(Table1[[#This Row],[Company]],"Previous close",TRUE)</f>
        <v>200.28</v>
      </c>
      <c r="G62" s="47" cm="1">
        <f t="array" ref="G62">_FV(Table1[[#This Row],[Company]],"Open")</f>
        <v>202.02</v>
      </c>
      <c r="H62" s="47" cm="1">
        <f t="array" ref="H62">_FV(Table1[[#This Row],[Company]],"High")</f>
        <v>202.82</v>
      </c>
      <c r="I62" s="47" cm="1">
        <f t="array" ref="I62">_FV(Table1[[#This Row],[Company]],"Low")</f>
        <v>195.64</v>
      </c>
      <c r="J62" s="47" cm="1">
        <f t="array" ref="J62">_FV(Table1[[#This Row],[Company]],"Price")</f>
        <v>200.74</v>
      </c>
      <c r="K62" s="47" cm="1">
        <f t="array" ref="K62">_FV(Table1[[#This Row],[Company]],"Change")</f>
        <v>0.46</v>
      </c>
      <c r="L62" s="48" cm="1">
        <f t="array" ref="L62">_FV(Table1[[#This Row],[Company]],"Change (%)",TRUE)</f>
        <v>2.297E-3</v>
      </c>
      <c r="M62" s="49" cm="1">
        <f t="array" ref="M62">_FV(Table1[[#This Row],[Company]],"52 week high",TRUE)</f>
        <v>201.2</v>
      </c>
      <c r="N62" s="49" cm="1">
        <f t="array" ref="N62">_FV(Table1[[#This Row],[Company]],"52 week low",TRUE)</f>
        <v>115.29</v>
      </c>
      <c r="O62" s="73">
        <f>IFERROR(_FV(A62,"P/E",TRUE),"")</f>
        <v>0</v>
      </c>
      <c r="P62" s="49">
        <f>N62 + ((M62-N62)/2)</f>
        <v>158.245</v>
      </c>
      <c r="Q62" s="78">
        <f>(Table1[[#This Row],[Close]]-Table1[[#This Row],[Alert Price]])/Table1[[#This Row],[Alert Price]]</f>
        <v>0.26853929034092705</v>
      </c>
      <c r="R62" s="50" cm="1">
        <f t="array" ref="R62">_FV(Table1[[#This Row],[Company]],"Beta")</f>
        <v>1.0811999999999999</v>
      </c>
      <c r="S62" s="51" t="str" cm="1">
        <f t="array" ref="S62">IF(_FV(Table1[[#This Row],[Company]],"Market cap",TRUE) &lt; 2000000000, "Small Cap", IF(_FV(Table1[[#This Row],[Company]],"Market cap",TRUE) &lt; 10000000000,"Medium Cap","Large Cap"))</f>
        <v>Large Cap</v>
      </c>
      <c r="T62" s="52">
        <f>IFERROR(VLOOKUP(B62,'Stock Purchase History'!B:G,5,FALSE) * VLOOKUP(B62,'Stock Purchase History'!B:G,6,FALSE),0)</f>
        <v>0</v>
      </c>
      <c r="U62" s="52">
        <f>IFERROR(J62 * VLOOKUP(B62,'Stock Purchase History'!B:G,5,FALSE),0)</f>
        <v>0</v>
      </c>
      <c r="V62" s="53">
        <f>IFERROR((((J62 * VLOOKUP(B62,'Stock Purchase History'!B:G,5,FALSE)) - (VLOOKUP(B62,'Stock Purchase History'!B:G,5,FALSE) * VLOOKUP(B62,'Stock Purchase History'!B:G,6,FALSE)))),0)</f>
        <v>0</v>
      </c>
      <c r="W62" s="54">
        <f>IFERROR((((J62 * VLOOKUP(B62,'Stock Purchase History'!B:G,5,FALSE)) - (VLOOKUP(B62,'Stock Purchase History'!B:G,5,FALSE) * VLOOKUP(B62,'Stock Purchase History'!B:G,6,FALSE))) / (VLOOKUP(B62,'Stock Purchase History'!B:G,5,FALSE)*VLOOKUP(B62,'Stock Purchase History'!B:G,6,FALSE))),0)</f>
        <v>0</v>
      </c>
    </row>
    <row r="63" spans="1:23">
      <c r="A63" s="46" t="e" vm="63">
        <v>#VALUE!</v>
      </c>
      <c r="B63" s="46" t="str" cm="1">
        <f t="array" ref="B63">_FV(A63,"Ticker symbol",TRUE)</f>
        <v>SHAK</v>
      </c>
      <c r="C63" s="71"/>
      <c r="D63" s="46" t="s">
        <v>27</v>
      </c>
      <c r="E63" s="55" t="str" cm="1">
        <f t="array" ref="E63">_FV(Table1[[#This Row],[Company]],"Industry")</f>
        <v>Hotels &amp; Entertainment Services</v>
      </c>
      <c r="F63" s="47" cm="1">
        <f t="array" ref="F63">_FV(Table1[[#This Row],[Company]],"Previous close",TRUE)</f>
        <v>49.05</v>
      </c>
      <c r="G63" s="47" cm="1">
        <f t="array" ref="G63">_FV(Table1[[#This Row],[Company]],"Open")</f>
        <v>49.28</v>
      </c>
      <c r="H63" s="47" cm="1">
        <f t="array" ref="H63">_FV(Table1[[#This Row],[Company]],"High")</f>
        <v>49.5</v>
      </c>
      <c r="I63" s="47" cm="1">
        <f t="array" ref="I63">_FV(Table1[[#This Row],[Company]],"Low")</f>
        <v>47.14</v>
      </c>
      <c r="J63" s="47" cm="1">
        <f t="array" ref="J63">_FV(Table1[[#This Row],[Company]],"Price")</f>
        <v>48.26</v>
      </c>
      <c r="K63" s="47" cm="1">
        <f t="array" ref="K63">_FV(Table1[[#This Row],[Company]],"Change")</f>
        <v>-0.79</v>
      </c>
      <c r="L63" s="48" cm="1">
        <f t="array" ref="L63">_FV(Table1[[#This Row],[Company]],"Change (%)",TRUE)</f>
        <v>-1.6105999999999999E-2</v>
      </c>
      <c r="M63" s="49" cm="1">
        <f t="array" ref="M63">_FV(Table1[[#This Row],[Company]],"52 week high",TRUE)</f>
        <v>105.84</v>
      </c>
      <c r="N63" s="49" cm="1">
        <f t="array" ref="N63">_FV(Table1[[#This Row],[Company]],"52 week low",TRUE)</f>
        <v>30.01</v>
      </c>
      <c r="O63" s="73">
        <f>IFERROR(_FV(A63,"P/E",TRUE),"")</f>
        <v>95.498599999999996</v>
      </c>
      <c r="P63" s="49">
        <f>N63 + ((M63-N63)/2)</f>
        <v>67.924999999999997</v>
      </c>
      <c r="Q63" s="78">
        <f>(Table1[[#This Row],[Close]]-Table1[[#This Row],[Alert Price]])/Table1[[#This Row],[Alert Price]]</f>
        <v>-0.28951048951048952</v>
      </c>
      <c r="R63" s="50" cm="1">
        <f t="array" ref="R63">_FV(Table1[[#This Row],[Company]],"Beta")</f>
        <v>1.7081999999999999</v>
      </c>
      <c r="S63" s="51" t="str" cm="1">
        <f t="array" ref="S63">IF(_FV(Table1[[#This Row],[Company]],"Market cap",TRUE) &lt; 2000000000, "Small Cap", IF(_FV(Table1[[#This Row],[Company]],"Market cap",TRUE) &lt; 10000000000,"Medium Cap","Large Cap"))</f>
        <v>Medium Cap</v>
      </c>
      <c r="T63" s="52">
        <f>IFERROR(VLOOKUP(B63,'Stock Purchase History'!B:G,5,FALSE) * VLOOKUP(B63,'Stock Purchase History'!B:G,6,FALSE),0)</f>
        <v>0</v>
      </c>
      <c r="U63" s="52">
        <f>IFERROR(J63 * VLOOKUP(B63,'Stock Purchase History'!B:G,5,FALSE),0)</f>
        <v>0</v>
      </c>
      <c r="V63" s="56">
        <f>IFERROR((((J63 * VLOOKUP(B63,'Stock Purchase History'!B:G,5,FALSE)) - (VLOOKUP(B63,'Stock Purchase History'!B:G,5,FALSE) * VLOOKUP(B63,'Stock Purchase History'!B:G,6,FALSE)))),0)</f>
        <v>0</v>
      </c>
      <c r="W63" s="54">
        <f>IFERROR((((J63 * VLOOKUP(B63,'Stock Purchase History'!B:G,5,FALSE)) - (VLOOKUP(B63,'Stock Purchase History'!B:G,5,FALSE) * VLOOKUP(B63,'Stock Purchase History'!B:G,6,FALSE))) / (VLOOKUP(B63,'Stock Purchase History'!B:G,5,FALSE)*VLOOKUP(B63,'Stock Purchase History'!B:G,6,FALSE))),0)</f>
        <v>0</v>
      </c>
    </row>
    <row r="64" spans="1:23">
      <c r="A64" s="46" t="e" vm="64">
        <v>#VALUE!</v>
      </c>
      <c r="B64" s="46" t="str" cm="1">
        <f t="array" ref="B64">_FV(A64,"Ticker symbol",TRUE)</f>
        <v>SHOP</v>
      </c>
      <c r="C64" s="71">
        <v>2</v>
      </c>
      <c r="D64" s="46" t="s">
        <v>32</v>
      </c>
      <c r="E64" s="55" t="str" cm="1">
        <f t="array" ref="E64">_FV(Table1[[#This Row],[Company]],"Industry")</f>
        <v>Software &amp; IT Services</v>
      </c>
      <c r="F64" s="47" cm="1">
        <f t="array" ref="F64">_FV(Table1[[#This Row],[Company]],"Previous close",TRUE)</f>
        <v>1017.3</v>
      </c>
      <c r="G64" s="47" cm="1">
        <f t="array" ref="G64">_FV(Table1[[#This Row],[Company]],"Open")</f>
        <v>1025.01</v>
      </c>
      <c r="H64" s="47" cm="1">
        <f t="array" ref="H64">_FV(Table1[[#This Row],[Company]],"High")</f>
        <v>1052.2499</v>
      </c>
      <c r="I64" s="47" cm="1">
        <f t="array" ref="I64">_FV(Table1[[#This Row],[Company]],"Low")</f>
        <v>1012.94</v>
      </c>
      <c r="J64" s="47" cm="1">
        <f t="array" ref="J64">_FV(Table1[[#This Row],[Company]],"Price")</f>
        <v>1040.02</v>
      </c>
      <c r="K64" s="47" cm="1">
        <f t="array" ref="K64">_FV(Table1[[#This Row],[Company]],"Change")</f>
        <v>22.72</v>
      </c>
      <c r="L64" s="48" cm="1">
        <f t="array" ref="L64">_FV(Table1[[#This Row],[Company]],"Change (%)",TRUE)</f>
        <v>2.2334E-2</v>
      </c>
      <c r="M64" s="49" cm="1">
        <f t="array" ref="M64">_FV(Table1[[#This Row],[Company]],"52 week high",TRUE)</f>
        <v>1059.44</v>
      </c>
      <c r="N64" s="49" cm="1">
        <f t="array" ref="N64">_FV(Table1[[#This Row],[Company]],"52 week low",TRUE)</f>
        <v>282.08</v>
      </c>
      <c r="O64" s="73">
        <f>IFERROR(_FV(A64,"P/E",TRUE),"")</f>
        <v>0</v>
      </c>
      <c r="P64" s="49">
        <f>N64 + ((M64-N64)/2)</f>
        <v>670.76</v>
      </c>
      <c r="Q64" s="78">
        <f>(Table1[[#This Row],[Close]]-Table1[[#This Row],[Alert Price]])/Table1[[#This Row],[Alert Price]]</f>
        <v>0.55050986940187252</v>
      </c>
      <c r="R64" s="50" cm="1">
        <f t="array" ref="R64">_FV(Table1[[#This Row],[Company]],"Beta")</f>
        <v>1.6048</v>
      </c>
      <c r="S64" s="51" t="str" cm="1">
        <f t="array" ref="S64">IF(_FV(Table1[[#This Row],[Company]],"Market cap",TRUE) &lt; 2000000000, "Small Cap", IF(_FV(Table1[[#This Row],[Company]],"Market cap",TRUE) &lt; 10000000000,"Medium Cap","Large Cap"))</f>
        <v>Large Cap</v>
      </c>
      <c r="T64" s="52">
        <f>IFERROR(VLOOKUP(B64,'Stock Purchase History'!B:G,5,FALSE) * VLOOKUP(B64,'Stock Purchase History'!B:G,6,FALSE),0)</f>
        <v>0</v>
      </c>
      <c r="U64" s="52">
        <f>IFERROR(J64 * VLOOKUP(B64,'Stock Purchase History'!B:G,5,FALSE),0)</f>
        <v>0</v>
      </c>
      <c r="V64" s="56">
        <f>IFERROR((((J64 * VLOOKUP(B64,'Stock Purchase History'!B:G,5,FALSE)) - (VLOOKUP(B64,'Stock Purchase History'!B:G,5,FALSE) * VLOOKUP(B64,'Stock Purchase History'!B:G,6,FALSE)))),0)</f>
        <v>0</v>
      </c>
      <c r="W64" s="54">
        <f>IFERROR((((J64 * VLOOKUP(B64,'Stock Purchase History'!B:G,5,FALSE)) - (VLOOKUP(B64,'Stock Purchase History'!B:G,5,FALSE) * VLOOKUP(B64,'Stock Purchase History'!B:G,6,FALSE))) / (VLOOKUP(B64,'Stock Purchase History'!B:G,5,FALSE)*VLOOKUP(B64,'Stock Purchase History'!B:G,6,FALSE))),0)</f>
        <v>0</v>
      </c>
    </row>
    <row r="65" spans="1:23">
      <c r="A65" s="46" t="e" vm="65">
        <v>#VALUE!</v>
      </c>
      <c r="B65" s="46" t="str" cm="1">
        <f t="array" ref="B65">_FV(A65,"Ticker symbol",TRUE)</f>
        <v>WORK</v>
      </c>
      <c r="C65" s="71"/>
      <c r="D65" s="46" t="s">
        <v>32</v>
      </c>
      <c r="E65" s="55" t="str" cm="1">
        <f t="array" ref="E65">_FV(Table1[[#This Row],[Company]],"Industry")</f>
        <v>Software &amp; IT Services</v>
      </c>
      <c r="F65" s="47" cm="1">
        <f t="array" ref="F65">_FV(Table1[[#This Row],[Company]],"Previous close",TRUE)</f>
        <v>34.24</v>
      </c>
      <c r="G65" s="47" cm="1">
        <f t="array" ref="G65">_FV(Table1[[#This Row],[Company]],"Open")</f>
        <v>33.57</v>
      </c>
      <c r="H65" s="47" cm="1">
        <f t="array" ref="H65">_FV(Table1[[#This Row],[Company]],"High")</f>
        <v>34.090000000000003</v>
      </c>
      <c r="I65" s="47" cm="1">
        <f t="array" ref="I65">_FV(Table1[[#This Row],[Company]],"Low")</f>
        <v>31.9</v>
      </c>
      <c r="J65" s="47" cm="1">
        <f t="array" ref="J65">_FV(Table1[[#This Row],[Company]],"Price")</f>
        <v>34.020000000000003</v>
      </c>
      <c r="K65" s="47" cm="1">
        <f t="array" ref="K65">_FV(Table1[[#This Row],[Company]],"Change")</f>
        <v>-0.22</v>
      </c>
      <c r="L65" s="48" cm="1">
        <f t="array" ref="L65">_FV(Table1[[#This Row],[Company]],"Change (%)",TRUE)</f>
        <v>-6.4249999999999993E-3</v>
      </c>
      <c r="M65" s="49" cm="1">
        <f t="array" ref="M65">_FV(Table1[[#This Row],[Company]],"52 week high",TRUE)</f>
        <v>40.07</v>
      </c>
      <c r="N65" s="49" cm="1">
        <f t="array" ref="N65">_FV(Table1[[#This Row],[Company]],"52 week low",TRUE)</f>
        <v>15.1</v>
      </c>
      <c r="O65" s="73">
        <f>IFERROR(_FV(A65,"P/E",TRUE),"")</f>
        <v>0</v>
      </c>
      <c r="P65" s="49">
        <f>N65 + ((M65-N65)/2)</f>
        <v>27.585000000000001</v>
      </c>
      <c r="Q65" s="78">
        <f>(Table1[[#This Row],[Close]]-Table1[[#This Row],[Alert Price]])/Table1[[#This Row],[Alert Price]]</f>
        <v>0.23327895595432308</v>
      </c>
      <c r="R65" s="50" t="e" cm="1" vm="18">
        <f t="array" ref="R65">_FV(Table1[[#This Row],[Company]],"Beta")</f>
        <v>#VALUE!</v>
      </c>
      <c r="S65" s="51" t="str" cm="1">
        <f t="array" ref="S65">IF(_FV(Table1[[#This Row],[Company]],"Market cap",TRUE) &lt; 2000000000, "Small Cap", IF(_FV(Table1[[#This Row],[Company]],"Market cap",TRUE) &lt; 10000000000,"Medium Cap","Large Cap"))</f>
        <v>Large Cap</v>
      </c>
      <c r="T65" s="52">
        <f>IFERROR(VLOOKUP(B65,'Stock Purchase History'!B:G,5,FALSE) * VLOOKUP(B65,'Stock Purchase History'!B:G,6,FALSE),0)</f>
        <v>0</v>
      </c>
      <c r="U65" s="52">
        <f>IFERROR(J65 * VLOOKUP(B65,'Stock Purchase History'!B:G,5,FALSE),0)</f>
        <v>0</v>
      </c>
      <c r="V65" s="56">
        <f>IFERROR((((J65 * VLOOKUP(B65,'Stock Purchase History'!B:G,5,FALSE)) - (VLOOKUP(B65,'Stock Purchase History'!B:G,5,FALSE) * VLOOKUP(B65,'Stock Purchase History'!B:G,6,FALSE)))),0)</f>
        <v>0</v>
      </c>
      <c r="W65" s="54">
        <f>IFERROR((((J65 * VLOOKUP(B65,'Stock Purchase History'!B:G,5,FALSE)) - (VLOOKUP(B65,'Stock Purchase History'!B:G,5,FALSE) * VLOOKUP(B65,'Stock Purchase History'!B:G,6,FALSE))) / (VLOOKUP(B65,'Stock Purchase History'!B:G,5,FALSE)*VLOOKUP(B65,'Stock Purchase History'!B:G,6,FALSE))),0)</f>
        <v>0</v>
      </c>
    </row>
    <row r="66" spans="1:23">
      <c r="A66" s="46" t="e" vm="66">
        <v>#VALUE!</v>
      </c>
      <c r="B66" s="46" t="str" cm="1">
        <f t="array" ref="B66">_FV(A66,"Ticker symbol",TRUE)</f>
        <v>SPOT</v>
      </c>
      <c r="C66" s="71"/>
      <c r="D66" s="46" t="s">
        <v>26</v>
      </c>
      <c r="E66" s="55" t="str" cm="1">
        <f t="array" ref="E66">_FV(Table1[[#This Row],[Company]],"Industry")</f>
        <v>Software &amp; IT Services</v>
      </c>
      <c r="F66" s="47" cm="1">
        <f t="array" ref="F66">_FV(Table1[[#This Row],[Company]],"Previous close",TRUE)</f>
        <v>269.26</v>
      </c>
      <c r="G66" s="47" cm="1">
        <f t="array" ref="G66">_FV(Table1[[#This Row],[Company]],"Open")</f>
        <v>272.77</v>
      </c>
      <c r="H66" s="47" cm="1">
        <f t="array" ref="H66">_FV(Table1[[#This Row],[Company]],"High")</f>
        <v>279.76</v>
      </c>
      <c r="I66" s="47" cm="1">
        <f t="array" ref="I66">_FV(Table1[[#This Row],[Company]],"Low")</f>
        <v>268.68</v>
      </c>
      <c r="J66" s="47" cm="1">
        <f t="array" ref="J66">_FV(Table1[[#This Row],[Company]],"Price")</f>
        <v>274.79000000000002</v>
      </c>
      <c r="K66" s="47" cm="1">
        <f t="array" ref="K66">_FV(Table1[[#This Row],[Company]],"Change")</f>
        <v>5.53</v>
      </c>
      <c r="L66" s="48" cm="1">
        <f t="array" ref="L66">_FV(Table1[[#This Row],[Company]],"Change (%)",TRUE)</f>
        <v>2.0537999999999997E-2</v>
      </c>
      <c r="M66" s="49" cm="1">
        <f t="array" ref="M66">_FV(Table1[[#This Row],[Company]],"52 week high",TRUE)</f>
        <v>277.61500000000001</v>
      </c>
      <c r="N66" s="49" cm="1">
        <f t="array" ref="N66">_FV(Table1[[#This Row],[Company]],"52 week low",TRUE)</f>
        <v>109.18</v>
      </c>
      <c r="O66" s="73">
        <f>IFERROR(_FV(A66,"P/E",TRUE),"")</f>
        <v>0</v>
      </c>
      <c r="P66" s="49">
        <f>N66 + ((M66-N66)/2)</f>
        <v>193.39750000000001</v>
      </c>
      <c r="Q66" s="78">
        <f>(Table1[[#This Row],[Close]]-Table1[[#This Row],[Alert Price]])/Table1[[#This Row],[Alert Price]]</f>
        <v>0.42085600899701398</v>
      </c>
      <c r="R66" s="50" t="e" cm="1" vm="18">
        <f t="array" ref="R66">_FV(Table1[[#This Row],[Company]],"Beta")</f>
        <v>#VALUE!</v>
      </c>
      <c r="S66" s="51" t="str" cm="1">
        <f t="array" ref="S66">IF(_FV(Table1[[#This Row],[Company]],"Market cap",TRUE) &lt; 2000000000, "Small Cap", IF(_FV(Table1[[#This Row],[Company]],"Market cap",TRUE) &lt; 10000000000,"Medium Cap","Large Cap"))</f>
        <v>Large Cap</v>
      </c>
      <c r="T66" s="52">
        <f>IFERROR(VLOOKUP(B66,'Stock Purchase History'!B:G,5,FALSE) * VLOOKUP(B66,'Stock Purchase History'!B:G,6,FALSE),0)</f>
        <v>0</v>
      </c>
      <c r="U66" s="52">
        <f>IFERROR(J66 * VLOOKUP(B66,'Stock Purchase History'!B:G,5,FALSE),0)</f>
        <v>0</v>
      </c>
      <c r="V66" s="56">
        <f>IFERROR((((J66 * VLOOKUP(B66,'Stock Purchase History'!B:G,5,FALSE)) - (VLOOKUP(B66,'Stock Purchase History'!B:G,5,FALSE) * VLOOKUP(B66,'Stock Purchase History'!B:G,6,FALSE)))),0)</f>
        <v>0</v>
      </c>
      <c r="W66" s="54">
        <f>IFERROR((((J66 * VLOOKUP(B66,'Stock Purchase History'!B:G,5,FALSE)) - (VLOOKUP(B66,'Stock Purchase History'!B:G,5,FALSE) * VLOOKUP(B66,'Stock Purchase History'!B:G,6,FALSE))) / (VLOOKUP(B66,'Stock Purchase History'!B:G,5,FALSE)*VLOOKUP(B66,'Stock Purchase History'!B:G,6,FALSE))),0)</f>
        <v>0</v>
      </c>
    </row>
    <row r="67" spans="1:23">
      <c r="A67" s="46" t="e" vm="67">
        <v>#VALUE!</v>
      </c>
      <c r="B67" s="46" t="str">
        <f t="array" ref="B67">_FV(A67,"Ticker symbol",TRUE)</f>
        <v>SQ</v>
      </c>
      <c r="C67" s="71">
        <v>2</v>
      </c>
      <c r="D67" s="46" t="s">
        <v>32</v>
      </c>
      <c r="E67" s="55" t="str">
        <f t="array" ref="E67">_FV(Table1[[#This Row],[Company]],"Industry")</f>
        <v>Software &amp; IT Services</v>
      </c>
      <c r="F67" s="47">
        <f t="array" ref="F67">_FV(Table1[[#This Row],[Company]],"Previous close",TRUE)</f>
        <v>133.35</v>
      </c>
      <c r="G67" s="47">
        <f t="array" ref="G67">_FV(Table1[[#This Row],[Company]],"Open")</f>
        <v>132.54</v>
      </c>
      <c r="H67" s="47">
        <f t="array" ref="H67">_FV(Table1[[#This Row],[Company]],"High")</f>
        <v>133.81</v>
      </c>
      <c r="I67" s="47">
        <f t="array" ref="I67">_FV(Table1[[#This Row],[Company]],"Low")</f>
        <v>127.67</v>
      </c>
      <c r="J67" s="47">
        <f t="array" ref="J67">_FV(Table1[[#This Row],[Company]],"Price")</f>
        <v>129.38999999999999</v>
      </c>
      <c r="K67" s="47">
        <f t="array" ref="K67">_FV(Table1[[#This Row],[Company]],"Change")</f>
        <v>-3.96</v>
      </c>
      <c r="L67" s="48">
        <f t="array" ref="L67">_FV(Table1[[#This Row],[Company]],"Change (%)",TRUE)</f>
        <v>-2.9695999999999997E-2</v>
      </c>
      <c r="M67" s="49">
        <f t="array" ref="M67">_FV(Table1[[#This Row],[Company]],"52 week high",TRUE)</f>
        <v>133.43</v>
      </c>
      <c r="N67" s="49">
        <f t="array" ref="N67">_FV(Table1[[#This Row],[Company]],"52 week low",TRUE)</f>
        <v>32.33</v>
      </c>
      <c r="O67" s="73">
        <f>IFERROR(_FV(A67,"P/E",TRUE),"")</f>
        <v>286.99020000000002</v>
      </c>
      <c r="P67" s="49">
        <f>N67 + ((M67-N67)/2)</f>
        <v>82.88</v>
      </c>
      <c r="Q67" s="78">
        <f>(Table1[[#This Row],[Close]]-Table1[[#This Row],[Alert Price]])/Table1[[#This Row],[Alert Price]]</f>
        <v>0.56117277992277981</v>
      </c>
      <c r="R67" s="50">
        <f t="array" ref="R67">_FV(Table1[[#This Row],[Company]],"Beta")</f>
        <v>2.7153</v>
      </c>
      <c r="S67" s="51" t="str">
        <f t="array" ref="S67">IF(_FV(Table1[[#This Row],[Company]],"Market cap",TRUE) &lt; 2000000000, "Small Cap", IF(_FV(Table1[[#This Row],[Company]],"Market cap",TRUE) &lt; 10000000000,"Medium Cap","Large Cap"))</f>
        <v>Large Cap</v>
      </c>
      <c r="T67" s="52">
        <f>IFERROR(VLOOKUP(B67,'Stock Purchase History'!B:G,5,FALSE) * VLOOKUP(B67,'Stock Purchase History'!B:G,6,FALSE),0)</f>
        <v>0</v>
      </c>
      <c r="U67" s="52">
        <f>IFERROR(J67 * VLOOKUP(B67,'Stock Purchase History'!B:G,5,FALSE),0)</f>
        <v>0</v>
      </c>
      <c r="V67" s="56">
        <f>IFERROR((((J67 * VLOOKUP(B67,'Stock Purchase History'!B:G,5,FALSE)) - (VLOOKUP(B67,'Stock Purchase History'!B:G,5,FALSE) * VLOOKUP(B67,'Stock Purchase History'!B:G,6,FALSE)))),0)</f>
        <v>0</v>
      </c>
      <c r="W67" s="54">
        <f>IFERROR((((J67 * VLOOKUP(B67,'Stock Purchase History'!B:G,5,FALSE)) - (VLOOKUP(B67,'Stock Purchase History'!B:G,5,FALSE) * VLOOKUP(B67,'Stock Purchase History'!B:G,6,FALSE))) / (VLOOKUP(B67,'Stock Purchase History'!B:G,5,FALSE)*VLOOKUP(B67,'Stock Purchase History'!B:G,6,FALSE))),0)</f>
        <v>0</v>
      </c>
    </row>
    <row r="68" spans="1:23">
      <c r="A68" s="46" t="e" vm="68">
        <v>#VALUE!</v>
      </c>
      <c r="B68" s="46" t="str">
        <f t="array" ref="B68">_FV(A68,"Ticker symbol",TRUE)</f>
        <v>STAG</v>
      </c>
      <c r="C68" s="71"/>
      <c r="D68" s="46" t="s">
        <v>28</v>
      </c>
      <c r="E68" s="55" t="str">
        <f t="array" ref="E68">_FV(Table1[[#This Row],[Company]],"Industry")</f>
        <v>Residential &amp; Commercial REIT</v>
      </c>
      <c r="F68" s="47">
        <f t="array" ref="F68">_FV(Table1[[#This Row],[Company]],"Previous close",TRUE)</f>
        <v>29.22</v>
      </c>
      <c r="G68" s="47">
        <f t="array" ref="G68">_FV(Table1[[#This Row],[Company]],"Open")</f>
        <v>29.03</v>
      </c>
      <c r="H68" s="47">
        <f t="array" ref="H68">_FV(Table1[[#This Row],[Company]],"High")</f>
        <v>29.26</v>
      </c>
      <c r="I68" s="47">
        <f t="array" ref="I68">_FV(Table1[[#This Row],[Company]],"Low")</f>
        <v>28.79</v>
      </c>
      <c r="J68" s="47">
        <f t="array" ref="J68">_FV(Table1[[#This Row],[Company]],"Price")</f>
        <v>28.84</v>
      </c>
      <c r="K68" s="47">
        <f t="array" ref="K68">_FV(Table1[[#This Row],[Company]],"Change")</f>
        <v>-0.38</v>
      </c>
      <c r="L68" s="48">
        <f t="array" ref="L68">_FV(Table1[[#This Row],[Company]],"Change (%)",TRUE)</f>
        <v>-1.3004999999999999E-2</v>
      </c>
      <c r="M68" s="49">
        <f t="array" ref="M68">_FV(Table1[[#This Row],[Company]],"52 week high",TRUE)</f>
        <v>33.479999999999997</v>
      </c>
      <c r="N68" s="49">
        <f t="array" ref="N68">_FV(Table1[[#This Row],[Company]],"52 week low",TRUE)</f>
        <v>17.54</v>
      </c>
      <c r="O68" s="73">
        <f>IFERROR(_FV(A68,"P/E",TRUE),"")</f>
        <v>41.1845</v>
      </c>
      <c r="P68" s="49">
        <f>N68 + ((M68-N68)/2)</f>
        <v>25.509999999999998</v>
      </c>
      <c r="Q68" s="78">
        <f>(Table1[[#This Row],[Close]]-Table1[[#This Row],[Alert Price]])/Table1[[#This Row],[Alert Price]]</f>
        <v>0.13053704429635446</v>
      </c>
      <c r="R68" s="50">
        <f t="array" ref="R68">_FV(Table1[[#This Row],[Company]],"Beta")</f>
        <v>1.1404000000000001</v>
      </c>
      <c r="S68" s="51" t="str">
        <f t="array" ref="S68">IF(_FV(Table1[[#This Row],[Company]],"Market cap",TRUE) &lt; 2000000000, "Small Cap", IF(_FV(Table1[[#This Row],[Company]],"Market cap",TRUE) &lt; 10000000000,"Medium Cap","Large Cap"))</f>
        <v>Medium Cap</v>
      </c>
      <c r="T68" s="52">
        <f>IFERROR(VLOOKUP(B68,'Stock Purchase History'!B:G,5,FALSE) * VLOOKUP(B68,'Stock Purchase History'!B:G,6,FALSE),0)</f>
        <v>0</v>
      </c>
      <c r="U68" s="52">
        <f>IFERROR(J68 * VLOOKUP(B68,'Stock Purchase History'!B:G,5,FALSE),0)</f>
        <v>0</v>
      </c>
      <c r="V68" s="56">
        <f>IFERROR((((J68 * VLOOKUP(B68,'Stock Purchase History'!B:G,5,FALSE)) - (VLOOKUP(B68,'Stock Purchase History'!B:G,5,FALSE) * VLOOKUP(B68,'Stock Purchase History'!B:G,6,FALSE)))),0)</f>
        <v>0</v>
      </c>
      <c r="W68" s="54">
        <f>IFERROR((((J68 * VLOOKUP(B68,'Stock Purchase History'!B:G,5,FALSE)) - (VLOOKUP(B68,'Stock Purchase History'!B:G,5,FALSE) * VLOOKUP(B68,'Stock Purchase History'!B:G,6,FALSE))) / (VLOOKUP(B68,'Stock Purchase History'!B:G,5,FALSE)*VLOOKUP(B68,'Stock Purchase History'!B:G,6,FALSE))),0)</f>
        <v>0</v>
      </c>
    </row>
    <row r="69" spans="1:23">
      <c r="A69" s="46" t="e" vm="69">
        <v>#VALUE!</v>
      </c>
      <c r="B69" s="46" t="str" cm="1">
        <f t="array" ref="B69">_FV(A69,"Ticker symbol",TRUE)</f>
        <v>TDOC</v>
      </c>
      <c r="C69" s="71">
        <v>3</v>
      </c>
      <c r="D69" s="46" t="s">
        <v>24</v>
      </c>
      <c r="E69" s="46" t="str" cm="1">
        <f t="array" ref="E69">_FV(Table1[[#This Row],[Company]],"Industry")</f>
        <v>Healthcare Providers &amp; Services</v>
      </c>
      <c r="F69" s="47" cm="1">
        <f t="array" ref="F69">_FV(Table1[[#This Row],[Company]],"Previous close",TRUE)</f>
        <v>224.53</v>
      </c>
      <c r="G69" s="47" cm="1">
        <f t="array" ref="G69">_FV(Table1[[#This Row],[Company]],"Open")</f>
        <v>226.55</v>
      </c>
      <c r="H69" s="47" cm="1">
        <f t="array" ref="H69">_FV(Table1[[#This Row],[Company]],"High")</f>
        <v>229.41499999999999</v>
      </c>
      <c r="I69" s="47" cm="1">
        <f t="array" ref="I69">_FV(Table1[[#This Row],[Company]],"Low")</f>
        <v>221.56180000000001</v>
      </c>
      <c r="J69" s="47" cm="1">
        <f t="array" ref="J69">_FV(Table1[[#This Row],[Company]],"Price")</f>
        <v>228.43</v>
      </c>
      <c r="K69" s="47" cm="1">
        <f t="array" ref="K69">_FV(Table1[[#This Row],[Company]],"Change")</f>
        <v>3.9</v>
      </c>
      <c r="L69" s="48" cm="1">
        <f t="array" ref="L69">_FV(Table1[[#This Row],[Company]],"Change (%)",TRUE)</f>
        <v>1.737E-2</v>
      </c>
      <c r="M69" s="49" cm="1">
        <f t="array" ref="M69">_FV(Table1[[#This Row],[Company]],"52 week high",TRUE)</f>
        <v>228.43</v>
      </c>
      <c r="N69" s="49" cm="1">
        <f t="array" ref="N69">_FV(Table1[[#This Row],[Company]],"52 week low",TRUE)</f>
        <v>54.581000000000003</v>
      </c>
      <c r="O69" s="73">
        <f>IFERROR(_FV(A69,"P/E",TRUE),"")</f>
        <v>0</v>
      </c>
      <c r="P69" s="49">
        <f>N69 + ((M69-N69)/2)</f>
        <v>141.50549999999998</v>
      </c>
      <c r="Q69" s="78">
        <f>(Table1[[#This Row],[Close]]-Table1[[#This Row],[Alert Price]])/Table1[[#This Row],[Alert Price]]</f>
        <v>0.61428354374918315</v>
      </c>
      <c r="R69" s="50" cm="1">
        <f t="array" ref="R69">_FV(Table1[[#This Row],[Company]],"Beta")</f>
        <v>0.46200000000000002</v>
      </c>
      <c r="S69" s="51" t="str" cm="1">
        <f t="array" ref="S69">IF(_FV(Table1[[#This Row],[Company]],"Market cap",TRUE) &lt; 2000000000, "Small Cap", IF(_FV(Table1[[#This Row],[Company]],"Market cap",TRUE) &lt; 10000000000,"Medium Cap","Large Cap"))</f>
        <v>Large Cap</v>
      </c>
      <c r="T69" s="52">
        <f>IFERROR(VLOOKUP(B69,'Stock Purchase History'!B:G,5,FALSE) * VLOOKUP(B69,'Stock Purchase History'!B:G,6,FALSE),0)</f>
        <v>0</v>
      </c>
      <c r="U69" s="52">
        <f>IFERROR(J69 * VLOOKUP(B69,'Stock Purchase History'!B:G,5,FALSE),0)</f>
        <v>0</v>
      </c>
      <c r="V69" s="53">
        <f>IFERROR((((J69 * VLOOKUP(B69,'Stock Purchase History'!B:G,5,FALSE)) - (VLOOKUP(B69,'Stock Purchase History'!B:G,5,FALSE) * VLOOKUP(B69,'Stock Purchase History'!B:G,6,FALSE)))),0)</f>
        <v>0</v>
      </c>
      <c r="W69" s="54">
        <f>IFERROR((((J69 * VLOOKUP(B69,'Stock Purchase History'!B:G,5,FALSE)) - (VLOOKUP(B69,'Stock Purchase History'!B:G,5,FALSE) * VLOOKUP(B69,'Stock Purchase History'!B:G,6,FALSE))) / (VLOOKUP(B69,'Stock Purchase History'!B:G,5,FALSE)*VLOOKUP(B69,'Stock Purchase History'!B:G,6,FALSE))),0)</f>
        <v>0</v>
      </c>
    </row>
    <row r="70" spans="1:23">
      <c r="A70" s="46" t="e" vm="70">
        <v>#VALUE!</v>
      </c>
      <c r="B70" s="46" t="str" cm="1">
        <f t="array" ref="B70">_FV(A70,"Ticker symbol",TRUE)</f>
        <v>SHLL</v>
      </c>
      <c r="C70" s="71"/>
      <c r="D70" s="46" t="s">
        <v>27</v>
      </c>
      <c r="E70" s="55" t="str" cm="1">
        <f t="array" ref="E70">_FV(Table1[[#This Row],[Company]],"Industry")</f>
        <v>Holding Companies</v>
      </c>
      <c r="F70" s="47" cm="1">
        <f t="array" ref="F70">_FV(Table1[[#This Row],[Company]],"Previous close",TRUE)</f>
        <v>26.34</v>
      </c>
      <c r="G70" s="47" cm="1">
        <f t="array" ref="G70">_FV(Table1[[#This Row],[Company]],"Open")</f>
        <v>28.03</v>
      </c>
      <c r="H70" s="47" cm="1">
        <f t="array" ref="H70">_FV(Table1[[#This Row],[Company]],"High")</f>
        <v>28.25</v>
      </c>
      <c r="I70" s="47" cm="1">
        <f t="array" ref="I70">_FV(Table1[[#This Row],[Company]],"Low")</f>
        <v>25.26</v>
      </c>
      <c r="J70" s="47" cm="1">
        <f t="array" ref="J70">_FV(Table1[[#This Row],[Company]],"Price")</f>
        <v>26.91</v>
      </c>
      <c r="K70" s="47" cm="1">
        <f t="array" ref="K70">_FV(Table1[[#This Row],[Company]],"Change")</f>
        <v>0.56999999999999995</v>
      </c>
      <c r="L70" s="48" cm="1">
        <f t="array" ref="L70">_FV(Table1[[#This Row],[Company]],"Change (%)",TRUE)</f>
        <v>2.1640000000000003E-2</v>
      </c>
      <c r="M70" s="49" cm="1">
        <f t="array" ref="M70">_FV(Table1[[#This Row],[Company]],"52 week high",TRUE)</f>
        <v>34.67</v>
      </c>
      <c r="N70" s="49" cm="1">
        <f t="array" ref="N70">_FV(Table1[[#This Row],[Company]],"52 week low",TRUE)</f>
        <v>9.5</v>
      </c>
      <c r="O70" s="73">
        <f>IFERROR(_FV(A70,"P/E",TRUE),"")</f>
        <v>0</v>
      </c>
      <c r="P70" s="49">
        <f>N70 + ((M70-N70)/2)</f>
        <v>22.085000000000001</v>
      </c>
      <c r="Q70" s="78">
        <f>(Table1[[#This Row],[Close]]-Table1[[#This Row],[Alert Price]])/Table1[[#This Row],[Alert Price]]</f>
        <v>0.21847407742811858</v>
      </c>
      <c r="R70" s="50" t="e" cm="1" vm="18">
        <f t="array" ref="R70">_FV(Table1[[#This Row],[Company]],"Beta")</f>
        <v>#VALUE!</v>
      </c>
      <c r="S70" s="51" t="str" cm="1">
        <f t="array" ref="S70">IF(_FV(Table1[[#This Row],[Company]],"Market cap",TRUE) &lt; 2000000000, "Small Cap", IF(_FV(Table1[[#This Row],[Company]],"Market cap",TRUE) &lt; 10000000000,"Medium Cap","Large Cap"))</f>
        <v>Small Cap</v>
      </c>
      <c r="T70" s="52">
        <f>IFERROR(VLOOKUP(B70,'Stock Purchase History'!B:G,5,FALSE) * VLOOKUP(B70,'Stock Purchase History'!B:G,6,FALSE),0)</f>
        <v>0</v>
      </c>
      <c r="U70" s="52">
        <f>IFERROR(J70 * VLOOKUP(B70,'Stock Purchase History'!B:G,5,FALSE),0)</f>
        <v>0</v>
      </c>
      <c r="V70" s="56">
        <f>IFERROR((((J70 * VLOOKUP(B70,'Stock Purchase History'!B:G,5,FALSE)) - (VLOOKUP(B70,'Stock Purchase History'!B:G,5,FALSE) * VLOOKUP(B70,'Stock Purchase History'!B:G,6,FALSE)))),0)</f>
        <v>0</v>
      </c>
      <c r="W70" s="54">
        <f>IFERROR((((J70 * VLOOKUP(B70,'Stock Purchase History'!B:G,5,FALSE)) - (VLOOKUP(B70,'Stock Purchase History'!B:G,5,FALSE) * VLOOKUP(B70,'Stock Purchase History'!B:G,6,FALSE))) / (VLOOKUP(B70,'Stock Purchase History'!B:G,5,FALSE)*VLOOKUP(B70,'Stock Purchase History'!B:G,6,FALSE))),0)</f>
        <v>0</v>
      </c>
    </row>
    <row r="71" spans="1:23">
      <c r="A71" s="46" t="e" vm="71">
        <v>#VALUE!</v>
      </c>
      <c r="B71" s="46" t="str" cm="1">
        <f t="array" ref="B71">_FV(A71,"Ticker symbol",TRUE)</f>
        <v>USB</v>
      </c>
      <c r="C71" s="71"/>
      <c r="D71" s="46" t="s">
        <v>29</v>
      </c>
      <c r="E71" s="46" t="str" cm="1">
        <f t="array" ref="E71">_FV(Table1[[#This Row],[Company]],"Industry")</f>
        <v>Banking Services</v>
      </c>
      <c r="F71" s="47" cm="1">
        <f t="array" ref="F71">_FV(Table1[[#This Row],[Company]],"Previous close",TRUE)</f>
        <v>35.51</v>
      </c>
      <c r="G71" s="47" cm="1">
        <f t="array" ref="G71">_FV(Table1[[#This Row],[Company]],"Open")</f>
        <v>35.31</v>
      </c>
      <c r="H71" s="47" cm="1">
        <f t="array" ref="H71">_FV(Table1[[#This Row],[Company]],"High")</f>
        <v>35.53</v>
      </c>
      <c r="I71" s="47" cm="1">
        <f t="array" ref="I71">_FV(Table1[[#This Row],[Company]],"Low")</f>
        <v>34.01</v>
      </c>
      <c r="J71" s="47" cm="1">
        <f t="array" ref="J71">_FV(Table1[[#This Row],[Company]],"Price")</f>
        <v>34.22</v>
      </c>
      <c r="K71" s="47" cm="1">
        <f t="array" ref="K71">_FV(Table1[[#This Row],[Company]],"Change")</f>
        <v>-1.29</v>
      </c>
      <c r="L71" s="48" cm="1">
        <f t="array" ref="L71">_FV(Table1[[#This Row],[Company]],"Change (%)",TRUE)</f>
        <v>-3.6327999999999999E-2</v>
      </c>
      <c r="M71" s="49" cm="1">
        <f t="array" ref="M71">_FV(Table1[[#This Row],[Company]],"52 week high",TRUE)</f>
        <v>61.11</v>
      </c>
      <c r="N71" s="49" cm="1">
        <f t="array" ref="N71">_FV(Table1[[#This Row],[Company]],"52 week low",TRUE)</f>
        <v>28.36</v>
      </c>
      <c r="O71" s="73">
        <f>IFERROR(_FV(A71,"P/E",TRUE),"")</f>
        <v>9.1713000000000005</v>
      </c>
      <c r="P71" s="49">
        <f>N71 + ((M71-N71)/2)</f>
        <v>44.734999999999999</v>
      </c>
      <c r="Q71" s="78">
        <f>(Table1[[#This Row],[Close]]-Table1[[#This Row],[Alert Price]])/Table1[[#This Row],[Alert Price]]</f>
        <v>-0.23505085503520734</v>
      </c>
      <c r="R71" s="50" cm="1">
        <f t="array" ref="R71">_FV(Table1[[#This Row],[Company]],"Beta")</f>
        <v>1.1660999999999999</v>
      </c>
      <c r="S71" s="51" t="str" cm="1">
        <f t="array" ref="S71">IF(_FV(Table1[[#This Row],[Company]],"Market cap",TRUE) &lt; 2000000000, "Small Cap", IF(_FV(Table1[[#This Row],[Company]],"Market cap",TRUE) &lt; 10000000000,"Medium Cap","Large Cap"))</f>
        <v>Large Cap</v>
      </c>
      <c r="T71" s="52">
        <f>IFERROR(VLOOKUP(B71,'Stock Purchase History'!B:G,5,FALSE) * VLOOKUP(B71,'Stock Purchase History'!B:G,6,FALSE),0)</f>
        <v>0</v>
      </c>
      <c r="U71" s="52">
        <f>IFERROR(J71 * VLOOKUP(B71,'Stock Purchase History'!B:G,5,FALSE),0)</f>
        <v>0</v>
      </c>
      <c r="V71" s="53">
        <f>IFERROR((((J71 * VLOOKUP(B71,'Stock Purchase History'!B:G,5,FALSE)) - (VLOOKUP(B71,'Stock Purchase History'!B:G,5,FALSE) * VLOOKUP(B71,'Stock Purchase History'!B:G,6,FALSE)))),0)</f>
        <v>0</v>
      </c>
      <c r="W71" s="54">
        <f>IFERROR((((J71 * VLOOKUP(B71,'Stock Purchase History'!B:G,5,FALSE)) - (VLOOKUP(B71,'Stock Purchase History'!B:G,5,FALSE) * VLOOKUP(B71,'Stock Purchase History'!B:G,6,FALSE))) / (VLOOKUP(B71,'Stock Purchase History'!B:G,5,FALSE)*VLOOKUP(B71,'Stock Purchase History'!B:G,6,FALSE))),0)</f>
        <v>0</v>
      </c>
    </row>
    <row r="72" spans="1:23">
      <c r="A72" s="46" t="e" vm="72">
        <v>#VALUE!</v>
      </c>
      <c r="B72" s="46" t="str" cm="1">
        <f t="array" ref="B72">_FV(A72,"Ticker symbol",TRUE)</f>
        <v>UBER</v>
      </c>
      <c r="C72" s="71"/>
      <c r="D72" s="46" t="s">
        <v>23</v>
      </c>
      <c r="E72" s="55" t="str" cm="1">
        <f t="array" ref="E72">_FV(Table1[[#This Row],[Company]],"Industry")</f>
        <v>Software &amp; IT Services</v>
      </c>
      <c r="F72" s="47" cm="1">
        <f t="array" ref="F72">_FV(Table1[[#This Row],[Company]],"Previous close",TRUE)</f>
        <v>33.93</v>
      </c>
      <c r="G72" s="47" cm="1">
        <f t="array" ref="G72">_FV(Table1[[#This Row],[Company]],"Open")</f>
        <v>34.24</v>
      </c>
      <c r="H72" s="47" cm="1">
        <f t="array" ref="H72">_FV(Table1[[#This Row],[Company]],"High")</f>
        <v>34.46</v>
      </c>
      <c r="I72" s="47" cm="1">
        <f t="array" ref="I72">_FV(Table1[[#This Row],[Company]],"Low")</f>
        <v>32.259900000000002</v>
      </c>
      <c r="J72" s="47" cm="1">
        <f t="array" ref="J72">_FV(Table1[[#This Row],[Company]],"Price")</f>
        <v>33.15</v>
      </c>
      <c r="K72" s="47" cm="1">
        <f t="array" ref="K72">_FV(Table1[[#This Row],[Company]],"Change")</f>
        <v>-0.78</v>
      </c>
      <c r="L72" s="48" cm="1">
        <f t="array" ref="L72">_FV(Table1[[#This Row],[Company]],"Change (%)",TRUE)</f>
        <v>-2.2989000000000002E-2</v>
      </c>
      <c r="M72" s="49" cm="1">
        <f t="array" ref="M72">_FV(Table1[[#This Row],[Company]],"52 week high",TRUE)</f>
        <v>45.627000000000002</v>
      </c>
      <c r="N72" s="49" cm="1">
        <f t="array" ref="N72">_FV(Table1[[#This Row],[Company]],"52 week low",TRUE)</f>
        <v>13.71</v>
      </c>
      <c r="O72" s="73">
        <f>IFERROR(_FV(A72,"P/E",TRUE),"")</f>
        <v>0</v>
      </c>
      <c r="P72" s="49">
        <f>N72 + ((M72-N72)/2)</f>
        <v>29.668500000000002</v>
      </c>
      <c r="Q72" s="78">
        <f>(Table1[[#This Row],[Close]]-Table1[[#This Row],[Alert Price]])/Table1[[#This Row],[Alert Price]]</f>
        <v>0.11734668082309509</v>
      </c>
      <c r="R72" s="50" t="e" cm="1" vm="18">
        <f t="array" ref="R72">_FV(Table1[[#This Row],[Company]],"Beta")</f>
        <v>#VALUE!</v>
      </c>
      <c r="S72" s="51" t="str" cm="1">
        <f t="array" ref="S72">IF(_FV(Table1[[#This Row],[Company]],"Market cap",TRUE) &lt; 2000000000, "Small Cap", IF(_FV(Table1[[#This Row],[Company]],"Market cap",TRUE) &lt; 10000000000,"Medium Cap","Large Cap"))</f>
        <v>Large Cap</v>
      </c>
      <c r="T72" s="52">
        <f>IFERROR(VLOOKUP(B72,'Stock Purchase History'!B:G,5,FALSE) * VLOOKUP(B72,'Stock Purchase History'!B:G,6,FALSE),0)</f>
        <v>0</v>
      </c>
      <c r="U72" s="52">
        <f>IFERROR(J72 * VLOOKUP(B72,'Stock Purchase History'!B:G,5,FALSE),0)</f>
        <v>0</v>
      </c>
      <c r="V72" s="56">
        <f>IFERROR((((J72 * VLOOKUP(B72,'Stock Purchase History'!B:G,5,FALSE)) - (VLOOKUP(B72,'Stock Purchase History'!B:G,5,FALSE) * VLOOKUP(B72,'Stock Purchase History'!B:G,6,FALSE)))),0)</f>
        <v>0</v>
      </c>
      <c r="W72" s="54">
        <f>IFERROR((((J72 * VLOOKUP(B72,'Stock Purchase History'!B:G,5,FALSE)) - (VLOOKUP(B72,'Stock Purchase History'!B:G,5,FALSE) * VLOOKUP(B72,'Stock Purchase History'!B:G,6,FALSE))) / (VLOOKUP(B72,'Stock Purchase History'!B:G,5,FALSE)*VLOOKUP(B72,'Stock Purchase History'!B:G,6,FALSE))),0)</f>
        <v>0</v>
      </c>
    </row>
    <row r="73" spans="1:23">
      <c r="A73" s="46" t="e" vm="73">
        <v>#VALUE!</v>
      </c>
      <c r="B73" s="46" t="str" cm="1">
        <f t="array" ref="B73">_FV(A73,"Ticker symbol",TRUE)</f>
        <v>UNH</v>
      </c>
      <c r="C73" s="71"/>
      <c r="D73" s="46" t="s">
        <v>24</v>
      </c>
      <c r="E73" s="55" t="str" cm="1">
        <f t="array" ref="E73">_FV(Table1[[#This Row],[Company]],"Industry")</f>
        <v>Healthcare Providers &amp; Services</v>
      </c>
      <c r="F73" s="47" cm="1">
        <f t="array" ref="F73">_FV(Table1[[#This Row],[Company]],"Previous close",TRUE)</f>
        <v>298.36</v>
      </c>
      <c r="G73" s="47" cm="1">
        <f t="array" ref="G73">_FV(Table1[[#This Row],[Company]],"Open")</f>
        <v>295.10000000000002</v>
      </c>
      <c r="H73" s="47" cm="1">
        <f t="array" ref="H73">_FV(Table1[[#This Row],[Company]],"High")</f>
        <v>298.55</v>
      </c>
      <c r="I73" s="47" cm="1">
        <f t="array" ref="I73">_FV(Table1[[#This Row],[Company]],"Low")</f>
        <v>287.5</v>
      </c>
      <c r="J73" s="47" cm="1">
        <f t="array" ref="J73">_FV(Table1[[#This Row],[Company]],"Price")</f>
        <v>291.16000000000003</v>
      </c>
      <c r="K73" s="47" cm="1">
        <f t="array" ref="K73">_FV(Table1[[#This Row],[Company]],"Change")</f>
        <v>-7.2</v>
      </c>
      <c r="L73" s="48" cm="1">
        <f t="array" ref="L73">_FV(Table1[[#This Row],[Company]],"Change (%)",TRUE)</f>
        <v>-2.4131999999999997E-2</v>
      </c>
      <c r="M73" s="49" cm="1">
        <f t="array" ref="M73">_FV(Table1[[#This Row],[Company]],"52 week high",TRUE)</f>
        <v>315.83999999999997</v>
      </c>
      <c r="N73" s="49" cm="1">
        <f t="array" ref="N73">_FV(Table1[[#This Row],[Company]],"52 week low",TRUE)</f>
        <v>187.72</v>
      </c>
      <c r="O73" s="73">
        <f>IFERROR(_FV(A73,"P/E",TRUE),"")</f>
        <v>20.889800000000001</v>
      </c>
      <c r="P73" s="49">
        <f>N73 + ((M73-N73)/2)</f>
        <v>251.77999999999997</v>
      </c>
      <c r="Q73" s="78">
        <f>(Table1[[#This Row],[Close]]-Table1[[#This Row],[Alert Price]])/Table1[[#This Row],[Alert Price]]</f>
        <v>0.15640638652792144</v>
      </c>
      <c r="R73" s="50" cm="1">
        <f t="array" ref="R73">_FV(Table1[[#This Row],[Company]],"Beta")</f>
        <v>0.72070000000000001</v>
      </c>
      <c r="S73" s="51" t="str" cm="1">
        <f t="array" ref="S73">IF(_FV(Table1[[#This Row],[Company]],"Market cap",TRUE) &lt; 2000000000, "Small Cap", IF(_FV(Table1[[#This Row],[Company]],"Market cap",TRUE) &lt; 10000000000,"Medium Cap","Large Cap"))</f>
        <v>Large Cap</v>
      </c>
      <c r="T73" s="52">
        <f>IFERROR(VLOOKUP(B73,'Stock Purchase History'!B:G,5,FALSE) * VLOOKUP(B73,'Stock Purchase History'!B:G,6,FALSE),0)</f>
        <v>0</v>
      </c>
      <c r="U73" s="52">
        <f>IFERROR(J73 * VLOOKUP(B73,'Stock Purchase History'!B:G,5,FALSE),0)</f>
        <v>0</v>
      </c>
      <c r="V73" s="56">
        <f>IFERROR((((J73 * VLOOKUP(B73,'Stock Purchase History'!B:G,5,FALSE)) - (VLOOKUP(B73,'Stock Purchase History'!B:G,5,FALSE) * VLOOKUP(B73,'Stock Purchase History'!B:G,6,FALSE)))),0)</f>
        <v>0</v>
      </c>
      <c r="W73" s="54">
        <f>IFERROR((((J73 * VLOOKUP(B73,'Stock Purchase History'!B:G,5,FALSE)) - (VLOOKUP(B73,'Stock Purchase History'!B:G,5,FALSE) * VLOOKUP(B73,'Stock Purchase History'!B:G,6,FALSE))) / (VLOOKUP(B73,'Stock Purchase History'!B:G,5,FALSE)*VLOOKUP(B73,'Stock Purchase History'!B:G,6,FALSE))),0)</f>
        <v>0</v>
      </c>
    </row>
    <row r="74" spans="1:23">
      <c r="A74" s="46" t="e" vm="74">
        <v>#VALUE!</v>
      </c>
      <c r="B74" s="46" t="str">
        <f t="array" ref="B74">_FV(A74,"Ticker symbol",TRUE)</f>
        <v>UNM</v>
      </c>
      <c r="C74" s="71"/>
      <c r="D74" s="46" t="s">
        <v>29</v>
      </c>
      <c r="E74" s="55" t="str">
        <f t="array" ref="E74">_FV(Table1[[#This Row],[Company]],"Industry")</f>
        <v>Insurance</v>
      </c>
      <c r="F74" s="47">
        <f t="array" ref="F74">_FV(Table1[[#This Row],[Company]],"Previous close",TRUE)</f>
        <v>16.45</v>
      </c>
      <c r="G74" s="47">
        <f t="array" ref="G74">_FV(Table1[[#This Row],[Company]],"Open")</f>
        <v>16.39</v>
      </c>
      <c r="H74" s="47">
        <f t="array" ref="H74">_FV(Table1[[#This Row],[Company]],"High")</f>
        <v>16.405000000000001</v>
      </c>
      <c r="I74" s="47">
        <f t="array" ref="I74">_FV(Table1[[#This Row],[Company]],"Low")</f>
        <v>15.44</v>
      </c>
      <c r="J74" s="47">
        <f t="array" ref="J74">_FV(Table1[[#This Row],[Company]],"Price")</f>
        <v>15.48</v>
      </c>
      <c r="K74" s="47">
        <f t="array" ref="K74">_FV(Table1[[#This Row],[Company]],"Change")</f>
        <v>-0.97</v>
      </c>
      <c r="L74" s="48">
        <f t="array" ref="L74">_FV(Table1[[#This Row],[Company]],"Change (%)",TRUE)</f>
        <v>-5.8966999999999999E-2</v>
      </c>
      <c r="M74" s="49">
        <f t="array" ref="M74">_FV(Table1[[#This Row],[Company]],"52 week high",TRUE)</f>
        <v>34.564999999999998</v>
      </c>
      <c r="N74" s="49">
        <f t="array" ref="N74">_FV(Table1[[#This Row],[Company]],"52 week low",TRUE)</f>
        <v>9.58</v>
      </c>
      <c r="O74" s="73">
        <f>IFERROR(_FV(A74,"P/E",TRUE),"")</f>
        <v>3.4828999999999999</v>
      </c>
      <c r="P74" s="49">
        <f>N74 + ((M74-N74)/2)</f>
        <v>22.072499999999998</v>
      </c>
      <c r="Q74" s="78">
        <f>(Table1[[#This Row],[Close]]-Table1[[#This Row],[Alert Price]])/Table1[[#This Row],[Alert Price]]</f>
        <v>-0.29867482161060133</v>
      </c>
      <c r="R74" s="50">
        <f t="array" ref="R74">_FV(Table1[[#This Row],[Company]],"Beta")</f>
        <v>1.6685000000000001</v>
      </c>
      <c r="S74" s="51" t="str">
        <f t="array" ref="S74">IF(_FV(Table1[[#This Row],[Company]],"Market cap",TRUE) &lt; 2000000000, "Small Cap", IF(_FV(Table1[[#This Row],[Company]],"Market cap",TRUE) &lt; 10000000000,"Medium Cap","Large Cap"))</f>
        <v>Medium Cap</v>
      </c>
      <c r="T74" s="52">
        <f>IFERROR(VLOOKUP(B74,'Stock Purchase History'!B:G,5,FALSE) * VLOOKUP(B74,'Stock Purchase History'!B:G,6,FALSE),0)</f>
        <v>0</v>
      </c>
      <c r="U74" s="52">
        <f>IFERROR(J74 * VLOOKUP(B74,'Stock Purchase History'!B:G,5,FALSE),0)</f>
        <v>0</v>
      </c>
      <c r="V74" s="56">
        <f>IFERROR((((J74 * VLOOKUP(B74,'Stock Purchase History'!B:G,5,FALSE)) - (VLOOKUP(B74,'Stock Purchase History'!B:G,5,FALSE) * VLOOKUP(B74,'Stock Purchase History'!B:G,6,FALSE)))),0)</f>
        <v>0</v>
      </c>
      <c r="W74" s="54">
        <f>IFERROR((((J74 * VLOOKUP(B74,'Stock Purchase History'!B:G,5,FALSE)) - (VLOOKUP(B74,'Stock Purchase History'!B:G,5,FALSE) * VLOOKUP(B74,'Stock Purchase History'!B:G,6,FALSE))) / (VLOOKUP(B74,'Stock Purchase History'!B:G,5,FALSE)*VLOOKUP(B74,'Stock Purchase History'!B:G,6,FALSE))),0)</f>
        <v>0</v>
      </c>
    </row>
    <row r="75" spans="1:23">
      <c r="A75" s="46" t="e" vm="75">
        <v>#VALUE!</v>
      </c>
      <c r="B75" s="46" t="str">
        <f t="array" ref="B75">_FV(A75,"Ticker symbol",TRUE)</f>
        <v>VXRT</v>
      </c>
      <c r="C75" s="71">
        <v>1</v>
      </c>
      <c r="D75" s="46" t="s">
        <v>24</v>
      </c>
      <c r="E75" s="55" t="str">
        <f t="array" ref="E75">_FV(Table1[[#This Row],[Company]],"Industry")</f>
        <v>Biotechnology &amp; Medical Research</v>
      </c>
      <c r="F75" s="47">
        <f t="array" ref="F75">_FV(Table1[[#This Row],[Company]],"Previous close",TRUE)</f>
        <v>8.15</v>
      </c>
      <c r="G75" s="47">
        <f t="array" ref="G75">_FV(Table1[[#This Row],[Company]],"Open")</f>
        <v>7.98</v>
      </c>
      <c r="H75" s="47">
        <f t="array" ref="H75">_FV(Table1[[#This Row],[Company]],"High")</f>
        <v>8.5</v>
      </c>
      <c r="I75" s="47">
        <f t="array" ref="I75">_FV(Table1[[#This Row],[Company]],"Low")</f>
        <v>7.891</v>
      </c>
      <c r="J75" s="47">
        <f t="array" ref="J75">_FV(Table1[[#This Row],[Company]],"Price")</f>
        <v>8.19</v>
      </c>
      <c r="K75" s="47">
        <f t="array" ref="K75">_FV(Table1[[#This Row],[Company]],"Change")</f>
        <v>0.04</v>
      </c>
      <c r="L75" s="48">
        <f t="array" ref="L75">_FV(Table1[[#This Row],[Company]],"Change (%)",TRUE)</f>
        <v>4.908E-3</v>
      </c>
      <c r="M75" s="49">
        <f t="array" ref="M75">_FV(Table1[[#This Row],[Company]],"52 week high",TRUE)</f>
        <v>14.3</v>
      </c>
      <c r="N75" s="49">
        <f t="array" ref="N75">_FV(Table1[[#This Row],[Company]],"52 week low",TRUE)</f>
        <v>0.25430000000000003</v>
      </c>
      <c r="O75" s="73" t="str">
        <f>IFERROR(_FV(A75,"P/E",TRUE),"")</f>
        <v/>
      </c>
      <c r="P75" s="49">
        <f>N75 + ((M75-N75)/2)</f>
        <v>7.2771499999999998</v>
      </c>
      <c r="Q75" s="78">
        <f>(Table1[[#This Row],[Close]]-Table1[[#This Row],[Alert Price]])/Table1[[#This Row],[Alert Price]]</f>
        <v>0.12544059144033032</v>
      </c>
      <c r="R75" s="50">
        <f t="array" ref="R75">_FV(Table1[[#This Row],[Company]],"Beta")</f>
        <v>0.2949</v>
      </c>
      <c r="S75" s="51" t="str">
        <f t="array" ref="S75">IF(_FV(Table1[[#This Row],[Company]],"Market cap",TRUE) &lt; 2000000000, "Small Cap", IF(_FV(Table1[[#This Row],[Company]],"Market cap",TRUE) &lt; 10000000000,"Medium Cap","Large Cap"))</f>
        <v>Small Cap</v>
      </c>
      <c r="T75" s="52">
        <f>IFERROR(VLOOKUP(B75,'Stock Purchase History'!B:G,5,FALSE) * VLOOKUP(B75,'Stock Purchase History'!B:G,6,FALSE),0)</f>
        <v>0</v>
      </c>
      <c r="U75" s="52">
        <f>IFERROR(J75 * VLOOKUP(B75,'Stock Purchase History'!B:G,5,FALSE),0)</f>
        <v>0</v>
      </c>
      <c r="V75" s="56">
        <f>IFERROR((((J75 * VLOOKUP(B75,'Stock Purchase History'!B:G,5,FALSE)) - (VLOOKUP(B75,'Stock Purchase History'!B:G,5,FALSE) * VLOOKUP(B75,'Stock Purchase History'!B:G,6,FALSE)))),0)</f>
        <v>0</v>
      </c>
      <c r="W75" s="54">
        <f>IFERROR((((J75 * VLOOKUP(B75,'Stock Purchase History'!B:G,5,FALSE)) - (VLOOKUP(B75,'Stock Purchase History'!B:G,5,FALSE) * VLOOKUP(B75,'Stock Purchase History'!B:G,6,FALSE))) / (VLOOKUP(B75,'Stock Purchase History'!B:G,5,FALSE)*VLOOKUP(B75,'Stock Purchase History'!B:G,6,FALSE))),0)</f>
        <v>0</v>
      </c>
    </row>
    <row r="76" spans="1:23">
      <c r="A76" s="46" t="e" vm="76">
        <v>#VALUE!</v>
      </c>
      <c r="B76" s="46" t="str" cm="1">
        <f t="array" ref="B76">_FV(A76,"Ticker symbol",TRUE)</f>
        <v>VEEV</v>
      </c>
      <c r="C76" s="71"/>
      <c r="D76" s="46" t="s">
        <v>24</v>
      </c>
      <c r="E76" s="55" t="str" cm="1">
        <f t="array" ref="E76">_FV(Table1[[#This Row],[Company]],"Industry")</f>
        <v>Healthcare Equipment &amp; Supplies</v>
      </c>
      <c r="F76" s="47" cm="1">
        <f t="array" ref="F76">_FV(Table1[[#This Row],[Company]],"Previous close",TRUE)</f>
        <v>252.4</v>
      </c>
      <c r="G76" s="47" cm="1">
        <f t="array" ref="G76">_FV(Table1[[#This Row],[Company]],"Open")</f>
        <v>254.08</v>
      </c>
      <c r="H76" s="47" cm="1">
        <f t="array" ref="H76">_FV(Table1[[#This Row],[Company]],"High")</f>
        <v>260.61</v>
      </c>
      <c r="I76" s="47" cm="1">
        <f t="array" ref="I76">_FV(Table1[[#This Row],[Company]],"Low")</f>
        <v>253.62</v>
      </c>
      <c r="J76" s="47" cm="1">
        <f t="array" ref="J76">_FV(Table1[[#This Row],[Company]],"Price")</f>
        <v>256.69</v>
      </c>
      <c r="K76" s="47" cm="1">
        <f t="array" ref="K76">_FV(Table1[[#This Row],[Company]],"Change")</f>
        <v>4.29</v>
      </c>
      <c r="L76" s="48" cm="1">
        <f t="array" ref="L76">_FV(Table1[[#This Row],[Company]],"Change (%)",TRUE)</f>
        <v>1.6996999999999998E-2</v>
      </c>
      <c r="M76" s="49" cm="1">
        <f t="array" ref="M76">_FV(Table1[[#This Row],[Company]],"52 week high",TRUE)</f>
        <v>256.69</v>
      </c>
      <c r="N76" s="49" cm="1">
        <f t="array" ref="N76">_FV(Table1[[#This Row],[Company]],"52 week low",TRUE)</f>
        <v>118.11</v>
      </c>
      <c r="O76" s="73">
        <f>IFERROR(_FV(A76,"P/E",TRUE),"")</f>
        <v>138.3082</v>
      </c>
      <c r="P76" s="49">
        <f>N76 + ((M76-N76)/2)</f>
        <v>187.39999999999998</v>
      </c>
      <c r="Q76" s="78">
        <f>(Table1[[#This Row],[Close]]-Table1[[#This Row],[Alert Price]])/Table1[[#This Row],[Alert Price]]</f>
        <v>0.36974386339381021</v>
      </c>
      <c r="R76" s="50" cm="1">
        <f t="array" ref="R76">_FV(Table1[[#This Row],[Company]],"Beta")</f>
        <v>0.95230000000000004</v>
      </c>
      <c r="S76" s="51" t="str" cm="1">
        <f t="array" ref="S76">IF(_FV(Table1[[#This Row],[Company]],"Market cap",TRUE) &lt; 2000000000, "Small Cap", IF(_FV(Table1[[#This Row],[Company]],"Market cap",TRUE) &lt; 10000000000,"Medium Cap","Large Cap"))</f>
        <v>Large Cap</v>
      </c>
      <c r="T76" s="52">
        <f>IFERROR(VLOOKUP(B76,'Stock Purchase History'!B:G,5,FALSE) * VLOOKUP(B76,'Stock Purchase History'!B:G,6,FALSE),0)</f>
        <v>0</v>
      </c>
      <c r="U76" s="52">
        <f>IFERROR(J76 * VLOOKUP(B76,'Stock Purchase History'!B:G,5,FALSE),0)</f>
        <v>0</v>
      </c>
      <c r="V76" s="56">
        <f>IFERROR((((J76 * VLOOKUP(B76,'Stock Purchase History'!B:G,5,FALSE)) - (VLOOKUP(B76,'Stock Purchase History'!B:G,5,FALSE) * VLOOKUP(B76,'Stock Purchase History'!B:G,6,FALSE)))),0)</f>
        <v>0</v>
      </c>
      <c r="W76" s="54">
        <f>IFERROR((((J76 * VLOOKUP(B76,'Stock Purchase History'!B:G,5,FALSE)) - (VLOOKUP(B76,'Stock Purchase History'!B:G,5,FALSE) * VLOOKUP(B76,'Stock Purchase History'!B:G,6,FALSE))) / (VLOOKUP(B76,'Stock Purchase History'!B:G,5,FALSE)*VLOOKUP(B76,'Stock Purchase History'!B:G,6,FALSE))),0)</f>
        <v>0</v>
      </c>
    </row>
    <row r="77" spans="1:23">
      <c r="A77" s="46" t="e" vm="77">
        <v>#VALUE!</v>
      </c>
      <c r="B77" s="46" t="str">
        <f t="array" ref="B77">_FV(A77,"Ticker symbol",TRUE)</f>
        <v>SPCE</v>
      </c>
      <c r="C77" s="71">
        <v>2</v>
      </c>
      <c r="D77" s="46" t="s">
        <v>23</v>
      </c>
      <c r="E77" s="55" t="str">
        <f t="array" ref="E77">_FV(Table1[[#This Row],[Company]],"Industry")</f>
        <v>Holding Companies</v>
      </c>
      <c r="F77" s="47">
        <f t="array" ref="F77">_FV(Table1[[#This Row],[Company]],"Previous close",TRUE)</f>
        <v>16.79</v>
      </c>
      <c r="G77" s="47">
        <f t="array" ref="G77">_FV(Table1[[#This Row],[Company]],"Open")</f>
        <v>17.100000000000001</v>
      </c>
      <c r="H77" s="47">
        <f t="array" ref="H77">_FV(Table1[[#This Row],[Company]],"High")</f>
        <v>19.489999999999998</v>
      </c>
      <c r="I77" s="47">
        <f t="array" ref="I77">_FV(Table1[[#This Row],[Company]],"Low")</f>
        <v>17.079999999999998</v>
      </c>
      <c r="J77" s="47">
        <f t="array" ref="J77">_FV(Table1[[#This Row],[Company]],"Price")</f>
        <v>19.46</v>
      </c>
      <c r="K77" s="47">
        <f t="array" ref="K77">_FV(Table1[[#This Row],[Company]],"Change")</f>
        <v>2.67</v>
      </c>
      <c r="L77" s="48">
        <f t="array" ref="L77">_FV(Table1[[#This Row],[Company]],"Change (%)",TRUE)</f>
        <v>0.159023</v>
      </c>
      <c r="M77" s="49">
        <f t="array" ref="M77">_FV(Table1[[#This Row],[Company]],"52 week high",TRUE)</f>
        <v>42.49</v>
      </c>
      <c r="N77" s="49">
        <f t="array" ref="N77">_FV(Table1[[#This Row],[Company]],"52 week low",TRUE)</f>
        <v>6.9</v>
      </c>
      <c r="O77" s="73">
        <f>IFERROR(_FV(A77,"P/E",TRUE),"")</f>
        <v>0</v>
      </c>
      <c r="P77" s="49">
        <f>N77 + ((M77-N77)/2)</f>
        <v>24.695</v>
      </c>
      <c r="Q77" s="78">
        <f>(Table1[[#This Row],[Close]]-Table1[[#This Row],[Alert Price]])/Table1[[#This Row],[Alert Price]]</f>
        <v>-0.21198623203077543</v>
      </c>
      <c r="R77" s="50" t="e" vm="18">
        <f t="array" ref="R77">_FV(Table1[[#This Row],[Company]],"Beta")</f>
        <v>#VALUE!</v>
      </c>
      <c r="S77" s="51" t="str">
        <f t="array" ref="S77">IF(_FV(Table1[[#This Row],[Company]],"Market cap",TRUE) &lt; 2000000000, "Small Cap", IF(_FV(Table1[[#This Row],[Company]],"Market cap",TRUE) &lt; 10000000000,"Medium Cap","Large Cap"))</f>
        <v>Medium Cap</v>
      </c>
      <c r="T77" s="52">
        <f>IFERROR(VLOOKUP(B77,'Stock Purchase History'!B:G,5,FALSE) * VLOOKUP(B77,'Stock Purchase History'!B:G,6,FALSE),0)</f>
        <v>0</v>
      </c>
      <c r="U77" s="52">
        <f>IFERROR(J77 * VLOOKUP(B77,'Stock Purchase History'!B:G,5,FALSE),0)</f>
        <v>0</v>
      </c>
      <c r="V77" s="56">
        <f>IFERROR((((J77 * VLOOKUP(B77,'Stock Purchase History'!B:G,5,FALSE)) - (VLOOKUP(B77,'Stock Purchase History'!B:G,5,FALSE) * VLOOKUP(B77,'Stock Purchase History'!B:G,6,FALSE)))),0)</f>
        <v>0</v>
      </c>
      <c r="W77" s="54">
        <f>IFERROR((((J77 * VLOOKUP(B77,'Stock Purchase History'!B:G,5,FALSE)) - (VLOOKUP(B77,'Stock Purchase History'!B:G,5,FALSE) * VLOOKUP(B77,'Stock Purchase History'!B:G,6,FALSE))) / (VLOOKUP(B77,'Stock Purchase History'!B:G,5,FALSE)*VLOOKUP(B77,'Stock Purchase History'!B:G,6,FALSE))),0)</f>
        <v>0</v>
      </c>
    </row>
    <row r="78" spans="1:23">
      <c r="A78" s="46" t="e" vm="78">
        <v>#VALUE!</v>
      </c>
      <c r="B78" s="46" t="str" cm="1">
        <f t="array" ref="B78">_FV(A78,"Ticker symbol",TRUE)</f>
        <v>V</v>
      </c>
      <c r="C78" s="71"/>
      <c r="D78" s="46" t="s">
        <v>25</v>
      </c>
      <c r="E78" s="46" t="str" cm="1">
        <f t="array" ref="E78">_FV(Table1[[#This Row],[Company]],"Industry")</f>
        <v>Software &amp; IT Services</v>
      </c>
      <c r="F78" s="47" cm="1">
        <f t="array" ref="F78">_FV(Table1[[#This Row],[Company]],"Previous close",TRUE)</f>
        <v>195.07</v>
      </c>
      <c r="G78" s="47" cm="1">
        <f t="array" ref="G78">_FV(Table1[[#This Row],[Company]],"Open")</f>
        <v>195</v>
      </c>
      <c r="H78" s="47" cm="1">
        <f t="array" ref="H78">_FV(Table1[[#This Row],[Company]],"High")</f>
        <v>195.49</v>
      </c>
      <c r="I78" s="47" cm="1">
        <f t="array" ref="I78">_FV(Table1[[#This Row],[Company]],"Low")</f>
        <v>189.95</v>
      </c>
      <c r="J78" s="47" cm="1">
        <f t="array" ref="J78">_FV(Table1[[#This Row],[Company]],"Price")</f>
        <v>192.21</v>
      </c>
      <c r="K78" s="47" cm="1">
        <f t="array" ref="K78">_FV(Table1[[#This Row],[Company]],"Change")</f>
        <v>-2.86</v>
      </c>
      <c r="L78" s="48" cm="1">
        <f t="array" ref="L78">_FV(Table1[[#This Row],[Company]],"Change (%)",TRUE)</f>
        <v>-1.4661E-2</v>
      </c>
      <c r="M78" s="49" cm="1">
        <f t="array" ref="M78">_FV(Table1[[#This Row],[Company]],"52 week high",TRUE)</f>
        <v>214.17</v>
      </c>
      <c r="N78" s="49" cm="1">
        <f t="array" ref="N78">_FV(Table1[[#This Row],[Company]],"52 week low",TRUE)</f>
        <v>133.93</v>
      </c>
      <c r="O78" s="73">
        <f>IFERROR(_FV(A78,"P/E",TRUE),"")</f>
        <v>35.134700000000002</v>
      </c>
      <c r="P78" s="49">
        <f>N78 + ((M78-N78)/2)</f>
        <v>174.05</v>
      </c>
      <c r="Q78" s="78">
        <f>(Table1[[#This Row],[Close]]-Table1[[#This Row],[Alert Price]])/Table1[[#This Row],[Alert Price]]</f>
        <v>0.10433783395575981</v>
      </c>
      <c r="R78" s="50" cm="1">
        <f t="array" ref="R78">_FV(Table1[[#This Row],[Company]],"Beta")</f>
        <v>0.90959999999999996</v>
      </c>
      <c r="S78" s="51" t="str" cm="1">
        <f t="array" ref="S78">IF(_FV(Table1[[#This Row],[Company]],"Market cap",TRUE) &lt; 2000000000, "Small Cap", IF(_FV(Table1[[#This Row],[Company]],"Market cap",TRUE) &lt; 10000000000,"Medium Cap","Large Cap"))</f>
        <v>Large Cap</v>
      </c>
      <c r="T78" s="52">
        <f>IFERROR(VLOOKUP(B78,'Stock Purchase History'!B:G,5,FALSE) * VLOOKUP(B78,'Stock Purchase History'!B:G,6,FALSE),0)</f>
        <v>0</v>
      </c>
      <c r="U78" s="52">
        <f>IFERROR(J78 * VLOOKUP(B78,'Stock Purchase History'!B:G,5,FALSE),0)</f>
        <v>0</v>
      </c>
      <c r="V78" s="53">
        <f>IFERROR((((J78 * VLOOKUP(B78,'Stock Purchase History'!B:G,5,FALSE)) - (VLOOKUP(B78,'Stock Purchase History'!B:G,5,FALSE) * VLOOKUP(B78,'Stock Purchase History'!B:G,6,FALSE)))),0)</f>
        <v>0</v>
      </c>
      <c r="W78" s="54">
        <f>IFERROR((((J78 * VLOOKUP(B78,'Stock Purchase History'!B:G,5,FALSE)) - (VLOOKUP(B78,'Stock Purchase History'!B:G,5,FALSE) * VLOOKUP(B78,'Stock Purchase History'!B:G,6,FALSE))) / (VLOOKUP(B78,'Stock Purchase History'!B:G,5,FALSE)*VLOOKUP(B78,'Stock Purchase History'!B:G,6,FALSE))),0)</f>
        <v>0</v>
      </c>
    </row>
    <row r="79" spans="1:23">
      <c r="A79" s="46" t="e" vm="79">
        <v>#VALUE!</v>
      </c>
      <c r="B79" s="46" t="str" cm="1">
        <f t="array" ref="B79">_FV(A79,"Ticker symbol",TRUE)</f>
        <v>WMT</v>
      </c>
      <c r="C79" s="71"/>
      <c r="D79" s="46" t="s">
        <v>31</v>
      </c>
      <c r="E79" s="46" t="str" cm="1">
        <f t="array" ref="E79">_FV(Table1[[#This Row],[Company]],"Industry")</f>
        <v>Food &amp; Drug Retailing</v>
      </c>
      <c r="F79" s="47" cm="1">
        <f t="array" ref="F79">_FV(Table1[[#This Row],[Company]],"Previous close",TRUE)</f>
        <v>124.44</v>
      </c>
      <c r="G79" s="47" cm="1">
        <f t="array" ref="G79">_FV(Table1[[#This Row],[Company]],"Open")</f>
        <v>125.61</v>
      </c>
      <c r="H79" s="47" cm="1">
        <f t="array" ref="H79">_FV(Table1[[#This Row],[Company]],"High")</f>
        <v>128.18</v>
      </c>
      <c r="I79" s="47" cm="1">
        <f t="array" ref="I79">_FV(Table1[[#This Row],[Company]],"Low")</f>
        <v>124.95</v>
      </c>
      <c r="J79" s="47" cm="1">
        <f t="array" ref="J79">_FV(Table1[[#This Row],[Company]],"Price")</f>
        <v>127.75</v>
      </c>
      <c r="K79" s="47" cm="1">
        <f t="array" ref="K79">_FV(Table1[[#This Row],[Company]],"Change")</f>
        <v>3.31</v>
      </c>
      <c r="L79" s="48" cm="1">
        <f t="array" ref="L79">_FV(Table1[[#This Row],[Company]],"Change (%)",TRUE)</f>
        <v>2.6598999999999998E-2</v>
      </c>
      <c r="M79" s="49" cm="1">
        <f t="array" ref="M79">_FV(Table1[[#This Row],[Company]],"52 week high",TRUE)</f>
        <v>133.38</v>
      </c>
      <c r="N79" s="49" cm="1">
        <f t="array" ref="N79">_FV(Table1[[#This Row],[Company]],"52 week low",TRUE)</f>
        <v>102</v>
      </c>
      <c r="O79" s="73">
        <f>IFERROR(_FV(A79,"P/E",TRUE),"")</f>
        <v>23.667000000000002</v>
      </c>
      <c r="P79" s="49">
        <f>N79 + ((M79-N79)/2)</f>
        <v>117.69</v>
      </c>
      <c r="Q79" s="78">
        <f>(Table1[[#This Row],[Close]]-Table1[[#This Row],[Alert Price]])/Table1[[#This Row],[Alert Price]]</f>
        <v>8.5478800237913183E-2</v>
      </c>
      <c r="R79" s="50" cm="1">
        <f t="array" ref="R79">_FV(Table1[[#This Row],[Company]],"Beta")</f>
        <v>0.3034</v>
      </c>
      <c r="S79" s="51" t="str" cm="1">
        <f t="array" ref="S79">IF(_FV(Table1[[#This Row],[Company]],"Market cap",TRUE) &lt; 2000000000, "Small Cap", IF(_FV(Table1[[#This Row],[Company]],"Market cap",TRUE) &lt; 10000000000,"Medium Cap","Large Cap"))</f>
        <v>Large Cap</v>
      </c>
      <c r="T79" s="52">
        <f>IFERROR(VLOOKUP(B79,'Stock Purchase History'!B:G,5,FALSE) * VLOOKUP(B79,'Stock Purchase History'!B:G,6,FALSE),0)</f>
        <v>0</v>
      </c>
      <c r="U79" s="52">
        <f>IFERROR(J79 * VLOOKUP(B79,'Stock Purchase History'!B:G,5,FALSE),0)</f>
        <v>0</v>
      </c>
      <c r="V79" s="53">
        <f>IFERROR((((J79 * VLOOKUP(B79,'Stock Purchase History'!B:G,5,FALSE)) - (VLOOKUP(B79,'Stock Purchase History'!B:G,5,FALSE) * VLOOKUP(B79,'Stock Purchase History'!B:G,6,FALSE)))),0)</f>
        <v>0</v>
      </c>
      <c r="W79" s="54">
        <f>IFERROR((((J79 * VLOOKUP(B79,'Stock Purchase History'!B:G,5,FALSE)) - (VLOOKUP(B79,'Stock Purchase History'!B:G,5,FALSE) * VLOOKUP(B79,'Stock Purchase History'!B:G,6,FALSE))) / (VLOOKUP(B79,'Stock Purchase History'!B:G,5,FALSE)*VLOOKUP(B79,'Stock Purchase History'!B:G,6,FALSE))),0)</f>
        <v>0</v>
      </c>
    </row>
    <row r="80" spans="1:23">
      <c r="A80" s="46" t="e" vm="80">
        <v>#VALUE!</v>
      </c>
      <c r="B80" s="46" t="str" cm="1">
        <f t="array" ref="B80">_FV(A80,"Ticker symbol",TRUE)</f>
        <v>WM</v>
      </c>
      <c r="C80" s="71"/>
      <c r="D80" s="46" t="s">
        <v>23</v>
      </c>
      <c r="E80" s="46" t="str" cm="1">
        <f t="array" ref="E80">_FV(Table1[[#This Row],[Company]],"Industry")</f>
        <v>Professional &amp; Commercial Services</v>
      </c>
      <c r="F80" s="47" cm="1">
        <f t="array" ref="F80">_FV(Table1[[#This Row],[Company]],"Previous close",TRUE)</f>
        <v>103.12</v>
      </c>
      <c r="G80" s="47" cm="1">
        <f t="array" ref="G80">_FV(Table1[[#This Row],[Company]],"Open")</f>
        <v>102.88</v>
      </c>
      <c r="H80" s="47" cm="1">
        <f t="array" ref="H80">_FV(Table1[[#This Row],[Company]],"High")</f>
        <v>103</v>
      </c>
      <c r="I80" s="47" cm="1">
        <f t="array" ref="I80">_FV(Table1[[#This Row],[Company]],"Low")</f>
        <v>100.95099999999999</v>
      </c>
      <c r="J80" s="47" cm="1">
        <f t="array" ref="J80">_FV(Table1[[#This Row],[Company]],"Price")</f>
        <v>102.08</v>
      </c>
      <c r="K80" s="47" cm="1">
        <f t="array" ref="K80">_FV(Table1[[#This Row],[Company]],"Change")</f>
        <v>-1.04</v>
      </c>
      <c r="L80" s="48" cm="1">
        <f t="array" ref="L80">_FV(Table1[[#This Row],[Company]],"Change (%)",TRUE)</f>
        <v>-1.0085E-2</v>
      </c>
      <c r="M80" s="49" cm="1">
        <f t="array" ref="M80">_FV(Table1[[#This Row],[Company]],"52 week high",TRUE)</f>
        <v>126.79</v>
      </c>
      <c r="N80" s="49" cm="1">
        <f t="array" ref="N80">_FV(Table1[[#This Row],[Company]],"52 week low",TRUE)</f>
        <v>85.34</v>
      </c>
      <c r="O80" s="73">
        <f>IFERROR(_FV(A80,"P/E",TRUE),"")</f>
        <v>26.142900000000001</v>
      </c>
      <c r="P80" s="49">
        <f>N80 + ((M80-N80)/2)</f>
        <v>106.065</v>
      </c>
      <c r="Q80" s="78">
        <f>(Table1[[#This Row],[Close]]-Table1[[#This Row],[Alert Price]])/Table1[[#This Row],[Alert Price]]</f>
        <v>-3.7571300617545843E-2</v>
      </c>
      <c r="R80" s="50" cm="1">
        <f t="array" ref="R80">_FV(Table1[[#This Row],[Company]],"Beta")</f>
        <v>0.72609999999999997</v>
      </c>
      <c r="S80" s="51" t="str" cm="1">
        <f t="array" ref="S80">IF(_FV(Table1[[#This Row],[Company]],"Market cap",TRUE) &lt; 2000000000, "Small Cap", IF(_FV(Table1[[#This Row],[Company]],"Market cap",TRUE) &lt; 10000000000,"Medium Cap","Large Cap"))</f>
        <v>Large Cap</v>
      </c>
      <c r="T80" s="52">
        <f>IFERROR(VLOOKUP(B80,'Stock Purchase History'!B:G,5,FALSE) * VLOOKUP(B80,'Stock Purchase History'!B:G,6,FALSE),0)</f>
        <v>0</v>
      </c>
      <c r="U80" s="52">
        <f>IFERROR(J80 * VLOOKUP(B80,'Stock Purchase History'!B:G,5,FALSE),0)</f>
        <v>0</v>
      </c>
      <c r="V80" s="53">
        <f>IFERROR((((J80 * VLOOKUP(B80,'Stock Purchase History'!B:G,5,FALSE)) - (VLOOKUP(B80,'Stock Purchase History'!B:G,5,FALSE) * VLOOKUP(B80,'Stock Purchase History'!B:G,6,FALSE)))),0)</f>
        <v>0</v>
      </c>
      <c r="W80" s="54">
        <f>IFERROR((((J80 * VLOOKUP(B80,'Stock Purchase History'!B:G,5,FALSE)) - (VLOOKUP(B80,'Stock Purchase History'!B:G,5,FALSE) * VLOOKUP(B80,'Stock Purchase History'!B:G,6,FALSE))) / (VLOOKUP(B80,'Stock Purchase History'!B:G,5,FALSE)*VLOOKUP(B80,'Stock Purchase History'!B:G,6,FALSE))),0)</f>
        <v>0</v>
      </c>
    </row>
    <row r="81" spans="1:23">
      <c r="A81" s="46" t="e" vm="81">
        <v>#VALUE!</v>
      </c>
      <c r="B81" s="46" t="str" cm="1">
        <f t="array" ref="B81">_FV(A81,"Ticker symbol",TRUE)</f>
        <v>WFC</v>
      </c>
      <c r="C81" s="71"/>
      <c r="D81" s="46" t="s">
        <v>29</v>
      </c>
      <c r="E81" s="46" t="str" cm="1">
        <f t="array" ref="E81">_FV(Table1[[#This Row],[Company]],"Industry")</f>
        <v>Banking Services</v>
      </c>
      <c r="F81" s="47" cm="1">
        <f t="array" ref="F81">_FV(Table1[[#This Row],[Company]],"Previous close",TRUE)</f>
        <v>24.55</v>
      </c>
      <c r="G81" s="47" cm="1">
        <f t="array" ref="G81">_FV(Table1[[#This Row],[Company]],"Open")</f>
        <v>24.5</v>
      </c>
      <c r="H81" s="47" cm="1">
        <f t="array" ref="H81">_FV(Table1[[#This Row],[Company]],"High")</f>
        <v>24.78</v>
      </c>
      <c r="I81" s="47" cm="1">
        <f t="array" ref="I81">_FV(Table1[[#This Row],[Company]],"Low")</f>
        <v>23.71</v>
      </c>
      <c r="J81" s="47" cm="1">
        <f t="array" ref="J81">_FV(Table1[[#This Row],[Company]],"Price")</f>
        <v>24.04</v>
      </c>
      <c r="K81" s="47" cm="1">
        <f t="array" ref="K81">_FV(Table1[[#This Row],[Company]],"Change")</f>
        <v>-0.51</v>
      </c>
      <c r="L81" s="48" cm="1">
        <f t="array" ref="L81">_FV(Table1[[#This Row],[Company]],"Change (%)",TRUE)</f>
        <v>-2.0774000000000001E-2</v>
      </c>
      <c r="M81" s="49" cm="1">
        <f t="array" ref="M81">_FV(Table1[[#This Row],[Company]],"52 week high",TRUE)</f>
        <v>54.75</v>
      </c>
      <c r="N81" s="49" cm="1">
        <f t="array" ref="N81">_FV(Table1[[#This Row],[Company]],"52 week low",TRUE)</f>
        <v>22</v>
      </c>
      <c r="O81" s="73">
        <f>IFERROR(_FV(A81,"P/E",TRUE),"")</f>
        <v>8.6705000000000005</v>
      </c>
      <c r="P81" s="49">
        <f>N81 + ((M81-N81)/2)</f>
        <v>38.375</v>
      </c>
      <c r="Q81" s="78">
        <f>(Table1[[#This Row],[Close]]-Table1[[#This Row],[Alert Price]])/Table1[[#This Row],[Alert Price]]</f>
        <v>-0.37355048859934853</v>
      </c>
      <c r="R81" s="50" cm="1">
        <f t="array" ref="R81">_FV(Table1[[#This Row],[Company]],"Beta")</f>
        <v>1.1431</v>
      </c>
      <c r="S81" s="51" t="str" cm="1">
        <f t="array" ref="S81">IF(_FV(Table1[[#This Row],[Company]],"Market cap",TRUE) &lt; 2000000000, "Small Cap", IF(_FV(Table1[[#This Row],[Company]],"Market cap",TRUE) &lt; 10000000000,"Medium Cap","Large Cap"))</f>
        <v>Large Cap</v>
      </c>
      <c r="T81" s="52">
        <f>IFERROR(VLOOKUP(B81,'Stock Purchase History'!B:G,5,FALSE) * VLOOKUP(B81,'Stock Purchase History'!B:G,6,FALSE),0)</f>
        <v>259</v>
      </c>
      <c r="U81" s="52">
        <f>IFERROR(J81 * VLOOKUP(B81,'Stock Purchase History'!B:G,5,FALSE),0)</f>
        <v>240.39999999999998</v>
      </c>
      <c r="V81" s="53">
        <f>IFERROR((((J81 * VLOOKUP(B81,'Stock Purchase History'!B:G,5,FALSE)) - (VLOOKUP(B81,'Stock Purchase History'!B:G,5,FALSE) * VLOOKUP(B81,'Stock Purchase History'!B:G,6,FALSE)))),0)</f>
        <v>-18.600000000000023</v>
      </c>
      <c r="W81" s="54">
        <f>IFERROR((((J81 * VLOOKUP(B81,'Stock Purchase History'!B:G,5,FALSE)) - (VLOOKUP(B81,'Stock Purchase History'!B:G,5,FALSE) * VLOOKUP(B81,'Stock Purchase History'!B:G,6,FALSE))) / (VLOOKUP(B81,'Stock Purchase History'!B:G,5,FALSE)*VLOOKUP(B81,'Stock Purchase History'!B:G,6,FALSE))),0)</f>
        <v>-7.1814671814671896E-2</v>
      </c>
    </row>
    <row r="82" spans="1:23">
      <c r="A82" s="46" t="e" vm="82">
        <v>#VALUE!</v>
      </c>
      <c r="B82" s="46" t="str" cm="1">
        <f t="array" ref="B82">_FV(A82,"Ticker symbol",TRUE)</f>
        <v>WST</v>
      </c>
      <c r="C82" s="71"/>
      <c r="D82" s="46" t="s">
        <v>24</v>
      </c>
      <c r="E82" s="46" t="str" cm="1">
        <f t="array" ref="E82">_FV(Table1[[#This Row],[Company]],"Industry")</f>
        <v>Healthcare Equipment &amp; Supplies</v>
      </c>
      <c r="F82" s="47" cm="1">
        <f t="array" ref="F82">_FV(Table1[[#This Row],[Company]],"Previous close",TRUE)</f>
        <v>232.3</v>
      </c>
      <c r="G82" s="47" cm="1">
        <f t="array" ref="G82">_FV(Table1[[#This Row],[Company]],"Open")</f>
        <v>233.84</v>
      </c>
      <c r="H82" s="47" cm="1">
        <f t="array" ref="H82">_FV(Table1[[#This Row],[Company]],"High")</f>
        <v>236.61</v>
      </c>
      <c r="I82" s="47" cm="1">
        <f t="array" ref="I82">_FV(Table1[[#This Row],[Company]],"Low")</f>
        <v>231.18</v>
      </c>
      <c r="J82" s="47" cm="1">
        <f t="array" ref="J82">_FV(Table1[[#This Row],[Company]],"Price")</f>
        <v>235.93</v>
      </c>
      <c r="K82" s="47" cm="1">
        <f t="array" ref="K82">_FV(Table1[[#This Row],[Company]],"Change")</f>
        <v>3.63</v>
      </c>
      <c r="L82" s="48" cm="1">
        <f t="array" ref="L82">_FV(Table1[[#This Row],[Company]],"Change (%)",TRUE)</f>
        <v>1.5626000000000001E-2</v>
      </c>
      <c r="M82" s="49" cm="1">
        <f t="array" ref="M82">_FV(Table1[[#This Row],[Company]],"52 week high",TRUE)</f>
        <v>236.54</v>
      </c>
      <c r="N82" s="49" cm="1">
        <f t="array" ref="N82">_FV(Table1[[#This Row],[Company]],"52 week low",TRUE)</f>
        <v>120.12</v>
      </c>
      <c r="O82" s="73">
        <f>IFERROR(_FV(A82,"P/E",TRUE),"")</f>
        <v>67.253600000000006</v>
      </c>
      <c r="P82" s="49">
        <f>N82 + ((M82-N82)/2)</f>
        <v>178.32999999999998</v>
      </c>
      <c r="Q82" s="78">
        <f>(Table1[[#This Row],[Close]]-Table1[[#This Row],[Alert Price]])/Table1[[#This Row],[Alert Price]]</f>
        <v>0.3229966915269446</v>
      </c>
      <c r="R82" s="50" cm="1">
        <f t="array" ref="R82">_FV(Table1[[#This Row],[Company]],"Beta")</f>
        <v>1.1208</v>
      </c>
      <c r="S82" s="51" t="str" cm="1">
        <f t="array" ref="S82">IF(_FV(Table1[[#This Row],[Company]],"Market cap",TRUE) &lt; 2000000000, "Small Cap", IF(_FV(Table1[[#This Row],[Company]],"Market cap",TRUE) &lt; 10000000000,"Medium Cap","Large Cap"))</f>
        <v>Large Cap</v>
      </c>
      <c r="T82" s="52">
        <f>IFERROR(VLOOKUP(B82,'Stock Purchase History'!B:G,5,FALSE) * VLOOKUP(B82,'Stock Purchase History'!B:G,6,FALSE),0)</f>
        <v>0</v>
      </c>
      <c r="U82" s="52">
        <f>IFERROR(J82 * VLOOKUP(B82,'Stock Purchase History'!B:G,5,FALSE),0)</f>
        <v>0</v>
      </c>
      <c r="V82" s="53">
        <f>IFERROR((((J82 * VLOOKUP(B82,'Stock Purchase History'!B:G,5,FALSE)) - (VLOOKUP(B82,'Stock Purchase History'!B:G,5,FALSE) * VLOOKUP(B82,'Stock Purchase History'!B:G,6,FALSE)))),0)</f>
        <v>0</v>
      </c>
      <c r="W82" s="54">
        <f>IFERROR((((J82 * VLOOKUP(B82,'Stock Purchase History'!B:G,5,FALSE)) - (VLOOKUP(B82,'Stock Purchase History'!B:G,5,FALSE) * VLOOKUP(B82,'Stock Purchase History'!B:G,6,FALSE))) / (VLOOKUP(B82,'Stock Purchase History'!B:G,5,FALSE)*VLOOKUP(B82,'Stock Purchase History'!B:G,6,FALSE))),0)</f>
        <v>0</v>
      </c>
    </row>
    <row r="83" spans="1:23">
      <c r="A83" s="46" t="e" vm="83">
        <v>#VALUE!</v>
      </c>
      <c r="B83" s="46" t="str" cm="1">
        <f t="array" ref="B83">_FV(A83,"Ticker symbol",TRUE)</f>
        <v>WING</v>
      </c>
      <c r="C83" s="71"/>
      <c r="D83" s="46" t="s">
        <v>27</v>
      </c>
      <c r="E83" s="46" t="str" cm="1">
        <f t="array" ref="E83">_FV(Table1[[#This Row],[Company]],"Industry")</f>
        <v>Hotels &amp; Entertainment Services</v>
      </c>
      <c r="F83" s="47" cm="1">
        <f t="array" ref="F83">_FV(Table1[[#This Row],[Company]],"Previous close",TRUE)</f>
        <v>140.72999999999999</v>
      </c>
      <c r="G83" s="47" cm="1">
        <f t="array" ref="G83">_FV(Table1[[#This Row],[Company]],"Open")</f>
        <v>141.80000000000001</v>
      </c>
      <c r="H83" s="47" cm="1">
        <f t="array" ref="H83">_FV(Table1[[#This Row],[Company]],"High")</f>
        <v>142.86000000000001</v>
      </c>
      <c r="I83" s="47" cm="1">
        <f t="array" ref="I83">_FV(Table1[[#This Row],[Company]],"Low")</f>
        <v>135.16</v>
      </c>
      <c r="J83" s="47" cm="1">
        <f t="array" ref="J83">_FV(Table1[[#This Row],[Company]],"Price")</f>
        <v>138.19</v>
      </c>
      <c r="K83" s="47" cm="1">
        <f t="array" ref="K83">_FV(Table1[[#This Row],[Company]],"Change")</f>
        <v>-2.54</v>
      </c>
      <c r="L83" s="48" cm="1">
        <f t="array" ref="L83">_FV(Table1[[#This Row],[Company]],"Change (%)",TRUE)</f>
        <v>-1.8048999999999999E-2</v>
      </c>
      <c r="M83" s="49" cm="1">
        <f t="array" ref="M83">_FV(Table1[[#This Row],[Company]],"52 week high",TRUE)</f>
        <v>146.13</v>
      </c>
      <c r="N83" s="49" cm="1">
        <f t="array" ref="N83">_FV(Table1[[#This Row],[Company]],"52 week low",TRUE)</f>
        <v>44.27</v>
      </c>
      <c r="O83" s="73">
        <f>IFERROR(_FV(A83,"P/E",TRUE),"")</f>
        <v>190.30430000000001</v>
      </c>
      <c r="P83" s="49">
        <f>N83 + ((M83-N83)/2)</f>
        <v>95.199999999999989</v>
      </c>
      <c r="Q83" s="78">
        <f>(Table1[[#This Row],[Close]]-Table1[[#This Row],[Alert Price]])/Table1[[#This Row],[Alert Price]]</f>
        <v>0.45157563025210101</v>
      </c>
      <c r="R83" s="50" cm="1">
        <f t="array" ref="R83">_FV(Table1[[#This Row],[Company]],"Beta")</f>
        <v>1.1498999999999999</v>
      </c>
      <c r="S83" s="51" t="str" cm="1">
        <f t="array" ref="S83">IF(_FV(Table1[[#This Row],[Company]],"Market cap",TRUE) &lt; 2000000000, "Small Cap", IF(_FV(Table1[[#This Row],[Company]],"Market cap",TRUE) &lt; 10000000000,"Medium Cap","Large Cap"))</f>
        <v>Medium Cap</v>
      </c>
      <c r="T83" s="52">
        <f>IFERROR(VLOOKUP(B83,'Stock Purchase History'!B:G,5,FALSE) * VLOOKUP(B83,'Stock Purchase History'!B:G,6,FALSE),0)</f>
        <v>0</v>
      </c>
      <c r="U83" s="52">
        <f>IFERROR(J83 * VLOOKUP(B83,'Stock Purchase History'!B:G,5,FALSE),0)</f>
        <v>0</v>
      </c>
      <c r="V83" s="53">
        <f>IFERROR((((J83 * VLOOKUP(B83,'Stock Purchase History'!B:G,5,FALSE)) - (VLOOKUP(B83,'Stock Purchase History'!B:G,5,FALSE) * VLOOKUP(B83,'Stock Purchase History'!B:G,6,FALSE)))),0)</f>
        <v>0</v>
      </c>
      <c r="W83" s="54">
        <f>IFERROR((((J83 * VLOOKUP(B83,'Stock Purchase History'!B:G,5,FALSE)) - (VLOOKUP(B83,'Stock Purchase History'!B:G,5,FALSE) * VLOOKUP(B83,'Stock Purchase History'!B:G,6,FALSE))) / (VLOOKUP(B83,'Stock Purchase History'!B:G,5,FALSE)*VLOOKUP(B83,'Stock Purchase History'!B:G,6,FALSE))),0)</f>
        <v>0</v>
      </c>
    </row>
    <row r="84" spans="1:23">
      <c r="A84" s="46" t="e" vm="84">
        <v>#VALUE!</v>
      </c>
      <c r="B84" s="46" t="str">
        <f t="array" ref="B84">_FV(A84,"Ticker symbol",TRUE)</f>
        <v>ZLAB</v>
      </c>
      <c r="C84" s="71"/>
      <c r="D84" s="46" t="s">
        <v>24</v>
      </c>
      <c r="E84" s="55" t="str">
        <f t="array" ref="E84">_FV(Table1[[#This Row],[Company]],"Industry")</f>
        <v>Biotechnology &amp; Medical Research</v>
      </c>
      <c r="F84" s="47">
        <f t="array" ref="F84">_FV(Table1[[#This Row],[Company]],"Previous close",TRUE)</f>
        <v>86.87</v>
      </c>
      <c r="G84" s="47">
        <f t="array" ref="G84">_FV(Table1[[#This Row],[Company]],"Open")</f>
        <v>86.79</v>
      </c>
      <c r="H84" s="47">
        <f t="array" ref="H84">_FV(Table1[[#This Row],[Company]],"High")</f>
        <v>89.48</v>
      </c>
      <c r="I84" s="47">
        <f t="array" ref="I84">_FV(Table1[[#This Row],[Company]],"Low")</f>
        <v>85.53</v>
      </c>
      <c r="J84" s="47">
        <f t="array" ref="J84">_FV(Table1[[#This Row],[Company]],"Price")</f>
        <v>89.48</v>
      </c>
      <c r="K84" s="47">
        <f t="array" ref="K84">_FV(Table1[[#This Row],[Company]],"Change")</f>
        <v>2.61</v>
      </c>
      <c r="L84" s="48">
        <f t="array" ref="L84">_FV(Table1[[#This Row],[Company]],"Change (%)",TRUE)</f>
        <v>3.0045000000000002E-2</v>
      </c>
      <c r="M84" s="49">
        <f t="array" ref="M84">_FV(Table1[[#This Row],[Company]],"52 week high",TRUE)</f>
        <v>89.48</v>
      </c>
      <c r="N84" s="49">
        <f t="array" ref="N84">_FV(Table1[[#This Row],[Company]],"52 week low",TRUE)</f>
        <v>29.43</v>
      </c>
      <c r="O84" s="73" t="str">
        <f>IFERROR(_FV(A84,"P/E",TRUE),"")</f>
        <v/>
      </c>
      <c r="P84" s="49">
        <f>N84 + ((M84-N84)/2)</f>
        <v>59.454999999999998</v>
      </c>
      <c r="Q84" s="78">
        <f>(Table1[[#This Row],[Close]]-Table1[[#This Row],[Alert Price]])/Table1[[#This Row],[Alert Price]]</f>
        <v>0.50500378437473725</v>
      </c>
      <c r="R84" s="50" t="e" vm="18">
        <f t="array" ref="R84">_FV(Table1[[#This Row],[Company]],"Beta")</f>
        <v>#VALUE!</v>
      </c>
      <c r="S84" s="51" t="str">
        <f t="array" ref="S84">IF(_FV(Table1[[#This Row],[Company]],"Market cap",TRUE) &lt; 2000000000, "Small Cap", IF(_FV(Table1[[#This Row],[Company]],"Market cap",TRUE) &lt; 10000000000,"Medium Cap","Large Cap"))</f>
        <v>Medium Cap</v>
      </c>
      <c r="T84" s="52">
        <f>IFERROR(VLOOKUP(B84,'Stock Purchase History'!B:G,5,FALSE) * VLOOKUP(B84,'Stock Purchase History'!B:G,6,FALSE),0)</f>
        <v>0</v>
      </c>
      <c r="U84" s="52">
        <f>IFERROR(J84 * VLOOKUP(B84,'Stock Purchase History'!B:G,5,FALSE),0)</f>
        <v>0</v>
      </c>
      <c r="V84" s="56">
        <f>IFERROR((((J84 * VLOOKUP(B84,'Stock Purchase History'!B:G,5,FALSE)) - (VLOOKUP(B84,'Stock Purchase History'!B:G,5,FALSE) * VLOOKUP(B84,'Stock Purchase History'!B:G,6,FALSE)))),0)</f>
        <v>0</v>
      </c>
      <c r="W84" s="54">
        <f>IFERROR((((J84 * VLOOKUP(B84,'Stock Purchase History'!B:G,5,FALSE)) - (VLOOKUP(B84,'Stock Purchase History'!B:G,5,FALSE) * VLOOKUP(B84,'Stock Purchase History'!B:G,6,FALSE))) / (VLOOKUP(B84,'Stock Purchase History'!B:G,5,FALSE)*VLOOKUP(B84,'Stock Purchase History'!B:G,6,FALSE))),0)</f>
        <v>0</v>
      </c>
    </row>
    <row r="85" spans="1:23">
      <c r="A85" s="46" t="e" vm="85">
        <v>#VALUE!</v>
      </c>
      <c r="B85" s="46" t="str" cm="1">
        <f t="array" ref="B85">_FV(A85,"Ticker symbol",TRUE)</f>
        <v>ZM</v>
      </c>
      <c r="C85" s="71"/>
      <c r="D85" s="46" t="s">
        <v>32</v>
      </c>
      <c r="E85" s="55" t="str" cm="1">
        <f t="array" ref="E85">_FV(Table1[[#This Row],[Company]],"Industry")</f>
        <v>Software &amp; IT Services</v>
      </c>
      <c r="F85" s="47" cm="1">
        <f t="array" ref="F85">_FV(Table1[[#This Row],[Company]],"Previous close",TRUE)</f>
        <v>266.32</v>
      </c>
      <c r="G85" s="47" cm="1">
        <f t="array" ref="G85">_FV(Table1[[#This Row],[Company]],"Open")</f>
        <v>269.01</v>
      </c>
      <c r="H85" s="47" cm="1">
        <f t="array" ref="H85">_FV(Table1[[#This Row],[Company]],"High")</f>
        <v>272.7</v>
      </c>
      <c r="I85" s="47" cm="1">
        <f t="array" ref="I85">_FV(Table1[[#This Row],[Company]],"Low")</f>
        <v>264.22000000000003</v>
      </c>
      <c r="J85" s="47" cm="1">
        <f t="array" ref="J85">_FV(Table1[[#This Row],[Company]],"Price")</f>
        <v>269.52</v>
      </c>
      <c r="K85" s="47" cm="1">
        <f t="array" ref="K85">_FV(Table1[[#This Row],[Company]],"Change")</f>
        <v>3.2</v>
      </c>
      <c r="L85" s="48" cm="1">
        <f t="array" ref="L85">_FV(Table1[[#This Row],[Company]],"Change (%)",TRUE)</f>
        <v>1.2016000000000001E-2</v>
      </c>
      <c r="M85" s="49" cm="1">
        <f t="array" ref="M85">_FV(Table1[[#This Row],[Company]],"52 week high",TRUE)</f>
        <v>275.08</v>
      </c>
      <c r="N85" s="49" cm="1">
        <f t="array" ref="N85">_FV(Table1[[#This Row],[Company]],"52 week low",TRUE)</f>
        <v>60.967500000000001</v>
      </c>
      <c r="O85" s="73">
        <f>IFERROR(_FV(A85,"P/E",TRUE),"")</f>
        <v>1566.588</v>
      </c>
      <c r="P85" s="49">
        <f>N85 + ((M85-N85)/2)</f>
        <v>168.02375000000001</v>
      </c>
      <c r="Q85" s="78">
        <f>(Table1[[#This Row],[Close]]-Table1[[#This Row],[Alert Price]])/Table1[[#This Row],[Alert Price]]</f>
        <v>0.60405894999962784</v>
      </c>
      <c r="R85" s="50" t="e" cm="1" vm="18">
        <f t="array" ref="R85">_FV(Table1[[#This Row],[Company]],"Beta")</f>
        <v>#VALUE!</v>
      </c>
      <c r="S85" s="51" t="str" cm="1">
        <f t="array" ref="S85">IF(_FV(Table1[[#This Row],[Company]],"Market cap",TRUE) &lt; 2000000000, "Small Cap", IF(_FV(Table1[[#This Row],[Company]],"Market cap",TRUE) &lt; 10000000000,"Medium Cap","Large Cap"))</f>
        <v>Large Cap</v>
      </c>
      <c r="T85" s="52">
        <f>IFERROR(VLOOKUP(B85,'Stock Purchase History'!B:G,5,FALSE) * VLOOKUP(B85,'Stock Purchase History'!B:G,6,FALSE),0)</f>
        <v>0</v>
      </c>
      <c r="U85" s="52">
        <f>IFERROR(J85 * VLOOKUP(B85,'Stock Purchase History'!B:G,5,FALSE),0)</f>
        <v>0</v>
      </c>
      <c r="V85" s="56">
        <f>IFERROR((((J85 * VLOOKUP(B85,'Stock Purchase History'!B:G,5,FALSE)) - (VLOOKUP(B85,'Stock Purchase History'!B:G,5,FALSE) * VLOOKUP(B85,'Stock Purchase History'!B:G,6,FALSE)))),0)</f>
        <v>0</v>
      </c>
      <c r="W85" s="54">
        <f>IFERROR((((J85 * VLOOKUP(B85,'Stock Purchase History'!B:G,5,FALSE)) - (VLOOKUP(B85,'Stock Purchase History'!B:G,5,FALSE) * VLOOKUP(B85,'Stock Purchase History'!B:G,6,FALSE))) / (VLOOKUP(B85,'Stock Purchase History'!B:G,5,FALSE)*VLOOKUP(B85,'Stock Purchase History'!B:G,6,FALSE))),0)</f>
        <v>0</v>
      </c>
    </row>
    <row r="86" spans="1:23">
      <c r="A86" s="46" t="e" vm="86">
        <v>#VALUE!</v>
      </c>
      <c r="B86" s="46" t="str">
        <f t="array" ref="B86">_FV(A86,"Ticker symbol",TRUE)</f>
        <v>ULTA</v>
      </c>
      <c r="C86" s="71"/>
      <c r="D86" s="46"/>
      <c r="E86" s="55" t="str">
        <f t="array" ref="E86">_FV(Table1[[#This Row],[Company]],"Industry")</f>
        <v>Specialty Retailers</v>
      </c>
      <c r="F86" s="47">
        <f t="array" ref="F86">_FV(Table1[[#This Row],[Company]],"Previous close",TRUE)</f>
        <v>202.02</v>
      </c>
      <c r="G86" s="47">
        <f t="array" ref="G86">_FV(Table1[[#This Row],[Company]],"Open")</f>
        <v>201.95</v>
      </c>
      <c r="H86" s="47">
        <f t="array" ref="H86">_FV(Table1[[#This Row],[Company]],"High")</f>
        <v>202.13499999999999</v>
      </c>
      <c r="I86" s="47">
        <f t="array" ref="I86">_FV(Table1[[#This Row],[Company]],"Low")</f>
        <v>191.09</v>
      </c>
      <c r="J86" s="47">
        <f t="array" ref="J86">_FV(Table1[[#This Row],[Company]],"Price")</f>
        <v>192.3</v>
      </c>
      <c r="K86" s="47">
        <f t="array" ref="K86">_FV(Table1[[#This Row],[Company]],"Change")</f>
        <v>-9.7200000000000006</v>
      </c>
      <c r="L86" s="48">
        <f t="array" ref="L86">_FV(Table1[[#This Row],[Company]],"Change (%)",TRUE)</f>
        <v>-4.8113999999999997E-2</v>
      </c>
      <c r="M86" s="49">
        <f t="array" ref="M86">_FV(Table1[[#This Row],[Company]],"52 week high",TRUE)</f>
        <v>368.83</v>
      </c>
      <c r="N86" s="49">
        <f t="array" ref="N86">_FV(Table1[[#This Row],[Company]],"52 week low",TRUE)</f>
        <v>124.05</v>
      </c>
      <c r="O86" s="73">
        <f>IFERROR(_FV(A86,"P/E",TRUE),"")</f>
        <v>26.917100000000001</v>
      </c>
      <c r="P86" s="49">
        <f>N86 + ((M86-N86)/2)</f>
        <v>246.44</v>
      </c>
      <c r="Q86" s="78">
        <f>(Table1[[#This Row],[Close]]-Table1[[#This Row],[Alert Price]])/Table1[[#This Row],[Alert Price]]</f>
        <v>-0.21968836227885077</v>
      </c>
      <c r="R86" s="50">
        <f t="array" ref="R86">_FV(Table1[[#This Row],[Company]],"Beta")</f>
        <v>1.4527000000000001</v>
      </c>
      <c r="S86" s="51" t="str">
        <f t="array" ref="S86">IF(_FV(Table1[[#This Row],[Company]],"Market cap",TRUE) &lt; 2000000000, "Small Cap", IF(_FV(Table1[[#This Row],[Company]],"Market cap",TRUE) &lt; 10000000000,"Medium Cap","Large Cap"))</f>
        <v>Large Cap</v>
      </c>
      <c r="T86" s="52">
        <f>IFERROR(VLOOKUP(B86,'Stock Purchase History'!B:G,5,FALSE) * VLOOKUP(B86,'Stock Purchase History'!B:G,6,FALSE),0)</f>
        <v>0</v>
      </c>
      <c r="U86" s="52">
        <f>IFERROR(J86 * VLOOKUP(B86,'Stock Purchase History'!B:G,5,FALSE),0)</f>
        <v>0</v>
      </c>
      <c r="V86" s="56">
        <f>IFERROR((((J86 * VLOOKUP(B86,'Stock Purchase History'!B:G,5,FALSE)) - (VLOOKUP(B86,'Stock Purchase History'!B:G,5,FALSE) * VLOOKUP(B86,'Stock Purchase History'!B:G,6,FALSE)))),0)</f>
        <v>0</v>
      </c>
      <c r="W86" s="54">
        <f>IFERROR((((J86 * VLOOKUP(B86,'Stock Purchase History'!B:G,5,FALSE)) - (VLOOKUP(B86,'Stock Purchase History'!B:G,5,FALSE) * VLOOKUP(B86,'Stock Purchase History'!B:G,6,FALSE))) / (VLOOKUP(B86,'Stock Purchase History'!B:G,5,FALSE)*VLOOKUP(B86,'Stock Purchase History'!B:G,6,FALSE))),0)</f>
        <v>0</v>
      </c>
    </row>
    <row r="87" spans="1:23">
      <c r="A87" s="46" t="e" vm="87">
        <v>#VALUE!</v>
      </c>
      <c r="B87" s="46" t="str">
        <f t="array" ref="B87">_FV(A87,"Ticker symbol",TRUE)</f>
        <v>ODP</v>
      </c>
      <c r="C87" s="71"/>
      <c r="D87" s="46"/>
      <c r="E87" s="55" t="str">
        <f t="array" ref="E87">_FV(Table1[[#This Row],[Company]],"Industry")</f>
        <v>Specialty Retailers</v>
      </c>
      <c r="F87" s="47">
        <f t="array" ref="F87">_FV(Table1[[#This Row],[Company]],"Previous close",TRUE)</f>
        <v>22.065000000000001</v>
      </c>
      <c r="G87" s="47">
        <f t="array" ref="G87">_FV(Table1[[#This Row],[Company]],"Open")</f>
        <v>21.8</v>
      </c>
      <c r="H87" s="47">
        <f t="array" ref="H87">_FV(Table1[[#This Row],[Company]],"High")</f>
        <v>21.83</v>
      </c>
      <c r="I87" s="47">
        <f t="array" ref="I87">_FV(Table1[[#This Row],[Company]],"Low")</f>
        <v>19.89</v>
      </c>
      <c r="J87" s="47">
        <f t="array" ref="J87">_FV(Table1[[#This Row],[Company]],"Price")</f>
        <v>20.010000000000002</v>
      </c>
      <c r="K87" s="47">
        <f t="array" ref="K87">_FV(Table1[[#This Row],[Company]],"Change")</f>
        <v>-2.0550000000000002</v>
      </c>
      <c r="L87" s="48">
        <f t="array" ref="L87">_FV(Table1[[#This Row],[Company]],"Change (%)",TRUE)</f>
        <v>-9.3133999999999995E-2</v>
      </c>
      <c r="M87" s="49">
        <f t="array" ref="M87">_FV(Table1[[#This Row],[Company]],"52 week high",TRUE)</f>
        <v>29.9</v>
      </c>
      <c r="N87" s="49">
        <f t="array" ref="N87">_FV(Table1[[#This Row],[Company]],"52 week low",TRUE)</f>
        <v>12.3</v>
      </c>
      <c r="O87" s="73">
        <f>IFERROR(_FV(A87,"P/E",TRUE),"")</f>
        <v>0.89039999999999997</v>
      </c>
      <c r="P87" s="49">
        <f>N87 + ((M87-N87)/2)</f>
        <v>21.1</v>
      </c>
      <c r="Q87" s="78">
        <f>(Table1[[#This Row],[Close]]-Table1[[#This Row],[Alert Price]])/Table1[[#This Row],[Alert Price]]</f>
        <v>-5.165876777251184E-2</v>
      </c>
      <c r="R87" s="50">
        <f t="array" ref="R87">_FV(Table1[[#This Row],[Company]],"Beta")</f>
        <v>2.3085</v>
      </c>
      <c r="S87" s="51" t="str">
        <f t="array" ref="S87">IF(_FV(Table1[[#This Row],[Company]],"Market cap",TRUE) &lt; 2000000000, "Small Cap", IF(_FV(Table1[[#This Row],[Company]],"Market cap",TRUE) &lt; 10000000000,"Medium Cap","Large Cap"))</f>
        <v>Small Cap</v>
      </c>
      <c r="T87" s="52">
        <f>IFERROR(VLOOKUP(B87,'Stock Purchase History'!B:G,5,FALSE) * VLOOKUP(B87,'Stock Purchase History'!B:G,6,FALSE),0)</f>
        <v>0</v>
      </c>
      <c r="U87" s="52">
        <f>IFERROR(J87 * VLOOKUP(B87,'Stock Purchase History'!B:G,5,FALSE),0)</f>
        <v>0</v>
      </c>
      <c r="V87" s="56">
        <f>IFERROR((((J87 * VLOOKUP(B87,'Stock Purchase History'!B:G,5,FALSE)) - (VLOOKUP(B87,'Stock Purchase History'!B:G,5,FALSE) * VLOOKUP(B87,'Stock Purchase History'!B:G,6,FALSE)))),0)</f>
        <v>0</v>
      </c>
      <c r="W87" s="54">
        <f>IFERROR((((J87 * VLOOKUP(B87,'Stock Purchase History'!B:G,5,FALSE)) - (VLOOKUP(B87,'Stock Purchase History'!B:G,5,FALSE) * VLOOKUP(B87,'Stock Purchase History'!B:G,6,FALSE))) / (VLOOKUP(B87,'Stock Purchase History'!B:G,5,FALSE)*VLOOKUP(B87,'Stock Purchase History'!B:G,6,FALSE))),0)</f>
        <v>0</v>
      </c>
    </row>
  </sheetData>
  <conditionalFormatting sqref="O2:O86">
    <cfRule type="colorScale" priority="11">
      <colorScale>
        <cfvo type="num" val="10"/>
        <cfvo type="num" val="15"/>
        <cfvo type="num" val="20"/>
        <color theme="9" tint="0.59999389629810485"/>
        <color theme="7" tint="0.79998168889431442"/>
        <color theme="5" tint="0.59999389629810485"/>
      </colorScale>
    </cfRule>
  </conditionalFormatting>
  <conditionalFormatting sqref="C1:C86 C88:C1048576">
    <cfRule type="iconSet" priority="9">
      <iconSet showValue="0">
        <cfvo type="percent" val="0"/>
        <cfvo type="num" val="1" gte="0"/>
        <cfvo type="num" val="2" gte="0"/>
      </iconSet>
    </cfRule>
  </conditionalFormatting>
  <conditionalFormatting sqref="A1:A86 A88:A1048576">
    <cfRule type="duplicateValues" dxfId="55" priority="6"/>
    <cfRule type="duplicateValues" dxfId="54" priority="8"/>
  </conditionalFormatting>
  <conditionalFormatting sqref="O87">
    <cfRule type="colorScale" priority="5">
      <colorScale>
        <cfvo type="num" val="10"/>
        <cfvo type="num" val="15"/>
        <cfvo type="num" val="20"/>
        <color theme="9" tint="0.59999389629810485"/>
        <color theme="7" tint="0.79998168889431442"/>
        <color theme="5" tint="0.59999389629810485"/>
      </colorScale>
    </cfRule>
  </conditionalFormatting>
  <conditionalFormatting sqref="C87">
    <cfRule type="iconSet" priority="4">
      <iconSet showValue="0">
        <cfvo type="percent" val="0"/>
        <cfvo type="num" val="1" gte="0"/>
        <cfvo type="num" val="2" gte="0"/>
      </iconSet>
    </cfRule>
  </conditionalFormatting>
  <conditionalFormatting sqref="A87">
    <cfRule type="duplicateValues" dxfId="53" priority="1"/>
    <cfRule type="duplicateValues" dxfId="52" priority="3"/>
  </conditionalFormatting>
  <pageMargins left="0.7" right="0.7" top="0.75" bottom="0.75" header="0.3" footer="0.3"/>
  <pageSetup orientation="portrait" horizontalDpi="300" verticalDpi="300" r:id="rId1"/>
  <tableParts count="1">
    <tablePart r:id="rId2"/>
  </tableParts>
  <extLst>
    <ext xmlns:x14="http://schemas.microsoft.com/office/spreadsheetml/2009/9/main" uri="{78C0D931-6437-407d-A8EE-F0AAD7539E65}">
      <x14:conditionalFormattings>
        <x14:conditionalFormatting xmlns:xm="http://schemas.microsoft.com/office/excel/2006/main">
          <x14:cfRule type="iconSet" priority="7" id="{B098F2AC-0F4E-43EB-A5EE-405A3D20E89C}">
            <x14:iconSet custom="1">
              <x14:cfvo type="percent">
                <xm:f>0</xm:f>
              </x14:cfvo>
              <x14:cfvo type="num">
                <xm:f>0</xm:f>
              </x14:cfvo>
              <x14:cfvo type="num" gte="0">
                <xm:f>0</xm:f>
              </x14:cfvo>
              <x14:cfIcon iconSet="3Symbols2" iconId="2"/>
              <x14:cfIcon iconSet="3Symbols2" iconId="1"/>
              <x14:cfIcon iconSet="3Symbols2" iconId="0"/>
            </x14:iconSet>
          </x14:cfRule>
          <xm:sqref>Q1:Q86 Q88:Q1048576</xm:sqref>
        </x14:conditionalFormatting>
        <x14:conditionalFormatting xmlns:xm="http://schemas.microsoft.com/office/excel/2006/main">
          <x14:cfRule type="iconSet" priority="2" id="{EC8CBEE9-AD85-4CF5-B61B-243F9736B00C}">
            <x14:iconSet custom="1">
              <x14:cfvo type="percent">
                <xm:f>0</xm:f>
              </x14:cfvo>
              <x14:cfvo type="num">
                <xm:f>0</xm:f>
              </x14:cfvo>
              <x14:cfvo type="num" gte="0">
                <xm:f>0</xm:f>
              </x14:cfvo>
              <x14:cfIcon iconSet="3Symbols2" iconId="2"/>
              <x14:cfIcon iconSet="3Symbols2" iconId="1"/>
              <x14:cfIcon iconSet="3Symbols2" iconId="0"/>
            </x14:iconSet>
          </x14:cfRule>
          <xm:sqref>Q87</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83E4BF-DF77-46F5-A61C-DDD15059943F}">
  <dimension ref="A1:O32"/>
  <sheetViews>
    <sheetView workbookViewId="0">
      <selection activeCell="A13" sqref="A13:XFD13"/>
    </sheetView>
  </sheetViews>
  <sheetFormatPr defaultRowHeight="15"/>
  <cols>
    <col min="1" max="1" width="59.85546875" style="84" bestFit="1" customWidth="1"/>
    <col min="2" max="2" width="13.140625" style="84" bestFit="1" customWidth="1"/>
    <col min="3" max="3" width="18.140625" style="91" bestFit="1" customWidth="1"/>
    <col min="4" max="4" width="12.85546875" style="84" customWidth="1"/>
    <col min="5" max="5" width="12.28515625" style="84" customWidth="1"/>
    <col min="6" max="6" width="18" style="113" bestFit="1" customWidth="1"/>
    <col min="7" max="7" width="13.5703125" style="113" customWidth="1"/>
    <col min="8" max="8" width="10.7109375" style="113" bestFit="1" customWidth="1"/>
    <col min="9" max="9" width="13.5703125" style="113" customWidth="1"/>
    <col min="10" max="11" width="13.5703125" style="114" customWidth="1"/>
    <col min="12" max="12" width="15" style="114" bestFit="1" customWidth="1"/>
    <col min="13" max="13" width="13.5703125" style="115" customWidth="1"/>
    <col min="14" max="14" width="13.5703125" style="113" customWidth="1"/>
    <col min="16" max="16384" width="9.140625" style="84"/>
  </cols>
  <sheetData>
    <row r="1" spans="1:15" s="87" customFormat="1" ht="34.5" customHeight="1">
      <c r="A1" s="88" t="s">
        <v>35</v>
      </c>
      <c r="B1" s="88" t="s">
        <v>1</v>
      </c>
      <c r="C1" s="89" t="s">
        <v>18</v>
      </c>
      <c r="D1" s="88" t="s">
        <v>36</v>
      </c>
      <c r="E1" s="88" t="s">
        <v>37</v>
      </c>
      <c r="F1" s="104" t="s">
        <v>5</v>
      </c>
      <c r="G1" s="104" t="s">
        <v>9</v>
      </c>
      <c r="H1" s="104" t="s">
        <v>10</v>
      </c>
      <c r="I1" s="104" t="s">
        <v>11</v>
      </c>
      <c r="J1" s="105" t="s">
        <v>12</v>
      </c>
      <c r="K1" s="105" t="s">
        <v>13</v>
      </c>
      <c r="L1" s="105" t="s">
        <v>15</v>
      </c>
      <c r="M1" s="106" t="s">
        <v>16</v>
      </c>
      <c r="N1" s="107" t="s">
        <v>17</v>
      </c>
    </row>
    <row r="2" spans="1:15">
      <c r="A2" s="85" t="e" vm="88">
        <v>#VALUE!</v>
      </c>
      <c r="B2" s="92" t="str">
        <f>_FV(Table3[[#This Row],[Fund]],"Ticker symbol",TRUE)</f>
        <v>SPHD</v>
      </c>
      <c r="C2" s="90">
        <f>_FV(Table3[[#This Row],[Fund]],"Market cap",TRUE)</f>
        <v>2475335125.6739998</v>
      </c>
      <c r="D2" s="86">
        <f>_FV(Table3[[#This Row],[Fund]],"Expense ratio",TRUE)</f>
        <v>3.0000000000000001E-3</v>
      </c>
      <c r="E2" s="92" t="str">
        <f>_FV(Table3[[#This Row],[Fund]],"Instrument type",TRUE)</f>
        <v>ETF</v>
      </c>
      <c r="F2" s="108">
        <f>_FV(Table3[[#This Row],[Fund]],"Previous close",TRUE)</f>
        <v>32.549999999999997</v>
      </c>
      <c r="G2" s="108">
        <f>_FV(Table3[[#This Row],[Fund]],"Price")</f>
        <v>31.77</v>
      </c>
      <c r="H2" s="108">
        <f>_FV(Table3[[#This Row],[Fund]],"Change")</f>
        <v>-0.78</v>
      </c>
      <c r="I2" s="109">
        <f>_FV(Table3[[#This Row],[Fund]],"Change (%)",TRUE)</f>
        <v>-2.3963000000000002E-2</v>
      </c>
      <c r="J2" s="110" cm="1">
        <f t="array" ref="J2">IFERROR(_FV(Table3[[#This Row],[Fund]],"52 week high",TRUE),"")</f>
        <v>44.42</v>
      </c>
      <c r="K2" s="110" cm="1">
        <f t="array" ref="K2">IFERROR(_FV(Table3[[#This Row],[Fund]],"52 week low",TRUE),"")</f>
        <v>25.38</v>
      </c>
      <c r="L2" s="110">
        <f>IFERROR(Table3[[#This Row],[52 week low]] + ((Table3[[#This Row],[52 week high]]-Table3[[#This Row],[52 week low]])/2),"")</f>
        <v>34.9</v>
      </c>
      <c r="M2" s="111">
        <f>IFERROR((Table3[[#This Row],[Close]]-Table3[[#This Row],[Alert Price]])/Table3[[#This Row],[Alert Price]],"")</f>
        <v>-8.9684813753581644E-2</v>
      </c>
      <c r="N2" s="112">
        <f>IFERROR(_FV(Table3[[#This Row],[Fund]],"Beta"),"")</f>
        <v>0.84689999999999999</v>
      </c>
      <c r="O2" s="84"/>
    </row>
    <row r="3" spans="1:15">
      <c r="A3" s="85" t="e" vm="89">
        <v>#VALUE!</v>
      </c>
      <c r="B3" s="92" t="str">
        <f>_FV(Table3[[#This Row],[Fund]],"Ticker symbol",TRUE)</f>
        <v>PALL</v>
      </c>
      <c r="C3" s="90">
        <f>_FV(Table3[[#This Row],[Fund]],"Market cap",TRUE)</f>
        <v>263816104.05000001</v>
      </c>
      <c r="D3" s="86">
        <f>_FV(Table3[[#This Row],[Fund]],"Expense ratio",TRUE)</f>
        <v>6.0000000000000001E-3</v>
      </c>
      <c r="E3" s="92" t="str">
        <f>_FV(Table3[[#This Row],[Fund]],"Instrument type",TRUE)</f>
        <v>ETF</v>
      </c>
      <c r="F3" s="108">
        <f>_FV(Table3[[#This Row],[Fund]],"Previous close",TRUE)</f>
        <v>180.01</v>
      </c>
      <c r="G3" s="108">
        <f>_FV(Table3[[#This Row],[Fund]],"Price")</f>
        <v>183.89</v>
      </c>
      <c r="H3" s="108">
        <f>_FV(Table3[[#This Row],[Fund]],"Change")</f>
        <v>3.88</v>
      </c>
      <c r="I3" s="109">
        <f>_FV(Table3[[#This Row],[Fund]],"Change (%)",TRUE)</f>
        <v>2.1554000000000004E-2</v>
      </c>
      <c r="J3" s="110" cm="1">
        <f t="array" ref="J3">IFERROR(_FV(Table3[[#This Row],[Fund]],"52 week high",TRUE),"")</f>
        <v>273.16379999999998</v>
      </c>
      <c r="K3" s="110" cm="1">
        <f t="array" ref="K3">IFERROR(_FV(Table3[[#This Row],[Fund]],"52 week low",TRUE),"")</f>
        <v>130.04</v>
      </c>
      <c r="L3" s="110">
        <f>IFERROR(Table3[[#This Row],[52 week low]] + ((Table3[[#This Row],[52 week high]]-Table3[[#This Row],[52 week low]])/2),"")</f>
        <v>201.6019</v>
      </c>
      <c r="M3" s="111">
        <f>IFERROR((Table3[[#This Row],[Close]]-Table3[[#This Row],[Alert Price]])/Table3[[#This Row],[Alert Price]],"")</f>
        <v>-8.7855818819167944E-2</v>
      </c>
      <c r="N3" s="112">
        <f>IFERROR(_FV(Table3[[#This Row],[Fund]],"Beta"),"")</f>
        <v>0.39129999999999998</v>
      </c>
      <c r="O3" s="84"/>
    </row>
    <row r="4" spans="1:15">
      <c r="A4" s="85" t="e" vm="90">
        <v>#VALUE!</v>
      </c>
      <c r="B4" s="92" t="str">
        <f>_FV(Table3[[#This Row],[Fund]],"Ticker symbol",TRUE)</f>
        <v>PPA</v>
      </c>
      <c r="C4" s="90">
        <f>_FV(Table3[[#This Row],[Fund]],"Market cap",TRUE)</f>
        <v>696035923.99000001</v>
      </c>
      <c r="D4" s="86">
        <f>_FV(Table3[[#This Row],[Fund]],"Expense ratio",TRUE)</f>
        <v>6.0999999999999995E-3</v>
      </c>
      <c r="E4" s="92" t="str">
        <f>_FV(Table3[[#This Row],[Fund]],"Instrument type",TRUE)</f>
        <v>ETF</v>
      </c>
      <c r="F4" s="108">
        <f>_FV(Table3[[#This Row],[Fund]],"Previous close",TRUE)</f>
        <v>54.03</v>
      </c>
      <c r="G4" s="108">
        <f>_FV(Table3[[#This Row],[Fund]],"Price")</f>
        <v>52.31</v>
      </c>
      <c r="H4" s="108">
        <f>_FV(Table3[[#This Row],[Fund]],"Change")</f>
        <v>-1.72</v>
      </c>
      <c r="I4" s="109">
        <f>_FV(Table3[[#This Row],[Fund]],"Change (%)",TRUE)</f>
        <v>-3.1834000000000001E-2</v>
      </c>
      <c r="J4" s="110" cm="1">
        <f t="array" ref="J4">IFERROR(_FV(Table3[[#This Row],[Fund]],"52 week high",TRUE),"")</f>
        <v>73.994900000000001</v>
      </c>
      <c r="K4" s="110" cm="1">
        <f t="array" ref="K4">IFERROR(_FV(Table3[[#This Row],[Fund]],"52 week low",TRUE),"")</f>
        <v>39.595799999999997</v>
      </c>
      <c r="L4" s="110">
        <f>IFERROR(Table3[[#This Row],[52 week low]] + ((Table3[[#This Row],[52 week high]]-Table3[[#This Row],[52 week low]])/2),"")</f>
        <v>56.795349999999999</v>
      </c>
      <c r="M4" s="111">
        <f>IFERROR((Table3[[#This Row],[Close]]-Table3[[#This Row],[Alert Price]])/Table3[[#This Row],[Alert Price]],"")</f>
        <v>-7.8973894869914477E-2</v>
      </c>
      <c r="N4" s="112">
        <f>IFERROR(_FV(Table3[[#This Row],[Fund]],"Beta"),"")</f>
        <v>0.96730000000000005</v>
      </c>
      <c r="O4" s="84"/>
    </row>
    <row r="5" spans="1:15">
      <c r="A5" s="85" t="e" vm="91">
        <v>#VALUE!</v>
      </c>
      <c r="B5" s="85" t="str">
        <f>_FV(Table3[[#This Row],[Fund]],"Ticker symbol",TRUE)</f>
        <v>VYM</v>
      </c>
      <c r="C5" s="90">
        <f>_FV(Table3[[#This Row],[Fund]],"Market cap",TRUE)</f>
        <v>25585600088.990002</v>
      </c>
      <c r="D5" s="86">
        <f>_FV(Table3[[#This Row],[Fund]],"Expense ratio",TRUE)</f>
        <v>8.0000000000000004E-4</v>
      </c>
      <c r="E5" s="85" t="str">
        <f>_FV(Table3[[#This Row],[Fund]],"Instrument type",TRUE)</f>
        <v>ETF</v>
      </c>
      <c r="F5" s="108">
        <f>_FV(Table3[[#This Row],[Fund]],"Previous close",TRUE)</f>
        <v>78.92</v>
      </c>
      <c r="G5" s="108">
        <f>_FV(Table3[[#This Row],[Fund]],"Price")</f>
        <v>77.569999999999993</v>
      </c>
      <c r="H5" s="108">
        <f>_FV(Table3[[#This Row],[Fund]],"Change")</f>
        <v>-1.35</v>
      </c>
      <c r="I5" s="109">
        <f>_FV(Table3[[#This Row],[Fund]],"Change (%)",TRUE)</f>
        <v>-1.7106E-2</v>
      </c>
      <c r="J5" s="110" cm="1">
        <f t="array" ref="J5">IFERROR(_FV(Table3[[#This Row],[Fund]],"52 week high",TRUE),"")</f>
        <v>94.86</v>
      </c>
      <c r="K5" s="110" cm="1">
        <f t="array" ref="K5">IFERROR(_FV(Table3[[#This Row],[Fund]],"52 week low",TRUE),"")</f>
        <v>60.07</v>
      </c>
      <c r="L5" s="110">
        <f>IFERROR(Table3[[#This Row],[52 week low]] + ((Table3[[#This Row],[52 week high]]-Table3[[#This Row],[52 week low]])/2),"")</f>
        <v>77.465000000000003</v>
      </c>
      <c r="M5" s="111">
        <f>IFERROR((Table3[[#This Row],[Close]]-Table3[[#This Row],[Alert Price]])/Table3[[#This Row],[Alert Price]],"")</f>
        <v>1.3554508487702802E-3</v>
      </c>
      <c r="N5" s="112">
        <f>IFERROR(_FV(Table3[[#This Row],[Fund]],"Beta"),"")</f>
        <v>0.88419999999999999</v>
      </c>
      <c r="O5" s="84"/>
    </row>
    <row r="6" spans="1:15">
      <c r="A6" s="85" t="e" vm="92">
        <v>#VALUE!</v>
      </c>
      <c r="B6" s="85" t="str">
        <f>_FV(Table3[[#This Row],[Fund]],"Ticker symbol",TRUE)</f>
        <v>SCHD</v>
      </c>
      <c r="C6" s="90">
        <f>_FV(Table3[[#This Row],[Fund]],"Market cap",TRUE)</f>
        <v>11125665085.860001</v>
      </c>
      <c r="D6" s="86">
        <f>_FV(Table3[[#This Row],[Fund]],"Expense ratio",TRUE)</f>
        <v>7.000000000000001E-4</v>
      </c>
      <c r="E6" s="85" t="str">
        <f>_FV(Table3[[#This Row],[Fund]],"Instrument type",TRUE)</f>
        <v>ETF</v>
      </c>
      <c r="F6" s="108">
        <f>_FV(Table3[[#This Row],[Fund]],"Previous close",TRUE)</f>
        <v>51.47</v>
      </c>
      <c r="G6" s="108">
        <f>_FV(Table3[[#This Row],[Fund]],"Price")</f>
        <v>50.37</v>
      </c>
      <c r="H6" s="108">
        <f>_FV(Table3[[#This Row],[Fund]],"Change")</f>
        <v>-1.1000000000000001</v>
      </c>
      <c r="I6" s="109">
        <f>_FV(Table3[[#This Row],[Fund]],"Change (%)",TRUE)</f>
        <v>-2.1371999999999999E-2</v>
      </c>
      <c r="J6" s="110" cm="1">
        <f t="array" ref="J6">IFERROR(_FV(Table3[[#This Row],[Fund]],"52 week high",TRUE),"")</f>
        <v>59.56</v>
      </c>
      <c r="K6" s="110" cm="1">
        <f t="array" ref="K6">IFERROR(_FV(Table3[[#This Row],[Fund]],"52 week low",TRUE),"")</f>
        <v>38.825000000000003</v>
      </c>
      <c r="L6" s="110">
        <f>IFERROR(Table3[[#This Row],[52 week low]] + ((Table3[[#This Row],[52 week high]]-Table3[[#This Row],[52 week low]])/2),"")</f>
        <v>49.192500000000003</v>
      </c>
      <c r="M6" s="111">
        <f>IFERROR((Table3[[#This Row],[Close]]-Table3[[#This Row],[Alert Price]])/Table3[[#This Row],[Alert Price]],"")</f>
        <v>2.3936575697514759E-2</v>
      </c>
      <c r="N6" s="112">
        <f>IFERROR(_FV(Table3[[#This Row],[Fund]],"Beta"),"")</f>
        <v>0.98029999999999995</v>
      </c>
    </row>
    <row r="7" spans="1:15">
      <c r="A7" s="85" t="e" vm="93">
        <v>#VALUE!</v>
      </c>
      <c r="B7" s="85" t="str">
        <f>_FV(Table3[[#This Row],[Fund]],"Ticker symbol",TRUE)</f>
        <v>VIG</v>
      </c>
      <c r="C7" s="90">
        <f>_FV(Table3[[#This Row],[Fund]],"Market cap",TRUE)</f>
        <v>42558745752.559998</v>
      </c>
      <c r="D7" s="86">
        <f>_FV(Table3[[#This Row],[Fund]],"Expense ratio",TRUE)</f>
        <v>8.0000000000000004E-4</v>
      </c>
      <c r="E7" s="85" t="str">
        <f>_FV(Table3[[#This Row],[Fund]],"Instrument type",TRUE)</f>
        <v>ETF</v>
      </c>
      <c r="F7" s="108">
        <f>_FV(Table3[[#This Row],[Fund]],"Previous close",TRUE)</f>
        <v>118.89</v>
      </c>
      <c r="G7" s="108">
        <f>_FV(Table3[[#This Row],[Fund]],"Price")</f>
        <v>118.13</v>
      </c>
      <c r="H7" s="108">
        <f>_FV(Table3[[#This Row],[Fund]],"Change")</f>
        <v>-0.76</v>
      </c>
      <c r="I7" s="109">
        <f>_FV(Table3[[#This Row],[Fund]],"Change (%)",TRUE)</f>
        <v>-6.3920000000000001E-3</v>
      </c>
      <c r="J7" s="110" cm="1">
        <f t="array" ref="J7">IFERROR(_FV(Table3[[#This Row],[Fund]],"52 week high",TRUE),"")</f>
        <v>130.91</v>
      </c>
      <c r="K7" s="110" cm="1">
        <f t="array" ref="K7">IFERROR(_FV(Table3[[#This Row],[Fund]],"52 week low",TRUE),"")</f>
        <v>87.711299999999994</v>
      </c>
      <c r="L7" s="110">
        <f>IFERROR(Table3[[#This Row],[52 week low]] + ((Table3[[#This Row],[52 week high]]-Table3[[#This Row],[52 week low]])/2),"")</f>
        <v>109.31065</v>
      </c>
      <c r="M7" s="111">
        <f>IFERROR((Table3[[#This Row],[Close]]-Table3[[#This Row],[Alert Price]])/Table3[[#This Row],[Alert Price]],"")</f>
        <v>8.0681525542113233E-2</v>
      </c>
      <c r="N7" s="112">
        <f>IFERROR(_FV(Table3[[#This Row],[Fund]],"Beta"),"")</f>
        <v>0.85940000000000005</v>
      </c>
    </row>
    <row r="8" spans="1:15">
      <c r="A8" s="85" t="e" vm="94">
        <v>#VALUE!</v>
      </c>
      <c r="B8" s="92" t="str">
        <f>_FV(Table3[[#This Row],[Fund]],"Ticker symbol",TRUE)</f>
        <v>ACWX</v>
      </c>
      <c r="C8" s="90">
        <f>_FV(Table3[[#This Row],[Fund]],"Market cap",TRUE)</f>
        <v>2868429189.3899999</v>
      </c>
      <c r="D8" s="86">
        <f>_FV(Table3[[#This Row],[Fund]],"Expense ratio",TRUE)</f>
        <v>3.2000000000000002E-3</v>
      </c>
      <c r="E8" s="92" t="str">
        <f>_FV(Table3[[#This Row],[Fund]],"Instrument type",TRUE)</f>
        <v>ETF</v>
      </c>
      <c r="F8" s="108">
        <f>_FV(Table3[[#This Row],[Fund]],"Previous close",TRUE)</f>
        <v>45.03</v>
      </c>
      <c r="G8" s="108">
        <f>_FV(Table3[[#This Row],[Fund]],"Price")</f>
        <v>44.68</v>
      </c>
      <c r="H8" s="108">
        <f>_FV(Table3[[#This Row],[Fund]],"Change")</f>
        <v>-0.35</v>
      </c>
      <c r="I8" s="109">
        <f>_FV(Table3[[#This Row],[Fund]],"Change (%)",TRUE)</f>
        <v>-7.7729999999999995E-3</v>
      </c>
      <c r="J8" s="110" cm="1">
        <f t="array" ref="J8">IFERROR(_FV(Table3[[#This Row],[Fund]],"52 week high",TRUE),"")</f>
        <v>50.03</v>
      </c>
      <c r="K8" s="110" cm="1">
        <f t="array" ref="K8">IFERROR(_FV(Table3[[#This Row],[Fund]],"52 week low",TRUE),"")</f>
        <v>32.4</v>
      </c>
      <c r="L8" s="110">
        <f>IFERROR(Table3[[#This Row],[52 week low]] + ((Table3[[#This Row],[52 week high]]-Table3[[#This Row],[52 week low]])/2),"")</f>
        <v>41.215000000000003</v>
      </c>
      <c r="M8" s="111">
        <f>IFERROR((Table3[[#This Row],[Close]]-Table3[[#This Row],[Alert Price]])/Table3[[#This Row],[Alert Price]],"")</f>
        <v>8.407133325245654E-2</v>
      </c>
      <c r="N8" s="112">
        <f>IFERROR(_FV(Table3[[#This Row],[Fund]],"Beta"),"")</f>
        <v>1.0195000000000001</v>
      </c>
    </row>
    <row r="9" spans="1:15">
      <c r="A9" s="85" t="e" vm="95">
        <v>#VALUE!</v>
      </c>
      <c r="B9" s="92" t="str">
        <f>_FV(Table3[[#This Row],[Fund]],"Ticker symbol",TRUE)</f>
        <v>EDV</v>
      </c>
      <c r="C9" s="90">
        <f>_FV(Table3[[#This Row],[Fund]],"Market cap",TRUE)</f>
        <v>1493954489.55</v>
      </c>
      <c r="D9" s="86">
        <f>_FV(Table3[[#This Row],[Fund]],"Expense ratio",TRUE)</f>
        <v>7.000000000000001E-4</v>
      </c>
      <c r="E9" s="92" t="str">
        <f>_FV(Table3[[#This Row],[Fund]],"Instrument type",TRUE)</f>
        <v>ETF</v>
      </c>
      <c r="F9" s="108">
        <f>_FV(Table3[[#This Row],[Fund]],"Previous close",TRUE)</f>
        <v>166.5</v>
      </c>
      <c r="G9" s="108">
        <f>_FV(Table3[[#This Row],[Fund]],"Price")</f>
        <v>170.13</v>
      </c>
      <c r="H9" s="108">
        <f>_FV(Table3[[#This Row],[Fund]],"Change")</f>
        <v>3.63</v>
      </c>
      <c r="I9" s="109">
        <f>_FV(Table3[[#This Row],[Fund]],"Change (%)",TRUE)</f>
        <v>2.1802000000000002E-2</v>
      </c>
      <c r="J9" s="110" cm="1">
        <f t="array" ref="J9">IFERROR(_FV(Table3[[#This Row],[Fund]],"52 week high",TRUE),"")</f>
        <v>189.78</v>
      </c>
      <c r="K9" s="110" cm="1">
        <f t="array" ref="K9">IFERROR(_FV(Table3[[#This Row],[Fund]],"52 week low",TRUE),"")</f>
        <v>123.3</v>
      </c>
      <c r="L9" s="110">
        <f>IFERROR(Table3[[#This Row],[52 week low]] + ((Table3[[#This Row],[52 week high]]-Table3[[#This Row],[52 week low]])/2),"")</f>
        <v>156.54</v>
      </c>
      <c r="M9" s="111">
        <f>IFERROR((Table3[[#This Row],[Close]]-Table3[[#This Row],[Alert Price]])/Table3[[#This Row],[Alert Price]],"")</f>
        <v>8.6814871598313553E-2</v>
      </c>
      <c r="N9" s="112">
        <f>IFERROR(_FV(Table3[[#This Row],[Fund]],"Beta"),"")</f>
        <v>1.4255</v>
      </c>
    </row>
    <row r="10" spans="1:15">
      <c r="A10" s="85" t="e" vm="96">
        <v>#VALUE!</v>
      </c>
      <c r="B10" s="92" t="str">
        <f>_FV(Table3[[#This Row],[Fund]],"Ticker symbol",TRUE)</f>
        <v>VT</v>
      </c>
      <c r="C10" s="90">
        <f>_FV(Table3[[#This Row],[Fund]],"Market cap",TRUE)</f>
        <v>13062120391.75</v>
      </c>
      <c r="D10" s="86">
        <f>_FV(Table3[[#This Row],[Fund]],"Expense ratio",TRUE)</f>
        <v>1E-3</v>
      </c>
      <c r="E10" s="92" t="str">
        <f>_FV(Table3[[#This Row],[Fund]],"Instrument type",TRUE)</f>
        <v>ETF</v>
      </c>
      <c r="F10" s="108">
        <f>_FV(Table3[[#This Row],[Fund]],"Previous close",TRUE)</f>
        <v>77.23</v>
      </c>
      <c r="G10" s="108">
        <f>_FV(Table3[[#This Row],[Fund]],"Price")</f>
        <v>76.739999999999995</v>
      </c>
      <c r="H10" s="108">
        <f>_FV(Table3[[#This Row],[Fund]],"Change")</f>
        <v>-0.49</v>
      </c>
      <c r="I10" s="109">
        <f>_FV(Table3[[#This Row],[Fund]],"Change (%)",TRUE)</f>
        <v>-6.3449999999999999E-3</v>
      </c>
      <c r="J10" s="110" cm="1">
        <f t="array" ref="J10">IFERROR(_FV(Table3[[#This Row],[Fund]],"52 week high",TRUE),"")</f>
        <v>83.23</v>
      </c>
      <c r="K10" s="110" cm="1">
        <f t="array" ref="K10">IFERROR(_FV(Table3[[#This Row],[Fund]],"52 week low",TRUE),"")</f>
        <v>53.7</v>
      </c>
      <c r="L10" s="110">
        <f>IFERROR(Table3[[#This Row],[52 week low]] + ((Table3[[#This Row],[52 week high]]-Table3[[#This Row],[52 week low]])/2),"")</f>
        <v>68.465000000000003</v>
      </c>
      <c r="M10" s="111">
        <f>IFERROR((Table3[[#This Row],[Close]]-Table3[[#This Row],[Alert Price]])/Table3[[#This Row],[Alert Price]],"")</f>
        <v>0.1208646753815817</v>
      </c>
      <c r="N10" s="112">
        <f>IFERROR(_FV(Table3[[#This Row],[Fund]],"Beta"),"")</f>
        <v>1.0296000000000001</v>
      </c>
    </row>
    <row r="11" spans="1:15">
      <c r="A11" s="85" t="e" vm="97">
        <v>#VALUE!</v>
      </c>
      <c r="B11" s="92" t="str">
        <f>_FV(Table3[[#This Row],[Fund]],"Ticker symbol",TRUE)</f>
        <v>GLD</v>
      </c>
      <c r="C11" s="90">
        <f>_FV(Table3[[#This Row],[Fund]],"Market cap",TRUE)</f>
        <v>66994935892.209999</v>
      </c>
      <c r="D11" s="86">
        <f>_FV(Table3[[#This Row],[Fund]],"Expense ratio",TRUE)</f>
        <v>4.0000000000000001E-3</v>
      </c>
      <c r="E11" s="92" t="str">
        <f>_FV(Table3[[#This Row],[Fund]],"Instrument type",TRUE)</f>
        <v>ETF</v>
      </c>
      <c r="F11" s="108">
        <f>_FV(Table3[[#This Row],[Fund]],"Previous close",TRUE)</f>
        <v>170.09</v>
      </c>
      <c r="G11" s="108">
        <f>_FV(Table3[[#This Row],[Fund]],"Price")</f>
        <v>169.63</v>
      </c>
      <c r="H11" s="108">
        <f>_FV(Table3[[#This Row],[Fund]],"Change")</f>
        <v>-0.46</v>
      </c>
      <c r="I11" s="109">
        <f>_FV(Table3[[#This Row],[Fund]],"Change (%)",TRUE)</f>
        <v>-2.7039999999999998E-3</v>
      </c>
      <c r="J11" s="110" cm="1">
        <f t="array" ref="J11">IFERROR(_FV(Table3[[#This Row],[Fund]],"52 week high",TRUE),"")</f>
        <v>170.85579999999999</v>
      </c>
      <c r="K11" s="110" cm="1">
        <f t="array" ref="K11">IFERROR(_FV(Table3[[#This Row],[Fund]],"52 week low",TRUE),"")</f>
        <v>131.1575</v>
      </c>
      <c r="L11" s="110">
        <f>IFERROR(Table3[[#This Row],[52 week low]] + ((Table3[[#This Row],[52 week high]]-Table3[[#This Row],[52 week low]])/2),"")</f>
        <v>151.00664999999998</v>
      </c>
      <c r="M11" s="111">
        <f>IFERROR((Table3[[#This Row],[Close]]-Table3[[#This Row],[Alert Price]])/Table3[[#This Row],[Alert Price]],"")</f>
        <v>0.12332801237561404</v>
      </c>
      <c r="N11" s="112">
        <f>IFERROR(_FV(Table3[[#This Row],[Fund]],"Beta"),"")</f>
        <v>0.80700000000000005</v>
      </c>
    </row>
    <row r="12" spans="1:15">
      <c r="A12" s="85" t="e" vm="98">
        <v>#VALUE!</v>
      </c>
      <c r="B12" s="92" t="str">
        <f>_FV(Table3[[#This Row],[Fund]],"Ticker symbol",TRUE)</f>
        <v>GLDM</v>
      </c>
      <c r="C12" s="90">
        <f>_FV(Table3[[#This Row],[Fund]],"Market cap",TRUE)</f>
        <v>2521087257.0999999</v>
      </c>
      <c r="D12" s="86">
        <f>_FV(Table3[[#This Row],[Fund]],"Expense ratio",TRUE)</f>
        <v>1.8E-3</v>
      </c>
      <c r="E12" s="92" t="str">
        <f>_FV(Table3[[#This Row],[Fund]],"Instrument type",TRUE)</f>
        <v>ETF</v>
      </c>
      <c r="F12" s="108">
        <f>_FV(Table3[[#This Row],[Fund]],"Previous close",TRUE)</f>
        <v>18.05</v>
      </c>
      <c r="G12" s="108">
        <f>_FV(Table3[[#This Row],[Fund]],"Price")</f>
        <v>17.989999999999998</v>
      </c>
      <c r="H12" s="108">
        <f>_FV(Table3[[#This Row],[Fund]],"Change")</f>
        <v>-0.06</v>
      </c>
      <c r="I12" s="109">
        <f>_FV(Table3[[#This Row],[Fund]],"Change (%)",TRUE)</f>
        <v>-3.3239999999999997E-3</v>
      </c>
      <c r="J12" s="110" cm="1">
        <f t="array" ref="J12">IFERROR(_FV(Table3[[#This Row],[Fund]],"52 week high",TRUE),"")</f>
        <v>18.12</v>
      </c>
      <c r="K12" s="110" cm="1">
        <f t="array" ref="K12">IFERROR(_FV(Table3[[#This Row],[Fund]],"52 week low",TRUE),"")</f>
        <v>13.88</v>
      </c>
      <c r="L12" s="110">
        <f>IFERROR(Table3[[#This Row],[52 week low]] + ((Table3[[#This Row],[52 week high]]-Table3[[#This Row],[52 week low]])/2),"")</f>
        <v>16</v>
      </c>
      <c r="M12" s="111">
        <f>IFERROR((Table3[[#This Row],[Close]]-Table3[[#This Row],[Alert Price]])/Table3[[#This Row],[Alert Price]],"")</f>
        <v>0.1243749999999999</v>
      </c>
      <c r="N12" s="112" t="str">
        <f>IFERROR(_FV(Table3[[#This Row],[Fund]],"Beta"),"")</f>
        <v/>
      </c>
    </row>
    <row r="13" spans="1:15">
      <c r="A13" s="85" t="e" vm="99">
        <v>#VALUE!</v>
      </c>
      <c r="B13" s="92" t="str">
        <f>_FV(Table3[[#This Row],[Fund]],"Ticker symbol",TRUE)</f>
        <v>VOO</v>
      </c>
      <c r="C13" s="90">
        <f>_FV(Table3[[#This Row],[Fund]],"Market cap",TRUE)</f>
        <v>147918757526.13</v>
      </c>
      <c r="D13" s="86">
        <f>_FV(Table3[[#This Row],[Fund]],"Expense ratio",TRUE)</f>
        <v>4.0000000000000002E-4</v>
      </c>
      <c r="E13" s="92" t="str">
        <f>_FV(Table3[[#This Row],[Fund]],"Instrument type",TRUE)</f>
        <v>ETF</v>
      </c>
      <c r="F13" s="108">
        <f>_FV(Table3[[#This Row],[Fund]],"Previous close",TRUE)</f>
        <v>290.38</v>
      </c>
      <c r="G13" s="108">
        <f>_FV(Table3[[#This Row],[Fund]],"Price")</f>
        <v>288.89999999999998</v>
      </c>
      <c r="H13" s="108">
        <f>_FV(Table3[[#This Row],[Fund]],"Change")</f>
        <v>-1.48</v>
      </c>
      <c r="I13" s="109">
        <f>_FV(Table3[[#This Row],[Fund]],"Change (%)",TRUE)</f>
        <v>-5.0970000000000008E-3</v>
      </c>
      <c r="J13" s="110" cm="1">
        <f t="array" ref="J13">IFERROR(_FV(Table3[[#This Row],[Fund]],"52 week high",TRUE),"")</f>
        <v>311.58999999999997</v>
      </c>
      <c r="K13" s="110" cm="1">
        <f t="array" ref="K13">IFERROR(_FV(Table3[[#This Row],[Fund]],"52 week low",TRUE),"")</f>
        <v>200.55</v>
      </c>
      <c r="L13" s="110">
        <f>IFERROR(Table3[[#This Row],[52 week low]] + ((Table3[[#This Row],[52 week high]]-Table3[[#This Row],[52 week low]])/2),"")</f>
        <v>256.07</v>
      </c>
      <c r="M13" s="111">
        <f>IFERROR((Table3[[#This Row],[Close]]-Table3[[#This Row],[Alert Price]])/Table3[[#This Row],[Alert Price]],"")</f>
        <v>0.12820713086265467</v>
      </c>
      <c r="N13" s="112">
        <f>IFERROR(_FV(Table3[[#This Row],[Fund]],"Beta"),"")</f>
        <v>1.0004999999999999</v>
      </c>
    </row>
    <row r="14" spans="1:15">
      <c r="A14" s="85" t="e" vm="100">
        <v>#VALUE!</v>
      </c>
      <c r="B14" s="92" t="str">
        <f>_FV(Table3[[#This Row],[Fund]],"Ticker symbol",TRUE)</f>
        <v>IVES</v>
      </c>
      <c r="C14" s="90">
        <f>_FV(Table3[[#This Row],[Fund]],"Market cap",TRUE)</f>
        <v>42197531.899999999</v>
      </c>
      <c r="D14" s="86">
        <f>_FV(Table3[[#This Row],[Fund]],"Expense ratio",TRUE)</f>
        <v>7.9000000000000008E-3</v>
      </c>
      <c r="E14" s="92" t="str">
        <f>_FV(Table3[[#This Row],[Fund]],"Instrument type",TRUE)</f>
        <v>ETF</v>
      </c>
      <c r="F14" s="108">
        <f>_FV(Table3[[#This Row],[Fund]],"Previous close",TRUE)</f>
        <v>35.4499</v>
      </c>
      <c r="G14" s="108">
        <f>_FV(Table3[[#This Row],[Fund]],"Price")</f>
        <v>35.24</v>
      </c>
      <c r="H14" s="108">
        <f>_FV(Table3[[#This Row],[Fund]],"Change")</f>
        <v>-0.2099</v>
      </c>
      <c r="I14" s="109">
        <f>_FV(Table3[[#This Row],[Fund]],"Change (%)",TRUE)</f>
        <v>-5.9209999999999992E-3</v>
      </c>
      <c r="J14" s="110" cm="1">
        <f t="array" ref="J14">IFERROR(_FV(Table3[[#This Row],[Fund]],"52 week high",TRUE),"")</f>
        <v>39.791400000000003</v>
      </c>
      <c r="K14" s="110" cm="1">
        <f t="array" ref="K14">IFERROR(_FV(Table3[[#This Row],[Fund]],"52 week low",TRUE),"")</f>
        <v>22.11</v>
      </c>
      <c r="L14" s="110">
        <f>IFERROR(Table3[[#This Row],[52 week low]] + ((Table3[[#This Row],[52 week high]]-Table3[[#This Row],[52 week low]])/2),"")</f>
        <v>30.950700000000001</v>
      </c>
      <c r="M14" s="111">
        <f>IFERROR((Table3[[#This Row],[Close]]-Table3[[#This Row],[Alert Price]])/Table3[[#This Row],[Alert Price]],"")</f>
        <v>0.13858491084208113</v>
      </c>
      <c r="N14" s="112">
        <f>IFERROR(_FV(Table3[[#This Row],[Fund]],"Beta"),"")</f>
        <v>1.2043999999999999</v>
      </c>
    </row>
    <row r="15" spans="1:15">
      <c r="A15" s="85" t="e" vm="101">
        <v>#VALUE!</v>
      </c>
      <c r="B15" s="92" t="str">
        <f>_FV(Table3[[#This Row],[Fund]],"Ticker symbol",TRUE)</f>
        <v>FHLC</v>
      </c>
      <c r="C15" s="90">
        <f>_FV(Table3[[#This Row],[Fund]],"Market cap",TRUE)</f>
        <v>1914528525</v>
      </c>
      <c r="D15" s="86">
        <f>_FV(Table3[[#This Row],[Fund]],"Expense ratio",TRUE)</f>
        <v>8.0000000000000004E-4</v>
      </c>
      <c r="E15" s="92" t="str">
        <f>_FV(Table3[[#This Row],[Fund]],"Instrument type",TRUE)</f>
        <v>ETF</v>
      </c>
      <c r="F15" s="108">
        <f>_FV(Table3[[#This Row],[Fund]],"Previous close",TRUE)</f>
        <v>50.81</v>
      </c>
      <c r="G15" s="108">
        <f>_FV(Table3[[#This Row],[Fund]],"Price")</f>
        <v>50.39</v>
      </c>
      <c r="H15" s="108">
        <f>_FV(Table3[[#This Row],[Fund]],"Change")</f>
        <v>-0.42</v>
      </c>
      <c r="I15" s="109">
        <f>_FV(Table3[[#This Row],[Fund]],"Change (%)",TRUE)</f>
        <v>-8.2660000000000008E-3</v>
      </c>
      <c r="J15" s="110" cm="1">
        <f t="array" ref="J15">IFERROR(_FV(Table3[[#This Row],[Fund]],"52 week high",TRUE),"")</f>
        <v>51.64</v>
      </c>
      <c r="K15" s="110" cm="1">
        <f t="array" ref="K15">IFERROR(_FV(Table3[[#This Row],[Fund]],"52 week low",TRUE),"")</f>
        <v>35.74</v>
      </c>
      <c r="L15" s="110">
        <f>IFERROR(Table3[[#This Row],[52 week low]] + ((Table3[[#This Row],[52 week high]]-Table3[[#This Row],[52 week low]])/2),"")</f>
        <v>43.69</v>
      </c>
      <c r="M15" s="111">
        <f>IFERROR((Table3[[#This Row],[Close]]-Table3[[#This Row],[Alert Price]])/Table3[[#This Row],[Alert Price]],"")</f>
        <v>0.1533531700617991</v>
      </c>
      <c r="N15" s="112">
        <f>IFERROR(_FV(Table3[[#This Row],[Fund]],"Beta"),"")</f>
        <v>1.0129999999999999</v>
      </c>
    </row>
    <row r="16" spans="1:15">
      <c r="A16" s="85" t="e" vm="102">
        <v>#VALUE!</v>
      </c>
      <c r="B16" s="92" t="str">
        <f>_FV(Table3[[#This Row],[Fund]],"Ticker symbol",TRUE)</f>
        <v>VHT</v>
      </c>
      <c r="C16" s="90">
        <f>_FV(Table3[[#This Row],[Fund]],"Market cap",TRUE)</f>
        <v>10895594009.57</v>
      </c>
      <c r="D16" s="86">
        <f>_FV(Table3[[#This Row],[Fund]],"Expense ratio",TRUE)</f>
        <v>1E-3</v>
      </c>
      <c r="E16" s="92" t="str">
        <f>_FV(Table3[[#This Row],[Fund]],"Instrument type",TRUE)</f>
        <v>ETF</v>
      </c>
      <c r="F16" s="108">
        <f>_FV(Table3[[#This Row],[Fund]],"Previous close",TRUE)</f>
        <v>196.69</v>
      </c>
      <c r="G16" s="108">
        <f>_FV(Table3[[#This Row],[Fund]],"Price")</f>
        <v>195.17</v>
      </c>
      <c r="H16" s="108">
        <f>_FV(Table3[[#This Row],[Fund]],"Change")</f>
        <v>-1.52</v>
      </c>
      <c r="I16" s="109">
        <f>_FV(Table3[[#This Row],[Fund]],"Change (%)",TRUE)</f>
        <v>-7.7280000000000005E-3</v>
      </c>
      <c r="J16" s="110" cm="1">
        <f t="array" ref="J16">IFERROR(_FV(Table3[[#This Row],[Fund]],"52 week high",TRUE),"")</f>
        <v>198.67500000000001</v>
      </c>
      <c r="K16" s="110" cm="1">
        <f t="array" ref="K16">IFERROR(_FV(Table3[[#This Row],[Fund]],"52 week low",TRUE),"")</f>
        <v>138.11000000000001</v>
      </c>
      <c r="L16" s="110">
        <f>IFERROR(Table3[[#This Row],[52 week low]] + ((Table3[[#This Row],[52 week high]]-Table3[[#This Row],[52 week low]])/2),"")</f>
        <v>168.39250000000001</v>
      </c>
      <c r="M16" s="111">
        <f>IFERROR((Table3[[#This Row],[Close]]-Table3[[#This Row],[Alert Price]])/Table3[[#This Row],[Alert Price]],"")</f>
        <v>0.15901836483216278</v>
      </c>
      <c r="N16" s="112">
        <f>IFERROR(_FV(Table3[[#This Row],[Fund]],"Beta"),"")</f>
        <v>1.0150999999999999</v>
      </c>
    </row>
    <row r="17" spans="1:14">
      <c r="A17" s="85" t="e" vm="103">
        <v>#VALUE!</v>
      </c>
      <c r="B17" s="92" t="str">
        <f>_FV(Table3[[#This Row],[Fund]],"Ticker symbol",TRUE)</f>
        <v>VCLT</v>
      </c>
      <c r="C17" s="90">
        <f>_FV(Table3[[#This Row],[Fund]],"Market cap",TRUE)</f>
        <v>4406587193.2299995</v>
      </c>
      <c r="D17" s="86">
        <f>_FV(Table3[[#This Row],[Fund]],"Expense ratio",TRUE)</f>
        <v>7.000000000000001E-4</v>
      </c>
      <c r="E17" s="92" t="str">
        <f>_FV(Table3[[#This Row],[Fund]],"Instrument type",TRUE)</f>
        <v>ETF</v>
      </c>
      <c r="F17" s="108">
        <f>_FV(Table3[[#This Row],[Fund]],"Previous close",TRUE)</f>
        <v>108.35</v>
      </c>
      <c r="G17" s="108">
        <f>_FV(Table3[[#This Row],[Fund]],"Price")</f>
        <v>109.16500000000001</v>
      </c>
      <c r="H17" s="108">
        <f>_FV(Table3[[#This Row],[Fund]],"Change")</f>
        <v>0.81499999999999995</v>
      </c>
      <c r="I17" s="109">
        <f>_FV(Table3[[#This Row],[Fund]],"Change (%)",TRUE)</f>
        <v>7.522E-3</v>
      </c>
      <c r="J17" s="110" cm="1">
        <f t="array" ref="J17">IFERROR(_FV(Table3[[#This Row],[Fund]],"52 week high",TRUE),"")</f>
        <v>109.98</v>
      </c>
      <c r="K17" s="110" cm="1">
        <f t="array" ref="K17">IFERROR(_FV(Table3[[#This Row],[Fund]],"52 week low",TRUE),"")</f>
        <v>78.180000000000007</v>
      </c>
      <c r="L17" s="110">
        <f>IFERROR(Table3[[#This Row],[52 week low]] + ((Table3[[#This Row],[52 week high]]-Table3[[#This Row],[52 week low]])/2),"")</f>
        <v>94.080000000000013</v>
      </c>
      <c r="M17" s="111">
        <f>IFERROR((Table3[[#This Row],[Close]]-Table3[[#This Row],[Alert Price]])/Table3[[#This Row],[Alert Price]],"")</f>
        <v>0.16034226190476181</v>
      </c>
      <c r="N17" s="112">
        <f>IFERROR(_FV(Table3[[#This Row],[Fund]],"Beta"),"")</f>
        <v>1.6297999999999999</v>
      </c>
    </row>
    <row r="18" spans="1:14">
      <c r="A18" s="85" t="e" vm="104">
        <v>#VALUE!</v>
      </c>
      <c r="B18" s="92" t="str">
        <f>_FV(Table3[[#This Row],[Fund]],"Ticker symbol",TRUE)</f>
        <v>IHI</v>
      </c>
      <c r="C18" s="90">
        <f>_FV(Table3[[#This Row],[Fund]],"Market cap",TRUE)</f>
        <v>6604812034.3599997</v>
      </c>
      <c r="D18" s="86">
        <f>_FV(Table3[[#This Row],[Fund]],"Expense ratio",TRUE)</f>
        <v>4.3E-3</v>
      </c>
      <c r="E18" s="92" t="str">
        <f>_FV(Table3[[#This Row],[Fund]],"Instrument type",TRUE)</f>
        <v>ETF</v>
      </c>
      <c r="F18" s="108">
        <f>_FV(Table3[[#This Row],[Fund]],"Previous close",TRUE)</f>
        <v>270.41000000000003</v>
      </c>
      <c r="G18" s="108">
        <f>_FV(Table3[[#This Row],[Fund]],"Price")</f>
        <v>270.92</v>
      </c>
      <c r="H18" s="108">
        <f>_FV(Table3[[#This Row],[Fund]],"Change")</f>
        <v>0.51</v>
      </c>
      <c r="I18" s="109">
        <f>_FV(Table3[[#This Row],[Fund]],"Change (%)",TRUE)</f>
        <v>1.8859999999999999E-3</v>
      </c>
      <c r="J18" s="110" cm="1">
        <f t="array" ref="J18">IFERROR(_FV(Table3[[#This Row],[Fund]],"52 week high",TRUE),"")</f>
        <v>278.19</v>
      </c>
      <c r="K18" s="110" cm="1">
        <f t="array" ref="K18">IFERROR(_FV(Table3[[#This Row],[Fund]],"52 week low",TRUE),"")</f>
        <v>183.25</v>
      </c>
      <c r="L18" s="110">
        <f>IFERROR(Table3[[#This Row],[52 week low]] + ((Table3[[#This Row],[52 week high]]-Table3[[#This Row],[52 week low]])/2),"")</f>
        <v>230.72</v>
      </c>
      <c r="M18" s="111">
        <f>IFERROR((Table3[[#This Row],[Close]]-Table3[[#This Row],[Alert Price]])/Table3[[#This Row],[Alert Price]],"")</f>
        <v>0.17423717059639396</v>
      </c>
      <c r="N18" s="112">
        <f>IFERROR(_FV(Table3[[#This Row],[Fund]],"Beta"),"")</f>
        <v>1.0038</v>
      </c>
    </row>
    <row r="19" spans="1:14">
      <c r="A19" s="85" t="e" vm="105">
        <v>#VALUE!</v>
      </c>
      <c r="B19" s="92" t="str">
        <f>_FV(Table3[[#This Row],[Fund]],"Ticker symbol",TRUE)</f>
        <v>IBB</v>
      </c>
      <c r="C19" s="90">
        <f>_FV(Table3[[#This Row],[Fund]],"Market cap",TRUE)</f>
        <v>9521329176.4099998</v>
      </c>
      <c r="D19" s="86">
        <f>_FV(Table3[[#This Row],[Fund]],"Expense ratio",TRUE)</f>
        <v>4.6999999999999993E-3</v>
      </c>
      <c r="E19" s="92" t="str">
        <f>_FV(Table3[[#This Row],[Fund]],"Instrument type",TRUE)</f>
        <v>ETF</v>
      </c>
      <c r="F19" s="108">
        <f>_FV(Table3[[#This Row],[Fund]],"Previous close",TRUE)</f>
        <v>140.81</v>
      </c>
      <c r="G19" s="108">
        <f>_FV(Table3[[#This Row],[Fund]],"Price")</f>
        <v>140.57</v>
      </c>
      <c r="H19" s="108">
        <f>_FV(Table3[[#This Row],[Fund]],"Change")</f>
        <v>-0.24</v>
      </c>
      <c r="I19" s="109">
        <f>_FV(Table3[[#This Row],[Fund]],"Change (%)",TRUE)</f>
        <v>-1.704E-3</v>
      </c>
      <c r="J19" s="110" cm="1">
        <f t="array" ref="J19">IFERROR(_FV(Table3[[#This Row],[Fund]],"52 week high",TRUE),"")</f>
        <v>142.33000000000001</v>
      </c>
      <c r="K19" s="110" cm="1">
        <f t="array" ref="K19">IFERROR(_FV(Table3[[#This Row],[Fund]],"52 week low",TRUE),"")</f>
        <v>92.15</v>
      </c>
      <c r="L19" s="110">
        <f>IFERROR(Table3[[#This Row],[52 week low]] + ((Table3[[#This Row],[52 week high]]-Table3[[#This Row],[52 week low]])/2),"")</f>
        <v>117.24000000000001</v>
      </c>
      <c r="M19" s="111">
        <f>IFERROR((Table3[[#This Row],[Close]]-Table3[[#This Row],[Alert Price]])/Table3[[#This Row],[Alert Price]],"")</f>
        <v>0.19899351757079481</v>
      </c>
      <c r="N19" s="112">
        <f>IFERROR(_FV(Table3[[#This Row],[Fund]],"Beta"),"")</f>
        <v>1.2458</v>
      </c>
    </row>
    <row r="20" spans="1:14">
      <c r="A20" s="85" t="e" vm="106">
        <v>#VALUE!</v>
      </c>
      <c r="B20" s="92" t="str">
        <f>_FV(Table3[[#This Row],[Fund]],"Ticker symbol",TRUE)</f>
        <v>FBT</v>
      </c>
      <c r="C20" s="90">
        <f>_FV(Table3[[#This Row],[Fund]],"Market cap",TRUE)</f>
        <v>2154897908.5560002</v>
      </c>
      <c r="D20" s="86">
        <f>_FV(Table3[[#This Row],[Fund]],"Expense ratio",TRUE)</f>
        <v>5.6000000000000008E-3</v>
      </c>
      <c r="E20" s="92" t="str">
        <f>_FV(Table3[[#This Row],[Fund]],"Instrument type",TRUE)</f>
        <v>ETF</v>
      </c>
      <c r="F20" s="108">
        <f>_FV(Table3[[#This Row],[Fund]],"Previous close",TRUE)</f>
        <v>174.53</v>
      </c>
      <c r="G20" s="108">
        <f>_FV(Table3[[#This Row],[Fund]],"Price")</f>
        <v>174.27</v>
      </c>
      <c r="H20" s="108">
        <f>_FV(Table3[[#This Row],[Fund]],"Change")</f>
        <v>-0.26</v>
      </c>
      <c r="I20" s="109">
        <f>_FV(Table3[[#This Row],[Fund]],"Change (%)",TRUE)</f>
        <v>-1.49E-3</v>
      </c>
      <c r="J20" s="110" cm="1">
        <f t="array" ref="J20">IFERROR(_FV(Table3[[#This Row],[Fund]],"52 week high",TRUE),"")</f>
        <v>175.83</v>
      </c>
      <c r="K20" s="110" cm="1">
        <f t="array" ref="K20">IFERROR(_FV(Table3[[#This Row],[Fund]],"52 week low",TRUE),"")</f>
        <v>108.08</v>
      </c>
      <c r="L20" s="110">
        <f>IFERROR(Table3[[#This Row],[52 week low]] + ((Table3[[#This Row],[52 week high]]-Table3[[#This Row],[52 week low]])/2),"")</f>
        <v>141.95500000000001</v>
      </c>
      <c r="M20" s="111">
        <f>IFERROR((Table3[[#This Row],[Close]]-Table3[[#This Row],[Alert Price]])/Table3[[#This Row],[Alert Price]],"")</f>
        <v>0.22764256278398079</v>
      </c>
      <c r="N20" s="112">
        <f>IFERROR(_FV(Table3[[#This Row],[Fund]],"Beta"),"")</f>
        <v>1.3794999999999999</v>
      </c>
    </row>
    <row r="21" spans="1:14">
      <c r="A21" s="85" t="e" vm="107">
        <v>#VALUE!</v>
      </c>
      <c r="B21" s="85" t="str">
        <f>_FV(Table3[[#This Row],[Fund]],"Ticker symbol",TRUE)</f>
        <v>VGT</v>
      </c>
      <c r="C21" s="90">
        <f>_FV(Table3[[#This Row],[Fund]],"Market cap",TRUE)</f>
        <v>32734772794.349998</v>
      </c>
      <c r="D21" s="86">
        <f>_FV(Table3[[#This Row],[Fund]],"Expense ratio",TRUE)</f>
        <v>1E-3</v>
      </c>
      <c r="E21" s="85" t="str">
        <f>_FV(Table3[[#This Row],[Fund]],"Instrument type",TRUE)</f>
        <v>ETF</v>
      </c>
      <c r="F21" s="108">
        <f>_FV(Table3[[#This Row],[Fund]],"Previous close",TRUE)</f>
        <v>287.63</v>
      </c>
      <c r="G21" s="108">
        <f>_FV(Table3[[#This Row],[Fund]],"Price")</f>
        <v>288.79000000000002</v>
      </c>
      <c r="H21" s="108">
        <f>_FV(Table3[[#This Row],[Fund]],"Change")</f>
        <v>1.1599999999999999</v>
      </c>
      <c r="I21" s="109">
        <f>_FV(Table3[[#This Row],[Fund]],"Change (%)",TRUE)</f>
        <v>4.0330000000000001E-3</v>
      </c>
      <c r="J21" s="110" cm="1">
        <f t="array" ref="J21">IFERROR(_FV(Table3[[#This Row],[Fund]],"52 week high",TRUE),"")</f>
        <v>288.79000000000002</v>
      </c>
      <c r="K21" s="110" cm="1">
        <f t="array" ref="K21">IFERROR(_FV(Table3[[#This Row],[Fund]],"52 week low",TRUE),"")</f>
        <v>179.45</v>
      </c>
      <c r="L21" s="110">
        <f>IFERROR(Table3[[#This Row],[52 week low]] + ((Table3[[#This Row],[52 week high]]-Table3[[#This Row],[52 week low]])/2),"")</f>
        <v>234.12</v>
      </c>
      <c r="M21" s="111">
        <f>IFERROR((Table3[[#This Row],[Close]]-Table3[[#This Row],[Alert Price]])/Table3[[#This Row],[Alert Price]],"")</f>
        <v>0.23351272851529137</v>
      </c>
      <c r="N21" s="112">
        <f>IFERROR(_FV(Table3[[#This Row],[Fund]],"Beta"),"")</f>
        <v>1.0276000000000001</v>
      </c>
    </row>
    <row r="22" spans="1:14">
      <c r="A22" s="85" t="e" vm="108">
        <v>#VALUE!</v>
      </c>
      <c r="B22" s="92" t="str">
        <f>_FV(Table3[[#This Row],[Fund]],"Ticker symbol",TRUE)</f>
        <v>FTEC</v>
      </c>
      <c r="C22" s="90">
        <f>_FV(Table3[[#This Row],[Fund]],"Market cap",TRUE)</f>
        <v>4067341583</v>
      </c>
      <c r="D22" s="86">
        <f>_FV(Table3[[#This Row],[Fund]],"Expense ratio",TRUE)</f>
        <v>8.0000000000000004E-4</v>
      </c>
      <c r="E22" s="92" t="str">
        <f>_FV(Table3[[#This Row],[Fund]],"Instrument type",TRUE)</f>
        <v>ETF</v>
      </c>
      <c r="F22" s="108">
        <f>_FV(Table3[[#This Row],[Fund]],"Previous close",TRUE)</f>
        <v>84.92</v>
      </c>
      <c r="G22" s="108">
        <f>_FV(Table3[[#This Row],[Fund]],"Price")</f>
        <v>85.34</v>
      </c>
      <c r="H22" s="108">
        <f>_FV(Table3[[#This Row],[Fund]],"Change")</f>
        <v>0.42</v>
      </c>
      <c r="I22" s="109">
        <f>_FV(Table3[[#This Row],[Fund]],"Change (%)",TRUE)</f>
        <v>4.9459999999999999E-3</v>
      </c>
      <c r="J22" s="110" cm="1">
        <f t="array" ref="J22">IFERROR(_FV(Table3[[#This Row],[Fund]],"52 week high",TRUE),"")</f>
        <v>85.34</v>
      </c>
      <c r="K22" s="110" cm="1">
        <f t="array" ref="K22">IFERROR(_FV(Table3[[#This Row],[Fund]],"52 week low",TRUE),"")</f>
        <v>53</v>
      </c>
      <c r="L22" s="110">
        <f>IFERROR(Table3[[#This Row],[52 week low]] + ((Table3[[#This Row],[52 week high]]-Table3[[#This Row],[52 week low]])/2),"")</f>
        <v>69.17</v>
      </c>
      <c r="M22" s="111">
        <f>IFERROR((Table3[[#This Row],[Close]]-Table3[[#This Row],[Alert Price]])/Table3[[#This Row],[Alert Price]],"")</f>
        <v>0.23377186641607636</v>
      </c>
      <c r="N22" s="112">
        <f>IFERROR(_FV(Table3[[#This Row],[Fund]],"Beta"),"")</f>
        <v>1.0267999999999999</v>
      </c>
    </row>
    <row r="23" spans="1:14">
      <c r="A23" s="85" t="e" vm="109">
        <v>#VALUE!</v>
      </c>
      <c r="B23" s="92" t="str">
        <f>_FV(Table3[[#This Row],[Fund]],"Ticker symbol",TRUE)</f>
        <v>SKYY</v>
      </c>
      <c r="C23" s="90">
        <f>_FV(Table3[[#This Row],[Fund]],"Market cap",TRUE)</f>
        <v>4448408839.3800001</v>
      </c>
      <c r="D23" s="86">
        <f>_FV(Table3[[#This Row],[Fund]],"Expense ratio",TRUE)</f>
        <v>6.0000000000000001E-3</v>
      </c>
      <c r="E23" s="92" t="str">
        <f>_FV(Table3[[#This Row],[Fund]],"Instrument type",TRUE)</f>
        <v>ETF</v>
      </c>
      <c r="F23" s="108">
        <f>_FV(Table3[[#This Row],[Fund]],"Previous close",TRUE)</f>
        <v>77.86</v>
      </c>
      <c r="G23" s="108">
        <f>_FV(Table3[[#This Row],[Fund]],"Price")</f>
        <v>78.709999999999994</v>
      </c>
      <c r="H23" s="108">
        <f>_FV(Table3[[#This Row],[Fund]],"Change")</f>
        <v>0.85</v>
      </c>
      <c r="I23" s="109">
        <f>_FV(Table3[[#This Row],[Fund]],"Change (%)",TRUE)</f>
        <v>1.0917E-2</v>
      </c>
      <c r="J23" s="110" cm="1">
        <f t="array" ref="J23">IFERROR(_FV(Table3[[#This Row],[Fund]],"52 week high",TRUE),"")</f>
        <v>78.709999999999994</v>
      </c>
      <c r="K23" s="110" cm="1">
        <f t="array" ref="K23">IFERROR(_FV(Table3[[#This Row],[Fund]],"52 week low",TRUE),"")</f>
        <v>45</v>
      </c>
      <c r="L23" s="110">
        <f>IFERROR(Table3[[#This Row],[52 week low]] + ((Table3[[#This Row],[52 week high]]-Table3[[#This Row],[52 week low]])/2),"")</f>
        <v>61.854999999999997</v>
      </c>
      <c r="M23" s="111">
        <f>IFERROR((Table3[[#This Row],[Close]]-Table3[[#This Row],[Alert Price]])/Table3[[#This Row],[Alert Price]],"")</f>
        <v>0.27249211866461881</v>
      </c>
      <c r="N23" s="112">
        <f>IFERROR(_FV(Table3[[#This Row],[Fund]],"Beta"),"")</f>
        <v>0.90910000000000002</v>
      </c>
    </row>
    <row r="24" spans="1:14">
      <c r="A24" s="85" t="e" vm="110">
        <v>#VALUE!</v>
      </c>
      <c r="B24" s="92" t="str">
        <f>_FV(Table3[[#This Row],[Fund]],"Ticker symbol",TRUE)</f>
        <v>XBI</v>
      </c>
      <c r="C24" s="90">
        <f>_FV(Table3[[#This Row],[Fund]],"Market cap",TRUE)</f>
        <v>5223199275.9700003</v>
      </c>
      <c r="D24" s="86">
        <f>_FV(Table3[[#This Row],[Fund]],"Expense ratio",TRUE)</f>
        <v>3.4999999999999996E-3</v>
      </c>
      <c r="E24" s="92" t="str">
        <f>_FV(Table3[[#This Row],[Fund]],"Instrument type",TRUE)</f>
        <v>ETF</v>
      </c>
      <c r="F24" s="108">
        <f>_FV(Table3[[#This Row],[Fund]],"Previous close",TRUE)</f>
        <v>116.77</v>
      </c>
      <c r="G24" s="108">
        <f>_FV(Table3[[#This Row],[Fund]],"Price")</f>
        <v>116.1</v>
      </c>
      <c r="H24" s="108">
        <f>_FV(Table3[[#This Row],[Fund]],"Change")</f>
        <v>-0.67</v>
      </c>
      <c r="I24" s="109">
        <f>_FV(Table3[[#This Row],[Fund]],"Change (%)",TRUE)</f>
        <v>-5.738E-3</v>
      </c>
      <c r="J24" s="110" cm="1">
        <f t="array" ref="J24">IFERROR(_FV(Table3[[#This Row],[Fund]],"52 week high",TRUE),"")</f>
        <v>116.94</v>
      </c>
      <c r="K24" s="110" cm="1">
        <f t="array" ref="K24">IFERROR(_FV(Table3[[#This Row],[Fund]],"52 week low",TRUE),"")</f>
        <v>62.94</v>
      </c>
      <c r="L24" s="110">
        <f>IFERROR(Table3[[#This Row],[52 week low]] + ((Table3[[#This Row],[52 week high]]-Table3[[#This Row],[52 week low]])/2),"")</f>
        <v>89.94</v>
      </c>
      <c r="M24" s="111">
        <f>IFERROR((Table3[[#This Row],[Close]]-Table3[[#This Row],[Alert Price]])/Table3[[#This Row],[Alert Price]],"")</f>
        <v>0.29086057371581053</v>
      </c>
      <c r="N24" s="112">
        <f>IFERROR(_FV(Table3[[#This Row],[Fund]],"Beta"),"")</f>
        <v>1.4283999999999999</v>
      </c>
    </row>
    <row r="25" spans="1:14">
      <c r="A25" s="85" t="e" vm="111">
        <v>#VALUE!</v>
      </c>
      <c r="B25" s="92" t="str">
        <f>_FV(Table3[[#This Row],[Fund]],"Ticker symbol",TRUE)</f>
        <v>CLOU</v>
      </c>
      <c r="C25" s="90">
        <f>_FV(Table3[[#This Row],[Fund]],"Market cap",TRUE)</f>
        <v>806018350.36000001</v>
      </c>
      <c r="D25" s="86">
        <f>_FV(Table3[[#This Row],[Fund]],"Expense ratio",TRUE)</f>
        <v>6.8000000000000005E-3</v>
      </c>
      <c r="E25" s="92" t="str">
        <f>_FV(Table3[[#This Row],[Fund]],"Instrument type",TRUE)</f>
        <v>ETF</v>
      </c>
      <c r="F25" s="108">
        <f>_FV(Table3[[#This Row],[Fund]],"Previous close",TRUE)</f>
        <v>22.9</v>
      </c>
      <c r="G25" s="108">
        <f>_FV(Table3[[#This Row],[Fund]],"Price")</f>
        <v>23.08</v>
      </c>
      <c r="H25" s="108">
        <f>_FV(Table3[[#This Row],[Fund]],"Change")</f>
        <v>0.18</v>
      </c>
      <c r="I25" s="109">
        <f>_FV(Table3[[#This Row],[Fund]],"Change (%)",TRUE)</f>
        <v>7.8600000000000007E-3</v>
      </c>
      <c r="J25" s="110" cm="1">
        <f t="array" ref="J25">IFERROR(_FV(Table3[[#This Row],[Fund]],"52 week high",TRUE),"")</f>
        <v>23.08</v>
      </c>
      <c r="K25" s="110" cm="1">
        <f t="array" ref="K25">IFERROR(_FV(Table3[[#This Row],[Fund]],"52 week low",TRUE),"")</f>
        <v>12.36</v>
      </c>
      <c r="L25" s="110">
        <f>IFERROR(Table3[[#This Row],[52 week low]] + ((Table3[[#This Row],[52 week high]]-Table3[[#This Row],[52 week low]])/2),"")</f>
        <v>17.72</v>
      </c>
      <c r="M25" s="111">
        <f>IFERROR((Table3[[#This Row],[Close]]-Table3[[#This Row],[Alert Price]])/Table3[[#This Row],[Alert Price]],"")</f>
        <v>0.30248306997742663</v>
      </c>
      <c r="N25" s="112" t="str">
        <f>IFERROR(_FV(Table3[[#This Row],[Fund]],"Beta"),"")</f>
        <v/>
      </c>
    </row>
    <row r="26" spans="1:14">
      <c r="A26" s="85" t="e" vm="112">
        <v>#VALUE!</v>
      </c>
      <c r="B26" s="92" t="str">
        <f>_FV(Table3[[#This Row],[Fund]],"Ticker symbol",TRUE)</f>
        <v>WCLD</v>
      </c>
      <c r="C26" s="90">
        <f>_FV(Table3[[#This Row],[Fund]],"Market cap",TRUE)</f>
        <v>418823144.10000002</v>
      </c>
      <c r="D26" s="86" t="e" vm="113">
        <f>_FV(Table3[[#This Row],[Fund]],"Expense ratio",TRUE)</f>
        <v>#VALUE!</v>
      </c>
      <c r="E26" s="92" t="str">
        <f>_FV(Table3[[#This Row],[Fund]],"Instrument type",TRUE)</f>
        <v>ETF</v>
      </c>
      <c r="F26" s="108">
        <f>_FV(Table3[[#This Row],[Fund]],"Previous close",TRUE)</f>
        <v>42.04</v>
      </c>
      <c r="G26" s="108">
        <f>_FV(Table3[[#This Row],[Fund]],"Price")</f>
        <v>42.56</v>
      </c>
      <c r="H26" s="108">
        <f>_FV(Table3[[#This Row],[Fund]],"Change")</f>
        <v>0.52</v>
      </c>
      <c r="I26" s="109">
        <f>_FV(Table3[[#This Row],[Fund]],"Change (%)",TRUE)</f>
        <v>1.2369000000000002E-2</v>
      </c>
      <c r="J26" s="110" cm="1">
        <f t="array" ref="J26">IFERROR(_FV(Table3[[#This Row],[Fund]],"52 week high",TRUE),"")</f>
        <v>42.56</v>
      </c>
      <c r="K26" s="110" cm="1">
        <f t="array" ref="K26">IFERROR(_FV(Table3[[#This Row],[Fund]],"52 week low",TRUE),"")</f>
        <v>18.989999999999998</v>
      </c>
      <c r="L26" s="110">
        <f>IFERROR(Table3[[#This Row],[52 week low]] + ((Table3[[#This Row],[52 week high]]-Table3[[#This Row],[52 week low]])/2),"")</f>
        <v>30.774999999999999</v>
      </c>
      <c r="M26" s="111">
        <f>IFERROR((Table3[[#This Row],[Close]]-Table3[[#This Row],[Alert Price]])/Table3[[#This Row],[Alert Price]],"")</f>
        <v>0.38294069861900909</v>
      </c>
      <c r="N26" s="112" t="str">
        <f>IFERROR(_FV(Table3[[#This Row],[Fund]],"Beta"),"")</f>
        <v/>
      </c>
    </row>
    <row r="27" spans="1:14">
      <c r="A27" s="85" t="e" vm="114">
        <v>#VALUE!</v>
      </c>
      <c r="B27" s="92" t="str">
        <f>_FV(Table3[[#This Row],[Fund]],"Ticker symbol",TRUE)</f>
        <v>ARKW</v>
      </c>
      <c r="C27" s="90">
        <f>_FV(Table3[[#This Row],[Fund]],"Market cap",TRUE)</f>
        <v>1305706301.7460001</v>
      </c>
      <c r="D27" s="86">
        <f>_FV(Table3[[#This Row],[Fund]],"Expense ratio",TRUE)</f>
        <v>7.4999999999999997E-3</v>
      </c>
      <c r="E27" s="92" t="str">
        <f>_FV(Table3[[#This Row],[Fund]],"Instrument type",TRUE)</f>
        <v>ETF</v>
      </c>
      <c r="F27" s="108">
        <f>_FV(Table3[[#This Row],[Fund]],"Previous close",TRUE)</f>
        <v>95.79</v>
      </c>
      <c r="G27" s="108">
        <f>_FV(Table3[[#This Row],[Fund]],"Price")</f>
        <v>96.65</v>
      </c>
      <c r="H27" s="108">
        <f>_FV(Table3[[#This Row],[Fund]],"Change")</f>
        <v>0.86</v>
      </c>
      <c r="I27" s="109">
        <f>_FV(Table3[[#This Row],[Fund]],"Change (%)",TRUE)</f>
        <v>8.9779999999999999E-3</v>
      </c>
      <c r="J27" s="110" cm="1">
        <f t="array" ref="J27">IFERROR(_FV(Table3[[#This Row],[Fund]],"52 week high",TRUE),"")</f>
        <v>96.65</v>
      </c>
      <c r="K27" s="110" cm="1">
        <f t="array" ref="K27">IFERROR(_FV(Table3[[#This Row],[Fund]],"52 week low",TRUE),"")</f>
        <v>40.494999999999997</v>
      </c>
      <c r="L27" s="110">
        <f>IFERROR(Table3[[#This Row],[52 week low]] + ((Table3[[#This Row],[52 week high]]-Table3[[#This Row],[52 week low]])/2),"")</f>
        <v>68.572500000000005</v>
      </c>
      <c r="M27" s="111">
        <f>IFERROR((Table3[[#This Row],[Close]]-Table3[[#This Row],[Alert Price]])/Table3[[#This Row],[Alert Price]],"")</f>
        <v>0.40945714389879323</v>
      </c>
      <c r="N27" s="112">
        <f>IFERROR(_FV(Table3[[#This Row],[Fund]],"Beta"),"")</f>
        <v>1.194</v>
      </c>
    </row>
    <row r="28" spans="1:14">
      <c r="A28" s="85" t="e" vm="115">
        <v>#VALUE!</v>
      </c>
      <c r="B28" s="92" t="str">
        <f>_FV(Table3[[#This Row],[Fund]],"Ticker symbol",TRUE)</f>
        <v>ARKG</v>
      </c>
      <c r="C28" s="90">
        <f>_FV(Table3[[#This Row],[Fund]],"Market cap",TRUE)</f>
        <v>1323941282.4159999</v>
      </c>
      <c r="D28" s="86">
        <f>_FV(Table3[[#This Row],[Fund]],"Expense ratio",TRUE)</f>
        <v>7.4999999999999997E-3</v>
      </c>
      <c r="E28" s="92" t="str">
        <f>_FV(Table3[[#This Row],[Fund]],"Instrument type",TRUE)</f>
        <v>ETF</v>
      </c>
      <c r="F28" s="108">
        <f>_FV(Table3[[#This Row],[Fund]],"Previous close",TRUE)</f>
        <v>57.61</v>
      </c>
      <c r="G28" s="108">
        <f>_FV(Table3[[#This Row],[Fund]],"Price")</f>
        <v>57.45</v>
      </c>
      <c r="H28" s="108">
        <f>_FV(Table3[[#This Row],[Fund]],"Change")</f>
        <v>-0.16</v>
      </c>
      <c r="I28" s="109">
        <f>_FV(Table3[[#This Row],[Fund]],"Change (%)",TRUE)</f>
        <v>-2.777E-3</v>
      </c>
      <c r="J28" s="110" cm="1">
        <f t="array" ref="J28">IFERROR(_FV(Table3[[#This Row],[Fund]],"52 week high",TRUE),"")</f>
        <v>57.45</v>
      </c>
      <c r="K28" s="110" cm="1">
        <f t="array" ref="K28">IFERROR(_FV(Table3[[#This Row],[Fund]],"52 week low",TRUE),"")</f>
        <v>24</v>
      </c>
      <c r="L28" s="110">
        <f>IFERROR(Table3[[#This Row],[52 week low]] + ((Table3[[#This Row],[52 week high]]-Table3[[#This Row],[52 week low]])/2),"")</f>
        <v>40.725000000000001</v>
      </c>
      <c r="M28" s="111">
        <f>IFERROR((Table3[[#This Row],[Close]]-Table3[[#This Row],[Alert Price]])/Table3[[#This Row],[Alert Price]],"")</f>
        <v>0.41068139963167588</v>
      </c>
      <c r="N28" s="112">
        <f>IFERROR(_FV(Table3[[#This Row],[Fund]],"Beta"),"")</f>
        <v>1.5559000000000001</v>
      </c>
    </row>
    <row r="29" spans="1:14">
      <c r="A29" s="85" t="e" vm="116">
        <v>#VALUE!</v>
      </c>
      <c r="B29" s="92" t="str">
        <f>_FV(Table3[[#This Row],[Fund]],"Ticker symbol",TRUE)</f>
        <v>FSKAX</v>
      </c>
      <c r="C29" s="90" t="e" vm="117">
        <f>_FV(Table3[[#This Row],[Fund]],"Market cap",TRUE)</f>
        <v>#VALUE!</v>
      </c>
      <c r="D29" s="86">
        <f>_FV(Table3[[#This Row],[Fund]],"Expense ratio",TRUE)</f>
        <v>2.0000000000000001E-4</v>
      </c>
      <c r="E29" s="92" t="str">
        <f>_FV(Table3[[#This Row],[Fund]],"Instrument type",TRUE)</f>
        <v>Mutual Fund</v>
      </c>
      <c r="F29" s="108">
        <f>_FV(Table3[[#This Row],[Fund]],"Previous close",TRUE)</f>
        <v>88.32</v>
      </c>
      <c r="G29" s="108">
        <f>_FV(Table3[[#This Row],[Fund]],"Price")</f>
        <v>89.05</v>
      </c>
      <c r="H29" s="108">
        <f>_FV(Table3[[#This Row],[Fund]],"Change")</f>
        <v>0.73</v>
      </c>
      <c r="I29" s="109">
        <f>_FV(Table3[[#This Row],[Fund]],"Change (%)",TRUE)</f>
        <v>8.2649999999999998E-3</v>
      </c>
      <c r="J29" s="110" t="str" cm="1">
        <f t="array" ref="J29">IFERROR(_FV(Table3[[#This Row],[Fund]],"52 week high",TRUE),"")</f>
        <v/>
      </c>
      <c r="K29" s="110" t="str" cm="1">
        <f t="array" ref="K29">IFERROR(_FV(Table3[[#This Row],[Fund]],"52 week low",TRUE),"")</f>
        <v/>
      </c>
      <c r="L29" s="110" t="str">
        <f>IFERROR(Table3[[#This Row],[52 week low]] + ((Table3[[#This Row],[52 week high]]-Table3[[#This Row],[52 week low]])/2),"")</f>
        <v/>
      </c>
      <c r="M29" s="111" t="str">
        <f>IFERROR((Table3[[#This Row],[Close]]-Table3[[#This Row],[Alert Price]])/Table3[[#This Row],[Alert Price]],"")</f>
        <v/>
      </c>
      <c r="N29" s="112" t="str">
        <f>IFERROR(_FV(Table3[[#This Row],[Fund]],"Beta"),"")</f>
        <v/>
      </c>
    </row>
    <row r="30" spans="1:14">
      <c r="A30" s="85" t="e" vm="118">
        <v>#VALUE!</v>
      </c>
      <c r="B30" s="92" t="str">
        <f>_FV(Table3[[#This Row],[Fund]],"Ticker symbol",TRUE)</f>
        <v>FXAIX</v>
      </c>
      <c r="C30" s="90" t="e" vm="117">
        <f>_FV(Table3[[#This Row],[Fund]],"Market cap",TRUE)</f>
        <v>#VALUE!</v>
      </c>
      <c r="D30" s="86">
        <f>_FV(Table3[[#This Row],[Fund]],"Expense ratio",TRUE)</f>
        <v>2.0000000000000001E-4</v>
      </c>
      <c r="E30" s="92" t="str">
        <f>_FV(Table3[[#This Row],[Fund]],"Instrument type",TRUE)</f>
        <v>Mutual Fund</v>
      </c>
      <c r="F30" s="108">
        <f>_FV(Table3[[#This Row],[Fund]],"Previous close",TRUE)</f>
        <v>109.55</v>
      </c>
      <c r="G30" s="108">
        <f>_FV(Table3[[#This Row],[Fund]],"Price")</f>
        <v>110.41</v>
      </c>
      <c r="H30" s="108">
        <f>_FV(Table3[[#This Row],[Fund]],"Change")</f>
        <v>0.86</v>
      </c>
      <c r="I30" s="109">
        <f>_FV(Table3[[#This Row],[Fund]],"Change (%)",TRUE)</f>
        <v>7.8500000000000011E-3</v>
      </c>
      <c r="J30" s="110" t="str" cm="1">
        <f t="array" ref="J30">IFERROR(_FV(Table3[[#This Row],[Fund]],"52 week high",TRUE),"")</f>
        <v/>
      </c>
      <c r="K30" s="110" t="str" cm="1">
        <f t="array" ref="K30">IFERROR(_FV(Table3[[#This Row],[Fund]],"52 week low",TRUE),"")</f>
        <v/>
      </c>
      <c r="L30" s="110" t="str">
        <f>IFERROR(Table3[[#This Row],[52 week low]] + ((Table3[[#This Row],[52 week high]]-Table3[[#This Row],[52 week low]])/2),"")</f>
        <v/>
      </c>
      <c r="M30" s="111" t="str">
        <f>IFERROR((Table3[[#This Row],[Close]]-Table3[[#This Row],[Alert Price]])/Table3[[#This Row],[Alert Price]],"")</f>
        <v/>
      </c>
      <c r="N30" s="112" t="str">
        <f>IFERROR(_FV(Table3[[#This Row],[Fund]],"Beta"),"")</f>
        <v/>
      </c>
    </row>
    <row r="31" spans="1:14">
      <c r="A31" s="85" t="e" vm="119">
        <v>#VALUE!</v>
      </c>
      <c r="B31" s="92" t="str">
        <f>_FV(Table3[[#This Row],[Fund]],"Ticker symbol",TRUE)</f>
        <v>FSCSX</v>
      </c>
      <c r="C31" s="90" t="e" vm="117">
        <f>_FV(Table3[[#This Row],[Fund]],"Market cap",TRUE)</f>
        <v>#VALUE!</v>
      </c>
      <c r="D31" s="86">
        <f>_FV(Table3[[#This Row],[Fund]],"Expense ratio",TRUE)</f>
        <v>7.3000000000000001E-3</v>
      </c>
      <c r="E31" s="92" t="str">
        <f>_FV(Table3[[#This Row],[Fund]],"Instrument type",TRUE)</f>
        <v>Mutual Fund</v>
      </c>
      <c r="F31" s="108">
        <f>_FV(Table3[[#This Row],[Fund]],"Previous close",TRUE)</f>
        <v>23.22</v>
      </c>
      <c r="G31" s="108">
        <f>_FV(Table3[[#This Row],[Fund]],"Price")</f>
        <v>23.63</v>
      </c>
      <c r="H31" s="108">
        <f>_FV(Table3[[#This Row],[Fund]],"Change")</f>
        <v>0.41</v>
      </c>
      <c r="I31" s="109">
        <f>_FV(Table3[[#This Row],[Fund]],"Change (%)",TRUE)</f>
        <v>1.7656999999999999E-2</v>
      </c>
      <c r="J31" s="110" t="str" cm="1">
        <f t="array" ref="J31">IFERROR(_FV(Table3[[#This Row],[Fund]],"52 week high",TRUE),"")</f>
        <v/>
      </c>
      <c r="K31" s="110" t="str" cm="1">
        <f t="array" ref="K31">IFERROR(_FV(Table3[[#This Row],[Fund]],"52 week low",TRUE),"")</f>
        <v/>
      </c>
      <c r="L31" s="110" t="str">
        <f>IFERROR(Table3[[#This Row],[52 week low]] + ((Table3[[#This Row],[52 week high]]-Table3[[#This Row],[52 week low]])/2),"")</f>
        <v/>
      </c>
      <c r="M31" s="111" t="str">
        <f>IFERROR((Table3[[#This Row],[Close]]-Table3[[#This Row],[Alert Price]])/Table3[[#This Row],[Alert Price]],"")</f>
        <v/>
      </c>
      <c r="N31" s="112" t="str">
        <f>IFERROR(_FV(Table3[[#This Row],[Fund]],"Beta"),"")</f>
        <v/>
      </c>
    </row>
    <row r="32" spans="1:14">
      <c r="A32" s="85" t="e" vm="120">
        <v>#VALUE!</v>
      </c>
      <c r="B32" s="92" t="str">
        <f>_FV(Table3[[#This Row],[Fund]],"Ticker symbol",TRUE)</f>
        <v>FNBGX</v>
      </c>
      <c r="C32" s="90" t="e" vm="117">
        <f>_FV(Table3[[#This Row],[Fund]],"Market cap",TRUE)</f>
        <v>#VALUE!</v>
      </c>
      <c r="D32" s="86">
        <f>_FV(Table3[[#This Row],[Fund]],"Expense ratio",TRUE)</f>
        <v>2.9999999999999997E-4</v>
      </c>
      <c r="E32" s="92" t="str">
        <f>_FV(Table3[[#This Row],[Fund]],"Instrument type",TRUE)</f>
        <v>Mutual Fund</v>
      </c>
      <c r="F32" s="108">
        <f>_FV(Table3[[#This Row],[Fund]],"Previous close",TRUE)</f>
        <v>17.09</v>
      </c>
      <c r="G32" s="108">
        <f>_FV(Table3[[#This Row],[Fund]],"Price")</f>
        <v>17.03</v>
      </c>
      <c r="H32" s="108">
        <f>_FV(Table3[[#This Row],[Fund]],"Change")</f>
        <v>-0.06</v>
      </c>
      <c r="I32" s="109">
        <f>_FV(Table3[[#This Row],[Fund]],"Change (%)",TRUE)</f>
        <v>-3.5110000000000002E-3</v>
      </c>
      <c r="J32" s="110" t="str" cm="1">
        <f t="array" ref="J32">IFERROR(_FV(Table3[[#This Row],[Fund]],"52 week high",TRUE),"")</f>
        <v/>
      </c>
      <c r="K32" s="110" t="str" cm="1">
        <f t="array" ref="K32">IFERROR(_FV(Table3[[#This Row],[Fund]],"52 week low",TRUE),"")</f>
        <v/>
      </c>
      <c r="L32" s="110" t="str">
        <f>IFERROR(Table3[[#This Row],[52 week low]] + ((Table3[[#This Row],[52 week high]]-Table3[[#This Row],[52 week low]])/2),"")</f>
        <v/>
      </c>
      <c r="M32" s="111" t="str">
        <f>IFERROR((Table3[[#This Row],[Close]]-Table3[[#This Row],[Alert Price]])/Table3[[#This Row],[Alert Price]],"")</f>
        <v/>
      </c>
      <c r="N32" s="112" t="str">
        <f>IFERROR(_FV(Table3[[#This Row],[Fund]],"Beta"),"")</f>
        <v/>
      </c>
    </row>
  </sheetData>
  <conditionalFormatting sqref="M2:M32">
    <cfRule type="iconSet" priority="25">
      <iconSet reverse="1">
        <cfvo type="percent" val="0"/>
        <cfvo type="num" val="-9.9999999999999998E-13"/>
        <cfvo type="num" val="0" gte="0"/>
      </iconSet>
    </cfRule>
  </conditionalFormatting>
  <conditionalFormatting sqref="A1:A1048576">
    <cfRule type="duplicateValues" dxfId="26" priority="1"/>
  </conditionalFormatting>
  <pageMargins left="0.7" right="0.7" top="0.75" bottom="0.75" header="0.3" footer="0.3"/>
  <pageSetup orientation="portrait" horizontalDpi="300" verticalDpi="3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3F0AD9-D6EE-45AF-B4A8-3F62D2B3078E}">
  <dimension ref="A2:M1002"/>
  <sheetViews>
    <sheetView showGridLines="0" workbookViewId="0">
      <pane ySplit="5" topLeftCell="C13" activePane="bottomLeft" state="frozen"/>
      <selection pane="bottomLeft" activeCell="D16" sqref="D16"/>
    </sheetView>
  </sheetViews>
  <sheetFormatPr defaultRowHeight="15"/>
  <cols>
    <col min="1" max="1" width="0" style="35" hidden="1" customWidth="1"/>
    <col min="2" max="2" width="11.140625" style="35" customWidth="1"/>
    <col min="3" max="3" width="9.140625" style="35"/>
    <col min="4" max="4" width="46.42578125" style="35" bestFit="1" customWidth="1"/>
    <col min="5" max="5" width="10.85546875" style="35" bestFit="1" customWidth="1"/>
    <col min="6" max="6" width="14.28515625" style="62" customWidth="1"/>
    <col min="7" max="7" width="10.7109375" style="61" bestFit="1" customWidth="1"/>
    <col min="8" max="8" width="13.28515625" style="35" bestFit="1" customWidth="1"/>
    <col min="9" max="9" width="12.85546875" style="35" bestFit="1" customWidth="1"/>
    <col min="10" max="10" width="13.28515625" style="35" bestFit="1" customWidth="1"/>
    <col min="11" max="11" width="13.28515625" style="35" customWidth="1"/>
    <col min="12" max="12" width="17.42578125" style="35" bestFit="1" customWidth="1"/>
    <col min="13" max="13" width="18.140625" style="35" bestFit="1" customWidth="1"/>
    <col min="14" max="16384" width="9.140625" style="35"/>
  </cols>
  <sheetData>
    <row r="2" spans="1:13">
      <c r="D2" s="94" t="s">
        <v>38</v>
      </c>
      <c r="E2" s="94"/>
      <c r="F2" s="65">
        <f>SUMIF(E:E,"Investment",K:K)</f>
        <v>-20.405273224043739</v>
      </c>
      <c r="H2" s="95" t="s">
        <v>39</v>
      </c>
      <c r="I2" s="95"/>
      <c r="J2" s="65">
        <f>SUMIF(E:E,"IRA",K:K)</f>
        <v>372.71548999999987</v>
      </c>
      <c r="L2" s="35" t="s">
        <v>40</v>
      </c>
      <c r="M2" s="65">
        <f>J2+F2</f>
        <v>352.31021677595612</v>
      </c>
    </row>
    <row r="5" spans="1:13">
      <c r="A5" s="35" t="s">
        <v>41</v>
      </c>
      <c r="B5" s="35" t="s">
        <v>42</v>
      </c>
      <c r="C5" s="35" t="s">
        <v>43</v>
      </c>
      <c r="D5" s="35" t="s">
        <v>44</v>
      </c>
      <c r="E5" s="35" t="s">
        <v>45</v>
      </c>
      <c r="F5" s="62" t="s">
        <v>46</v>
      </c>
      <c r="G5" s="61" t="s">
        <v>47</v>
      </c>
      <c r="H5" s="35" t="s">
        <v>48</v>
      </c>
      <c r="I5" s="35" t="s">
        <v>49</v>
      </c>
      <c r="J5" s="35" t="s">
        <v>50</v>
      </c>
      <c r="K5" s="35" t="s">
        <v>51</v>
      </c>
      <c r="L5" s="35" t="s">
        <v>52</v>
      </c>
      <c r="M5" s="35" t="s">
        <v>53</v>
      </c>
    </row>
    <row r="6" spans="1:13">
      <c r="A6" s="35" t="str">
        <f t="shared" ref="A6:A69" si="0">C6&amp;E6</f>
        <v xml:space="preserve"> FNILXIRA</v>
      </c>
      <c r="B6" s="60">
        <v>43888</v>
      </c>
      <c r="C6" s="35" t="s">
        <v>54</v>
      </c>
      <c r="D6" s="35" t="e" vm="121">
        <v>#VALUE!</v>
      </c>
      <c r="E6" s="35" t="s">
        <v>55</v>
      </c>
      <c r="F6" s="62">
        <v>23.969000000000001</v>
      </c>
      <c r="G6" s="61">
        <v>10.43</v>
      </c>
      <c r="H6" s="61">
        <f t="shared" ref="H6:H22" si="1">G6*F6</f>
        <v>249.99666999999999</v>
      </c>
      <c r="I6" s="36">
        <f t="shared" ref="I6:I22" si="2">_FV(D6,"Price")</f>
        <v>11.29</v>
      </c>
      <c r="J6" s="36">
        <f t="shared" ref="J6:J22" si="3">I6*F6</f>
        <v>270.61000999999999</v>
      </c>
      <c r="K6" s="36">
        <f t="shared" ref="K6:K22" si="4">J6-H6</f>
        <v>20.613339999999994</v>
      </c>
      <c r="L6" s="64">
        <f>(J6-H6)/H6</f>
        <v>8.245445829338445E-2</v>
      </c>
      <c r="M6" s="63">
        <f t="shared" ref="M6:M22" si="5">SUMIF(A:A,A6,J:J) / SUMIF(E:E,E6,J:J)</f>
        <v>0.37684124810015773</v>
      </c>
    </row>
    <row r="7" spans="1:13">
      <c r="A7" s="35" t="str">
        <f t="shared" si="0"/>
        <v xml:space="preserve"> FXAIXIRA</v>
      </c>
      <c r="B7" s="60">
        <v>43910</v>
      </c>
      <c r="C7" s="35" t="s">
        <v>56</v>
      </c>
      <c r="D7" s="35" t="e" vm="118">
        <v>#VALUE!</v>
      </c>
      <c r="E7" s="35" t="s">
        <v>55</v>
      </c>
      <c r="F7" s="62">
        <v>3.1139999999999999</v>
      </c>
      <c r="G7" s="61">
        <v>80.28</v>
      </c>
      <c r="H7" s="61">
        <f t="shared" si="1"/>
        <v>249.99191999999999</v>
      </c>
      <c r="I7" s="36">
        <f t="shared" si="2"/>
        <v>110.41</v>
      </c>
      <c r="J7" s="36">
        <f t="shared" si="3"/>
        <v>343.81673999999998</v>
      </c>
      <c r="K7" s="36">
        <f t="shared" si="4"/>
        <v>93.824819999999988</v>
      </c>
      <c r="L7" s="64">
        <f t="shared" ref="L7:L22" si="6">(J7-H7)/H7</f>
        <v>0.37531141006477325</v>
      </c>
      <c r="M7" s="63">
        <f t="shared" si="5"/>
        <v>0.37277272147599477</v>
      </c>
    </row>
    <row r="8" spans="1:13">
      <c r="A8" s="35" t="str">
        <f t="shared" si="0"/>
        <v xml:space="preserve"> FNILXIRA</v>
      </c>
      <c r="B8" s="60">
        <v>43910</v>
      </c>
      <c r="C8" s="35" t="s">
        <v>54</v>
      </c>
      <c r="D8" s="35" t="e" vm="121">
        <v>#VALUE!</v>
      </c>
      <c r="E8" s="35" t="s">
        <v>55</v>
      </c>
      <c r="F8" s="62">
        <v>30.978999999999999</v>
      </c>
      <c r="G8" s="61">
        <v>8.07</v>
      </c>
      <c r="H8" s="61">
        <f t="shared" si="1"/>
        <v>250.00053</v>
      </c>
      <c r="I8" s="36">
        <f t="shared" si="2"/>
        <v>11.29</v>
      </c>
      <c r="J8" s="36">
        <f t="shared" si="3"/>
        <v>349.75290999999999</v>
      </c>
      <c r="K8" s="36">
        <f t="shared" si="4"/>
        <v>99.752379999999988</v>
      </c>
      <c r="L8" s="64">
        <f t="shared" si="6"/>
        <v>0.39900867410161084</v>
      </c>
      <c r="M8" s="63">
        <f t="shared" si="5"/>
        <v>0.37684124810015773</v>
      </c>
    </row>
    <row r="9" spans="1:13">
      <c r="A9" s="35" t="str">
        <f t="shared" si="0"/>
        <v xml:space="preserve"> FXAIXIRA</v>
      </c>
      <c r="B9" s="60">
        <v>43941</v>
      </c>
      <c r="C9" s="35" t="s">
        <v>56</v>
      </c>
      <c r="D9" s="35" t="e" vm="118">
        <v>#VALUE!</v>
      </c>
      <c r="E9" s="35" t="s">
        <v>55</v>
      </c>
      <c r="F9" s="62">
        <v>2.5529999999999999</v>
      </c>
      <c r="G9" s="61">
        <v>97.92</v>
      </c>
      <c r="H9" s="61">
        <f t="shared" si="1"/>
        <v>249.98975999999999</v>
      </c>
      <c r="I9" s="36">
        <f t="shared" si="2"/>
        <v>110.41</v>
      </c>
      <c r="J9" s="36">
        <f t="shared" si="3"/>
        <v>281.87673000000001</v>
      </c>
      <c r="K9" s="36">
        <f t="shared" si="4"/>
        <v>31.886970000000019</v>
      </c>
      <c r="L9" s="64">
        <f t="shared" si="6"/>
        <v>0.12755310457516347</v>
      </c>
      <c r="M9" s="63">
        <f t="shared" si="5"/>
        <v>0.37277272147599477</v>
      </c>
    </row>
    <row r="10" spans="1:13">
      <c r="A10" s="35" t="str">
        <f t="shared" si="0"/>
        <v xml:space="preserve"> FNBGXIRA</v>
      </c>
      <c r="B10" s="60">
        <v>43908</v>
      </c>
      <c r="C10" s="35" t="s">
        <v>57</v>
      </c>
      <c r="D10" s="35" t="e" vm="120">
        <v>#VALUE!</v>
      </c>
      <c r="E10" s="35" t="s">
        <v>55</v>
      </c>
      <c r="F10" s="62">
        <v>25.773</v>
      </c>
      <c r="G10" s="61">
        <v>15.52</v>
      </c>
      <c r="H10" s="61">
        <f t="shared" si="1"/>
        <v>399.99696</v>
      </c>
      <c r="I10" s="36">
        <f t="shared" si="2"/>
        <v>17.03</v>
      </c>
      <c r="J10" s="36">
        <f t="shared" si="3"/>
        <v>438.91419000000002</v>
      </c>
      <c r="K10" s="36">
        <f t="shared" si="4"/>
        <v>38.917230000000018</v>
      </c>
      <c r="L10" s="64">
        <f t="shared" si="6"/>
        <v>9.7293814432989734E-2</v>
      </c>
      <c r="M10" s="63">
        <f t="shared" si="5"/>
        <v>0.18989838878631909</v>
      </c>
    </row>
    <row r="11" spans="1:13">
      <c r="A11" s="35" t="str">
        <f t="shared" si="0"/>
        <v xml:space="preserve"> FNILXIRA</v>
      </c>
      <c r="B11" s="60">
        <v>43941</v>
      </c>
      <c r="C11" s="35" t="s">
        <v>54</v>
      </c>
      <c r="D11" s="35" t="e" vm="121">
        <v>#VALUE!</v>
      </c>
      <c r="E11" s="35" t="s">
        <v>55</v>
      </c>
      <c r="F11" s="62">
        <v>25.151</v>
      </c>
      <c r="G11" s="61">
        <v>9.94</v>
      </c>
      <c r="H11" s="61">
        <f t="shared" si="1"/>
        <v>250.00093999999999</v>
      </c>
      <c r="I11" s="36">
        <f t="shared" si="2"/>
        <v>11.29</v>
      </c>
      <c r="J11" s="36">
        <f t="shared" si="3"/>
        <v>283.95479</v>
      </c>
      <c r="K11" s="36">
        <f t="shared" si="4"/>
        <v>33.953850000000017</v>
      </c>
      <c r="L11" s="64">
        <f t="shared" si="6"/>
        <v>0.13581488933601618</v>
      </c>
      <c r="M11" s="63">
        <f t="shared" si="5"/>
        <v>0.37684124810015773</v>
      </c>
    </row>
    <row r="12" spans="1:13">
      <c r="A12" s="35" t="str">
        <f t="shared" si="0"/>
        <v xml:space="preserve"> FNILXIRA</v>
      </c>
      <c r="B12" s="60">
        <v>43971</v>
      </c>
      <c r="C12" s="35" t="s">
        <v>54</v>
      </c>
      <c r="D12" s="35" t="e" vm="121">
        <v>#VALUE!</v>
      </c>
      <c r="E12" s="35" t="s">
        <v>55</v>
      </c>
      <c r="F12" s="62">
        <v>16.667000000000002</v>
      </c>
      <c r="G12" s="61">
        <v>10.5</v>
      </c>
      <c r="H12" s="61">
        <f t="shared" si="1"/>
        <v>175.00350000000003</v>
      </c>
      <c r="I12" s="36">
        <f t="shared" si="2"/>
        <v>11.29</v>
      </c>
      <c r="J12" s="36">
        <f t="shared" si="3"/>
        <v>188.17043000000001</v>
      </c>
      <c r="K12" s="36">
        <f t="shared" si="4"/>
        <v>13.166929999999979</v>
      </c>
      <c r="L12" s="64">
        <f t="shared" si="6"/>
        <v>7.5238095238095104E-2</v>
      </c>
      <c r="M12" s="63">
        <f t="shared" si="5"/>
        <v>0.37684124810015773</v>
      </c>
    </row>
    <row r="13" spans="1:13">
      <c r="A13" s="35" t="str">
        <f t="shared" si="0"/>
        <v xml:space="preserve"> FXAIXIRA</v>
      </c>
      <c r="B13" s="60">
        <v>43971</v>
      </c>
      <c r="C13" s="35" t="s">
        <v>56</v>
      </c>
      <c r="D13" s="35" t="e" vm="118">
        <v>#VALUE!</v>
      </c>
      <c r="E13" s="35" t="s">
        <v>55</v>
      </c>
      <c r="F13" s="62">
        <v>1.6950000000000001</v>
      </c>
      <c r="G13" s="61">
        <v>103.27</v>
      </c>
      <c r="H13" s="61">
        <f t="shared" si="1"/>
        <v>175.04265000000001</v>
      </c>
      <c r="I13" s="36">
        <f t="shared" si="2"/>
        <v>110.41</v>
      </c>
      <c r="J13" s="36">
        <f t="shared" si="3"/>
        <v>187.14494999999999</v>
      </c>
      <c r="K13" s="36">
        <f t="shared" si="4"/>
        <v>12.102299999999985</v>
      </c>
      <c r="L13" s="64">
        <f t="shared" si="6"/>
        <v>6.9139149801491148E-2</v>
      </c>
      <c r="M13" s="63">
        <f t="shared" si="5"/>
        <v>0.37277272147599477</v>
      </c>
    </row>
    <row r="14" spans="1:13">
      <c r="A14" s="35" t="str">
        <f t="shared" si="0"/>
        <v xml:space="preserve"> FXAIXIRA</v>
      </c>
      <c r="B14" s="60">
        <v>43888</v>
      </c>
      <c r="C14" s="35" t="s">
        <v>56</v>
      </c>
      <c r="D14" s="35" t="e" vm="118">
        <v>#VALUE!</v>
      </c>
      <c r="E14" s="35" t="s">
        <v>55</v>
      </c>
      <c r="F14" s="62">
        <v>2.4129999999999998</v>
      </c>
      <c r="G14" s="61">
        <v>103.59</v>
      </c>
      <c r="H14" s="61">
        <f t="shared" si="1"/>
        <v>249.96267</v>
      </c>
      <c r="I14" s="36">
        <f t="shared" si="2"/>
        <v>110.41</v>
      </c>
      <c r="J14" s="36">
        <f t="shared" si="3"/>
        <v>266.41932999999995</v>
      </c>
      <c r="K14" s="36">
        <f t="shared" si="4"/>
        <v>16.456659999999943</v>
      </c>
      <c r="L14" s="64">
        <f t="shared" si="6"/>
        <v>6.5836470701804969E-2</v>
      </c>
      <c r="M14" s="63">
        <f t="shared" si="5"/>
        <v>0.37277272147599477</v>
      </c>
    </row>
    <row r="15" spans="1:13">
      <c r="A15" s="35" t="str">
        <f t="shared" si="0"/>
        <v xml:space="preserve"> FUAMXIRA</v>
      </c>
      <c r="B15" s="60">
        <v>43908</v>
      </c>
      <c r="C15" s="35" t="s">
        <v>58</v>
      </c>
      <c r="D15" s="35" t="e" vm="122">
        <v>#VALUE!</v>
      </c>
      <c r="E15" s="35" t="s">
        <v>55</v>
      </c>
      <c r="F15" s="62">
        <v>8.6280000000000001</v>
      </c>
      <c r="G15" s="61">
        <v>11.59</v>
      </c>
      <c r="H15" s="61">
        <f t="shared" si="1"/>
        <v>99.998519999999999</v>
      </c>
      <c r="I15" s="36">
        <f t="shared" si="2"/>
        <v>12.03</v>
      </c>
      <c r="J15" s="36">
        <f t="shared" si="3"/>
        <v>103.79483999999999</v>
      </c>
      <c r="K15" s="36">
        <f t="shared" si="4"/>
        <v>3.7963199999999944</v>
      </c>
      <c r="L15" s="64">
        <f t="shared" si="6"/>
        <v>3.7963761863675526E-2</v>
      </c>
      <c r="M15" s="63">
        <f t="shared" si="5"/>
        <v>6.0487641637528337E-2</v>
      </c>
    </row>
    <row r="16" spans="1:13">
      <c r="A16" s="35" t="str">
        <f t="shared" si="0"/>
        <v xml:space="preserve"> FNILXIRA</v>
      </c>
      <c r="B16" s="60">
        <v>44004</v>
      </c>
      <c r="C16" s="35" t="s">
        <v>54</v>
      </c>
      <c r="D16" s="35" t="e" vm="121">
        <v>#VALUE!</v>
      </c>
      <c r="E16" s="35" t="s">
        <v>55</v>
      </c>
      <c r="F16" s="62">
        <v>15.808</v>
      </c>
      <c r="G16" s="61">
        <v>11.07</v>
      </c>
      <c r="H16" s="61">
        <f t="shared" si="1"/>
        <v>174.99456000000001</v>
      </c>
      <c r="I16" s="36">
        <f t="shared" si="2"/>
        <v>11.29</v>
      </c>
      <c r="J16" s="36">
        <f t="shared" si="3"/>
        <v>178.47232</v>
      </c>
      <c r="K16" s="36">
        <f t="shared" si="4"/>
        <v>3.4777599999999893</v>
      </c>
      <c r="L16" s="64">
        <f t="shared" si="6"/>
        <v>1.9873532068653957E-2</v>
      </c>
      <c r="M16" s="63">
        <f t="shared" si="5"/>
        <v>0.37684124810015773</v>
      </c>
    </row>
    <row r="17" spans="1:13">
      <c r="A17" s="35" t="str">
        <f t="shared" si="0"/>
        <v xml:space="preserve"> FXAIXIRA</v>
      </c>
      <c r="B17" s="60">
        <v>44004</v>
      </c>
      <c r="C17" s="35" t="s">
        <v>56</v>
      </c>
      <c r="D17" s="35" t="e" vm="118">
        <v>#VALUE!</v>
      </c>
      <c r="E17" s="35" t="s">
        <v>55</v>
      </c>
      <c r="F17" s="62">
        <v>1.6120000000000001</v>
      </c>
      <c r="G17" s="61">
        <v>108.54</v>
      </c>
      <c r="H17" s="61">
        <f t="shared" si="1"/>
        <v>174.96648000000002</v>
      </c>
      <c r="I17" s="36">
        <f t="shared" si="2"/>
        <v>110.41</v>
      </c>
      <c r="J17" s="36">
        <f t="shared" si="3"/>
        <v>177.98092</v>
      </c>
      <c r="K17" s="36">
        <f t="shared" si="4"/>
        <v>3.0144399999999791</v>
      </c>
      <c r="L17" s="64">
        <f t="shared" si="6"/>
        <v>1.7228671457527059E-2</v>
      </c>
      <c r="M17" s="63">
        <f t="shared" si="5"/>
        <v>0.37277272147599477</v>
      </c>
    </row>
    <row r="18" spans="1:13">
      <c r="A18" s="35" t="str">
        <f t="shared" si="0"/>
        <v xml:space="preserve"> FNBGXIRA</v>
      </c>
      <c r="B18" s="60">
        <v>44004</v>
      </c>
      <c r="C18" s="35" t="s">
        <v>57</v>
      </c>
      <c r="D18" s="35" t="e" vm="120">
        <v>#VALUE!</v>
      </c>
      <c r="E18" s="35" t="s">
        <v>55</v>
      </c>
      <c r="F18" s="62">
        <v>5.9489999999999998</v>
      </c>
      <c r="G18" s="61">
        <v>16.809999999999999</v>
      </c>
      <c r="H18" s="61">
        <f t="shared" si="1"/>
        <v>100.00268999999999</v>
      </c>
      <c r="I18" s="36">
        <f t="shared" si="2"/>
        <v>17.03</v>
      </c>
      <c r="J18" s="36">
        <f t="shared" si="3"/>
        <v>101.31147</v>
      </c>
      <c r="K18" s="36">
        <f t="shared" si="4"/>
        <v>1.3087800000000129</v>
      </c>
      <c r="L18" s="64">
        <f t="shared" si="6"/>
        <v>1.3087447947650339E-2</v>
      </c>
      <c r="M18" s="63">
        <f t="shared" si="5"/>
        <v>0.18989838878631909</v>
      </c>
    </row>
    <row r="19" spans="1:13">
      <c r="A19" s="35" t="str">
        <f t="shared" si="0"/>
        <v xml:space="preserve"> FUAMXIRA</v>
      </c>
      <c r="B19" s="60">
        <v>44004</v>
      </c>
      <c r="C19" s="35" t="s">
        <v>58</v>
      </c>
      <c r="D19" s="35" t="e" vm="122">
        <v>#VALUE!</v>
      </c>
      <c r="E19" s="35" t="s">
        <v>55</v>
      </c>
      <c r="F19" s="62">
        <v>4.1669999999999998</v>
      </c>
      <c r="G19" s="61">
        <v>12</v>
      </c>
      <c r="H19" s="61">
        <f t="shared" si="1"/>
        <v>50.003999999999998</v>
      </c>
      <c r="I19" s="36">
        <f t="shared" si="2"/>
        <v>12.03</v>
      </c>
      <c r="J19" s="36">
        <f t="shared" si="3"/>
        <v>50.129009999999994</v>
      </c>
      <c r="K19" s="36">
        <f t="shared" si="4"/>
        <v>0.12500999999999607</v>
      </c>
      <c r="L19" s="64">
        <f t="shared" si="6"/>
        <v>2.4999999999999216E-3</v>
      </c>
      <c r="M19" s="63">
        <f t="shared" si="5"/>
        <v>6.0487641637528337E-2</v>
      </c>
    </row>
    <row r="20" spans="1:13">
      <c r="A20" s="35" t="str">
        <f t="shared" si="0"/>
        <v xml:space="preserve"> FUAMXIRA</v>
      </c>
      <c r="B20" s="60">
        <v>43971</v>
      </c>
      <c r="C20" s="35" t="s">
        <v>58</v>
      </c>
      <c r="D20" s="35" t="e" vm="122">
        <v>#VALUE!</v>
      </c>
      <c r="E20" s="35" t="s">
        <v>55</v>
      </c>
      <c r="F20" s="62">
        <v>4.1630000000000003</v>
      </c>
      <c r="G20" s="61">
        <v>12.01</v>
      </c>
      <c r="H20" s="61">
        <f t="shared" si="1"/>
        <v>49.997630000000001</v>
      </c>
      <c r="I20" s="36">
        <f t="shared" si="2"/>
        <v>12.03</v>
      </c>
      <c r="J20" s="36">
        <f t="shared" si="3"/>
        <v>50.080890000000004</v>
      </c>
      <c r="K20" s="36">
        <f t="shared" si="4"/>
        <v>8.3260000000002776E-2</v>
      </c>
      <c r="L20" s="64">
        <f t="shared" si="6"/>
        <v>1.6652789342215377E-3</v>
      </c>
      <c r="M20" s="63">
        <f t="shared" si="5"/>
        <v>6.0487641637528337E-2</v>
      </c>
    </row>
    <row r="21" spans="1:13">
      <c r="A21" s="35" t="str">
        <f t="shared" si="0"/>
        <v xml:space="preserve"> FNBGXIRA</v>
      </c>
      <c r="B21" s="60">
        <v>43971</v>
      </c>
      <c r="C21" s="35" t="s">
        <v>57</v>
      </c>
      <c r="D21" s="35" t="e" vm="120">
        <v>#VALUE!</v>
      </c>
      <c r="E21" s="35" t="s">
        <v>55</v>
      </c>
      <c r="F21" s="62">
        <v>5.8860000000000001</v>
      </c>
      <c r="G21" s="61">
        <v>16.989999999999998</v>
      </c>
      <c r="H21" s="61">
        <f t="shared" si="1"/>
        <v>100.00313999999999</v>
      </c>
      <c r="I21" s="36">
        <f t="shared" si="2"/>
        <v>17.03</v>
      </c>
      <c r="J21" s="36">
        <f t="shared" si="3"/>
        <v>100.23858000000001</v>
      </c>
      <c r="K21" s="36">
        <f t="shared" si="4"/>
        <v>0.23544000000002541</v>
      </c>
      <c r="L21" s="64">
        <f t="shared" si="6"/>
        <v>2.3543260741615258E-3</v>
      </c>
      <c r="M21" s="63">
        <f t="shared" si="5"/>
        <v>0.18989838878631909</v>
      </c>
    </row>
    <row r="22" spans="1:13">
      <c r="A22" s="35" t="str">
        <f t="shared" si="0"/>
        <v>WFCInvestment</v>
      </c>
      <c r="B22" s="60">
        <v>44008</v>
      </c>
      <c r="C22" s="35" t="s">
        <v>59</v>
      </c>
      <c r="D22" s="35" t="e" vm="81">
        <v>#VALUE!</v>
      </c>
      <c r="E22" s="35" t="s">
        <v>60</v>
      </c>
      <c r="F22" s="62">
        <v>10</v>
      </c>
      <c r="G22" s="61">
        <v>25.9</v>
      </c>
      <c r="H22" s="61">
        <f t="shared" si="1"/>
        <v>259</v>
      </c>
      <c r="I22" s="36">
        <f t="shared" si="2"/>
        <v>24.04</v>
      </c>
      <c r="J22" s="36">
        <f t="shared" si="3"/>
        <v>240.39999999999998</v>
      </c>
      <c r="K22" s="36">
        <f t="shared" si="4"/>
        <v>-18.600000000000023</v>
      </c>
      <c r="L22" s="64">
        <f t="shared" si="6"/>
        <v>-7.1814671814671896E-2</v>
      </c>
      <c r="M22" s="63">
        <f t="shared" si="5"/>
        <v>0.67225539873963192</v>
      </c>
    </row>
    <row r="23" spans="1:13">
      <c r="A23" s="35" t="str">
        <f t="shared" si="0"/>
        <v>CVSInvestment</v>
      </c>
      <c r="B23" s="60">
        <v>44021</v>
      </c>
      <c r="C23" s="35" t="s">
        <v>61</v>
      </c>
      <c r="D23" s="35" t="e" vm="24">
        <v>#VALUE!</v>
      </c>
      <c r="E23" s="35" t="s">
        <v>60</v>
      </c>
      <c r="F23" s="62">
        <v>1.9125683060109291</v>
      </c>
      <c r="G23" s="61">
        <v>62.2239</v>
      </c>
      <c r="H23" s="61">
        <f t="shared" ref="H23" si="7">G23*F23</f>
        <v>119.00745901639345</v>
      </c>
      <c r="I23" s="36">
        <f t="shared" ref="I23" si="8">_FV(D23,"Price")</f>
        <v>61.28</v>
      </c>
      <c r="J23" s="36">
        <f t="shared" ref="J23" si="9">I23*F23</f>
        <v>117.20218579234974</v>
      </c>
      <c r="K23" s="36">
        <f t="shared" ref="K23" si="10">J23-H23</f>
        <v>-1.8052732240437166</v>
      </c>
      <c r="L23" s="64">
        <f t="shared" ref="L23" si="11">(J23-H23)/H23</f>
        <v>-1.5169412396201464E-2</v>
      </c>
      <c r="M23" s="63">
        <f t="shared" ref="M23" si="12">SUMIF(A:A,A23,J:J) / SUMIF(E:E,E23,J:J)</f>
        <v>0.32774460126036814</v>
      </c>
    </row>
    <row r="24" spans="1:13">
      <c r="A24" s="35" t="str">
        <f t="shared" si="0"/>
        <v/>
      </c>
      <c r="K24" s="36"/>
    </row>
    <row r="25" spans="1:13">
      <c r="A25" s="35" t="str">
        <f t="shared" si="0"/>
        <v/>
      </c>
      <c r="K25" s="36"/>
    </row>
    <row r="26" spans="1:13">
      <c r="A26" s="35" t="str">
        <f t="shared" si="0"/>
        <v/>
      </c>
      <c r="K26" s="36"/>
    </row>
    <row r="27" spans="1:13">
      <c r="A27" s="35" t="str">
        <f t="shared" si="0"/>
        <v/>
      </c>
      <c r="K27" s="36"/>
    </row>
    <row r="28" spans="1:13">
      <c r="A28" s="35" t="str">
        <f t="shared" si="0"/>
        <v/>
      </c>
      <c r="K28" s="36"/>
    </row>
    <row r="29" spans="1:13">
      <c r="A29" s="35" t="str">
        <f t="shared" si="0"/>
        <v/>
      </c>
      <c r="K29" s="36"/>
    </row>
    <row r="30" spans="1:13">
      <c r="A30" s="35" t="str">
        <f t="shared" si="0"/>
        <v/>
      </c>
      <c r="K30" s="36"/>
    </row>
    <row r="31" spans="1:13">
      <c r="A31" s="35" t="str">
        <f t="shared" si="0"/>
        <v/>
      </c>
      <c r="K31" s="36"/>
    </row>
    <row r="32" spans="1:13">
      <c r="A32" s="35" t="str">
        <f t="shared" si="0"/>
        <v/>
      </c>
      <c r="K32" s="36"/>
    </row>
    <row r="33" spans="1:11">
      <c r="A33" s="35" t="str">
        <f t="shared" si="0"/>
        <v/>
      </c>
      <c r="K33" s="36"/>
    </row>
    <row r="34" spans="1:11">
      <c r="A34" s="35" t="str">
        <f t="shared" si="0"/>
        <v/>
      </c>
      <c r="K34" s="36"/>
    </row>
    <row r="35" spans="1:11">
      <c r="A35" s="35" t="str">
        <f t="shared" si="0"/>
        <v/>
      </c>
      <c r="K35" s="36"/>
    </row>
    <row r="36" spans="1:11">
      <c r="A36" s="35" t="str">
        <f t="shared" si="0"/>
        <v/>
      </c>
      <c r="K36" s="36"/>
    </row>
    <row r="37" spans="1:11">
      <c r="A37" s="35" t="str">
        <f t="shared" si="0"/>
        <v/>
      </c>
      <c r="K37" s="36"/>
    </row>
    <row r="38" spans="1:11">
      <c r="A38" s="35" t="str">
        <f t="shared" si="0"/>
        <v/>
      </c>
      <c r="K38" s="36"/>
    </row>
    <row r="39" spans="1:11">
      <c r="A39" s="35" t="str">
        <f t="shared" si="0"/>
        <v/>
      </c>
      <c r="K39" s="36"/>
    </row>
    <row r="40" spans="1:11">
      <c r="A40" s="35" t="str">
        <f t="shared" si="0"/>
        <v/>
      </c>
      <c r="K40" s="36"/>
    </row>
    <row r="41" spans="1:11">
      <c r="A41" s="35" t="str">
        <f t="shared" si="0"/>
        <v/>
      </c>
      <c r="K41" s="36"/>
    </row>
    <row r="42" spans="1:11">
      <c r="A42" s="35" t="str">
        <f t="shared" si="0"/>
        <v/>
      </c>
      <c r="K42" s="36"/>
    </row>
    <row r="43" spans="1:11">
      <c r="A43" s="35" t="str">
        <f t="shared" si="0"/>
        <v/>
      </c>
      <c r="K43" s="36"/>
    </row>
    <row r="44" spans="1:11">
      <c r="A44" s="35" t="str">
        <f t="shared" si="0"/>
        <v/>
      </c>
      <c r="K44" s="36"/>
    </row>
    <row r="45" spans="1:11">
      <c r="A45" s="35" t="str">
        <f t="shared" si="0"/>
        <v/>
      </c>
      <c r="K45" s="36"/>
    </row>
    <row r="46" spans="1:11">
      <c r="A46" s="35" t="str">
        <f t="shared" si="0"/>
        <v/>
      </c>
      <c r="K46" s="36"/>
    </row>
    <row r="47" spans="1:11">
      <c r="A47" s="35" t="str">
        <f t="shared" si="0"/>
        <v/>
      </c>
      <c r="K47" s="36"/>
    </row>
    <row r="48" spans="1:11">
      <c r="A48" s="35" t="str">
        <f t="shared" si="0"/>
        <v/>
      </c>
      <c r="K48" s="36"/>
    </row>
    <row r="49" spans="1:11">
      <c r="A49" s="35" t="str">
        <f t="shared" si="0"/>
        <v/>
      </c>
      <c r="K49" s="36"/>
    </row>
    <row r="50" spans="1:11">
      <c r="A50" s="35" t="str">
        <f t="shared" si="0"/>
        <v/>
      </c>
      <c r="K50" s="36"/>
    </row>
    <row r="51" spans="1:11">
      <c r="A51" s="35" t="str">
        <f t="shared" si="0"/>
        <v/>
      </c>
      <c r="K51" s="36"/>
    </row>
    <row r="52" spans="1:11">
      <c r="A52" s="35" t="str">
        <f t="shared" si="0"/>
        <v/>
      </c>
      <c r="K52" s="36"/>
    </row>
    <row r="53" spans="1:11">
      <c r="A53" s="35" t="str">
        <f t="shared" si="0"/>
        <v/>
      </c>
      <c r="K53" s="36"/>
    </row>
    <row r="54" spans="1:11">
      <c r="A54" s="35" t="str">
        <f t="shared" si="0"/>
        <v/>
      </c>
      <c r="K54" s="36"/>
    </row>
    <row r="55" spans="1:11">
      <c r="A55" s="35" t="str">
        <f t="shared" si="0"/>
        <v/>
      </c>
      <c r="K55" s="36"/>
    </row>
    <row r="56" spans="1:11">
      <c r="A56" s="35" t="str">
        <f t="shared" si="0"/>
        <v/>
      </c>
      <c r="K56" s="36"/>
    </row>
    <row r="57" spans="1:11">
      <c r="A57" s="35" t="str">
        <f t="shared" si="0"/>
        <v/>
      </c>
      <c r="K57" s="36"/>
    </row>
    <row r="58" spans="1:11">
      <c r="A58" s="35" t="str">
        <f t="shared" si="0"/>
        <v/>
      </c>
      <c r="K58" s="36"/>
    </row>
    <row r="59" spans="1:11">
      <c r="A59" s="35" t="str">
        <f t="shared" si="0"/>
        <v/>
      </c>
      <c r="K59" s="36"/>
    </row>
    <row r="60" spans="1:11">
      <c r="A60" s="35" t="str">
        <f t="shared" si="0"/>
        <v/>
      </c>
      <c r="K60" s="36"/>
    </row>
    <row r="61" spans="1:11">
      <c r="A61" s="35" t="str">
        <f t="shared" si="0"/>
        <v/>
      </c>
      <c r="K61" s="36"/>
    </row>
    <row r="62" spans="1:11">
      <c r="A62" s="35" t="str">
        <f t="shared" si="0"/>
        <v/>
      </c>
      <c r="K62" s="36"/>
    </row>
    <row r="63" spans="1:11">
      <c r="A63" s="35" t="str">
        <f t="shared" si="0"/>
        <v/>
      </c>
      <c r="K63" s="36"/>
    </row>
    <row r="64" spans="1:11">
      <c r="A64" s="35" t="str">
        <f t="shared" si="0"/>
        <v/>
      </c>
      <c r="K64" s="36"/>
    </row>
    <row r="65" spans="1:11">
      <c r="A65" s="35" t="str">
        <f t="shared" si="0"/>
        <v/>
      </c>
      <c r="K65" s="36"/>
    </row>
    <row r="66" spans="1:11">
      <c r="A66" s="35" t="str">
        <f t="shared" si="0"/>
        <v/>
      </c>
      <c r="K66" s="36"/>
    </row>
    <row r="67" spans="1:11">
      <c r="A67" s="35" t="str">
        <f t="shared" si="0"/>
        <v/>
      </c>
      <c r="K67" s="36"/>
    </row>
    <row r="68" spans="1:11">
      <c r="A68" s="35" t="str">
        <f t="shared" si="0"/>
        <v/>
      </c>
      <c r="K68" s="36"/>
    </row>
    <row r="69" spans="1:11">
      <c r="A69" s="35" t="str">
        <f t="shared" si="0"/>
        <v/>
      </c>
      <c r="K69" s="36"/>
    </row>
    <row r="70" spans="1:11">
      <c r="A70" s="35" t="str">
        <f t="shared" ref="A70:A133" si="13">C70&amp;E70</f>
        <v/>
      </c>
      <c r="K70" s="36"/>
    </row>
    <row r="71" spans="1:11">
      <c r="A71" s="35" t="str">
        <f t="shared" si="13"/>
        <v/>
      </c>
      <c r="K71" s="36"/>
    </row>
    <row r="72" spans="1:11">
      <c r="A72" s="35" t="str">
        <f t="shared" si="13"/>
        <v/>
      </c>
      <c r="K72" s="36"/>
    </row>
    <row r="73" spans="1:11">
      <c r="A73" s="35" t="str">
        <f t="shared" si="13"/>
        <v/>
      </c>
      <c r="K73" s="36"/>
    </row>
    <row r="74" spans="1:11">
      <c r="A74" s="35" t="str">
        <f t="shared" si="13"/>
        <v/>
      </c>
      <c r="K74" s="36"/>
    </row>
    <row r="75" spans="1:11">
      <c r="A75" s="35" t="str">
        <f t="shared" si="13"/>
        <v/>
      </c>
      <c r="K75" s="36"/>
    </row>
    <row r="76" spans="1:11">
      <c r="A76" s="35" t="str">
        <f t="shared" si="13"/>
        <v/>
      </c>
      <c r="K76" s="36"/>
    </row>
    <row r="77" spans="1:11">
      <c r="A77" s="35" t="str">
        <f t="shared" si="13"/>
        <v/>
      </c>
      <c r="K77" s="36"/>
    </row>
    <row r="78" spans="1:11">
      <c r="A78" s="35" t="str">
        <f t="shared" si="13"/>
        <v/>
      </c>
      <c r="K78" s="36"/>
    </row>
    <row r="79" spans="1:11">
      <c r="A79" s="35" t="str">
        <f t="shared" si="13"/>
        <v/>
      </c>
      <c r="K79" s="36"/>
    </row>
    <row r="80" spans="1:11">
      <c r="A80" s="35" t="str">
        <f t="shared" si="13"/>
        <v/>
      </c>
      <c r="K80" s="36"/>
    </row>
    <row r="81" spans="1:11">
      <c r="A81" s="35" t="str">
        <f t="shared" si="13"/>
        <v/>
      </c>
      <c r="K81" s="36"/>
    </row>
    <row r="82" spans="1:11">
      <c r="A82" s="35" t="str">
        <f t="shared" si="13"/>
        <v/>
      </c>
      <c r="K82" s="36"/>
    </row>
    <row r="83" spans="1:11">
      <c r="A83" s="35" t="str">
        <f t="shared" si="13"/>
        <v/>
      </c>
      <c r="K83" s="36"/>
    </row>
    <row r="84" spans="1:11">
      <c r="A84" s="35" t="str">
        <f t="shared" si="13"/>
        <v/>
      </c>
      <c r="K84" s="36"/>
    </row>
    <row r="85" spans="1:11">
      <c r="A85" s="35" t="str">
        <f t="shared" si="13"/>
        <v/>
      </c>
      <c r="K85" s="36"/>
    </row>
    <row r="86" spans="1:11">
      <c r="A86" s="35" t="str">
        <f t="shared" si="13"/>
        <v/>
      </c>
      <c r="K86" s="36"/>
    </row>
    <row r="87" spans="1:11">
      <c r="A87" s="35" t="str">
        <f t="shared" si="13"/>
        <v/>
      </c>
      <c r="K87" s="36"/>
    </row>
    <row r="88" spans="1:11">
      <c r="A88" s="35" t="str">
        <f t="shared" si="13"/>
        <v/>
      </c>
      <c r="K88" s="36"/>
    </row>
    <row r="89" spans="1:11">
      <c r="A89" s="35" t="str">
        <f t="shared" si="13"/>
        <v/>
      </c>
      <c r="K89" s="36"/>
    </row>
    <row r="90" spans="1:11">
      <c r="A90" s="35" t="str">
        <f t="shared" si="13"/>
        <v/>
      </c>
      <c r="K90" s="36"/>
    </row>
    <row r="91" spans="1:11">
      <c r="A91" s="35" t="str">
        <f t="shared" si="13"/>
        <v/>
      </c>
      <c r="K91" s="36"/>
    </row>
    <row r="92" spans="1:11">
      <c r="A92" s="35" t="str">
        <f t="shared" si="13"/>
        <v/>
      </c>
      <c r="K92" s="36"/>
    </row>
    <row r="93" spans="1:11">
      <c r="A93" s="35" t="str">
        <f t="shared" si="13"/>
        <v/>
      </c>
      <c r="K93" s="36"/>
    </row>
    <row r="94" spans="1:11">
      <c r="A94" s="35" t="str">
        <f t="shared" si="13"/>
        <v/>
      </c>
      <c r="K94" s="36"/>
    </row>
    <row r="95" spans="1:11">
      <c r="A95" s="35" t="str">
        <f t="shared" si="13"/>
        <v/>
      </c>
      <c r="K95" s="36"/>
    </row>
    <row r="96" spans="1:11">
      <c r="A96" s="35" t="str">
        <f t="shared" si="13"/>
        <v/>
      </c>
      <c r="K96" s="36"/>
    </row>
    <row r="97" spans="1:11">
      <c r="A97" s="35" t="str">
        <f t="shared" si="13"/>
        <v/>
      </c>
      <c r="K97" s="36"/>
    </row>
    <row r="98" spans="1:11">
      <c r="A98" s="35" t="str">
        <f t="shared" si="13"/>
        <v/>
      </c>
      <c r="K98" s="36"/>
    </row>
    <row r="99" spans="1:11">
      <c r="A99" s="35" t="str">
        <f t="shared" si="13"/>
        <v/>
      </c>
      <c r="K99" s="36"/>
    </row>
    <row r="100" spans="1:11">
      <c r="A100" s="35" t="str">
        <f t="shared" si="13"/>
        <v/>
      </c>
      <c r="K100" s="36"/>
    </row>
    <row r="101" spans="1:11">
      <c r="A101" s="35" t="str">
        <f t="shared" si="13"/>
        <v/>
      </c>
      <c r="K101" s="36"/>
    </row>
    <row r="102" spans="1:11">
      <c r="A102" s="35" t="str">
        <f t="shared" si="13"/>
        <v/>
      </c>
      <c r="K102" s="36"/>
    </row>
    <row r="103" spans="1:11">
      <c r="A103" s="35" t="str">
        <f t="shared" si="13"/>
        <v/>
      </c>
      <c r="K103" s="36"/>
    </row>
    <row r="104" spans="1:11">
      <c r="A104" s="35" t="str">
        <f t="shared" si="13"/>
        <v/>
      </c>
      <c r="K104" s="36"/>
    </row>
    <row r="105" spans="1:11">
      <c r="A105" s="35" t="str">
        <f t="shared" si="13"/>
        <v/>
      </c>
      <c r="K105" s="36"/>
    </row>
    <row r="106" spans="1:11">
      <c r="A106" s="35" t="str">
        <f t="shared" si="13"/>
        <v/>
      </c>
      <c r="K106" s="36"/>
    </row>
    <row r="107" spans="1:11">
      <c r="A107" s="35" t="str">
        <f t="shared" si="13"/>
        <v/>
      </c>
      <c r="K107" s="36"/>
    </row>
    <row r="108" spans="1:11">
      <c r="A108" s="35" t="str">
        <f t="shared" si="13"/>
        <v/>
      </c>
      <c r="K108" s="36"/>
    </row>
    <row r="109" spans="1:11">
      <c r="A109" s="35" t="str">
        <f t="shared" si="13"/>
        <v/>
      </c>
      <c r="K109" s="36"/>
    </row>
    <row r="110" spans="1:11">
      <c r="A110" s="35" t="str">
        <f t="shared" si="13"/>
        <v/>
      </c>
      <c r="K110" s="36"/>
    </row>
    <row r="111" spans="1:11">
      <c r="A111" s="35" t="str">
        <f t="shared" si="13"/>
        <v/>
      </c>
      <c r="K111" s="36"/>
    </row>
    <row r="112" spans="1:11">
      <c r="A112" s="35" t="str">
        <f t="shared" si="13"/>
        <v/>
      </c>
      <c r="K112" s="36"/>
    </row>
    <row r="113" spans="1:11">
      <c r="A113" s="35" t="str">
        <f t="shared" si="13"/>
        <v/>
      </c>
      <c r="K113" s="36"/>
    </row>
    <row r="114" spans="1:11">
      <c r="A114" s="35" t="str">
        <f t="shared" si="13"/>
        <v/>
      </c>
      <c r="K114" s="36"/>
    </row>
    <row r="115" spans="1:11">
      <c r="A115" s="35" t="str">
        <f t="shared" si="13"/>
        <v/>
      </c>
      <c r="K115" s="36"/>
    </row>
    <row r="116" spans="1:11">
      <c r="A116" s="35" t="str">
        <f t="shared" si="13"/>
        <v/>
      </c>
      <c r="K116" s="36"/>
    </row>
    <row r="117" spans="1:11">
      <c r="A117" s="35" t="str">
        <f t="shared" si="13"/>
        <v/>
      </c>
      <c r="K117" s="36"/>
    </row>
    <row r="118" spans="1:11">
      <c r="A118" s="35" t="str">
        <f t="shared" si="13"/>
        <v/>
      </c>
      <c r="K118" s="36"/>
    </row>
    <row r="119" spans="1:11">
      <c r="A119" s="35" t="str">
        <f t="shared" si="13"/>
        <v/>
      </c>
      <c r="K119" s="36"/>
    </row>
    <row r="120" spans="1:11">
      <c r="A120" s="35" t="str">
        <f t="shared" si="13"/>
        <v/>
      </c>
      <c r="K120" s="36"/>
    </row>
    <row r="121" spans="1:11">
      <c r="A121" s="35" t="str">
        <f t="shared" si="13"/>
        <v/>
      </c>
      <c r="K121" s="36"/>
    </row>
    <row r="122" spans="1:11">
      <c r="A122" s="35" t="str">
        <f t="shared" si="13"/>
        <v/>
      </c>
      <c r="K122" s="36"/>
    </row>
    <row r="123" spans="1:11">
      <c r="A123" s="35" t="str">
        <f t="shared" si="13"/>
        <v/>
      </c>
      <c r="K123" s="36"/>
    </row>
    <row r="124" spans="1:11">
      <c r="A124" s="35" t="str">
        <f t="shared" si="13"/>
        <v/>
      </c>
      <c r="K124" s="36"/>
    </row>
    <row r="125" spans="1:11">
      <c r="A125" s="35" t="str">
        <f t="shared" si="13"/>
        <v/>
      </c>
      <c r="K125" s="36"/>
    </row>
    <row r="126" spans="1:11">
      <c r="A126" s="35" t="str">
        <f t="shared" si="13"/>
        <v/>
      </c>
      <c r="K126" s="36"/>
    </row>
    <row r="127" spans="1:11">
      <c r="A127" s="35" t="str">
        <f t="shared" si="13"/>
        <v/>
      </c>
      <c r="K127" s="36"/>
    </row>
    <row r="128" spans="1:11">
      <c r="A128" s="35" t="str">
        <f t="shared" si="13"/>
        <v/>
      </c>
      <c r="K128" s="36"/>
    </row>
    <row r="129" spans="1:11">
      <c r="A129" s="35" t="str">
        <f t="shared" si="13"/>
        <v/>
      </c>
      <c r="K129" s="36"/>
    </row>
    <row r="130" spans="1:11">
      <c r="A130" s="35" t="str">
        <f t="shared" si="13"/>
        <v/>
      </c>
      <c r="K130" s="36"/>
    </row>
    <row r="131" spans="1:11">
      <c r="A131" s="35" t="str">
        <f t="shared" si="13"/>
        <v/>
      </c>
      <c r="K131" s="36"/>
    </row>
    <row r="132" spans="1:11">
      <c r="A132" s="35" t="str">
        <f t="shared" si="13"/>
        <v/>
      </c>
      <c r="K132" s="36"/>
    </row>
    <row r="133" spans="1:11">
      <c r="A133" s="35" t="str">
        <f t="shared" si="13"/>
        <v/>
      </c>
      <c r="K133" s="36"/>
    </row>
    <row r="134" spans="1:11">
      <c r="A134" s="35" t="str">
        <f t="shared" ref="A134:A197" si="14">C134&amp;E134</f>
        <v/>
      </c>
      <c r="K134" s="36"/>
    </row>
    <row r="135" spans="1:11">
      <c r="A135" s="35" t="str">
        <f t="shared" si="14"/>
        <v/>
      </c>
      <c r="K135" s="36"/>
    </row>
    <row r="136" spans="1:11">
      <c r="A136" s="35" t="str">
        <f t="shared" si="14"/>
        <v/>
      </c>
      <c r="K136" s="36"/>
    </row>
    <row r="137" spans="1:11">
      <c r="A137" s="35" t="str">
        <f t="shared" si="14"/>
        <v/>
      </c>
      <c r="K137" s="36"/>
    </row>
    <row r="138" spans="1:11">
      <c r="A138" s="35" t="str">
        <f t="shared" si="14"/>
        <v/>
      </c>
      <c r="K138" s="36"/>
    </row>
    <row r="139" spans="1:11">
      <c r="A139" s="35" t="str">
        <f t="shared" si="14"/>
        <v/>
      </c>
      <c r="K139" s="36"/>
    </row>
    <row r="140" spans="1:11">
      <c r="A140" s="35" t="str">
        <f t="shared" si="14"/>
        <v/>
      </c>
      <c r="K140" s="36"/>
    </row>
    <row r="141" spans="1:11">
      <c r="A141" s="35" t="str">
        <f t="shared" si="14"/>
        <v/>
      </c>
      <c r="K141" s="36"/>
    </row>
    <row r="142" spans="1:11">
      <c r="A142" s="35" t="str">
        <f t="shared" si="14"/>
        <v/>
      </c>
      <c r="K142" s="36"/>
    </row>
    <row r="143" spans="1:11">
      <c r="A143" s="35" t="str">
        <f t="shared" si="14"/>
        <v/>
      </c>
      <c r="K143" s="36"/>
    </row>
    <row r="144" spans="1:11">
      <c r="A144" s="35" t="str">
        <f t="shared" si="14"/>
        <v/>
      </c>
      <c r="K144" s="36"/>
    </row>
    <row r="145" spans="1:11">
      <c r="A145" s="35" t="str">
        <f t="shared" si="14"/>
        <v/>
      </c>
      <c r="K145" s="36"/>
    </row>
    <row r="146" spans="1:11">
      <c r="A146" s="35" t="str">
        <f t="shared" si="14"/>
        <v/>
      </c>
      <c r="K146" s="36"/>
    </row>
    <row r="147" spans="1:11">
      <c r="A147" s="35" t="str">
        <f t="shared" si="14"/>
        <v/>
      </c>
      <c r="K147" s="36"/>
    </row>
    <row r="148" spans="1:11">
      <c r="A148" s="35" t="str">
        <f t="shared" si="14"/>
        <v/>
      </c>
      <c r="K148" s="36"/>
    </row>
    <row r="149" spans="1:11">
      <c r="A149" s="35" t="str">
        <f t="shared" si="14"/>
        <v/>
      </c>
      <c r="K149" s="36"/>
    </row>
    <row r="150" spans="1:11">
      <c r="A150" s="35" t="str">
        <f t="shared" si="14"/>
        <v/>
      </c>
      <c r="K150" s="36"/>
    </row>
    <row r="151" spans="1:11">
      <c r="A151" s="35" t="str">
        <f t="shared" si="14"/>
        <v/>
      </c>
      <c r="K151" s="36"/>
    </row>
    <row r="152" spans="1:11">
      <c r="A152" s="35" t="str">
        <f t="shared" si="14"/>
        <v/>
      </c>
      <c r="K152" s="36"/>
    </row>
    <row r="153" spans="1:11">
      <c r="A153" s="35" t="str">
        <f t="shared" si="14"/>
        <v/>
      </c>
      <c r="K153" s="36"/>
    </row>
    <row r="154" spans="1:11">
      <c r="A154" s="35" t="str">
        <f t="shared" si="14"/>
        <v/>
      </c>
      <c r="K154" s="36"/>
    </row>
    <row r="155" spans="1:11">
      <c r="A155" s="35" t="str">
        <f t="shared" si="14"/>
        <v/>
      </c>
      <c r="K155" s="36"/>
    </row>
    <row r="156" spans="1:11">
      <c r="A156" s="35" t="str">
        <f t="shared" si="14"/>
        <v/>
      </c>
      <c r="K156" s="36"/>
    </row>
    <row r="157" spans="1:11">
      <c r="A157" s="35" t="str">
        <f t="shared" si="14"/>
        <v/>
      </c>
      <c r="K157" s="36"/>
    </row>
    <row r="158" spans="1:11">
      <c r="A158" s="35" t="str">
        <f t="shared" si="14"/>
        <v/>
      </c>
      <c r="K158" s="36"/>
    </row>
    <row r="159" spans="1:11">
      <c r="A159" s="35" t="str">
        <f t="shared" si="14"/>
        <v/>
      </c>
      <c r="K159" s="36"/>
    </row>
    <row r="160" spans="1:11">
      <c r="A160" s="35" t="str">
        <f t="shared" si="14"/>
        <v/>
      </c>
      <c r="K160" s="36"/>
    </row>
    <row r="161" spans="1:11">
      <c r="A161" s="35" t="str">
        <f t="shared" si="14"/>
        <v/>
      </c>
      <c r="K161" s="36"/>
    </row>
    <row r="162" spans="1:11">
      <c r="A162" s="35" t="str">
        <f t="shared" si="14"/>
        <v/>
      </c>
      <c r="K162" s="36"/>
    </row>
    <row r="163" spans="1:11">
      <c r="A163" s="35" t="str">
        <f t="shared" si="14"/>
        <v/>
      </c>
      <c r="K163" s="36"/>
    </row>
    <row r="164" spans="1:11">
      <c r="A164" s="35" t="str">
        <f t="shared" si="14"/>
        <v/>
      </c>
      <c r="K164" s="36"/>
    </row>
    <row r="165" spans="1:11">
      <c r="A165" s="35" t="str">
        <f t="shared" si="14"/>
        <v/>
      </c>
      <c r="K165" s="36"/>
    </row>
    <row r="166" spans="1:11">
      <c r="A166" s="35" t="str">
        <f t="shared" si="14"/>
        <v/>
      </c>
      <c r="K166" s="36"/>
    </row>
    <row r="167" spans="1:11">
      <c r="A167" s="35" t="str">
        <f t="shared" si="14"/>
        <v/>
      </c>
      <c r="K167" s="36"/>
    </row>
    <row r="168" spans="1:11">
      <c r="A168" s="35" t="str">
        <f t="shared" si="14"/>
        <v/>
      </c>
      <c r="K168" s="36"/>
    </row>
    <row r="169" spans="1:11">
      <c r="A169" s="35" t="str">
        <f t="shared" si="14"/>
        <v/>
      </c>
      <c r="K169" s="36"/>
    </row>
    <row r="170" spans="1:11">
      <c r="A170" s="35" t="str">
        <f t="shared" si="14"/>
        <v/>
      </c>
      <c r="K170" s="36"/>
    </row>
    <row r="171" spans="1:11">
      <c r="A171" s="35" t="str">
        <f t="shared" si="14"/>
        <v/>
      </c>
      <c r="K171" s="36"/>
    </row>
    <row r="172" spans="1:11">
      <c r="A172" s="35" t="str">
        <f t="shared" si="14"/>
        <v/>
      </c>
      <c r="K172" s="36"/>
    </row>
    <row r="173" spans="1:11">
      <c r="A173" s="35" t="str">
        <f t="shared" si="14"/>
        <v/>
      </c>
      <c r="K173" s="36"/>
    </row>
    <row r="174" spans="1:11">
      <c r="A174" s="35" t="str">
        <f t="shared" si="14"/>
        <v/>
      </c>
      <c r="K174" s="36"/>
    </row>
    <row r="175" spans="1:11">
      <c r="A175" s="35" t="str">
        <f t="shared" si="14"/>
        <v/>
      </c>
      <c r="K175" s="36"/>
    </row>
    <row r="176" spans="1:11">
      <c r="A176" s="35" t="str">
        <f t="shared" si="14"/>
        <v/>
      </c>
      <c r="K176" s="36"/>
    </row>
    <row r="177" spans="1:11">
      <c r="A177" s="35" t="str">
        <f t="shared" si="14"/>
        <v/>
      </c>
      <c r="K177" s="36"/>
    </row>
    <row r="178" spans="1:11">
      <c r="A178" s="35" t="str">
        <f t="shared" si="14"/>
        <v/>
      </c>
      <c r="K178" s="36"/>
    </row>
    <row r="179" spans="1:11">
      <c r="A179" s="35" t="str">
        <f t="shared" si="14"/>
        <v/>
      </c>
      <c r="K179" s="36"/>
    </row>
    <row r="180" spans="1:11">
      <c r="A180" s="35" t="str">
        <f t="shared" si="14"/>
        <v/>
      </c>
      <c r="K180" s="36"/>
    </row>
    <row r="181" spans="1:11">
      <c r="A181" s="35" t="str">
        <f t="shared" si="14"/>
        <v/>
      </c>
      <c r="K181" s="36"/>
    </row>
    <row r="182" spans="1:11">
      <c r="A182" s="35" t="str">
        <f t="shared" si="14"/>
        <v/>
      </c>
      <c r="K182" s="36"/>
    </row>
    <row r="183" spans="1:11">
      <c r="A183" s="35" t="str">
        <f t="shared" si="14"/>
        <v/>
      </c>
      <c r="K183" s="36"/>
    </row>
    <row r="184" spans="1:11">
      <c r="A184" s="35" t="str">
        <f t="shared" si="14"/>
        <v/>
      </c>
      <c r="K184" s="36"/>
    </row>
    <row r="185" spans="1:11">
      <c r="A185" s="35" t="str">
        <f t="shared" si="14"/>
        <v/>
      </c>
      <c r="K185" s="36"/>
    </row>
    <row r="186" spans="1:11">
      <c r="A186" s="35" t="str">
        <f t="shared" si="14"/>
        <v/>
      </c>
      <c r="K186" s="36"/>
    </row>
    <row r="187" spans="1:11">
      <c r="A187" s="35" t="str">
        <f t="shared" si="14"/>
        <v/>
      </c>
      <c r="K187" s="36"/>
    </row>
    <row r="188" spans="1:11">
      <c r="A188" s="35" t="str">
        <f t="shared" si="14"/>
        <v/>
      </c>
      <c r="K188" s="36"/>
    </row>
    <row r="189" spans="1:11">
      <c r="A189" s="35" t="str">
        <f t="shared" si="14"/>
        <v/>
      </c>
      <c r="K189" s="36"/>
    </row>
    <row r="190" spans="1:11">
      <c r="A190" s="35" t="str">
        <f t="shared" si="14"/>
        <v/>
      </c>
      <c r="K190" s="36"/>
    </row>
    <row r="191" spans="1:11">
      <c r="A191" s="35" t="str">
        <f t="shared" si="14"/>
        <v/>
      </c>
      <c r="K191" s="36"/>
    </row>
    <row r="192" spans="1:11">
      <c r="A192" s="35" t="str">
        <f t="shared" si="14"/>
        <v/>
      </c>
      <c r="K192" s="36"/>
    </row>
    <row r="193" spans="1:11">
      <c r="A193" s="35" t="str">
        <f t="shared" si="14"/>
        <v/>
      </c>
      <c r="K193" s="36"/>
    </row>
    <row r="194" spans="1:11">
      <c r="A194" s="35" t="str">
        <f t="shared" si="14"/>
        <v/>
      </c>
      <c r="K194" s="36"/>
    </row>
    <row r="195" spans="1:11">
      <c r="A195" s="35" t="str">
        <f t="shared" si="14"/>
        <v/>
      </c>
      <c r="K195" s="36"/>
    </row>
    <row r="196" spans="1:11">
      <c r="A196" s="35" t="str">
        <f t="shared" si="14"/>
        <v/>
      </c>
      <c r="K196" s="36"/>
    </row>
    <row r="197" spans="1:11">
      <c r="A197" s="35" t="str">
        <f t="shared" si="14"/>
        <v/>
      </c>
      <c r="K197" s="36"/>
    </row>
    <row r="198" spans="1:11">
      <c r="A198" s="35" t="str">
        <f t="shared" ref="A198:A261" si="15">C198&amp;E198</f>
        <v/>
      </c>
      <c r="K198" s="36"/>
    </row>
    <row r="199" spans="1:11">
      <c r="A199" s="35" t="str">
        <f t="shared" si="15"/>
        <v/>
      </c>
      <c r="K199" s="36"/>
    </row>
    <row r="200" spans="1:11">
      <c r="A200" s="35" t="str">
        <f t="shared" si="15"/>
        <v/>
      </c>
      <c r="K200" s="36"/>
    </row>
    <row r="201" spans="1:11">
      <c r="A201" s="35" t="str">
        <f t="shared" si="15"/>
        <v/>
      </c>
      <c r="K201" s="36"/>
    </row>
    <row r="202" spans="1:11">
      <c r="A202" s="35" t="str">
        <f t="shared" si="15"/>
        <v/>
      </c>
      <c r="K202" s="36"/>
    </row>
    <row r="203" spans="1:11">
      <c r="A203" s="35" t="str">
        <f t="shared" si="15"/>
        <v/>
      </c>
      <c r="K203" s="36"/>
    </row>
    <row r="204" spans="1:11">
      <c r="A204" s="35" t="str">
        <f t="shared" si="15"/>
        <v/>
      </c>
      <c r="K204" s="36"/>
    </row>
    <row r="205" spans="1:11">
      <c r="A205" s="35" t="str">
        <f t="shared" si="15"/>
        <v/>
      </c>
      <c r="K205" s="36"/>
    </row>
    <row r="206" spans="1:11">
      <c r="A206" s="35" t="str">
        <f t="shared" si="15"/>
        <v/>
      </c>
      <c r="K206" s="36"/>
    </row>
    <row r="207" spans="1:11">
      <c r="A207" s="35" t="str">
        <f t="shared" si="15"/>
        <v/>
      </c>
      <c r="K207" s="36"/>
    </row>
    <row r="208" spans="1:11">
      <c r="A208" s="35" t="str">
        <f t="shared" si="15"/>
        <v/>
      </c>
      <c r="K208" s="36"/>
    </row>
    <row r="209" spans="1:11">
      <c r="A209" s="35" t="str">
        <f t="shared" si="15"/>
        <v/>
      </c>
      <c r="K209" s="36"/>
    </row>
    <row r="210" spans="1:11">
      <c r="A210" s="35" t="str">
        <f t="shared" si="15"/>
        <v/>
      </c>
      <c r="K210" s="36"/>
    </row>
    <row r="211" spans="1:11">
      <c r="A211" s="35" t="str">
        <f t="shared" si="15"/>
        <v/>
      </c>
      <c r="K211" s="36"/>
    </row>
    <row r="212" spans="1:11">
      <c r="A212" s="35" t="str">
        <f t="shared" si="15"/>
        <v/>
      </c>
      <c r="K212" s="36"/>
    </row>
    <row r="213" spans="1:11">
      <c r="A213" s="35" t="str">
        <f t="shared" si="15"/>
        <v/>
      </c>
      <c r="K213" s="36"/>
    </row>
    <row r="214" spans="1:11">
      <c r="A214" s="35" t="str">
        <f t="shared" si="15"/>
        <v/>
      </c>
      <c r="K214" s="36"/>
    </row>
    <row r="215" spans="1:11">
      <c r="A215" s="35" t="str">
        <f t="shared" si="15"/>
        <v/>
      </c>
      <c r="K215" s="36"/>
    </row>
    <row r="216" spans="1:11">
      <c r="A216" s="35" t="str">
        <f t="shared" si="15"/>
        <v/>
      </c>
      <c r="K216" s="36"/>
    </row>
    <row r="217" spans="1:11">
      <c r="A217" s="35" t="str">
        <f t="shared" si="15"/>
        <v/>
      </c>
      <c r="K217" s="36"/>
    </row>
    <row r="218" spans="1:11">
      <c r="A218" s="35" t="str">
        <f t="shared" si="15"/>
        <v/>
      </c>
      <c r="K218" s="36"/>
    </row>
    <row r="219" spans="1:11">
      <c r="A219" s="35" t="str">
        <f t="shared" si="15"/>
        <v/>
      </c>
      <c r="K219" s="36"/>
    </row>
    <row r="220" spans="1:11">
      <c r="A220" s="35" t="str">
        <f t="shared" si="15"/>
        <v/>
      </c>
      <c r="K220" s="36"/>
    </row>
    <row r="221" spans="1:11">
      <c r="A221" s="35" t="str">
        <f t="shared" si="15"/>
        <v/>
      </c>
      <c r="K221" s="36"/>
    </row>
    <row r="222" spans="1:11">
      <c r="A222" s="35" t="str">
        <f t="shared" si="15"/>
        <v/>
      </c>
      <c r="K222" s="36"/>
    </row>
    <row r="223" spans="1:11">
      <c r="A223" s="35" t="str">
        <f t="shared" si="15"/>
        <v/>
      </c>
      <c r="K223" s="36"/>
    </row>
    <row r="224" spans="1:11">
      <c r="A224" s="35" t="str">
        <f t="shared" si="15"/>
        <v/>
      </c>
      <c r="K224" s="36"/>
    </row>
    <row r="225" spans="1:11">
      <c r="A225" s="35" t="str">
        <f t="shared" si="15"/>
        <v/>
      </c>
      <c r="K225" s="36"/>
    </row>
    <row r="226" spans="1:11">
      <c r="A226" s="35" t="str">
        <f t="shared" si="15"/>
        <v/>
      </c>
      <c r="K226" s="36"/>
    </row>
    <row r="227" spans="1:11">
      <c r="A227" s="35" t="str">
        <f t="shared" si="15"/>
        <v/>
      </c>
      <c r="K227" s="36"/>
    </row>
    <row r="228" spans="1:11">
      <c r="A228" s="35" t="str">
        <f t="shared" si="15"/>
        <v/>
      </c>
      <c r="K228" s="36"/>
    </row>
    <row r="229" spans="1:11">
      <c r="A229" s="35" t="str">
        <f t="shared" si="15"/>
        <v/>
      </c>
      <c r="K229" s="36"/>
    </row>
    <row r="230" spans="1:11">
      <c r="A230" s="35" t="str">
        <f t="shared" si="15"/>
        <v/>
      </c>
      <c r="K230" s="36"/>
    </row>
    <row r="231" spans="1:11">
      <c r="A231" s="35" t="str">
        <f t="shared" si="15"/>
        <v/>
      </c>
      <c r="K231" s="36"/>
    </row>
    <row r="232" spans="1:11">
      <c r="A232" s="35" t="str">
        <f t="shared" si="15"/>
        <v/>
      </c>
      <c r="K232" s="36"/>
    </row>
    <row r="233" spans="1:11">
      <c r="A233" s="35" t="str">
        <f t="shared" si="15"/>
        <v/>
      </c>
      <c r="K233" s="36"/>
    </row>
    <row r="234" spans="1:11">
      <c r="A234" s="35" t="str">
        <f t="shared" si="15"/>
        <v/>
      </c>
      <c r="K234" s="36"/>
    </row>
    <row r="235" spans="1:11">
      <c r="A235" s="35" t="str">
        <f t="shared" si="15"/>
        <v/>
      </c>
      <c r="K235" s="36"/>
    </row>
    <row r="236" spans="1:11">
      <c r="A236" s="35" t="str">
        <f t="shared" si="15"/>
        <v/>
      </c>
      <c r="K236" s="36"/>
    </row>
    <row r="237" spans="1:11">
      <c r="A237" s="35" t="str">
        <f t="shared" si="15"/>
        <v/>
      </c>
      <c r="K237" s="36"/>
    </row>
    <row r="238" spans="1:11">
      <c r="A238" s="35" t="str">
        <f t="shared" si="15"/>
        <v/>
      </c>
      <c r="K238" s="36"/>
    </row>
    <row r="239" spans="1:11">
      <c r="A239" s="35" t="str">
        <f t="shared" si="15"/>
        <v/>
      </c>
      <c r="K239" s="36"/>
    </row>
    <row r="240" spans="1:11">
      <c r="A240" s="35" t="str">
        <f t="shared" si="15"/>
        <v/>
      </c>
      <c r="K240" s="36"/>
    </row>
    <row r="241" spans="1:11">
      <c r="A241" s="35" t="str">
        <f t="shared" si="15"/>
        <v/>
      </c>
      <c r="K241" s="36"/>
    </row>
    <row r="242" spans="1:11">
      <c r="A242" s="35" t="str">
        <f t="shared" si="15"/>
        <v/>
      </c>
      <c r="K242" s="36"/>
    </row>
    <row r="243" spans="1:11">
      <c r="A243" s="35" t="str">
        <f t="shared" si="15"/>
        <v/>
      </c>
      <c r="K243" s="36"/>
    </row>
    <row r="244" spans="1:11">
      <c r="A244" s="35" t="str">
        <f t="shared" si="15"/>
        <v/>
      </c>
      <c r="K244" s="36"/>
    </row>
    <row r="245" spans="1:11">
      <c r="A245" s="35" t="str">
        <f t="shared" si="15"/>
        <v/>
      </c>
      <c r="K245" s="36"/>
    </row>
    <row r="246" spans="1:11">
      <c r="A246" s="35" t="str">
        <f t="shared" si="15"/>
        <v/>
      </c>
      <c r="K246" s="36"/>
    </row>
    <row r="247" spans="1:11">
      <c r="A247" s="35" t="str">
        <f t="shared" si="15"/>
        <v/>
      </c>
      <c r="K247" s="36"/>
    </row>
    <row r="248" spans="1:11">
      <c r="A248" s="35" t="str">
        <f t="shared" si="15"/>
        <v/>
      </c>
      <c r="K248" s="36"/>
    </row>
    <row r="249" spans="1:11">
      <c r="A249" s="35" t="str">
        <f t="shared" si="15"/>
        <v/>
      </c>
      <c r="K249" s="36"/>
    </row>
    <row r="250" spans="1:11">
      <c r="A250" s="35" t="str">
        <f t="shared" si="15"/>
        <v/>
      </c>
      <c r="K250" s="36"/>
    </row>
    <row r="251" spans="1:11">
      <c r="A251" s="35" t="str">
        <f t="shared" si="15"/>
        <v/>
      </c>
      <c r="K251" s="36"/>
    </row>
    <row r="252" spans="1:11">
      <c r="A252" s="35" t="str">
        <f t="shared" si="15"/>
        <v/>
      </c>
      <c r="K252" s="36"/>
    </row>
    <row r="253" spans="1:11">
      <c r="A253" s="35" t="str">
        <f t="shared" si="15"/>
        <v/>
      </c>
      <c r="K253" s="36"/>
    </row>
    <row r="254" spans="1:11">
      <c r="A254" s="35" t="str">
        <f t="shared" si="15"/>
        <v/>
      </c>
      <c r="K254" s="36"/>
    </row>
    <row r="255" spans="1:11">
      <c r="A255" s="35" t="str">
        <f t="shared" si="15"/>
        <v/>
      </c>
      <c r="K255" s="36"/>
    </row>
    <row r="256" spans="1:11">
      <c r="A256" s="35" t="str">
        <f t="shared" si="15"/>
        <v/>
      </c>
      <c r="K256" s="36"/>
    </row>
    <row r="257" spans="1:11">
      <c r="A257" s="35" t="str">
        <f t="shared" si="15"/>
        <v/>
      </c>
      <c r="K257" s="36"/>
    </row>
    <row r="258" spans="1:11">
      <c r="A258" s="35" t="str">
        <f t="shared" si="15"/>
        <v/>
      </c>
      <c r="K258" s="36"/>
    </row>
    <row r="259" spans="1:11">
      <c r="A259" s="35" t="str">
        <f t="shared" si="15"/>
        <v/>
      </c>
      <c r="K259" s="36"/>
    </row>
    <row r="260" spans="1:11">
      <c r="A260" s="35" t="str">
        <f t="shared" si="15"/>
        <v/>
      </c>
      <c r="K260" s="36"/>
    </row>
    <row r="261" spans="1:11">
      <c r="A261" s="35" t="str">
        <f t="shared" si="15"/>
        <v/>
      </c>
      <c r="K261" s="36"/>
    </row>
    <row r="262" spans="1:11">
      <c r="A262" s="35" t="str">
        <f t="shared" ref="A262:A325" si="16">C262&amp;E262</f>
        <v/>
      </c>
      <c r="K262" s="36"/>
    </row>
    <row r="263" spans="1:11">
      <c r="A263" s="35" t="str">
        <f t="shared" si="16"/>
        <v/>
      </c>
      <c r="K263" s="36"/>
    </row>
    <row r="264" spans="1:11">
      <c r="A264" s="35" t="str">
        <f t="shared" si="16"/>
        <v/>
      </c>
      <c r="K264" s="36"/>
    </row>
    <row r="265" spans="1:11">
      <c r="A265" s="35" t="str">
        <f t="shared" si="16"/>
        <v/>
      </c>
      <c r="K265" s="36"/>
    </row>
    <row r="266" spans="1:11">
      <c r="A266" s="35" t="str">
        <f t="shared" si="16"/>
        <v/>
      </c>
      <c r="K266" s="36"/>
    </row>
    <row r="267" spans="1:11">
      <c r="A267" s="35" t="str">
        <f t="shared" si="16"/>
        <v/>
      </c>
      <c r="K267" s="36"/>
    </row>
    <row r="268" spans="1:11">
      <c r="A268" s="35" t="str">
        <f t="shared" si="16"/>
        <v/>
      </c>
      <c r="K268" s="36"/>
    </row>
    <row r="269" spans="1:11">
      <c r="A269" s="35" t="str">
        <f t="shared" si="16"/>
        <v/>
      </c>
      <c r="K269" s="36"/>
    </row>
    <row r="270" spans="1:11">
      <c r="A270" s="35" t="str">
        <f t="shared" si="16"/>
        <v/>
      </c>
      <c r="K270" s="36"/>
    </row>
    <row r="271" spans="1:11">
      <c r="A271" s="35" t="str">
        <f t="shared" si="16"/>
        <v/>
      </c>
      <c r="K271" s="36"/>
    </row>
    <row r="272" spans="1:11">
      <c r="A272" s="35" t="str">
        <f t="shared" si="16"/>
        <v/>
      </c>
      <c r="K272" s="36"/>
    </row>
    <row r="273" spans="1:11">
      <c r="A273" s="35" t="str">
        <f t="shared" si="16"/>
        <v/>
      </c>
      <c r="K273" s="36"/>
    </row>
    <row r="274" spans="1:11">
      <c r="A274" s="35" t="str">
        <f t="shared" si="16"/>
        <v/>
      </c>
      <c r="K274" s="36"/>
    </row>
    <row r="275" spans="1:11">
      <c r="A275" s="35" t="str">
        <f t="shared" si="16"/>
        <v/>
      </c>
      <c r="K275" s="36"/>
    </row>
    <row r="276" spans="1:11">
      <c r="A276" s="35" t="str">
        <f t="shared" si="16"/>
        <v/>
      </c>
      <c r="K276" s="36"/>
    </row>
    <row r="277" spans="1:11">
      <c r="A277" s="35" t="str">
        <f t="shared" si="16"/>
        <v/>
      </c>
      <c r="K277" s="36"/>
    </row>
    <row r="278" spans="1:11">
      <c r="A278" s="35" t="str">
        <f t="shared" si="16"/>
        <v/>
      </c>
      <c r="K278" s="36"/>
    </row>
    <row r="279" spans="1:11">
      <c r="A279" s="35" t="str">
        <f t="shared" si="16"/>
        <v/>
      </c>
      <c r="K279" s="36"/>
    </row>
    <row r="280" spans="1:11">
      <c r="A280" s="35" t="str">
        <f t="shared" si="16"/>
        <v/>
      </c>
      <c r="K280" s="36"/>
    </row>
    <row r="281" spans="1:11">
      <c r="A281" s="35" t="str">
        <f t="shared" si="16"/>
        <v/>
      </c>
      <c r="K281" s="36"/>
    </row>
    <row r="282" spans="1:11">
      <c r="A282" s="35" t="str">
        <f t="shared" si="16"/>
        <v/>
      </c>
      <c r="K282" s="36"/>
    </row>
    <row r="283" spans="1:11">
      <c r="A283" s="35" t="str">
        <f t="shared" si="16"/>
        <v/>
      </c>
      <c r="K283" s="36"/>
    </row>
    <row r="284" spans="1:11">
      <c r="A284" s="35" t="str">
        <f t="shared" si="16"/>
        <v/>
      </c>
      <c r="K284" s="36"/>
    </row>
    <row r="285" spans="1:11">
      <c r="A285" s="35" t="str">
        <f t="shared" si="16"/>
        <v/>
      </c>
      <c r="K285" s="36"/>
    </row>
    <row r="286" spans="1:11">
      <c r="A286" s="35" t="str">
        <f t="shared" si="16"/>
        <v/>
      </c>
      <c r="K286" s="36"/>
    </row>
    <row r="287" spans="1:11">
      <c r="A287" s="35" t="str">
        <f t="shared" si="16"/>
        <v/>
      </c>
      <c r="K287" s="36"/>
    </row>
    <row r="288" spans="1:11">
      <c r="A288" s="35" t="str">
        <f t="shared" si="16"/>
        <v/>
      </c>
      <c r="K288" s="36"/>
    </row>
    <row r="289" spans="1:11">
      <c r="A289" s="35" t="str">
        <f t="shared" si="16"/>
        <v/>
      </c>
      <c r="K289" s="36"/>
    </row>
    <row r="290" spans="1:11">
      <c r="A290" s="35" t="str">
        <f t="shared" si="16"/>
        <v/>
      </c>
      <c r="K290" s="36"/>
    </row>
    <row r="291" spans="1:11">
      <c r="A291" s="35" t="str">
        <f t="shared" si="16"/>
        <v/>
      </c>
      <c r="K291" s="36"/>
    </row>
    <row r="292" spans="1:11">
      <c r="A292" s="35" t="str">
        <f t="shared" si="16"/>
        <v/>
      </c>
      <c r="K292" s="36"/>
    </row>
    <row r="293" spans="1:11">
      <c r="A293" s="35" t="str">
        <f t="shared" si="16"/>
        <v/>
      </c>
      <c r="K293" s="36"/>
    </row>
    <row r="294" spans="1:11">
      <c r="A294" s="35" t="str">
        <f t="shared" si="16"/>
        <v/>
      </c>
      <c r="K294" s="36"/>
    </row>
    <row r="295" spans="1:11">
      <c r="A295" s="35" t="str">
        <f t="shared" si="16"/>
        <v/>
      </c>
      <c r="K295" s="36"/>
    </row>
    <row r="296" spans="1:11">
      <c r="A296" s="35" t="str">
        <f t="shared" si="16"/>
        <v/>
      </c>
      <c r="K296" s="36"/>
    </row>
    <row r="297" spans="1:11">
      <c r="A297" s="35" t="str">
        <f t="shared" si="16"/>
        <v/>
      </c>
      <c r="K297" s="36"/>
    </row>
    <row r="298" spans="1:11">
      <c r="A298" s="35" t="str">
        <f t="shared" si="16"/>
        <v/>
      </c>
      <c r="K298" s="36"/>
    </row>
    <row r="299" spans="1:11">
      <c r="A299" s="35" t="str">
        <f t="shared" si="16"/>
        <v/>
      </c>
      <c r="K299" s="36"/>
    </row>
    <row r="300" spans="1:11">
      <c r="A300" s="35" t="str">
        <f t="shared" si="16"/>
        <v/>
      </c>
      <c r="K300" s="36"/>
    </row>
    <row r="301" spans="1:11">
      <c r="A301" s="35" t="str">
        <f t="shared" si="16"/>
        <v/>
      </c>
      <c r="K301" s="36"/>
    </row>
    <row r="302" spans="1:11">
      <c r="A302" s="35" t="str">
        <f t="shared" si="16"/>
        <v/>
      </c>
      <c r="K302" s="36"/>
    </row>
    <row r="303" spans="1:11">
      <c r="A303" s="35" t="str">
        <f t="shared" si="16"/>
        <v/>
      </c>
      <c r="K303" s="36"/>
    </row>
    <row r="304" spans="1:11">
      <c r="A304" s="35" t="str">
        <f t="shared" si="16"/>
        <v/>
      </c>
      <c r="K304" s="36"/>
    </row>
    <row r="305" spans="1:11">
      <c r="A305" s="35" t="str">
        <f t="shared" si="16"/>
        <v/>
      </c>
      <c r="K305" s="36"/>
    </row>
    <row r="306" spans="1:11">
      <c r="A306" s="35" t="str">
        <f t="shared" si="16"/>
        <v/>
      </c>
      <c r="K306" s="36"/>
    </row>
    <row r="307" spans="1:11">
      <c r="A307" s="35" t="str">
        <f t="shared" si="16"/>
        <v/>
      </c>
      <c r="K307" s="36"/>
    </row>
    <row r="308" spans="1:11">
      <c r="A308" s="35" t="str">
        <f t="shared" si="16"/>
        <v/>
      </c>
      <c r="K308" s="36"/>
    </row>
    <row r="309" spans="1:11">
      <c r="A309" s="35" t="str">
        <f t="shared" si="16"/>
        <v/>
      </c>
      <c r="K309" s="36"/>
    </row>
    <row r="310" spans="1:11">
      <c r="A310" s="35" t="str">
        <f t="shared" si="16"/>
        <v/>
      </c>
      <c r="K310" s="36"/>
    </row>
    <row r="311" spans="1:11">
      <c r="A311" s="35" t="str">
        <f t="shared" si="16"/>
        <v/>
      </c>
      <c r="K311" s="36"/>
    </row>
    <row r="312" spans="1:11">
      <c r="A312" s="35" t="str">
        <f t="shared" si="16"/>
        <v/>
      </c>
      <c r="K312" s="36"/>
    </row>
    <row r="313" spans="1:11">
      <c r="A313" s="35" t="str">
        <f t="shared" si="16"/>
        <v/>
      </c>
      <c r="K313" s="36"/>
    </row>
    <row r="314" spans="1:11">
      <c r="A314" s="35" t="str">
        <f t="shared" si="16"/>
        <v/>
      </c>
      <c r="K314" s="36"/>
    </row>
    <row r="315" spans="1:11">
      <c r="A315" s="35" t="str">
        <f t="shared" si="16"/>
        <v/>
      </c>
      <c r="K315" s="36"/>
    </row>
    <row r="316" spans="1:11">
      <c r="A316" s="35" t="str">
        <f t="shared" si="16"/>
        <v/>
      </c>
      <c r="K316" s="36"/>
    </row>
    <row r="317" spans="1:11">
      <c r="A317" s="35" t="str">
        <f t="shared" si="16"/>
        <v/>
      </c>
      <c r="K317" s="36"/>
    </row>
    <row r="318" spans="1:11">
      <c r="A318" s="35" t="str">
        <f t="shared" si="16"/>
        <v/>
      </c>
      <c r="K318" s="36"/>
    </row>
    <row r="319" spans="1:11">
      <c r="A319" s="35" t="str">
        <f t="shared" si="16"/>
        <v/>
      </c>
      <c r="K319" s="36"/>
    </row>
    <row r="320" spans="1:11">
      <c r="A320" s="35" t="str">
        <f t="shared" si="16"/>
        <v/>
      </c>
      <c r="K320" s="36"/>
    </row>
    <row r="321" spans="1:11">
      <c r="A321" s="35" t="str">
        <f t="shared" si="16"/>
        <v/>
      </c>
      <c r="K321" s="36"/>
    </row>
    <row r="322" spans="1:11">
      <c r="A322" s="35" t="str">
        <f t="shared" si="16"/>
        <v/>
      </c>
      <c r="K322" s="36"/>
    </row>
    <row r="323" spans="1:11">
      <c r="A323" s="35" t="str">
        <f t="shared" si="16"/>
        <v/>
      </c>
      <c r="K323" s="36"/>
    </row>
    <row r="324" spans="1:11">
      <c r="A324" s="35" t="str">
        <f t="shared" si="16"/>
        <v/>
      </c>
      <c r="K324" s="36"/>
    </row>
    <row r="325" spans="1:11">
      <c r="A325" s="35" t="str">
        <f t="shared" si="16"/>
        <v/>
      </c>
      <c r="K325" s="36"/>
    </row>
    <row r="326" spans="1:11">
      <c r="A326" s="35" t="str">
        <f t="shared" ref="A326:A389" si="17">C326&amp;E326</f>
        <v/>
      </c>
      <c r="K326" s="36"/>
    </row>
    <row r="327" spans="1:11">
      <c r="A327" s="35" t="str">
        <f t="shared" si="17"/>
        <v/>
      </c>
      <c r="K327" s="36"/>
    </row>
    <row r="328" spans="1:11">
      <c r="A328" s="35" t="str">
        <f t="shared" si="17"/>
        <v/>
      </c>
      <c r="K328" s="36"/>
    </row>
    <row r="329" spans="1:11">
      <c r="A329" s="35" t="str">
        <f t="shared" si="17"/>
        <v/>
      </c>
      <c r="K329" s="36"/>
    </row>
    <row r="330" spans="1:11">
      <c r="A330" s="35" t="str">
        <f t="shared" si="17"/>
        <v/>
      </c>
      <c r="K330" s="36"/>
    </row>
    <row r="331" spans="1:11">
      <c r="A331" s="35" t="str">
        <f t="shared" si="17"/>
        <v/>
      </c>
      <c r="K331" s="36"/>
    </row>
    <row r="332" spans="1:11">
      <c r="A332" s="35" t="str">
        <f t="shared" si="17"/>
        <v/>
      </c>
      <c r="K332" s="36"/>
    </row>
    <row r="333" spans="1:11">
      <c r="A333" s="35" t="str">
        <f t="shared" si="17"/>
        <v/>
      </c>
      <c r="K333" s="36"/>
    </row>
    <row r="334" spans="1:11">
      <c r="A334" s="35" t="str">
        <f t="shared" si="17"/>
        <v/>
      </c>
      <c r="K334" s="36"/>
    </row>
    <row r="335" spans="1:11">
      <c r="A335" s="35" t="str">
        <f t="shared" si="17"/>
        <v/>
      </c>
      <c r="K335" s="36"/>
    </row>
    <row r="336" spans="1:11">
      <c r="A336" s="35" t="str">
        <f t="shared" si="17"/>
        <v/>
      </c>
      <c r="K336" s="36"/>
    </row>
    <row r="337" spans="1:11">
      <c r="A337" s="35" t="str">
        <f t="shared" si="17"/>
        <v/>
      </c>
      <c r="K337" s="36"/>
    </row>
    <row r="338" spans="1:11">
      <c r="A338" s="35" t="str">
        <f t="shared" si="17"/>
        <v/>
      </c>
      <c r="K338" s="36"/>
    </row>
    <row r="339" spans="1:11">
      <c r="A339" s="35" t="str">
        <f t="shared" si="17"/>
        <v/>
      </c>
      <c r="K339" s="36"/>
    </row>
    <row r="340" spans="1:11">
      <c r="A340" s="35" t="str">
        <f t="shared" si="17"/>
        <v/>
      </c>
      <c r="K340" s="36"/>
    </row>
    <row r="341" spans="1:11">
      <c r="A341" s="35" t="str">
        <f t="shared" si="17"/>
        <v/>
      </c>
      <c r="K341" s="36"/>
    </row>
    <row r="342" spans="1:11">
      <c r="A342" s="35" t="str">
        <f t="shared" si="17"/>
        <v/>
      </c>
      <c r="K342" s="36"/>
    </row>
    <row r="343" spans="1:11">
      <c r="A343" s="35" t="str">
        <f t="shared" si="17"/>
        <v/>
      </c>
      <c r="K343" s="36"/>
    </row>
    <row r="344" spans="1:11">
      <c r="A344" s="35" t="str">
        <f t="shared" si="17"/>
        <v/>
      </c>
      <c r="K344" s="36"/>
    </row>
    <row r="345" spans="1:11">
      <c r="A345" s="35" t="str">
        <f t="shared" si="17"/>
        <v/>
      </c>
      <c r="K345" s="36"/>
    </row>
    <row r="346" spans="1:11">
      <c r="A346" s="35" t="str">
        <f t="shared" si="17"/>
        <v/>
      </c>
      <c r="K346" s="36"/>
    </row>
    <row r="347" spans="1:11">
      <c r="A347" s="35" t="str">
        <f t="shared" si="17"/>
        <v/>
      </c>
      <c r="K347" s="36"/>
    </row>
    <row r="348" spans="1:11">
      <c r="A348" s="35" t="str">
        <f t="shared" si="17"/>
        <v/>
      </c>
      <c r="K348" s="36"/>
    </row>
    <row r="349" spans="1:11">
      <c r="A349" s="35" t="str">
        <f t="shared" si="17"/>
        <v/>
      </c>
      <c r="K349" s="36"/>
    </row>
    <row r="350" spans="1:11">
      <c r="A350" s="35" t="str">
        <f t="shared" si="17"/>
        <v/>
      </c>
      <c r="K350" s="36"/>
    </row>
    <row r="351" spans="1:11">
      <c r="A351" s="35" t="str">
        <f t="shared" si="17"/>
        <v/>
      </c>
      <c r="K351" s="36"/>
    </row>
    <row r="352" spans="1:11">
      <c r="A352" s="35" t="str">
        <f t="shared" si="17"/>
        <v/>
      </c>
      <c r="K352" s="36"/>
    </row>
    <row r="353" spans="1:11">
      <c r="A353" s="35" t="str">
        <f t="shared" si="17"/>
        <v/>
      </c>
      <c r="K353" s="36"/>
    </row>
    <row r="354" spans="1:11">
      <c r="A354" s="35" t="str">
        <f t="shared" si="17"/>
        <v/>
      </c>
      <c r="K354" s="36"/>
    </row>
    <row r="355" spans="1:11">
      <c r="A355" s="35" t="str">
        <f t="shared" si="17"/>
        <v/>
      </c>
      <c r="K355" s="36"/>
    </row>
    <row r="356" spans="1:11">
      <c r="A356" s="35" t="str">
        <f t="shared" si="17"/>
        <v/>
      </c>
      <c r="K356" s="36"/>
    </row>
    <row r="357" spans="1:11">
      <c r="A357" s="35" t="str">
        <f t="shared" si="17"/>
        <v/>
      </c>
      <c r="K357" s="36"/>
    </row>
    <row r="358" spans="1:11">
      <c r="A358" s="35" t="str">
        <f t="shared" si="17"/>
        <v/>
      </c>
      <c r="K358" s="36"/>
    </row>
    <row r="359" spans="1:11">
      <c r="A359" s="35" t="str">
        <f t="shared" si="17"/>
        <v/>
      </c>
      <c r="K359" s="36"/>
    </row>
    <row r="360" spans="1:11">
      <c r="A360" s="35" t="str">
        <f t="shared" si="17"/>
        <v/>
      </c>
      <c r="K360" s="36"/>
    </row>
    <row r="361" spans="1:11">
      <c r="A361" s="35" t="str">
        <f t="shared" si="17"/>
        <v/>
      </c>
      <c r="K361" s="36"/>
    </row>
    <row r="362" spans="1:11">
      <c r="A362" s="35" t="str">
        <f t="shared" si="17"/>
        <v/>
      </c>
      <c r="K362" s="36"/>
    </row>
    <row r="363" spans="1:11">
      <c r="A363" s="35" t="str">
        <f t="shared" si="17"/>
        <v/>
      </c>
      <c r="K363" s="36"/>
    </row>
    <row r="364" spans="1:11">
      <c r="A364" s="35" t="str">
        <f t="shared" si="17"/>
        <v/>
      </c>
      <c r="K364" s="36"/>
    </row>
    <row r="365" spans="1:11">
      <c r="A365" s="35" t="str">
        <f t="shared" si="17"/>
        <v/>
      </c>
      <c r="K365" s="36"/>
    </row>
    <row r="366" spans="1:11">
      <c r="A366" s="35" t="str">
        <f t="shared" si="17"/>
        <v/>
      </c>
      <c r="K366" s="36"/>
    </row>
    <row r="367" spans="1:11">
      <c r="A367" s="35" t="str">
        <f t="shared" si="17"/>
        <v/>
      </c>
      <c r="K367" s="36"/>
    </row>
    <row r="368" spans="1:11">
      <c r="A368" s="35" t="str">
        <f t="shared" si="17"/>
        <v/>
      </c>
      <c r="K368" s="36"/>
    </row>
    <row r="369" spans="1:11">
      <c r="A369" s="35" t="str">
        <f t="shared" si="17"/>
        <v/>
      </c>
      <c r="K369" s="36"/>
    </row>
    <row r="370" spans="1:11">
      <c r="A370" s="35" t="str">
        <f t="shared" si="17"/>
        <v/>
      </c>
      <c r="K370" s="36"/>
    </row>
    <row r="371" spans="1:11">
      <c r="A371" s="35" t="str">
        <f t="shared" si="17"/>
        <v/>
      </c>
      <c r="K371" s="36"/>
    </row>
    <row r="372" spans="1:11">
      <c r="A372" s="35" t="str">
        <f t="shared" si="17"/>
        <v/>
      </c>
      <c r="K372" s="36"/>
    </row>
    <row r="373" spans="1:11">
      <c r="A373" s="35" t="str">
        <f t="shared" si="17"/>
        <v/>
      </c>
      <c r="K373" s="36"/>
    </row>
    <row r="374" spans="1:11">
      <c r="A374" s="35" t="str">
        <f t="shared" si="17"/>
        <v/>
      </c>
      <c r="K374" s="36"/>
    </row>
    <row r="375" spans="1:11">
      <c r="A375" s="35" t="str">
        <f t="shared" si="17"/>
        <v/>
      </c>
      <c r="K375" s="36"/>
    </row>
    <row r="376" spans="1:11">
      <c r="A376" s="35" t="str">
        <f t="shared" si="17"/>
        <v/>
      </c>
      <c r="K376" s="36"/>
    </row>
    <row r="377" spans="1:11">
      <c r="A377" s="35" t="str">
        <f t="shared" si="17"/>
        <v/>
      </c>
      <c r="K377" s="36"/>
    </row>
    <row r="378" spans="1:11">
      <c r="A378" s="35" t="str">
        <f t="shared" si="17"/>
        <v/>
      </c>
      <c r="K378" s="36"/>
    </row>
    <row r="379" spans="1:11">
      <c r="A379" s="35" t="str">
        <f t="shared" si="17"/>
        <v/>
      </c>
      <c r="K379" s="36"/>
    </row>
    <row r="380" spans="1:11">
      <c r="A380" s="35" t="str">
        <f t="shared" si="17"/>
        <v/>
      </c>
      <c r="K380" s="36"/>
    </row>
    <row r="381" spans="1:11">
      <c r="A381" s="35" t="str">
        <f t="shared" si="17"/>
        <v/>
      </c>
      <c r="K381" s="36"/>
    </row>
    <row r="382" spans="1:11">
      <c r="A382" s="35" t="str">
        <f t="shared" si="17"/>
        <v/>
      </c>
      <c r="K382" s="36"/>
    </row>
    <row r="383" spans="1:11">
      <c r="A383" s="35" t="str">
        <f t="shared" si="17"/>
        <v/>
      </c>
      <c r="K383" s="36"/>
    </row>
    <row r="384" spans="1:11">
      <c r="A384" s="35" t="str">
        <f t="shared" si="17"/>
        <v/>
      </c>
      <c r="K384" s="36"/>
    </row>
    <row r="385" spans="1:11">
      <c r="A385" s="35" t="str">
        <f t="shared" si="17"/>
        <v/>
      </c>
      <c r="K385" s="36"/>
    </row>
    <row r="386" spans="1:11">
      <c r="A386" s="35" t="str">
        <f t="shared" si="17"/>
        <v/>
      </c>
      <c r="K386" s="36"/>
    </row>
    <row r="387" spans="1:11">
      <c r="A387" s="35" t="str">
        <f t="shared" si="17"/>
        <v/>
      </c>
      <c r="K387" s="36"/>
    </row>
    <row r="388" spans="1:11">
      <c r="A388" s="35" t="str">
        <f t="shared" si="17"/>
        <v/>
      </c>
      <c r="K388" s="36"/>
    </row>
    <row r="389" spans="1:11">
      <c r="A389" s="35" t="str">
        <f t="shared" si="17"/>
        <v/>
      </c>
      <c r="K389" s="36"/>
    </row>
    <row r="390" spans="1:11">
      <c r="A390" s="35" t="str">
        <f t="shared" ref="A390:A453" si="18">C390&amp;E390</f>
        <v/>
      </c>
      <c r="K390" s="36"/>
    </row>
    <row r="391" spans="1:11">
      <c r="A391" s="35" t="str">
        <f t="shared" si="18"/>
        <v/>
      </c>
      <c r="K391" s="36"/>
    </row>
    <row r="392" spans="1:11">
      <c r="A392" s="35" t="str">
        <f t="shared" si="18"/>
        <v/>
      </c>
      <c r="K392" s="36"/>
    </row>
    <row r="393" spans="1:11">
      <c r="A393" s="35" t="str">
        <f t="shared" si="18"/>
        <v/>
      </c>
      <c r="K393" s="36"/>
    </row>
    <row r="394" spans="1:11">
      <c r="A394" s="35" t="str">
        <f t="shared" si="18"/>
        <v/>
      </c>
      <c r="K394" s="36"/>
    </row>
    <row r="395" spans="1:11">
      <c r="A395" s="35" t="str">
        <f t="shared" si="18"/>
        <v/>
      </c>
      <c r="K395" s="36"/>
    </row>
    <row r="396" spans="1:11">
      <c r="A396" s="35" t="str">
        <f t="shared" si="18"/>
        <v/>
      </c>
      <c r="K396" s="36"/>
    </row>
    <row r="397" spans="1:11">
      <c r="A397" s="35" t="str">
        <f t="shared" si="18"/>
        <v/>
      </c>
      <c r="K397" s="36"/>
    </row>
    <row r="398" spans="1:11">
      <c r="A398" s="35" t="str">
        <f t="shared" si="18"/>
        <v/>
      </c>
      <c r="K398" s="36"/>
    </row>
    <row r="399" spans="1:11">
      <c r="A399" s="35" t="str">
        <f t="shared" si="18"/>
        <v/>
      </c>
      <c r="K399" s="36"/>
    </row>
    <row r="400" spans="1:11">
      <c r="A400" s="35" t="str">
        <f t="shared" si="18"/>
        <v/>
      </c>
      <c r="K400" s="36"/>
    </row>
    <row r="401" spans="1:11">
      <c r="A401" s="35" t="str">
        <f t="shared" si="18"/>
        <v/>
      </c>
      <c r="K401" s="36"/>
    </row>
    <row r="402" spans="1:11">
      <c r="A402" s="35" t="str">
        <f t="shared" si="18"/>
        <v/>
      </c>
      <c r="K402" s="36"/>
    </row>
    <row r="403" spans="1:11">
      <c r="A403" s="35" t="str">
        <f t="shared" si="18"/>
        <v/>
      </c>
      <c r="K403" s="36"/>
    </row>
    <row r="404" spans="1:11">
      <c r="A404" s="35" t="str">
        <f t="shared" si="18"/>
        <v/>
      </c>
      <c r="K404" s="36"/>
    </row>
    <row r="405" spans="1:11">
      <c r="A405" s="35" t="str">
        <f t="shared" si="18"/>
        <v/>
      </c>
      <c r="K405" s="36"/>
    </row>
    <row r="406" spans="1:11">
      <c r="A406" s="35" t="str">
        <f t="shared" si="18"/>
        <v/>
      </c>
      <c r="K406" s="36"/>
    </row>
    <row r="407" spans="1:11">
      <c r="A407" s="35" t="str">
        <f t="shared" si="18"/>
        <v/>
      </c>
      <c r="K407" s="36"/>
    </row>
    <row r="408" spans="1:11">
      <c r="A408" s="35" t="str">
        <f t="shared" si="18"/>
        <v/>
      </c>
      <c r="K408" s="36"/>
    </row>
    <row r="409" spans="1:11">
      <c r="A409" s="35" t="str">
        <f t="shared" si="18"/>
        <v/>
      </c>
      <c r="K409" s="36"/>
    </row>
    <row r="410" spans="1:11">
      <c r="A410" s="35" t="str">
        <f t="shared" si="18"/>
        <v/>
      </c>
      <c r="K410" s="36"/>
    </row>
    <row r="411" spans="1:11">
      <c r="A411" s="35" t="str">
        <f t="shared" si="18"/>
        <v/>
      </c>
      <c r="K411" s="36"/>
    </row>
    <row r="412" spans="1:11">
      <c r="A412" s="35" t="str">
        <f t="shared" si="18"/>
        <v/>
      </c>
      <c r="K412" s="36"/>
    </row>
    <row r="413" spans="1:11">
      <c r="A413" s="35" t="str">
        <f t="shared" si="18"/>
        <v/>
      </c>
      <c r="K413" s="36"/>
    </row>
    <row r="414" spans="1:11">
      <c r="A414" s="35" t="str">
        <f t="shared" si="18"/>
        <v/>
      </c>
      <c r="K414" s="36"/>
    </row>
    <row r="415" spans="1:11">
      <c r="A415" s="35" t="str">
        <f t="shared" si="18"/>
        <v/>
      </c>
      <c r="K415" s="36"/>
    </row>
    <row r="416" spans="1:11">
      <c r="A416" s="35" t="str">
        <f t="shared" si="18"/>
        <v/>
      </c>
      <c r="K416" s="36"/>
    </row>
    <row r="417" spans="1:11">
      <c r="A417" s="35" t="str">
        <f t="shared" si="18"/>
        <v/>
      </c>
      <c r="K417" s="36"/>
    </row>
    <row r="418" spans="1:11">
      <c r="A418" s="35" t="str">
        <f t="shared" si="18"/>
        <v/>
      </c>
      <c r="K418" s="36"/>
    </row>
    <row r="419" spans="1:11">
      <c r="A419" s="35" t="str">
        <f t="shared" si="18"/>
        <v/>
      </c>
      <c r="K419" s="36"/>
    </row>
    <row r="420" spans="1:11">
      <c r="A420" s="35" t="str">
        <f t="shared" si="18"/>
        <v/>
      </c>
      <c r="K420" s="36"/>
    </row>
    <row r="421" spans="1:11">
      <c r="A421" s="35" t="str">
        <f t="shared" si="18"/>
        <v/>
      </c>
      <c r="K421" s="36"/>
    </row>
    <row r="422" spans="1:11">
      <c r="A422" s="35" t="str">
        <f t="shared" si="18"/>
        <v/>
      </c>
      <c r="K422" s="36"/>
    </row>
    <row r="423" spans="1:11">
      <c r="A423" s="35" t="str">
        <f t="shared" si="18"/>
        <v/>
      </c>
      <c r="K423" s="36"/>
    </row>
    <row r="424" spans="1:11">
      <c r="A424" s="35" t="str">
        <f t="shared" si="18"/>
        <v/>
      </c>
      <c r="K424" s="36"/>
    </row>
    <row r="425" spans="1:11">
      <c r="A425" s="35" t="str">
        <f t="shared" si="18"/>
        <v/>
      </c>
      <c r="K425" s="36"/>
    </row>
    <row r="426" spans="1:11">
      <c r="A426" s="35" t="str">
        <f t="shared" si="18"/>
        <v/>
      </c>
      <c r="K426" s="36"/>
    </row>
    <row r="427" spans="1:11">
      <c r="A427" s="35" t="str">
        <f t="shared" si="18"/>
        <v/>
      </c>
      <c r="K427" s="36"/>
    </row>
    <row r="428" spans="1:11">
      <c r="A428" s="35" t="str">
        <f t="shared" si="18"/>
        <v/>
      </c>
      <c r="K428" s="36"/>
    </row>
    <row r="429" spans="1:11">
      <c r="A429" s="35" t="str">
        <f t="shared" si="18"/>
        <v/>
      </c>
      <c r="K429" s="36"/>
    </row>
    <row r="430" spans="1:11">
      <c r="A430" s="35" t="str">
        <f t="shared" si="18"/>
        <v/>
      </c>
      <c r="K430" s="36"/>
    </row>
    <row r="431" spans="1:11">
      <c r="A431" s="35" t="str">
        <f t="shared" si="18"/>
        <v/>
      </c>
      <c r="K431" s="36"/>
    </row>
    <row r="432" spans="1:11">
      <c r="A432" s="35" t="str">
        <f t="shared" si="18"/>
        <v/>
      </c>
      <c r="K432" s="36"/>
    </row>
    <row r="433" spans="1:11">
      <c r="A433" s="35" t="str">
        <f t="shared" si="18"/>
        <v/>
      </c>
      <c r="K433" s="36"/>
    </row>
    <row r="434" spans="1:11">
      <c r="A434" s="35" t="str">
        <f t="shared" si="18"/>
        <v/>
      </c>
      <c r="K434" s="36"/>
    </row>
    <row r="435" spans="1:11">
      <c r="A435" s="35" t="str">
        <f t="shared" si="18"/>
        <v/>
      </c>
      <c r="K435" s="36"/>
    </row>
    <row r="436" spans="1:11">
      <c r="A436" s="35" t="str">
        <f t="shared" si="18"/>
        <v/>
      </c>
      <c r="K436" s="36"/>
    </row>
    <row r="437" spans="1:11">
      <c r="A437" s="35" t="str">
        <f t="shared" si="18"/>
        <v/>
      </c>
      <c r="K437" s="36"/>
    </row>
    <row r="438" spans="1:11">
      <c r="A438" s="35" t="str">
        <f t="shared" si="18"/>
        <v/>
      </c>
      <c r="K438" s="36"/>
    </row>
    <row r="439" spans="1:11">
      <c r="A439" s="35" t="str">
        <f t="shared" si="18"/>
        <v/>
      </c>
      <c r="K439" s="36"/>
    </row>
    <row r="440" spans="1:11">
      <c r="A440" s="35" t="str">
        <f t="shared" si="18"/>
        <v/>
      </c>
      <c r="K440" s="36"/>
    </row>
    <row r="441" spans="1:11">
      <c r="A441" s="35" t="str">
        <f t="shared" si="18"/>
        <v/>
      </c>
      <c r="K441" s="36"/>
    </row>
    <row r="442" spans="1:11">
      <c r="A442" s="35" t="str">
        <f t="shared" si="18"/>
        <v/>
      </c>
      <c r="K442" s="36"/>
    </row>
    <row r="443" spans="1:11">
      <c r="A443" s="35" t="str">
        <f t="shared" si="18"/>
        <v/>
      </c>
      <c r="K443" s="36"/>
    </row>
    <row r="444" spans="1:11">
      <c r="A444" s="35" t="str">
        <f t="shared" si="18"/>
        <v/>
      </c>
      <c r="K444" s="36"/>
    </row>
    <row r="445" spans="1:11">
      <c r="A445" s="35" t="str">
        <f t="shared" si="18"/>
        <v/>
      </c>
      <c r="K445" s="36"/>
    </row>
    <row r="446" spans="1:11">
      <c r="A446" s="35" t="str">
        <f t="shared" si="18"/>
        <v/>
      </c>
      <c r="K446" s="36"/>
    </row>
    <row r="447" spans="1:11">
      <c r="A447" s="35" t="str">
        <f t="shared" si="18"/>
        <v/>
      </c>
      <c r="K447" s="36"/>
    </row>
    <row r="448" spans="1:11">
      <c r="A448" s="35" t="str">
        <f t="shared" si="18"/>
        <v/>
      </c>
      <c r="K448" s="36"/>
    </row>
    <row r="449" spans="1:11">
      <c r="A449" s="35" t="str">
        <f t="shared" si="18"/>
        <v/>
      </c>
      <c r="K449" s="36"/>
    </row>
    <row r="450" spans="1:11">
      <c r="A450" s="35" t="str">
        <f t="shared" si="18"/>
        <v/>
      </c>
      <c r="K450" s="36"/>
    </row>
    <row r="451" spans="1:11">
      <c r="A451" s="35" t="str">
        <f t="shared" si="18"/>
        <v/>
      </c>
      <c r="K451" s="36"/>
    </row>
    <row r="452" spans="1:11">
      <c r="A452" s="35" t="str">
        <f t="shared" si="18"/>
        <v/>
      </c>
      <c r="K452" s="36"/>
    </row>
    <row r="453" spans="1:11">
      <c r="A453" s="35" t="str">
        <f t="shared" si="18"/>
        <v/>
      </c>
      <c r="K453" s="36"/>
    </row>
    <row r="454" spans="1:11">
      <c r="A454" s="35" t="str">
        <f t="shared" ref="A454:A517" si="19">C454&amp;E454</f>
        <v/>
      </c>
      <c r="K454" s="36"/>
    </row>
    <row r="455" spans="1:11">
      <c r="A455" s="35" t="str">
        <f t="shared" si="19"/>
        <v/>
      </c>
      <c r="K455" s="36"/>
    </row>
    <row r="456" spans="1:11">
      <c r="A456" s="35" t="str">
        <f t="shared" si="19"/>
        <v/>
      </c>
      <c r="K456" s="36"/>
    </row>
    <row r="457" spans="1:11">
      <c r="A457" s="35" t="str">
        <f t="shared" si="19"/>
        <v/>
      </c>
      <c r="K457" s="36"/>
    </row>
    <row r="458" spans="1:11">
      <c r="A458" s="35" t="str">
        <f t="shared" si="19"/>
        <v/>
      </c>
      <c r="K458" s="36"/>
    </row>
    <row r="459" spans="1:11">
      <c r="A459" s="35" t="str">
        <f t="shared" si="19"/>
        <v/>
      </c>
      <c r="K459" s="36"/>
    </row>
    <row r="460" spans="1:11">
      <c r="A460" s="35" t="str">
        <f t="shared" si="19"/>
        <v/>
      </c>
      <c r="K460" s="36"/>
    </row>
    <row r="461" spans="1:11">
      <c r="A461" s="35" t="str">
        <f t="shared" si="19"/>
        <v/>
      </c>
      <c r="K461" s="36"/>
    </row>
    <row r="462" spans="1:11">
      <c r="A462" s="35" t="str">
        <f t="shared" si="19"/>
        <v/>
      </c>
      <c r="K462" s="36"/>
    </row>
    <row r="463" spans="1:11">
      <c r="A463" s="35" t="str">
        <f t="shared" si="19"/>
        <v/>
      </c>
      <c r="K463" s="36"/>
    </row>
    <row r="464" spans="1:11">
      <c r="A464" s="35" t="str">
        <f t="shared" si="19"/>
        <v/>
      </c>
      <c r="K464" s="36"/>
    </row>
    <row r="465" spans="1:11">
      <c r="A465" s="35" t="str">
        <f t="shared" si="19"/>
        <v/>
      </c>
      <c r="K465" s="36"/>
    </row>
    <row r="466" spans="1:11">
      <c r="A466" s="35" t="str">
        <f t="shared" si="19"/>
        <v/>
      </c>
      <c r="K466" s="36"/>
    </row>
    <row r="467" spans="1:11">
      <c r="A467" s="35" t="str">
        <f t="shared" si="19"/>
        <v/>
      </c>
      <c r="K467" s="36"/>
    </row>
    <row r="468" spans="1:11">
      <c r="A468" s="35" t="str">
        <f t="shared" si="19"/>
        <v/>
      </c>
      <c r="K468" s="36"/>
    </row>
    <row r="469" spans="1:11">
      <c r="A469" s="35" t="str">
        <f t="shared" si="19"/>
        <v/>
      </c>
      <c r="K469" s="36"/>
    </row>
    <row r="470" spans="1:11">
      <c r="A470" s="35" t="str">
        <f t="shared" si="19"/>
        <v/>
      </c>
      <c r="K470" s="36"/>
    </row>
    <row r="471" spans="1:11">
      <c r="A471" s="35" t="str">
        <f t="shared" si="19"/>
        <v/>
      </c>
      <c r="K471" s="36"/>
    </row>
    <row r="472" spans="1:11">
      <c r="A472" s="35" t="str">
        <f t="shared" si="19"/>
        <v/>
      </c>
      <c r="K472" s="36"/>
    </row>
    <row r="473" spans="1:11">
      <c r="A473" s="35" t="str">
        <f t="shared" si="19"/>
        <v/>
      </c>
      <c r="K473" s="36"/>
    </row>
    <row r="474" spans="1:11">
      <c r="A474" s="35" t="str">
        <f t="shared" si="19"/>
        <v/>
      </c>
      <c r="K474" s="36"/>
    </row>
    <row r="475" spans="1:11">
      <c r="A475" s="35" t="str">
        <f t="shared" si="19"/>
        <v/>
      </c>
      <c r="K475" s="36"/>
    </row>
    <row r="476" spans="1:11">
      <c r="A476" s="35" t="str">
        <f t="shared" si="19"/>
        <v/>
      </c>
      <c r="K476" s="36"/>
    </row>
    <row r="477" spans="1:11">
      <c r="A477" s="35" t="str">
        <f t="shared" si="19"/>
        <v/>
      </c>
      <c r="K477" s="36"/>
    </row>
    <row r="478" spans="1:11">
      <c r="A478" s="35" t="str">
        <f t="shared" si="19"/>
        <v/>
      </c>
      <c r="K478" s="36"/>
    </row>
    <row r="479" spans="1:11">
      <c r="A479" s="35" t="str">
        <f t="shared" si="19"/>
        <v/>
      </c>
      <c r="K479" s="36"/>
    </row>
    <row r="480" spans="1:11">
      <c r="A480" s="35" t="str">
        <f t="shared" si="19"/>
        <v/>
      </c>
      <c r="K480" s="36"/>
    </row>
    <row r="481" spans="1:11">
      <c r="A481" s="35" t="str">
        <f t="shared" si="19"/>
        <v/>
      </c>
      <c r="K481" s="36"/>
    </row>
    <row r="482" spans="1:11">
      <c r="A482" s="35" t="str">
        <f t="shared" si="19"/>
        <v/>
      </c>
      <c r="K482" s="36"/>
    </row>
    <row r="483" spans="1:11">
      <c r="A483" s="35" t="str">
        <f t="shared" si="19"/>
        <v/>
      </c>
      <c r="K483" s="36"/>
    </row>
    <row r="484" spans="1:11">
      <c r="A484" s="35" t="str">
        <f t="shared" si="19"/>
        <v/>
      </c>
      <c r="K484" s="36"/>
    </row>
    <row r="485" spans="1:11">
      <c r="A485" s="35" t="str">
        <f t="shared" si="19"/>
        <v/>
      </c>
      <c r="K485" s="36"/>
    </row>
    <row r="486" spans="1:11">
      <c r="A486" s="35" t="str">
        <f t="shared" si="19"/>
        <v/>
      </c>
      <c r="K486" s="36"/>
    </row>
    <row r="487" spans="1:11">
      <c r="A487" s="35" t="str">
        <f t="shared" si="19"/>
        <v/>
      </c>
      <c r="K487" s="36"/>
    </row>
    <row r="488" spans="1:11">
      <c r="A488" s="35" t="str">
        <f t="shared" si="19"/>
        <v/>
      </c>
      <c r="K488" s="36"/>
    </row>
    <row r="489" spans="1:11">
      <c r="A489" s="35" t="str">
        <f t="shared" si="19"/>
        <v/>
      </c>
      <c r="K489" s="36"/>
    </row>
    <row r="490" spans="1:11">
      <c r="A490" s="35" t="str">
        <f t="shared" si="19"/>
        <v/>
      </c>
      <c r="K490" s="36"/>
    </row>
    <row r="491" spans="1:11">
      <c r="A491" s="35" t="str">
        <f t="shared" si="19"/>
        <v/>
      </c>
      <c r="K491" s="36"/>
    </row>
    <row r="492" spans="1:11">
      <c r="A492" s="35" t="str">
        <f t="shared" si="19"/>
        <v/>
      </c>
      <c r="K492" s="36"/>
    </row>
    <row r="493" spans="1:11">
      <c r="A493" s="35" t="str">
        <f t="shared" si="19"/>
        <v/>
      </c>
      <c r="K493" s="36"/>
    </row>
    <row r="494" spans="1:11">
      <c r="A494" s="35" t="str">
        <f t="shared" si="19"/>
        <v/>
      </c>
      <c r="K494" s="36"/>
    </row>
    <row r="495" spans="1:11">
      <c r="A495" s="35" t="str">
        <f t="shared" si="19"/>
        <v/>
      </c>
      <c r="K495" s="36"/>
    </row>
    <row r="496" spans="1:11">
      <c r="A496" s="35" t="str">
        <f t="shared" si="19"/>
        <v/>
      </c>
      <c r="K496" s="36"/>
    </row>
    <row r="497" spans="1:11">
      <c r="A497" s="35" t="str">
        <f t="shared" si="19"/>
        <v/>
      </c>
      <c r="K497" s="36"/>
    </row>
    <row r="498" spans="1:11">
      <c r="A498" s="35" t="str">
        <f t="shared" si="19"/>
        <v/>
      </c>
      <c r="K498" s="36"/>
    </row>
    <row r="499" spans="1:11">
      <c r="A499" s="35" t="str">
        <f t="shared" si="19"/>
        <v/>
      </c>
      <c r="K499" s="36"/>
    </row>
    <row r="500" spans="1:11">
      <c r="A500" s="35" t="str">
        <f t="shared" si="19"/>
        <v/>
      </c>
      <c r="K500" s="36"/>
    </row>
    <row r="501" spans="1:11">
      <c r="A501" s="35" t="str">
        <f t="shared" si="19"/>
        <v/>
      </c>
      <c r="K501" s="36"/>
    </row>
    <row r="502" spans="1:11">
      <c r="A502" s="35" t="str">
        <f t="shared" si="19"/>
        <v/>
      </c>
      <c r="K502" s="36"/>
    </row>
    <row r="503" spans="1:11">
      <c r="A503" s="35" t="str">
        <f t="shared" si="19"/>
        <v/>
      </c>
      <c r="K503" s="36"/>
    </row>
    <row r="504" spans="1:11">
      <c r="A504" s="35" t="str">
        <f t="shared" si="19"/>
        <v/>
      </c>
      <c r="K504" s="36"/>
    </row>
    <row r="505" spans="1:11">
      <c r="A505" s="35" t="str">
        <f t="shared" si="19"/>
        <v/>
      </c>
      <c r="K505" s="36"/>
    </row>
    <row r="506" spans="1:11">
      <c r="A506" s="35" t="str">
        <f t="shared" si="19"/>
        <v/>
      </c>
      <c r="K506" s="36"/>
    </row>
    <row r="507" spans="1:11">
      <c r="A507" s="35" t="str">
        <f t="shared" si="19"/>
        <v/>
      </c>
      <c r="K507" s="36"/>
    </row>
    <row r="508" spans="1:11">
      <c r="A508" s="35" t="str">
        <f t="shared" si="19"/>
        <v/>
      </c>
      <c r="K508" s="36"/>
    </row>
    <row r="509" spans="1:11">
      <c r="A509" s="35" t="str">
        <f t="shared" si="19"/>
        <v/>
      </c>
      <c r="K509" s="36"/>
    </row>
    <row r="510" spans="1:11">
      <c r="A510" s="35" t="str">
        <f t="shared" si="19"/>
        <v/>
      </c>
      <c r="K510" s="36"/>
    </row>
    <row r="511" spans="1:11">
      <c r="A511" s="35" t="str">
        <f t="shared" si="19"/>
        <v/>
      </c>
      <c r="K511" s="36"/>
    </row>
    <row r="512" spans="1:11">
      <c r="A512" s="35" t="str">
        <f t="shared" si="19"/>
        <v/>
      </c>
      <c r="K512" s="36"/>
    </row>
    <row r="513" spans="1:11">
      <c r="A513" s="35" t="str">
        <f t="shared" si="19"/>
        <v/>
      </c>
      <c r="K513" s="36"/>
    </row>
    <row r="514" spans="1:11">
      <c r="A514" s="35" t="str">
        <f t="shared" si="19"/>
        <v/>
      </c>
      <c r="K514" s="36"/>
    </row>
    <row r="515" spans="1:11">
      <c r="A515" s="35" t="str">
        <f t="shared" si="19"/>
        <v/>
      </c>
      <c r="K515" s="36"/>
    </row>
    <row r="516" spans="1:11">
      <c r="A516" s="35" t="str">
        <f t="shared" si="19"/>
        <v/>
      </c>
      <c r="K516" s="36"/>
    </row>
    <row r="517" spans="1:11">
      <c r="A517" s="35" t="str">
        <f t="shared" si="19"/>
        <v/>
      </c>
      <c r="K517" s="36"/>
    </row>
    <row r="518" spans="1:11">
      <c r="A518" s="35" t="str">
        <f t="shared" ref="A518:A581" si="20">C518&amp;E518</f>
        <v/>
      </c>
      <c r="K518" s="36"/>
    </row>
    <row r="519" spans="1:11">
      <c r="A519" s="35" t="str">
        <f t="shared" si="20"/>
        <v/>
      </c>
      <c r="K519" s="36"/>
    </row>
    <row r="520" spans="1:11">
      <c r="A520" s="35" t="str">
        <f t="shared" si="20"/>
        <v/>
      </c>
      <c r="K520" s="36"/>
    </row>
    <row r="521" spans="1:11">
      <c r="A521" s="35" t="str">
        <f t="shared" si="20"/>
        <v/>
      </c>
      <c r="K521" s="36"/>
    </row>
    <row r="522" spans="1:11">
      <c r="A522" s="35" t="str">
        <f t="shared" si="20"/>
        <v/>
      </c>
      <c r="K522" s="36"/>
    </row>
    <row r="523" spans="1:11">
      <c r="A523" s="35" t="str">
        <f t="shared" si="20"/>
        <v/>
      </c>
      <c r="K523" s="36"/>
    </row>
    <row r="524" spans="1:11">
      <c r="A524" s="35" t="str">
        <f t="shared" si="20"/>
        <v/>
      </c>
      <c r="K524" s="36"/>
    </row>
    <row r="525" spans="1:11">
      <c r="A525" s="35" t="str">
        <f t="shared" si="20"/>
        <v/>
      </c>
      <c r="K525" s="36"/>
    </row>
    <row r="526" spans="1:11">
      <c r="A526" s="35" t="str">
        <f t="shared" si="20"/>
        <v/>
      </c>
      <c r="K526" s="36"/>
    </row>
    <row r="527" spans="1:11">
      <c r="A527" s="35" t="str">
        <f t="shared" si="20"/>
        <v/>
      </c>
      <c r="K527" s="36"/>
    </row>
    <row r="528" spans="1:11">
      <c r="A528" s="35" t="str">
        <f t="shared" si="20"/>
        <v/>
      </c>
      <c r="K528" s="36"/>
    </row>
    <row r="529" spans="1:11">
      <c r="A529" s="35" t="str">
        <f t="shared" si="20"/>
        <v/>
      </c>
      <c r="K529" s="36"/>
    </row>
    <row r="530" spans="1:11">
      <c r="A530" s="35" t="str">
        <f t="shared" si="20"/>
        <v/>
      </c>
      <c r="K530" s="36"/>
    </row>
    <row r="531" spans="1:11">
      <c r="A531" s="35" t="str">
        <f t="shared" si="20"/>
        <v/>
      </c>
      <c r="K531" s="36"/>
    </row>
    <row r="532" spans="1:11">
      <c r="A532" s="35" t="str">
        <f t="shared" si="20"/>
        <v/>
      </c>
      <c r="K532" s="36"/>
    </row>
    <row r="533" spans="1:11">
      <c r="A533" s="35" t="str">
        <f t="shared" si="20"/>
        <v/>
      </c>
      <c r="K533" s="36"/>
    </row>
    <row r="534" spans="1:11">
      <c r="A534" s="35" t="str">
        <f t="shared" si="20"/>
        <v/>
      </c>
      <c r="K534" s="36"/>
    </row>
    <row r="535" spans="1:11">
      <c r="A535" s="35" t="str">
        <f t="shared" si="20"/>
        <v/>
      </c>
      <c r="K535" s="36"/>
    </row>
    <row r="536" spans="1:11">
      <c r="A536" s="35" t="str">
        <f t="shared" si="20"/>
        <v/>
      </c>
      <c r="K536" s="36"/>
    </row>
    <row r="537" spans="1:11">
      <c r="A537" s="35" t="str">
        <f t="shared" si="20"/>
        <v/>
      </c>
      <c r="K537" s="36"/>
    </row>
    <row r="538" spans="1:11">
      <c r="A538" s="35" t="str">
        <f t="shared" si="20"/>
        <v/>
      </c>
      <c r="K538" s="36"/>
    </row>
    <row r="539" spans="1:11">
      <c r="A539" s="35" t="str">
        <f t="shared" si="20"/>
        <v/>
      </c>
      <c r="K539" s="36"/>
    </row>
    <row r="540" spans="1:11">
      <c r="A540" s="35" t="str">
        <f t="shared" si="20"/>
        <v/>
      </c>
      <c r="K540" s="36"/>
    </row>
    <row r="541" spans="1:11">
      <c r="A541" s="35" t="str">
        <f t="shared" si="20"/>
        <v/>
      </c>
      <c r="K541" s="36"/>
    </row>
    <row r="542" spans="1:11">
      <c r="A542" s="35" t="str">
        <f t="shared" si="20"/>
        <v/>
      </c>
      <c r="K542" s="36"/>
    </row>
    <row r="543" spans="1:11">
      <c r="A543" s="35" t="str">
        <f t="shared" si="20"/>
        <v/>
      </c>
      <c r="K543" s="36"/>
    </row>
    <row r="544" spans="1:11">
      <c r="A544" s="35" t="str">
        <f t="shared" si="20"/>
        <v/>
      </c>
      <c r="K544" s="36"/>
    </row>
    <row r="545" spans="1:11">
      <c r="A545" s="35" t="str">
        <f t="shared" si="20"/>
        <v/>
      </c>
      <c r="K545" s="36"/>
    </row>
    <row r="546" spans="1:11">
      <c r="A546" s="35" t="str">
        <f t="shared" si="20"/>
        <v/>
      </c>
      <c r="K546" s="36"/>
    </row>
    <row r="547" spans="1:11">
      <c r="A547" s="35" t="str">
        <f t="shared" si="20"/>
        <v/>
      </c>
      <c r="K547" s="36"/>
    </row>
    <row r="548" spans="1:11">
      <c r="A548" s="35" t="str">
        <f t="shared" si="20"/>
        <v/>
      </c>
      <c r="K548" s="36"/>
    </row>
    <row r="549" spans="1:11">
      <c r="A549" s="35" t="str">
        <f t="shared" si="20"/>
        <v/>
      </c>
      <c r="K549" s="36"/>
    </row>
    <row r="550" spans="1:11">
      <c r="A550" s="35" t="str">
        <f t="shared" si="20"/>
        <v/>
      </c>
      <c r="K550" s="36"/>
    </row>
    <row r="551" spans="1:11">
      <c r="A551" s="35" t="str">
        <f t="shared" si="20"/>
        <v/>
      </c>
      <c r="K551" s="36"/>
    </row>
    <row r="552" spans="1:11">
      <c r="A552" s="35" t="str">
        <f t="shared" si="20"/>
        <v/>
      </c>
      <c r="K552" s="36"/>
    </row>
    <row r="553" spans="1:11">
      <c r="A553" s="35" t="str">
        <f t="shared" si="20"/>
        <v/>
      </c>
      <c r="K553" s="36"/>
    </row>
    <row r="554" spans="1:11">
      <c r="A554" s="35" t="str">
        <f t="shared" si="20"/>
        <v/>
      </c>
      <c r="K554" s="36"/>
    </row>
    <row r="555" spans="1:11">
      <c r="A555" s="35" t="str">
        <f t="shared" si="20"/>
        <v/>
      </c>
      <c r="K555" s="36"/>
    </row>
    <row r="556" spans="1:11">
      <c r="A556" s="35" t="str">
        <f t="shared" si="20"/>
        <v/>
      </c>
      <c r="K556" s="36"/>
    </row>
    <row r="557" spans="1:11">
      <c r="A557" s="35" t="str">
        <f t="shared" si="20"/>
        <v/>
      </c>
      <c r="K557" s="36"/>
    </row>
    <row r="558" spans="1:11">
      <c r="A558" s="35" t="str">
        <f t="shared" si="20"/>
        <v/>
      </c>
      <c r="K558" s="36"/>
    </row>
    <row r="559" spans="1:11">
      <c r="A559" s="35" t="str">
        <f t="shared" si="20"/>
        <v/>
      </c>
      <c r="K559" s="36"/>
    </row>
    <row r="560" spans="1:11">
      <c r="A560" s="35" t="str">
        <f t="shared" si="20"/>
        <v/>
      </c>
      <c r="K560" s="36"/>
    </row>
    <row r="561" spans="1:11">
      <c r="A561" s="35" t="str">
        <f t="shared" si="20"/>
        <v/>
      </c>
      <c r="K561" s="36"/>
    </row>
    <row r="562" spans="1:11">
      <c r="A562" s="35" t="str">
        <f t="shared" si="20"/>
        <v/>
      </c>
      <c r="K562" s="36"/>
    </row>
    <row r="563" spans="1:11">
      <c r="A563" s="35" t="str">
        <f t="shared" si="20"/>
        <v/>
      </c>
      <c r="K563" s="36"/>
    </row>
    <row r="564" spans="1:11">
      <c r="A564" s="35" t="str">
        <f t="shared" si="20"/>
        <v/>
      </c>
      <c r="K564" s="36"/>
    </row>
    <row r="565" spans="1:11">
      <c r="A565" s="35" t="str">
        <f t="shared" si="20"/>
        <v/>
      </c>
      <c r="K565" s="36"/>
    </row>
    <row r="566" spans="1:11">
      <c r="A566" s="35" t="str">
        <f t="shared" si="20"/>
        <v/>
      </c>
      <c r="K566" s="36"/>
    </row>
    <row r="567" spans="1:11">
      <c r="A567" s="35" t="str">
        <f t="shared" si="20"/>
        <v/>
      </c>
      <c r="K567" s="36"/>
    </row>
    <row r="568" spans="1:11">
      <c r="A568" s="35" t="str">
        <f t="shared" si="20"/>
        <v/>
      </c>
      <c r="K568" s="36"/>
    </row>
    <row r="569" spans="1:11">
      <c r="A569" s="35" t="str">
        <f t="shared" si="20"/>
        <v/>
      </c>
      <c r="K569" s="36"/>
    </row>
    <row r="570" spans="1:11">
      <c r="A570" s="35" t="str">
        <f t="shared" si="20"/>
        <v/>
      </c>
      <c r="K570" s="36"/>
    </row>
    <row r="571" spans="1:11">
      <c r="A571" s="35" t="str">
        <f t="shared" si="20"/>
        <v/>
      </c>
      <c r="K571" s="36"/>
    </row>
    <row r="572" spans="1:11">
      <c r="A572" s="35" t="str">
        <f t="shared" si="20"/>
        <v/>
      </c>
      <c r="K572" s="36"/>
    </row>
    <row r="573" spans="1:11">
      <c r="A573" s="35" t="str">
        <f t="shared" si="20"/>
        <v/>
      </c>
      <c r="K573" s="36"/>
    </row>
    <row r="574" spans="1:11">
      <c r="A574" s="35" t="str">
        <f t="shared" si="20"/>
        <v/>
      </c>
      <c r="K574" s="36"/>
    </row>
    <row r="575" spans="1:11">
      <c r="A575" s="35" t="str">
        <f t="shared" si="20"/>
        <v/>
      </c>
      <c r="K575" s="36"/>
    </row>
    <row r="576" spans="1:11">
      <c r="A576" s="35" t="str">
        <f t="shared" si="20"/>
        <v/>
      </c>
      <c r="K576" s="36"/>
    </row>
    <row r="577" spans="1:11">
      <c r="A577" s="35" t="str">
        <f t="shared" si="20"/>
        <v/>
      </c>
      <c r="K577" s="36"/>
    </row>
    <row r="578" spans="1:11">
      <c r="A578" s="35" t="str">
        <f t="shared" si="20"/>
        <v/>
      </c>
      <c r="K578" s="36"/>
    </row>
    <row r="579" spans="1:11">
      <c r="A579" s="35" t="str">
        <f t="shared" si="20"/>
        <v/>
      </c>
      <c r="K579" s="36"/>
    </row>
    <row r="580" spans="1:11">
      <c r="A580" s="35" t="str">
        <f t="shared" si="20"/>
        <v/>
      </c>
      <c r="K580" s="36"/>
    </row>
    <row r="581" spans="1:11">
      <c r="A581" s="35" t="str">
        <f t="shared" si="20"/>
        <v/>
      </c>
      <c r="K581" s="36"/>
    </row>
    <row r="582" spans="1:11">
      <c r="A582" s="35" t="str">
        <f t="shared" ref="A582:A645" si="21">C582&amp;E582</f>
        <v/>
      </c>
      <c r="K582" s="36"/>
    </row>
    <row r="583" spans="1:11">
      <c r="A583" s="35" t="str">
        <f t="shared" si="21"/>
        <v/>
      </c>
      <c r="K583" s="36"/>
    </row>
    <row r="584" spans="1:11">
      <c r="A584" s="35" t="str">
        <f t="shared" si="21"/>
        <v/>
      </c>
      <c r="K584" s="36"/>
    </row>
    <row r="585" spans="1:11">
      <c r="A585" s="35" t="str">
        <f t="shared" si="21"/>
        <v/>
      </c>
      <c r="K585" s="36"/>
    </row>
    <row r="586" spans="1:11">
      <c r="A586" s="35" t="str">
        <f t="shared" si="21"/>
        <v/>
      </c>
      <c r="K586" s="36"/>
    </row>
    <row r="587" spans="1:11">
      <c r="A587" s="35" t="str">
        <f t="shared" si="21"/>
        <v/>
      </c>
      <c r="K587" s="36"/>
    </row>
    <row r="588" spans="1:11">
      <c r="A588" s="35" t="str">
        <f t="shared" si="21"/>
        <v/>
      </c>
      <c r="K588" s="36"/>
    </row>
    <row r="589" spans="1:11">
      <c r="A589" s="35" t="str">
        <f t="shared" si="21"/>
        <v/>
      </c>
      <c r="K589" s="36"/>
    </row>
    <row r="590" spans="1:11">
      <c r="A590" s="35" t="str">
        <f t="shared" si="21"/>
        <v/>
      </c>
      <c r="K590" s="36"/>
    </row>
    <row r="591" spans="1:11">
      <c r="A591" s="35" t="str">
        <f t="shared" si="21"/>
        <v/>
      </c>
      <c r="K591" s="36"/>
    </row>
    <row r="592" spans="1:11">
      <c r="A592" s="35" t="str">
        <f t="shared" si="21"/>
        <v/>
      </c>
      <c r="K592" s="36"/>
    </row>
    <row r="593" spans="1:11">
      <c r="A593" s="35" t="str">
        <f t="shared" si="21"/>
        <v/>
      </c>
      <c r="K593" s="36"/>
    </row>
    <row r="594" spans="1:11">
      <c r="A594" s="35" t="str">
        <f t="shared" si="21"/>
        <v/>
      </c>
      <c r="K594" s="36"/>
    </row>
    <row r="595" spans="1:11">
      <c r="A595" s="35" t="str">
        <f t="shared" si="21"/>
        <v/>
      </c>
      <c r="K595" s="36"/>
    </row>
    <row r="596" spans="1:11">
      <c r="A596" s="35" t="str">
        <f t="shared" si="21"/>
        <v/>
      </c>
      <c r="K596" s="36"/>
    </row>
    <row r="597" spans="1:11">
      <c r="A597" s="35" t="str">
        <f t="shared" si="21"/>
        <v/>
      </c>
      <c r="K597" s="36"/>
    </row>
    <row r="598" spans="1:11">
      <c r="A598" s="35" t="str">
        <f t="shared" si="21"/>
        <v/>
      </c>
      <c r="K598" s="36"/>
    </row>
    <row r="599" spans="1:11">
      <c r="A599" s="35" t="str">
        <f t="shared" si="21"/>
        <v/>
      </c>
      <c r="K599" s="36"/>
    </row>
    <row r="600" spans="1:11">
      <c r="A600" s="35" t="str">
        <f t="shared" si="21"/>
        <v/>
      </c>
      <c r="K600" s="36"/>
    </row>
    <row r="601" spans="1:11">
      <c r="A601" s="35" t="str">
        <f t="shared" si="21"/>
        <v/>
      </c>
      <c r="K601" s="36"/>
    </row>
    <row r="602" spans="1:11">
      <c r="A602" s="35" t="str">
        <f t="shared" si="21"/>
        <v/>
      </c>
      <c r="K602" s="36"/>
    </row>
    <row r="603" spans="1:11">
      <c r="A603" s="35" t="str">
        <f t="shared" si="21"/>
        <v/>
      </c>
      <c r="K603" s="36"/>
    </row>
    <row r="604" spans="1:11">
      <c r="A604" s="35" t="str">
        <f t="shared" si="21"/>
        <v/>
      </c>
      <c r="K604" s="36"/>
    </row>
    <row r="605" spans="1:11">
      <c r="A605" s="35" t="str">
        <f t="shared" si="21"/>
        <v/>
      </c>
      <c r="K605" s="36"/>
    </row>
    <row r="606" spans="1:11">
      <c r="A606" s="35" t="str">
        <f t="shared" si="21"/>
        <v/>
      </c>
      <c r="K606" s="36"/>
    </row>
    <row r="607" spans="1:11">
      <c r="A607" s="35" t="str">
        <f t="shared" si="21"/>
        <v/>
      </c>
      <c r="K607" s="36"/>
    </row>
    <row r="608" spans="1:11">
      <c r="A608" s="35" t="str">
        <f t="shared" si="21"/>
        <v/>
      </c>
      <c r="K608" s="36"/>
    </row>
    <row r="609" spans="1:11">
      <c r="A609" s="35" t="str">
        <f t="shared" si="21"/>
        <v/>
      </c>
      <c r="K609" s="36"/>
    </row>
    <row r="610" spans="1:11">
      <c r="A610" s="35" t="str">
        <f t="shared" si="21"/>
        <v/>
      </c>
      <c r="K610" s="36"/>
    </row>
    <row r="611" spans="1:11">
      <c r="A611" s="35" t="str">
        <f t="shared" si="21"/>
        <v/>
      </c>
      <c r="K611" s="36"/>
    </row>
    <row r="612" spans="1:11">
      <c r="A612" s="35" t="str">
        <f t="shared" si="21"/>
        <v/>
      </c>
      <c r="K612" s="36"/>
    </row>
    <row r="613" spans="1:11">
      <c r="A613" s="35" t="str">
        <f t="shared" si="21"/>
        <v/>
      </c>
      <c r="K613" s="36"/>
    </row>
    <row r="614" spans="1:11">
      <c r="A614" s="35" t="str">
        <f t="shared" si="21"/>
        <v/>
      </c>
      <c r="K614" s="36"/>
    </row>
    <row r="615" spans="1:11">
      <c r="A615" s="35" t="str">
        <f t="shared" si="21"/>
        <v/>
      </c>
      <c r="K615" s="36"/>
    </row>
    <row r="616" spans="1:11">
      <c r="A616" s="35" t="str">
        <f t="shared" si="21"/>
        <v/>
      </c>
      <c r="K616" s="36"/>
    </row>
    <row r="617" spans="1:11">
      <c r="A617" s="35" t="str">
        <f t="shared" si="21"/>
        <v/>
      </c>
      <c r="K617" s="36"/>
    </row>
    <row r="618" spans="1:11">
      <c r="A618" s="35" t="str">
        <f t="shared" si="21"/>
        <v/>
      </c>
      <c r="K618" s="36"/>
    </row>
    <row r="619" spans="1:11">
      <c r="A619" s="35" t="str">
        <f t="shared" si="21"/>
        <v/>
      </c>
      <c r="K619" s="36"/>
    </row>
    <row r="620" spans="1:11">
      <c r="A620" s="35" t="str">
        <f t="shared" si="21"/>
        <v/>
      </c>
      <c r="K620" s="36"/>
    </row>
    <row r="621" spans="1:11">
      <c r="A621" s="35" t="str">
        <f t="shared" si="21"/>
        <v/>
      </c>
      <c r="K621" s="36"/>
    </row>
    <row r="622" spans="1:11">
      <c r="A622" s="35" t="str">
        <f t="shared" si="21"/>
        <v/>
      </c>
      <c r="K622" s="36"/>
    </row>
    <row r="623" spans="1:11">
      <c r="A623" s="35" t="str">
        <f t="shared" si="21"/>
        <v/>
      </c>
      <c r="K623" s="36"/>
    </row>
    <row r="624" spans="1:11">
      <c r="A624" s="35" t="str">
        <f t="shared" si="21"/>
        <v/>
      </c>
      <c r="K624" s="36"/>
    </row>
    <row r="625" spans="1:11">
      <c r="A625" s="35" t="str">
        <f t="shared" si="21"/>
        <v/>
      </c>
      <c r="K625" s="36"/>
    </row>
    <row r="626" spans="1:11">
      <c r="A626" s="35" t="str">
        <f t="shared" si="21"/>
        <v/>
      </c>
      <c r="K626" s="36"/>
    </row>
    <row r="627" spans="1:11">
      <c r="A627" s="35" t="str">
        <f t="shared" si="21"/>
        <v/>
      </c>
      <c r="K627" s="36"/>
    </row>
    <row r="628" spans="1:11">
      <c r="A628" s="35" t="str">
        <f t="shared" si="21"/>
        <v/>
      </c>
      <c r="K628" s="36"/>
    </row>
    <row r="629" spans="1:11">
      <c r="A629" s="35" t="str">
        <f t="shared" si="21"/>
        <v/>
      </c>
      <c r="K629" s="36"/>
    </row>
    <row r="630" spans="1:11">
      <c r="A630" s="35" t="str">
        <f t="shared" si="21"/>
        <v/>
      </c>
      <c r="K630" s="36"/>
    </row>
    <row r="631" spans="1:11">
      <c r="A631" s="35" t="str">
        <f t="shared" si="21"/>
        <v/>
      </c>
      <c r="K631" s="36"/>
    </row>
    <row r="632" spans="1:11">
      <c r="A632" s="35" t="str">
        <f t="shared" si="21"/>
        <v/>
      </c>
      <c r="K632" s="36"/>
    </row>
    <row r="633" spans="1:11">
      <c r="A633" s="35" t="str">
        <f t="shared" si="21"/>
        <v/>
      </c>
      <c r="K633" s="36"/>
    </row>
    <row r="634" spans="1:11">
      <c r="A634" s="35" t="str">
        <f t="shared" si="21"/>
        <v/>
      </c>
      <c r="K634" s="36"/>
    </row>
    <row r="635" spans="1:11">
      <c r="A635" s="35" t="str">
        <f t="shared" si="21"/>
        <v/>
      </c>
      <c r="K635" s="36"/>
    </row>
    <row r="636" spans="1:11">
      <c r="A636" s="35" t="str">
        <f t="shared" si="21"/>
        <v/>
      </c>
      <c r="K636" s="36"/>
    </row>
    <row r="637" spans="1:11">
      <c r="A637" s="35" t="str">
        <f t="shared" si="21"/>
        <v/>
      </c>
      <c r="K637" s="36"/>
    </row>
    <row r="638" spans="1:11">
      <c r="A638" s="35" t="str">
        <f t="shared" si="21"/>
        <v/>
      </c>
      <c r="K638" s="36"/>
    </row>
    <row r="639" spans="1:11">
      <c r="A639" s="35" t="str">
        <f t="shared" si="21"/>
        <v/>
      </c>
      <c r="K639" s="36"/>
    </row>
    <row r="640" spans="1:11">
      <c r="A640" s="35" t="str">
        <f t="shared" si="21"/>
        <v/>
      </c>
      <c r="K640" s="36"/>
    </row>
    <row r="641" spans="1:11">
      <c r="A641" s="35" t="str">
        <f t="shared" si="21"/>
        <v/>
      </c>
      <c r="K641" s="36"/>
    </row>
    <row r="642" spans="1:11">
      <c r="A642" s="35" t="str">
        <f t="shared" si="21"/>
        <v/>
      </c>
      <c r="K642" s="36"/>
    </row>
    <row r="643" spans="1:11">
      <c r="A643" s="35" t="str">
        <f t="shared" si="21"/>
        <v/>
      </c>
      <c r="K643" s="36"/>
    </row>
    <row r="644" spans="1:11">
      <c r="A644" s="35" t="str">
        <f t="shared" si="21"/>
        <v/>
      </c>
      <c r="K644" s="36"/>
    </row>
    <row r="645" spans="1:11">
      <c r="A645" s="35" t="str">
        <f t="shared" si="21"/>
        <v/>
      </c>
      <c r="K645" s="36"/>
    </row>
    <row r="646" spans="1:11">
      <c r="A646" s="35" t="str">
        <f t="shared" ref="A646:A709" si="22">C646&amp;E646</f>
        <v/>
      </c>
      <c r="K646" s="36"/>
    </row>
    <row r="647" spans="1:11">
      <c r="A647" s="35" t="str">
        <f t="shared" si="22"/>
        <v/>
      </c>
      <c r="K647" s="36"/>
    </row>
    <row r="648" spans="1:11">
      <c r="A648" s="35" t="str">
        <f t="shared" si="22"/>
        <v/>
      </c>
      <c r="K648" s="36"/>
    </row>
    <row r="649" spans="1:11">
      <c r="A649" s="35" t="str">
        <f t="shared" si="22"/>
        <v/>
      </c>
      <c r="K649" s="36"/>
    </row>
    <row r="650" spans="1:11">
      <c r="A650" s="35" t="str">
        <f t="shared" si="22"/>
        <v/>
      </c>
      <c r="K650" s="36"/>
    </row>
    <row r="651" spans="1:11">
      <c r="A651" s="35" t="str">
        <f t="shared" si="22"/>
        <v/>
      </c>
      <c r="K651" s="36"/>
    </row>
    <row r="652" spans="1:11">
      <c r="A652" s="35" t="str">
        <f t="shared" si="22"/>
        <v/>
      </c>
      <c r="K652" s="36"/>
    </row>
    <row r="653" spans="1:11">
      <c r="A653" s="35" t="str">
        <f t="shared" si="22"/>
        <v/>
      </c>
      <c r="K653" s="36"/>
    </row>
    <row r="654" spans="1:11">
      <c r="A654" s="35" t="str">
        <f t="shared" si="22"/>
        <v/>
      </c>
      <c r="K654" s="36"/>
    </row>
    <row r="655" spans="1:11">
      <c r="A655" s="35" t="str">
        <f t="shared" si="22"/>
        <v/>
      </c>
      <c r="K655" s="36"/>
    </row>
    <row r="656" spans="1:11">
      <c r="A656" s="35" t="str">
        <f t="shared" si="22"/>
        <v/>
      </c>
      <c r="K656" s="36"/>
    </row>
    <row r="657" spans="1:11">
      <c r="A657" s="35" t="str">
        <f t="shared" si="22"/>
        <v/>
      </c>
      <c r="K657" s="36"/>
    </row>
    <row r="658" spans="1:11">
      <c r="A658" s="35" t="str">
        <f t="shared" si="22"/>
        <v/>
      </c>
      <c r="K658" s="36"/>
    </row>
    <row r="659" spans="1:11">
      <c r="A659" s="35" t="str">
        <f t="shared" si="22"/>
        <v/>
      </c>
      <c r="K659" s="36"/>
    </row>
    <row r="660" spans="1:11">
      <c r="A660" s="35" t="str">
        <f t="shared" si="22"/>
        <v/>
      </c>
      <c r="K660" s="36"/>
    </row>
    <row r="661" spans="1:11">
      <c r="A661" s="35" t="str">
        <f t="shared" si="22"/>
        <v/>
      </c>
      <c r="K661" s="36"/>
    </row>
    <row r="662" spans="1:11">
      <c r="A662" s="35" t="str">
        <f t="shared" si="22"/>
        <v/>
      </c>
      <c r="K662" s="36"/>
    </row>
    <row r="663" spans="1:11">
      <c r="A663" s="35" t="str">
        <f t="shared" si="22"/>
        <v/>
      </c>
      <c r="K663" s="36"/>
    </row>
    <row r="664" spans="1:11">
      <c r="A664" s="35" t="str">
        <f t="shared" si="22"/>
        <v/>
      </c>
      <c r="K664" s="36"/>
    </row>
    <row r="665" spans="1:11">
      <c r="A665" s="35" t="str">
        <f t="shared" si="22"/>
        <v/>
      </c>
      <c r="K665" s="36"/>
    </row>
    <row r="666" spans="1:11">
      <c r="A666" s="35" t="str">
        <f t="shared" si="22"/>
        <v/>
      </c>
      <c r="K666" s="36"/>
    </row>
    <row r="667" spans="1:11">
      <c r="A667" s="35" t="str">
        <f t="shared" si="22"/>
        <v/>
      </c>
      <c r="K667" s="36"/>
    </row>
    <row r="668" spans="1:11">
      <c r="A668" s="35" t="str">
        <f t="shared" si="22"/>
        <v/>
      </c>
      <c r="K668" s="36"/>
    </row>
    <row r="669" spans="1:11">
      <c r="A669" s="35" t="str">
        <f t="shared" si="22"/>
        <v/>
      </c>
      <c r="K669" s="36"/>
    </row>
    <row r="670" spans="1:11">
      <c r="A670" s="35" t="str">
        <f t="shared" si="22"/>
        <v/>
      </c>
      <c r="K670" s="36"/>
    </row>
    <row r="671" spans="1:11">
      <c r="A671" s="35" t="str">
        <f t="shared" si="22"/>
        <v/>
      </c>
      <c r="K671" s="36"/>
    </row>
    <row r="672" spans="1:11">
      <c r="A672" s="35" t="str">
        <f t="shared" si="22"/>
        <v/>
      </c>
      <c r="K672" s="36"/>
    </row>
    <row r="673" spans="1:11">
      <c r="A673" s="35" t="str">
        <f t="shared" si="22"/>
        <v/>
      </c>
      <c r="K673" s="36"/>
    </row>
    <row r="674" spans="1:11">
      <c r="A674" s="35" t="str">
        <f t="shared" si="22"/>
        <v/>
      </c>
      <c r="K674" s="36"/>
    </row>
    <row r="675" spans="1:11">
      <c r="A675" s="35" t="str">
        <f t="shared" si="22"/>
        <v/>
      </c>
      <c r="K675" s="36"/>
    </row>
    <row r="676" spans="1:11">
      <c r="A676" s="35" t="str">
        <f t="shared" si="22"/>
        <v/>
      </c>
      <c r="K676" s="36"/>
    </row>
    <row r="677" spans="1:11">
      <c r="A677" s="35" t="str">
        <f t="shared" si="22"/>
        <v/>
      </c>
      <c r="K677" s="36"/>
    </row>
    <row r="678" spans="1:11">
      <c r="A678" s="35" t="str">
        <f t="shared" si="22"/>
        <v/>
      </c>
      <c r="K678" s="36"/>
    </row>
    <row r="679" spans="1:11">
      <c r="A679" s="35" t="str">
        <f t="shared" si="22"/>
        <v/>
      </c>
      <c r="K679" s="36"/>
    </row>
    <row r="680" spans="1:11">
      <c r="A680" s="35" t="str">
        <f t="shared" si="22"/>
        <v/>
      </c>
      <c r="K680" s="36"/>
    </row>
    <row r="681" spans="1:11">
      <c r="A681" s="35" t="str">
        <f t="shared" si="22"/>
        <v/>
      </c>
      <c r="K681" s="36"/>
    </row>
    <row r="682" spans="1:11">
      <c r="A682" s="35" t="str">
        <f t="shared" si="22"/>
        <v/>
      </c>
      <c r="K682" s="36"/>
    </row>
    <row r="683" spans="1:11">
      <c r="A683" s="35" t="str">
        <f t="shared" si="22"/>
        <v/>
      </c>
      <c r="K683" s="36"/>
    </row>
    <row r="684" spans="1:11">
      <c r="A684" s="35" t="str">
        <f t="shared" si="22"/>
        <v/>
      </c>
      <c r="K684" s="36"/>
    </row>
    <row r="685" spans="1:11">
      <c r="A685" s="35" t="str">
        <f t="shared" si="22"/>
        <v/>
      </c>
      <c r="K685" s="36"/>
    </row>
    <row r="686" spans="1:11">
      <c r="A686" s="35" t="str">
        <f t="shared" si="22"/>
        <v/>
      </c>
      <c r="K686" s="36"/>
    </row>
    <row r="687" spans="1:11">
      <c r="A687" s="35" t="str">
        <f t="shared" si="22"/>
        <v/>
      </c>
      <c r="K687" s="36"/>
    </row>
    <row r="688" spans="1:11">
      <c r="A688" s="35" t="str">
        <f t="shared" si="22"/>
        <v/>
      </c>
      <c r="K688" s="36"/>
    </row>
    <row r="689" spans="1:11">
      <c r="A689" s="35" t="str">
        <f t="shared" si="22"/>
        <v/>
      </c>
      <c r="K689" s="36"/>
    </row>
    <row r="690" spans="1:11">
      <c r="A690" s="35" t="str">
        <f t="shared" si="22"/>
        <v/>
      </c>
      <c r="K690" s="36"/>
    </row>
    <row r="691" spans="1:11">
      <c r="A691" s="35" t="str">
        <f t="shared" si="22"/>
        <v/>
      </c>
      <c r="K691" s="36"/>
    </row>
    <row r="692" spans="1:11">
      <c r="A692" s="35" t="str">
        <f t="shared" si="22"/>
        <v/>
      </c>
      <c r="K692" s="36"/>
    </row>
    <row r="693" spans="1:11">
      <c r="A693" s="35" t="str">
        <f t="shared" si="22"/>
        <v/>
      </c>
      <c r="K693" s="36"/>
    </row>
    <row r="694" spans="1:11">
      <c r="A694" s="35" t="str">
        <f t="shared" si="22"/>
        <v/>
      </c>
      <c r="K694" s="36"/>
    </row>
    <row r="695" spans="1:11">
      <c r="A695" s="35" t="str">
        <f t="shared" si="22"/>
        <v/>
      </c>
      <c r="K695" s="36"/>
    </row>
    <row r="696" spans="1:11">
      <c r="A696" s="35" t="str">
        <f t="shared" si="22"/>
        <v/>
      </c>
      <c r="K696" s="36"/>
    </row>
    <row r="697" spans="1:11">
      <c r="A697" s="35" t="str">
        <f t="shared" si="22"/>
        <v/>
      </c>
      <c r="K697" s="36"/>
    </row>
    <row r="698" spans="1:11">
      <c r="A698" s="35" t="str">
        <f t="shared" si="22"/>
        <v/>
      </c>
      <c r="K698" s="36"/>
    </row>
    <row r="699" spans="1:11">
      <c r="A699" s="35" t="str">
        <f t="shared" si="22"/>
        <v/>
      </c>
      <c r="K699" s="36"/>
    </row>
    <row r="700" spans="1:11">
      <c r="A700" s="35" t="str">
        <f t="shared" si="22"/>
        <v/>
      </c>
      <c r="K700" s="36"/>
    </row>
    <row r="701" spans="1:11">
      <c r="A701" s="35" t="str">
        <f t="shared" si="22"/>
        <v/>
      </c>
      <c r="K701" s="36"/>
    </row>
    <row r="702" spans="1:11">
      <c r="A702" s="35" t="str">
        <f t="shared" si="22"/>
        <v/>
      </c>
      <c r="K702" s="36"/>
    </row>
    <row r="703" spans="1:11">
      <c r="A703" s="35" t="str">
        <f t="shared" si="22"/>
        <v/>
      </c>
      <c r="K703" s="36"/>
    </row>
    <row r="704" spans="1:11">
      <c r="A704" s="35" t="str">
        <f t="shared" si="22"/>
        <v/>
      </c>
      <c r="K704" s="36"/>
    </row>
    <row r="705" spans="1:11">
      <c r="A705" s="35" t="str">
        <f t="shared" si="22"/>
        <v/>
      </c>
      <c r="K705" s="36"/>
    </row>
    <row r="706" spans="1:11">
      <c r="A706" s="35" t="str">
        <f t="shared" si="22"/>
        <v/>
      </c>
      <c r="K706" s="36"/>
    </row>
    <row r="707" spans="1:11">
      <c r="A707" s="35" t="str">
        <f t="shared" si="22"/>
        <v/>
      </c>
      <c r="K707" s="36"/>
    </row>
    <row r="708" spans="1:11">
      <c r="A708" s="35" t="str">
        <f t="shared" si="22"/>
        <v/>
      </c>
      <c r="K708" s="36"/>
    </row>
    <row r="709" spans="1:11">
      <c r="A709" s="35" t="str">
        <f t="shared" si="22"/>
        <v/>
      </c>
      <c r="K709" s="36"/>
    </row>
    <row r="710" spans="1:11">
      <c r="A710" s="35" t="str">
        <f t="shared" ref="A710:A773" si="23">C710&amp;E710</f>
        <v/>
      </c>
      <c r="K710" s="36"/>
    </row>
    <row r="711" spans="1:11">
      <c r="A711" s="35" t="str">
        <f t="shared" si="23"/>
        <v/>
      </c>
      <c r="K711" s="36"/>
    </row>
    <row r="712" spans="1:11">
      <c r="A712" s="35" t="str">
        <f t="shared" si="23"/>
        <v/>
      </c>
      <c r="K712" s="36"/>
    </row>
    <row r="713" spans="1:11">
      <c r="A713" s="35" t="str">
        <f t="shared" si="23"/>
        <v/>
      </c>
      <c r="K713" s="36"/>
    </row>
    <row r="714" spans="1:11">
      <c r="A714" s="35" t="str">
        <f t="shared" si="23"/>
        <v/>
      </c>
      <c r="K714" s="36"/>
    </row>
    <row r="715" spans="1:11">
      <c r="A715" s="35" t="str">
        <f t="shared" si="23"/>
        <v/>
      </c>
      <c r="K715" s="36"/>
    </row>
    <row r="716" spans="1:11">
      <c r="A716" s="35" t="str">
        <f t="shared" si="23"/>
        <v/>
      </c>
      <c r="K716" s="36"/>
    </row>
    <row r="717" spans="1:11">
      <c r="A717" s="35" t="str">
        <f t="shared" si="23"/>
        <v/>
      </c>
      <c r="K717" s="36"/>
    </row>
    <row r="718" spans="1:11">
      <c r="A718" s="35" t="str">
        <f t="shared" si="23"/>
        <v/>
      </c>
      <c r="K718" s="36"/>
    </row>
    <row r="719" spans="1:11">
      <c r="A719" s="35" t="str">
        <f t="shared" si="23"/>
        <v/>
      </c>
      <c r="K719" s="36"/>
    </row>
    <row r="720" spans="1:11">
      <c r="A720" s="35" t="str">
        <f t="shared" si="23"/>
        <v/>
      </c>
      <c r="K720" s="36"/>
    </row>
    <row r="721" spans="1:11">
      <c r="A721" s="35" t="str">
        <f t="shared" si="23"/>
        <v/>
      </c>
      <c r="K721" s="36"/>
    </row>
    <row r="722" spans="1:11">
      <c r="A722" s="35" t="str">
        <f t="shared" si="23"/>
        <v/>
      </c>
      <c r="K722" s="36"/>
    </row>
    <row r="723" spans="1:11">
      <c r="A723" s="35" t="str">
        <f t="shared" si="23"/>
        <v/>
      </c>
      <c r="K723" s="36"/>
    </row>
    <row r="724" spans="1:11">
      <c r="A724" s="35" t="str">
        <f t="shared" si="23"/>
        <v/>
      </c>
      <c r="K724" s="36"/>
    </row>
    <row r="725" spans="1:11">
      <c r="A725" s="35" t="str">
        <f t="shared" si="23"/>
        <v/>
      </c>
      <c r="K725" s="36"/>
    </row>
    <row r="726" spans="1:11">
      <c r="A726" s="35" t="str">
        <f t="shared" si="23"/>
        <v/>
      </c>
      <c r="K726" s="36"/>
    </row>
    <row r="727" spans="1:11">
      <c r="A727" s="35" t="str">
        <f t="shared" si="23"/>
        <v/>
      </c>
      <c r="K727" s="36"/>
    </row>
    <row r="728" spans="1:11">
      <c r="A728" s="35" t="str">
        <f t="shared" si="23"/>
        <v/>
      </c>
      <c r="K728" s="36"/>
    </row>
    <row r="729" spans="1:11">
      <c r="A729" s="35" t="str">
        <f t="shared" si="23"/>
        <v/>
      </c>
      <c r="K729" s="36"/>
    </row>
    <row r="730" spans="1:11">
      <c r="A730" s="35" t="str">
        <f t="shared" si="23"/>
        <v/>
      </c>
      <c r="K730" s="36"/>
    </row>
    <row r="731" spans="1:11">
      <c r="A731" s="35" t="str">
        <f t="shared" si="23"/>
        <v/>
      </c>
      <c r="K731" s="36"/>
    </row>
    <row r="732" spans="1:11">
      <c r="A732" s="35" t="str">
        <f t="shared" si="23"/>
        <v/>
      </c>
      <c r="K732" s="36"/>
    </row>
    <row r="733" spans="1:11">
      <c r="A733" s="35" t="str">
        <f t="shared" si="23"/>
        <v/>
      </c>
      <c r="K733" s="36"/>
    </row>
    <row r="734" spans="1:11">
      <c r="A734" s="35" t="str">
        <f t="shared" si="23"/>
        <v/>
      </c>
      <c r="K734" s="36"/>
    </row>
    <row r="735" spans="1:11">
      <c r="A735" s="35" t="str">
        <f t="shared" si="23"/>
        <v/>
      </c>
      <c r="K735" s="36"/>
    </row>
    <row r="736" spans="1:11">
      <c r="A736" s="35" t="str">
        <f t="shared" si="23"/>
        <v/>
      </c>
      <c r="K736" s="36"/>
    </row>
    <row r="737" spans="1:11">
      <c r="A737" s="35" t="str">
        <f t="shared" si="23"/>
        <v/>
      </c>
      <c r="K737" s="36"/>
    </row>
    <row r="738" spans="1:11">
      <c r="A738" s="35" t="str">
        <f t="shared" si="23"/>
        <v/>
      </c>
      <c r="K738" s="36"/>
    </row>
    <row r="739" spans="1:11">
      <c r="A739" s="35" t="str">
        <f t="shared" si="23"/>
        <v/>
      </c>
      <c r="K739" s="36"/>
    </row>
    <row r="740" spans="1:11">
      <c r="A740" s="35" t="str">
        <f t="shared" si="23"/>
        <v/>
      </c>
      <c r="K740" s="36"/>
    </row>
    <row r="741" spans="1:11">
      <c r="A741" s="35" t="str">
        <f t="shared" si="23"/>
        <v/>
      </c>
      <c r="K741" s="36"/>
    </row>
    <row r="742" spans="1:11">
      <c r="A742" s="35" t="str">
        <f t="shared" si="23"/>
        <v/>
      </c>
      <c r="K742" s="36"/>
    </row>
    <row r="743" spans="1:11">
      <c r="A743" s="35" t="str">
        <f t="shared" si="23"/>
        <v/>
      </c>
      <c r="K743" s="36"/>
    </row>
    <row r="744" spans="1:11">
      <c r="A744" s="35" t="str">
        <f t="shared" si="23"/>
        <v/>
      </c>
      <c r="K744" s="36"/>
    </row>
    <row r="745" spans="1:11">
      <c r="A745" s="35" t="str">
        <f t="shared" si="23"/>
        <v/>
      </c>
      <c r="K745" s="36"/>
    </row>
    <row r="746" spans="1:11">
      <c r="A746" s="35" t="str">
        <f t="shared" si="23"/>
        <v/>
      </c>
      <c r="K746" s="36"/>
    </row>
    <row r="747" spans="1:11">
      <c r="A747" s="35" t="str">
        <f t="shared" si="23"/>
        <v/>
      </c>
      <c r="K747" s="36"/>
    </row>
    <row r="748" spans="1:11">
      <c r="A748" s="35" t="str">
        <f t="shared" si="23"/>
        <v/>
      </c>
      <c r="K748" s="36"/>
    </row>
    <row r="749" spans="1:11">
      <c r="A749" s="35" t="str">
        <f t="shared" si="23"/>
        <v/>
      </c>
      <c r="K749" s="36"/>
    </row>
    <row r="750" spans="1:11">
      <c r="A750" s="35" t="str">
        <f t="shared" si="23"/>
        <v/>
      </c>
      <c r="K750" s="36"/>
    </row>
    <row r="751" spans="1:11">
      <c r="A751" s="35" t="str">
        <f t="shared" si="23"/>
        <v/>
      </c>
      <c r="K751" s="36"/>
    </row>
    <row r="752" spans="1:11">
      <c r="A752" s="35" t="str">
        <f t="shared" si="23"/>
        <v/>
      </c>
      <c r="K752" s="36"/>
    </row>
    <row r="753" spans="1:11">
      <c r="A753" s="35" t="str">
        <f t="shared" si="23"/>
        <v/>
      </c>
      <c r="K753" s="36"/>
    </row>
    <row r="754" spans="1:11">
      <c r="A754" s="35" t="str">
        <f t="shared" si="23"/>
        <v/>
      </c>
      <c r="K754" s="36"/>
    </row>
    <row r="755" spans="1:11">
      <c r="A755" s="35" t="str">
        <f t="shared" si="23"/>
        <v/>
      </c>
      <c r="K755" s="36"/>
    </row>
    <row r="756" spans="1:11">
      <c r="A756" s="35" t="str">
        <f t="shared" si="23"/>
        <v/>
      </c>
      <c r="K756" s="36"/>
    </row>
    <row r="757" spans="1:11">
      <c r="A757" s="35" t="str">
        <f t="shared" si="23"/>
        <v/>
      </c>
      <c r="K757" s="36"/>
    </row>
    <row r="758" spans="1:11">
      <c r="A758" s="35" t="str">
        <f t="shared" si="23"/>
        <v/>
      </c>
      <c r="K758" s="36"/>
    </row>
    <row r="759" spans="1:11">
      <c r="A759" s="35" t="str">
        <f t="shared" si="23"/>
        <v/>
      </c>
      <c r="K759" s="36"/>
    </row>
    <row r="760" spans="1:11">
      <c r="A760" s="35" t="str">
        <f t="shared" si="23"/>
        <v/>
      </c>
      <c r="K760" s="36"/>
    </row>
    <row r="761" spans="1:11">
      <c r="A761" s="35" t="str">
        <f t="shared" si="23"/>
        <v/>
      </c>
      <c r="K761" s="36"/>
    </row>
    <row r="762" spans="1:11">
      <c r="A762" s="35" t="str">
        <f t="shared" si="23"/>
        <v/>
      </c>
      <c r="K762" s="36"/>
    </row>
    <row r="763" spans="1:11">
      <c r="A763" s="35" t="str">
        <f t="shared" si="23"/>
        <v/>
      </c>
      <c r="K763" s="36"/>
    </row>
    <row r="764" spans="1:11">
      <c r="A764" s="35" t="str">
        <f t="shared" si="23"/>
        <v/>
      </c>
      <c r="K764" s="36"/>
    </row>
    <row r="765" spans="1:11">
      <c r="A765" s="35" t="str">
        <f t="shared" si="23"/>
        <v/>
      </c>
      <c r="K765" s="36"/>
    </row>
    <row r="766" spans="1:11">
      <c r="A766" s="35" t="str">
        <f t="shared" si="23"/>
        <v/>
      </c>
      <c r="K766" s="36"/>
    </row>
    <row r="767" spans="1:11">
      <c r="A767" s="35" t="str">
        <f t="shared" si="23"/>
        <v/>
      </c>
      <c r="K767" s="36"/>
    </row>
    <row r="768" spans="1:11">
      <c r="A768" s="35" t="str">
        <f t="shared" si="23"/>
        <v/>
      </c>
      <c r="K768" s="36"/>
    </row>
    <row r="769" spans="1:11">
      <c r="A769" s="35" t="str">
        <f t="shared" si="23"/>
        <v/>
      </c>
      <c r="K769" s="36"/>
    </row>
    <row r="770" spans="1:11">
      <c r="A770" s="35" t="str">
        <f t="shared" si="23"/>
        <v/>
      </c>
      <c r="K770" s="36"/>
    </row>
    <row r="771" spans="1:11">
      <c r="A771" s="35" t="str">
        <f t="shared" si="23"/>
        <v/>
      </c>
      <c r="K771" s="36"/>
    </row>
    <row r="772" spans="1:11">
      <c r="A772" s="35" t="str">
        <f t="shared" si="23"/>
        <v/>
      </c>
      <c r="K772" s="36"/>
    </row>
    <row r="773" spans="1:11">
      <c r="A773" s="35" t="str">
        <f t="shared" si="23"/>
        <v/>
      </c>
      <c r="K773" s="36"/>
    </row>
    <row r="774" spans="1:11">
      <c r="A774" s="35" t="str">
        <f t="shared" ref="A774:A837" si="24">C774&amp;E774</f>
        <v/>
      </c>
      <c r="K774" s="36"/>
    </row>
    <row r="775" spans="1:11">
      <c r="A775" s="35" t="str">
        <f t="shared" si="24"/>
        <v/>
      </c>
      <c r="K775" s="36"/>
    </row>
    <row r="776" spans="1:11">
      <c r="A776" s="35" t="str">
        <f t="shared" si="24"/>
        <v/>
      </c>
      <c r="K776" s="36"/>
    </row>
    <row r="777" spans="1:11">
      <c r="A777" s="35" t="str">
        <f t="shared" si="24"/>
        <v/>
      </c>
      <c r="K777" s="36"/>
    </row>
    <row r="778" spans="1:11">
      <c r="A778" s="35" t="str">
        <f t="shared" si="24"/>
        <v/>
      </c>
      <c r="K778" s="36"/>
    </row>
    <row r="779" spans="1:11">
      <c r="A779" s="35" t="str">
        <f t="shared" si="24"/>
        <v/>
      </c>
      <c r="K779" s="36"/>
    </row>
    <row r="780" spans="1:11">
      <c r="A780" s="35" t="str">
        <f t="shared" si="24"/>
        <v/>
      </c>
      <c r="K780" s="36"/>
    </row>
    <row r="781" spans="1:11">
      <c r="A781" s="35" t="str">
        <f t="shared" si="24"/>
        <v/>
      </c>
      <c r="K781" s="36"/>
    </row>
    <row r="782" spans="1:11">
      <c r="A782" s="35" t="str">
        <f t="shared" si="24"/>
        <v/>
      </c>
      <c r="K782" s="36"/>
    </row>
    <row r="783" spans="1:11">
      <c r="A783" s="35" t="str">
        <f t="shared" si="24"/>
        <v/>
      </c>
      <c r="K783" s="36"/>
    </row>
    <row r="784" spans="1:11">
      <c r="A784" s="35" t="str">
        <f t="shared" si="24"/>
        <v/>
      </c>
      <c r="K784" s="36"/>
    </row>
    <row r="785" spans="1:11">
      <c r="A785" s="35" t="str">
        <f t="shared" si="24"/>
        <v/>
      </c>
      <c r="K785" s="36"/>
    </row>
    <row r="786" spans="1:11">
      <c r="A786" s="35" t="str">
        <f t="shared" si="24"/>
        <v/>
      </c>
      <c r="K786" s="36"/>
    </row>
    <row r="787" spans="1:11">
      <c r="A787" s="35" t="str">
        <f t="shared" si="24"/>
        <v/>
      </c>
      <c r="K787" s="36"/>
    </row>
    <row r="788" spans="1:11">
      <c r="A788" s="35" t="str">
        <f t="shared" si="24"/>
        <v/>
      </c>
      <c r="K788" s="36"/>
    </row>
    <row r="789" spans="1:11">
      <c r="A789" s="35" t="str">
        <f t="shared" si="24"/>
        <v/>
      </c>
      <c r="K789" s="36"/>
    </row>
    <row r="790" spans="1:11">
      <c r="A790" s="35" t="str">
        <f t="shared" si="24"/>
        <v/>
      </c>
      <c r="K790" s="36"/>
    </row>
    <row r="791" spans="1:11">
      <c r="A791" s="35" t="str">
        <f t="shared" si="24"/>
        <v/>
      </c>
      <c r="K791" s="36"/>
    </row>
    <row r="792" spans="1:11">
      <c r="A792" s="35" t="str">
        <f t="shared" si="24"/>
        <v/>
      </c>
      <c r="K792" s="36"/>
    </row>
    <row r="793" spans="1:11">
      <c r="A793" s="35" t="str">
        <f t="shared" si="24"/>
        <v/>
      </c>
      <c r="K793" s="36"/>
    </row>
    <row r="794" spans="1:11">
      <c r="A794" s="35" t="str">
        <f t="shared" si="24"/>
        <v/>
      </c>
      <c r="K794" s="36"/>
    </row>
    <row r="795" spans="1:11">
      <c r="A795" s="35" t="str">
        <f t="shared" si="24"/>
        <v/>
      </c>
      <c r="K795" s="36"/>
    </row>
    <row r="796" spans="1:11">
      <c r="A796" s="35" t="str">
        <f t="shared" si="24"/>
        <v/>
      </c>
      <c r="K796" s="36"/>
    </row>
    <row r="797" spans="1:11">
      <c r="A797" s="35" t="str">
        <f t="shared" si="24"/>
        <v/>
      </c>
      <c r="K797" s="36"/>
    </row>
    <row r="798" spans="1:11">
      <c r="A798" s="35" t="str">
        <f t="shared" si="24"/>
        <v/>
      </c>
      <c r="K798" s="36"/>
    </row>
    <row r="799" spans="1:11">
      <c r="A799" s="35" t="str">
        <f t="shared" si="24"/>
        <v/>
      </c>
      <c r="K799" s="36"/>
    </row>
    <row r="800" spans="1:11">
      <c r="A800" s="35" t="str">
        <f t="shared" si="24"/>
        <v/>
      </c>
      <c r="K800" s="36"/>
    </row>
    <row r="801" spans="1:11">
      <c r="A801" s="35" t="str">
        <f t="shared" si="24"/>
        <v/>
      </c>
      <c r="K801" s="36"/>
    </row>
    <row r="802" spans="1:11">
      <c r="A802" s="35" t="str">
        <f t="shared" si="24"/>
        <v/>
      </c>
      <c r="K802" s="36"/>
    </row>
    <row r="803" spans="1:11">
      <c r="A803" s="35" t="str">
        <f t="shared" si="24"/>
        <v/>
      </c>
      <c r="K803" s="36"/>
    </row>
    <row r="804" spans="1:11">
      <c r="A804" s="35" t="str">
        <f t="shared" si="24"/>
        <v/>
      </c>
      <c r="K804" s="36"/>
    </row>
    <row r="805" spans="1:11">
      <c r="A805" s="35" t="str">
        <f t="shared" si="24"/>
        <v/>
      </c>
      <c r="K805" s="36"/>
    </row>
    <row r="806" spans="1:11">
      <c r="A806" s="35" t="str">
        <f t="shared" si="24"/>
        <v/>
      </c>
      <c r="K806" s="36"/>
    </row>
    <row r="807" spans="1:11">
      <c r="A807" s="35" t="str">
        <f t="shared" si="24"/>
        <v/>
      </c>
      <c r="K807" s="36"/>
    </row>
    <row r="808" spans="1:11">
      <c r="A808" s="35" t="str">
        <f t="shared" si="24"/>
        <v/>
      </c>
      <c r="K808" s="36"/>
    </row>
    <row r="809" spans="1:11">
      <c r="A809" s="35" t="str">
        <f t="shared" si="24"/>
        <v/>
      </c>
      <c r="K809" s="36"/>
    </row>
    <row r="810" spans="1:11">
      <c r="A810" s="35" t="str">
        <f t="shared" si="24"/>
        <v/>
      </c>
      <c r="K810" s="36"/>
    </row>
    <row r="811" spans="1:11">
      <c r="A811" s="35" t="str">
        <f t="shared" si="24"/>
        <v/>
      </c>
      <c r="K811" s="36"/>
    </row>
    <row r="812" spans="1:11">
      <c r="A812" s="35" t="str">
        <f t="shared" si="24"/>
        <v/>
      </c>
      <c r="K812" s="36"/>
    </row>
    <row r="813" spans="1:11">
      <c r="A813" s="35" t="str">
        <f t="shared" si="24"/>
        <v/>
      </c>
      <c r="K813" s="36"/>
    </row>
    <row r="814" spans="1:11">
      <c r="A814" s="35" t="str">
        <f t="shared" si="24"/>
        <v/>
      </c>
      <c r="K814" s="36"/>
    </row>
    <row r="815" spans="1:11">
      <c r="A815" s="35" t="str">
        <f t="shared" si="24"/>
        <v/>
      </c>
      <c r="K815" s="36"/>
    </row>
    <row r="816" spans="1:11">
      <c r="A816" s="35" t="str">
        <f t="shared" si="24"/>
        <v/>
      </c>
      <c r="K816" s="36"/>
    </row>
    <row r="817" spans="1:11">
      <c r="A817" s="35" t="str">
        <f t="shared" si="24"/>
        <v/>
      </c>
      <c r="K817" s="36"/>
    </row>
    <row r="818" spans="1:11">
      <c r="A818" s="35" t="str">
        <f t="shared" si="24"/>
        <v/>
      </c>
      <c r="K818" s="36"/>
    </row>
    <row r="819" spans="1:11">
      <c r="A819" s="35" t="str">
        <f t="shared" si="24"/>
        <v/>
      </c>
      <c r="K819" s="36"/>
    </row>
    <row r="820" spans="1:11">
      <c r="A820" s="35" t="str">
        <f t="shared" si="24"/>
        <v/>
      </c>
      <c r="K820" s="36"/>
    </row>
    <row r="821" spans="1:11">
      <c r="A821" s="35" t="str">
        <f t="shared" si="24"/>
        <v/>
      </c>
      <c r="K821" s="36"/>
    </row>
    <row r="822" spans="1:11">
      <c r="A822" s="35" t="str">
        <f t="shared" si="24"/>
        <v/>
      </c>
      <c r="K822" s="36"/>
    </row>
    <row r="823" spans="1:11">
      <c r="A823" s="35" t="str">
        <f t="shared" si="24"/>
        <v/>
      </c>
      <c r="K823" s="36"/>
    </row>
    <row r="824" spans="1:11">
      <c r="A824" s="35" t="str">
        <f t="shared" si="24"/>
        <v/>
      </c>
      <c r="K824" s="36"/>
    </row>
    <row r="825" spans="1:11">
      <c r="A825" s="35" t="str">
        <f t="shared" si="24"/>
        <v/>
      </c>
      <c r="K825" s="36"/>
    </row>
    <row r="826" spans="1:11">
      <c r="A826" s="35" t="str">
        <f t="shared" si="24"/>
        <v/>
      </c>
      <c r="K826" s="36"/>
    </row>
    <row r="827" spans="1:11">
      <c r="A827" s="35" t="str">
        <f t="shared" si="24"/>
        <v/>
      </c>
      <c r="K827" s="36"/>
    </row>
    <row r="828" spans="1:11">
      <c r="A828" s="35" t="str">
        <f t="shared" si="24"/>
        <v/>
      </c>
      <c r="K828" s="36"/>
    </row>
    <row r="829" spans="1:11">
      <c r="A829" s="35" t="str">
        <f t="shared" si="24"/>
        <v/>
      </c>
      <c r="K829" s="36"/>
    </row>
    <row r="830" spans="1:11">
      <c r="A830" s="35" t="str">
        <f t="shared" si="24"/>
        <v/>
      </c>
      <c r="K830" s="36"/>
    </row>
    <row r="831" spans="1:11">
      <c r="A831" s="35" t="str">
        <f t="shared" si="24"/>
        <v/>
      </c>
      <c r="K831" s="36"/>
    </row>
    <row r="832" spans="1:11">
      <c r="A832" s="35" t="str">
        <f t="shared" si="24"/>
        <v/>
      </c>
      <c r="K832" s="36"/>
    </row>
    <row r="833" spans="1:11">
      <c r="A833" s="35" t="str">
        <f t="shared" si="24"/>
        <v/>
      </c>
      <c r="K833" s="36"/>
    </row>
    <row r="834" spans="1:11">
      <c r="A834" s="35" t="str">
        <f t="shared" si="24"/>
        <v/>
      </c>
      <c r="K834" s="36"/>
    </row>
    <row r="835" spans="1:11">
      <c r="A835" s="35" t="str">
        <f t="shared" si="24"/>
        <v/>
      </c>
      <c r="K835" s="36"/>
    </row>
    <row r="836" spans="1:11">
      <c r="A836" s="35" t="str">
        <f t="shared" si="24"/>
        <v/>
      </c>
      <c r="K836" s="36"/>
    </row>
    <row r="837" spans="1:11">
      <c r="A837" s="35" t="str">
        <f t="shared" si="24"/>
        <v/>
      </c>
      <c r="K837" s="36"/>
    </row>
    <row r="838" spans="1:11">
      <c r="A838" s="35" t="str">
        <f t="shared" ref="A838:A901" si="25">C838&amp;E838</f>
        <v/>
      </c>
      <c r="K838" s="36"/>
    </row>
    <row r="839" spans="1:11">
      <c r="A839" s="35" t="str">
        <f t="shared" si="25"/>
        <v/>
      </c>
      <c r="K839" s="36"/>
    </row>
    <row r="840" spans="1:11">
      <c r="A840" s="35" t="str">
        <f t="shared" si="25"/>
        <v/>
      </c>
      <c r="K840" s="36"/>
    </row>
    <row r="841" spans="1:11">
      <c r="A841" s="35" t="str">
        <f t="shared" si="25"/>
        <v/>
      </c>
      <c r="K841" s="36"/>
    </row>
    <row r="842" spans="1:11">
      <c r="A842" s="35" t="str">
        <f t="shared" si="25"/>
        <v/>
      </c>
      <c r="K842" s="36"/>
    </row>
    <row r="843" spans="1:11">
      <c r="A843" s="35" t="str">
        <f t="shared" si="25"/>
        <v/>
      </c>
      <c r="K843" s="36"/>
    </row>
    <row r="844" spans="1:11">
      <c r="A844" s="35" t="str">
        <f t="shared" si="25"/>
        <v/>
      </c>
      <c r="K844" s="36"/>
    </row>
    <row r="845" spans="1:11">
      <c r="A845" s="35" t="str">
        <f t="shared" si="25"/>
        <v/>
      </c>
      <c r="K845" s="36"/>
    </row>
    <row r="846" spans="1:11">
      <c r="A846" s="35" t="str">
        <f t="shared" si="25"/>
        <v/>
      </c>
      <c r="K846" s="36"/>
    </row>
    <row r="847" spans="1:11">
      <c r="A847" s="35" t="str">
        <f t="shared" si="25"/>
        <v/>
      </c>
      <c r="K847" s="36"/>
    </row>
    <row r="848" spans="1:11">
      <c r="A848" s="35" t="str">
        <f t="shared" si="25"/>
        <v/>
      </c>
      <c r="K848" s="36"/>
    </row>
    <row r="849" spans="1:11">
      <c r="A849" s="35" t="str">
        <f t="shared" si="25"/>
        <v/>
      </c>
      <c r="K849" s="36"/>
    </row>
    <row r="850" spans="1:11">
      <c r="A850" s="35" t="str">
        <f t="shared" si="25"/>
        <v/>
      </c>
      <c r="K850" s="36"/>
    </row>
    <row r="851" spans="1:11">
      <c r="A851" s="35" t="str">
        <f t="shared" si="25"/>
        <v/>
      </c>
      <c r="K851" s="36"/>
    </row>
    <row r="852" spans="1:11">
      <c r="A852" s="35" t="str">
        <f t="shared" si="25"/>
        <v/>
      </c>
      <c r="K852" s="36"/>
    </row>
    <row r="853" spans="1:11">
      <c r="A853" s="35" t="str">
        <f t="shared" si="25"/>
        <v/>
      </c>
      <c r="K853" s="36"/>
    </row>
    <row r="854" spans="1:11">
      <c r="A854" s="35" t="str">
        <f t="shared" si="25"/>
        <v/>
      </c>
      <c r="K854" s="36"/>
    </row>
    <row r="855" spans="1:11">
      <c r="A855" s="35" t="str">
        <f t="shared" si="25"/>
        <v/>
      </c>
      <c r="K855" s="36"/>
    </row>
    <row r="856" spans="1:11">
      <c r="A856" s="35" t="str">
        <f t="shared" si="25"/>
        <v/>
      </c>
      <c r="K856" s="36"/>
    </row>
    <row r="857" spans="1:11">
      <c r="A857" s="35" t="str">
        <f t="shared" si="25"/>
        <v/>
      </c>
      <c r="K857" s="36"/>
    </row>
    <row r="858" spans="1:11">
      <c r="A858" s="35" t="str">
        <f t="shared" si="25"/>
        <v/>
      </c>
      <c r="K858" s="36"/>
    </row>
    <row r="859" spans="1:11">
      <c r="A859" s="35" t="str">
        <f t="shared" si="25"/>
        <v/>
      </c>
      <c r="K859" s="36"/>
    </row>
    <row r="860" spans="1:11">
      <c r="A860" s="35" t="str">
        <f t="shared" si="25"/>
        <v/>
      </c>
      <c r="K860" s="36"/>
    </row>
    <row r="861" spans="1:11">
      <c r="A861" s="35" t="str">
        <f t="shared" si="25"/>
        <v/>
      </c>
      <c r="K861" s="36"/>
    </row>
    <row r="862" spans="1:11">
      <c r="A862" s="35" t="str">
        <f t="shared" si="25"/>
        <v/>
      </c>
      <c r="K862" s="36"/>
    </row>
    <row r="863" spans="1:11">
      <c r="A863" s="35" t="str">
        <f t="shared" si="25"/>
        <v/>
      </c>
      <c r="K863" s="36"/>
    </row>
    <row r="864" spans="1:11">
      <c r="A864" s="35" t="str">
        <f t="shared" si="25"/>
        <v/>
      </c>
      <c r="K864" s="36"/>
    </row>
    <row r="865" spans="1:11">
      <c r="A865" s="35" t="str">
        <f t="shared" si="25"/>
        <v/>
      </c>
      <c r="K865" s="36"/>
    </row>
    <row r="866" spans="1:11">
      <c r="A866" s="35" t="str">
        <f t="shared" si="25"/>
        <v/>
      </c>
      <c r="K866" s="36"/>
    </row>
    <row r="867" spans="1:11">
      <c r="A867" s="35" t="str">
        <f t="shared" si="25"/>
        <v/>
      </c>
      <c r="K867" s="36"/>
    </row>
    <row r="868" spans="1:11">
      <c r="A868" s="35" t="str">
        <f t="shared" si="25"/>
        <v/>
      </c>
      <c r="K868" s="36"/>
    </row>
    <row r="869" spans="1:11">
      <c r="A869" s="35" t="str">
        <f t="shared" si="25"/>
        <v/>
      </c>
      <c r="K869" s="36"/>
    </row>
    <row r="870" spans="1:11">
      <c r="A870" s="35" t="str">
        <f t="shared" si="25"/>
        <v/>
      </c>
      <c r="K870" s="36"/>
    </row>
    <row r="871" spans="1:11">
      <c r="A871" s="35" t="str">
        <f t="shared" si="25"/>
        <v/>
      </c>
      <c r="K871" s="36"/>
    </row>
    <row r="872" spans="1:11">
      <c r="A872" s="35" t="str">
        <f t="shared" si="25"/>
        <v/>
      </c>
      <c r="K872" s="36"/>
    </row>
    <row r="873" spans="1:11">
      <c r="A873" s="35" t="str">
        <f t="shared" si="25"/>
        <v/>
      </c>
      <c r="K873" s="36"/>
    </row>
    <row r="874" spans="1:11">
      <c r="A874" s="35" t="str">
        <f t="shared" si="25"/>
        <v/>
      </c>
      <c r="K874" s="36"/>
    </row>
    <row r="875" spans="1:11">
      <c r="A875" s="35" t="str">
        <f t="shared" si="25"/>
        <v/>
      </c>
      <c r="K875" s="36"/>
    </row>
    <row r="876" spans="1:11">
      <c r="A876" s="35" t="str">
        <f t="shared" si="25"/>
        <v/>
      </c>
      <c r="K876" s="36"/>
    </row>
    <row r="877" spans="1:11">
      <c r="A877" s="35" t="str">
        <f t="shared" si="25"/>
        <v/>
      </c>
      <c r="K877" s="36"/>
    </row>
    <row r="878" spans="1:11">
      <c r="A878" s="35" t="str">
        <f t="shared" si="25"/>
        <v/>
      </c>
      <c r="K878" s="36"/>
    </row>
    <row r="879" spans="1:11">
      <c r="A879" s="35" t="str">
        <f t="shared" si="25"/>
        <v/>
      </c>
      <c r="K879" s="36"/>
    </row>
    <row r="880" spans="1:11">
      <c r="A880" s="35" t="str">
        <f t="shared" si="25"/>
        <v/>
      </c>
      <c r="K880" s="36"/>
    </row>
    <row r="881" spans="1:11">
      <c r="A881" s="35" t="str">
        <f t="shared" si="25"/>
        <v/>
      </c>
      <c r="K881" s="36"/>
    </row>
    <row r="882" spans="1:11">
      <c r="A882" s="35" t="str">
        <f t="shared" si="25"/>
        <v/>
      </c>
      <c r="K882" s="36"/>
    </row>
    <row r="883" spans="1:11">
      <c r="A883" s="35" t="str">
        <f t="shared" si="25"/>
        <v/>
      </c>
      <c r="K883" s="36"/>
    </row>
    <row r="884" spans="1:11">
      <c r="A884" s="35" t="str">
        <f t="shared" si="25"/>
        <v/>
      </c>
      <c r="K884" s="36"/>
    </row>
    <row r="885" spans="1:11">
      <c r="A885" s="35" t="str">
        <f t="shared" si="25"/>
        <v/>
      </c>
      <c r="K885" s="36"/>
    </row>
    <row r="886" spans="1:11">
      <c r="A886" s="35" t="str">
        <f t="shared" si="25"/>
        <v/>
      </c>
      <c r="K886" s="36"/>
    </row>
    <row r="887" spans="1:11">
      <c r="A887" s="35" t="str">
        <f t="shared" si="25"/>
        <v/>
      </c>
      <c r="K887" s="36"/>
    </row>
    <row r="888" spans="1:11">
      <c r="A888" s="35" t="str">
        <f t="shared" si="25"/>
        <v/>
      </c>
      <c r="K888" s="36"/>
    </row>
    <row r="889" spans="1:11">
      <c r="A889" s="35" t="str">
        <f t="shared" si="25"/>
        <v/>
      </c>
      <c r="K889" s="36"/>
    </row>
    <row r="890" spans="1:11">
      <c r="A890" s="35" t="str">
        <f t="shared" si="25"/>
        <v/>
      </c>
      <c r="K890" s="36"/>
    </row>
    <row r="891" spans="1:11">
      <c r="A891" s="35" t="str">
        <f t="shared" si="25"/>
        <v/>
      </c>
      <c r="K891" s="36"/>
    </row>
    <row r="892" spans="1:11">
      <c r="A892" s="35" t="str">
        <f t="shared" si="25"/>
        <v/>
      </c>
      <c r="K892" s="36"/>
    </row>
    <row r="893" spans="1:11">
      <c r="A893" s="35" t="str">
        <f t="shared" si="25"/>
        <v/>
      </c>
      <c r="K893" s="36"/>
    </row>
    <row r="894" spans="1:11">
      <c r="A894" s="35" t="str">
        <f t="shared" si="25"/>
        <v/>
      </c>
      <c r="K894" s="36"/>
    </row>
    <row r="895" spans="1:11">
      <c r="A895" s="35" t="str">
        <f t="shared" si="25"/>
        <v/>
      </c>
      <c r="K895" s="36"/>
    </row>
    <row r="896" spans="1:11">
      <c r="A896" s="35" t="str">
        <f t="shared" si="25"/>
        <v/>
      </c>
      <c r="K896" s="36"/>
    </row>
    <row r="897" spans="1:11">
      <c r="A897" s="35" t="str">
        <f t="shared" si="25"/>
        <v/>
      </c>
      <c r="K897" s="36"/>
    </row>
    <row r="898" spans="1:11">
      <c r="A898" s="35" t="str">
        <f t="shared" si="25"/>
        <v/>
      </c>
      <c r="K898" s="36"/>
    </row>
    <row r="899" spans="1:11">
      <c r="A899" s="35" t="str">
        <f t="shared" si="25"/>
        <v/>
      </c>
      <c r="K899" s="36"/>
    </row>
    <row r="900" spans="1:11">
      <c r="A900" s="35" t="str">
        <f t="shared" si="25"/>
        <v/>
      </c>
      <c r="K900" s="36"/>
    </row>
    <row r="901" spans="1:11">
      <c r="A901" s="35" t="str">
        <f t="shared" si="25"/>
        <v/>
      </c>
      <c r="K901" s="36"/>
    </row>
    <row r="902" spans="1:11">
      <c r="A902" s="35" t="str">
        <f t="shared" ref="A902:A965" si="26">C902&amp;E902</f>
        <v/>
      </c>
      <c r="K902" s="36"/>
    </row>
    <row r="903" spans="1:11">
      <c r="A903" s="35" t="str">
        <f t="shared" si="26"/>
        <v/>
      </c>
      <c r="K903" s="36"/>
    </row>
    <row r="904" spans="1:11">
      <c r="A904" s="35" t="str">
        <f t="shared" si="26"/>
        <v/>
      </c>
      <c r="K904" s="36"/>
    </row>
    <row r="905" spans="1:11">
      <c r="A905" s="35" t="str">
        <f t="shared" si="26"/>
        <v/>
      </c>
      <c r="K905" s="36"/>
    </row>
    <row r="906" spans="1:11">
      <c r="A906" s="35" t="str">
        <f t="shared" si="26"/>
        <v/>
      </c>
      <c r="K906" s="36"/>
    </row>
    <row r="907" spans="1:11">
      <c r="A907" s="35" t="str">
        <f t="shared" si="26"/>
        <v/>
      </c>
      <c r="K907" s="36"/>
    </row>
    <row r="908" spans="1:11">
      <c r="A908" s="35" t="str">
        <f t="shared" si="26"/>
        <v/>
      </c>
      <c r="K908" s="36"/>
    </row>
    <row r="909" spans="1:11">
      <c r="A909" s="35" t="str">
        <f t="shared" si="26"/>
        <v/>
      </c>
      <c r="K909" s="36"/>
    </row>
    <row r="910" spans="1:11">
      <c r="A910" s="35" t="str">
        <f t="shared" si="26"/>
        <v/>
      </c>
      <c r="K910" s="36"/>
    </row>
    <row r="911" spans="1:11">
      <c r="A911" s="35" t="str">
        <f t="shared" si="26"/>
        <v/>
      </c>
      <c r="K911" s="36"/>
    </row>
    <row r="912" spans="1:11">
      <c r="A912" s="35" t="str">
        <f t="shared" si="26"/>
        <v/>
      </c>
      <c r="K912" s="36"/>
    </row>
    <row r="913" spans="1:11">
      <c r="A913" s="35" t="str">
        <f t="shared" si="26"/>
        <v/>
      </c>
      <c r="K913" s="36"/>
    </row>
    <row r="914" spans="1:11">
      <c r="A914" s="35" t="str">
        <f t="shared" si="26"/>
        <v/>
      </c>
      <c r="K914" s="36"/>
    </row>
    <row r="915" spans="1:11">
      <c r="A915" s="35" t="str">
        <f t="shared" si="26"/>
        <v/>
      </c>
      <c r="K915" s="36"/>
    </row>
    <row r="916" spans="1:11">
      <c r="A916" s="35" t="str">
        <f t="shared" si="26"/>
        <v/>
      </c>
      <c r="K916" s="36"/>
    </row>
    <row r="917" spans="1:11">
      <c r="A917" s="35" t="str">
        <f t="shared" si="26"/>
        <v/>
      </c>
      <c r="K917" s="36"/>
    </row>
    <row r="918" spans="1:11">
      <c r="A918" s="35" t="str">
        <f t="shared" si="26"/>
        <v/>
      </c>
      <c r="K918" s="36"/>
    </row>
    <row r="919" spans="1:11">
      <c r="A919" s="35" t="str">
        <f t="shared" si="26"/>
        <v/>
      </c>
      <c r="K919" s="36"/>
    </row>
    <row r="920" spans="1:11">
      <c r="A920" s="35" t="str">
        <f t="shared" si="26"/>
        <v/>
      </c>
      <c r="K920" s="36"/>
    </row>
    <row r="921" spans="1:11">
      <c r="A921" s="35" t="str">
        <f t="shared" si="26"/>
        <v/>
      </c>
      <c r="K921" s="36"/>
    </row>
    <row r="922" spans="1:11">
      <c r="A922" s="35" t="str">
        <f t="shared" si="26"/>
        <v/>
      </c>
      <c r="K922" s="36"/>
    </row>
    <row r="923" spans="1:11">
      <c r="A923" s="35" t="str">
        <f t="shared" si="26"/>
        <v/>
      </c>
      <c r="K923" s="36"/>
    </row>
    <row r="924" spans="1:11">
      <c r="A924" s="35" t="str">
        <f t="shared" si="26"/>
        <v/>
      </c>
      <c r="K924" s="36"/>
    </row>
    <row r="925" spans="1:11">
      <c r="A925" s="35" t="str">
        <f t="shared" si="26"/>
        <v/>
      </c>
      <c r="K925" s="36"/>
    </row>
    <row r="926" spans="1:11">
      <c r="A926" s="35" t="str">
        <f t="shared" si="26"/>
        <v/>
      </c>
      <c r="K926" s="36"/>
    </row>
    <row r="927" spans="1:11">
      <c r="A927" s="35" t="str">
        <f t="shared" si="26"/>
        <v/>
      </c>
      <c r="K927" s="36"/>
    </row>
    <row r="928" spans="1:11">
      <c r="A928" s="35" t="str">
        <f t="shared" si="26"/>
        <v/>
      </c>
      <c r="K928" s="36"/>
    </row>
    <row r="929" spans="1:11">
      <c r="A929" s="35" t="str">
        <f t="shared" si="26"/>
        <v/>
      </c>
      <c r="K929" s="36"/>
    </row>
    <row r="930" spans="1:11">
      <c r="A930" s="35" t="str">
        <f t="shared" si="26"/>
        <v/>
      </c>
      <c r="K930" s="36"/>
    </row>
    <row r="931" spans="1:11">
      <c r="A931" s="35" t="str">
        <f t="shared" si="26"/>
        <v/>
      </c>
      <c r="K931" s="36"/>
    </row>
    <row r="932" spans="1:11">
      <c r="A932" s="35" t="str">
        <f t="shared" si="26"/>
        <v/>
      </c>
      <c r="K932" s="36"/>
    </row>
    <row r="933" spans="1:11">
      <c r="A933" s="35" t="str">
        <f t="shared" si="26"/>
        <v/>
      </c>
      <c r="K933" s="36"/>
    </row>
    <row r="934" spans="1:11">
      <c r="A934" s="35" t="str">
        <f t="shared" si="26"/>
        <v/>
      </c>
      <c r="K934" s="36"/>
    </row>
    <row r="935" spans="1:11">
      <c r="A935" s="35" t="str">
        <f t="shared" si="26"/>
        <v/>
      </c>
      <c r="K935" s="36"/>
    </row>
    <row r="936" spans="1:11">
      <c r="A936" s="35" t="str">
        <f t="shared" si="26"/>
        <v/>
      </c>
      <c r="K936" s="36"/>
    </row>
    <row r="937" spans="1:11">
      <c r="A937" s="35" t="str">
        <f t="shared" si="26"/>
        <v/>
      </c>
      <c r="K937" s="36"/>
    </row>
    <row r="938" spans="1:11">
      <c r="A938" s="35" t="str">
        <f t="shared" si="26"/>
        <v/>
      </c>
      <c r="K938" s="36"/>
    </row>
    <row r="939" spans="1:11">
      <c r="A939" s="35" t="str">
        <f t="shared" si="26"/>
        <v/>
      </c>
      <c r="K939" s="36"/>
    </row>
    <row r="940" spans="1:11">
      <c r="A940" s="35" t="str">
        <f t="shared" si="26"/>
        <v/>
      </c>
      <c r="K940" s="36"/>
    </row>
    <row r="941" spans="1:11">
      <c r="A941" s="35" t="str">
        <f t="shared" si="26"/>
        <v/>
      </c>
      <c r="K941" s="36"/>
    </row>
    <row r="942" spans="1:11">
      <c r="A942" s="35" t="str">
        <f t="shared" si="26"/>
        <v/>
      </c>
      <c r="K942" s="36"/>
    </row>
    <row r="943" spans="1:11">
      <c r="A943" s="35" t="str">
        <f t="shared" si="26"/>
        <v/>
      </c>
      <c r="K943" s="36"/>
    </row>
    <row r="944" spans="1:11">
      <c r="A944" s="35" t="str">
        <f t="shared" si="26"/>
        <v/>
      </c>
      <c r="K944" s="36"/>
    </row>
    <row r="945" spans="1:11">
      <c r="A945" s="35" t="str">
        <f t="shared" si="26"/>
        <v/>
      </c>
      <c r="K945" s="36"/>
    </row>
    <row r="946" spans="1:11">
      <c r="A946" s="35" t="str">
        <f t="shared" si="26"/>
        <v/>
      </c>
      <c r="K946" s="36"/>
    </row>
    <row r="947" spans="1:11">
      <c r="A947" s="35" t="str">
        <f t="shared" si="26"/>
        <v/>
      </c>
      <c r="K947" s="36"/>
    </row>
    <row r="948" spans="1:11">
      <c r="A948" s="35" t="str">
        <f t="shared" si="26"/>
        <v/>
      </c>
      <c r="K948" s="36"/>
    </row>
    <row r="949" spans="1:11">
      <c r="A949" s="35" t="str">
        <f t="shared" si="26"/>
        <v/>
      </c>
      <c r="K949" s="36"/>
    </row>
    <row r="950" spans="1:11">
      <c r="A950" s="35" t="str">
        <f t="shared" si="26"/>
        <v/>
      </c>
      <c r="K950" s="36"/>
    </row>
    <row r="951" spans="1:11">
      <c r="A951" s="35" t="str">
        <f t="shared" si="26"/>
        <v/>
      </c>
      <c r="K951" s="36"/>
    </row>
    <row r="952" spans="1:11">
      <c r="A952" s="35" t="str">
        <f t="shared" si="26"/>
        <v/>
      </c>
      <c r="K952" s="36"/>
    </row>
    <row r="953" spans="1:11">
      <c r="A953" s="35" t="str">
        <f t="shared" si="26"/>
        <v/>
      </c>
      <c r="K953" s="36"/>
    </row>
    <row r="954" spans="1:11">
      <c r="A954" s="35" t="str">
        <f t="shared" si="26"/>
        <v/>
      </c>
      <c r="K954" s="36"/>
    </row>
    <row r="955" spans="1:11">
      <c r="A955" s="35" t="str">
        <f t="shared" si="26"/>
        <v/>
      </c>
      <c r="K955" s="36"/>
    </row>
    <row r="956" spans="1:11">
      <c r="A956" s="35" t="str">
        <f t="shared" si="26"/>
        <v/>
      </c>
      <c r="K956" s="36"/>
    </row>
    <row r="957" spans="1:11">
      <c r="A957" s="35" t="str">
        <f t="shared" si="26"/>
        <v/>
      </c>
      <c r="K957" s="36"/>
    </row>
    <row r="958" spans="1:11">
      <c r="A958" s="35" t="str">
        <f t="shared" si="26"/>
        <v/>
      </c>
      <c r="K958" s="36"/>
    </row>
    <row r="959" spans="1:11">
      <c r="A959" s="35" t="str">
        <f t="shared" si="26"/>
        <v/>
      </c>
      <c r="K959" s="36"/>
    </row>
    <row r="960" spans="1:11">
      <c r="A960" s="35" t="str">
        <f t="shared" si="26"/>
        <v/>
      </c>
      <c r="K960" s="36"/>
    </row>
    <row r="961" spans="1:11">
      <c r="A961" s="35" t="str">
        <f t="shared" si="26"/>
        <v/>
      </c>
      <c r="K961" s="36"/>
    </row>
    <row r="962" spans="1:11">
      <c r="A962" s="35" t="str">
        <f t="shared" si="26"/>
        <v/>
      </c>
      <c r="K962" s="36"/>
    </row>
    <row r="963" spans="1:11">
      <c r="A963" s="35" t="str">
        <f t="shared" si="26"/>
        <v/>
      </c>
      <c r="K963" s="36"/>
    </row>
    <row r="964" spans="1:11">
      <c r="A964" s="35" t="str">
        <f t="shared" si="26"/>
        <v/>
      </c>
      <c r="K964" s="36"/>
    </row>
    <row r="965" spans="1:11">
      <c r="A965" s="35" t="str">
        <f t="shared" si="26"/>
        <v/>
      </c>
      <c r="K965" s="36"/>
    </row>
    <row r="966" spans="1:11">
      <c r="A966" s="35" t="str">
        <f t="shared" ref="A966:A1002" si="27">C966&amp;E966</f>
        <v/>
      </c>
      <c r="K966" s="36"/>
    </row>
    <row r="967" spans="1:11">
      <c r="A967" s="35" t="str">
        <f t="shared" si="27"/>
        <v/>
      </c>
      <c r="K967" s="36"/>
    </row>
    <row r="968" spans="1:11">
      <c r="A968" s="35" t="str">
        <f t="shared" si="27"/>
        <v/>
      </c>
      <c r="K968" s="36"/>
    </row>
    <row r="969" spans="1:11">
      <c r="A969" s="35" t="str">
        <f t="shared" si="27"/>
        <v/>
      </c>
      <c r="K969" s="36"/>
    </row>
    <row r="970" spans="1:11">
      <c r="A970" s="35" t="str">
        <f t="shared" si="27"/>
        <v/>
      </c>
      <c r="K970" s="36"/>
    </row>
    <row r="971" spans="1:11">
      <c r="A971" s="35" t="str">
        <f t="shared" si="27"/>
        <v/>
      </c>
      <c r="K971" s="36"/>
    </row>
    <row r="972" spans="1:11">
      <c r="A972" s="35" t="str">
        <f t="shared" si="27"/>
        <v/>
      </c>
      <c r="K972" s="36"/>
    </row>
    <row r="973" spans="1:11">
      <c r="A973" s="35" t="str">
        <f t="shared" si="27"/>
        <v/>
      </c>
      <c r="K973" s="36"/>
    </row>
    <row r="974" spans="1:11">
      <c r="A974" s="35" t="str">
        <f t="shared" si="27"/>
        <v/>
      </c>
      <c r="K974" s="36"/>
    </row>
    <row r="975" spans="1:11">
      <c r="A975" s="35" t="str">
        <f t="shared" si="27"/>
        <v/>
      </c>
      <c r="K975" s="36"/>
    </row>
    <row r="976" spans="1:11">
      <c r="A976" s="35" t="str">
        <f t="shared" si="27"/>
        <v/>
      </c>
      <c r="K976" s="36"/>
    </row>
    <row r="977" spans="1:11">
      <c r="A977" s="35" t="str">
        <f t="shared" si="27"/>
        <v/>
      </c>
      <c r="K977" s="36"/>
    </row>
    <row r="978" spans="1:11">
      <c r="A978" s="35" t="str">
        <f t="shared" si="27"/>
        <v/>
      </c>
      <c r="K978" s="36"/>
    </row>
    <row r="979" spans="1:11">
      <c r="A979" s="35" t="str">
        <f t="shared" si="27"/>
        <v/>
      </c>
      <c r="K979" s="36"/>
    </row>
    <row r="980" spans="1:11">
      <c r="A980" s="35" t="str">
        <f t="shared" si="27"/>
        <v/>
      </c>
      <c r="K980" s="36"/>
    </row>
    <row r="981" spans="1:11">
      <c r="A981" s="35" t="str">
        <f t="shared" si="27"/>
        <v/>
      </c>
      <c r="K981" s="36"/>
    </row>
    <row r="982" spans="1:11">
      <c r="A982" s="35" t="str">
        <f t="shared" si="27"/>
        <v/>
      </c>
      <c r="K982" s="36"/>
    </row>
    <row r="983" spans="1:11">
      <c r="A983" s="35" t="str">
        <f t="shared" si="27"/>
        <v/>
      </c>
      <c r="K983" s="36"/>
    </row>
    <row r="984" spans="1:11">
      <c r="A984" s="35" t="str">
        <f t="shared" si="27"/>
        <v/>
      </c>
      <c r="K984" s="36"/>
    </row>
    <row r="985" spans="1:11">
      <c r="A985" s="35" t="str">
        <f t="shared" si="27"/>
        <v/>
      </c>
      <c r="K985" s="36"/>
    </row>
    <row r="986" spans="1:11">
      <c r="A986" s="35" t="str">
        <f t="shared" si="27"/>
        <v/>
      </c>
      <c r="K986" s="36"/>
    </row>
    <row r="987" spans="1:11">
      <c r="A987" s="35" t="str">
        <f t="shared" si="27"/>
        <v/>
      </c>
      <c r="K987" s="36"/>
    </row>
    <row r="988" spans="1:11">
      <c r="A988" s="35" t="str">
        <f t="shared" si="27"/>
        <v/>
      </c>
      <c r="K988" s="36"/>
    </row>
    <row r="989" spans="1:11">
      <c r="A989" s="35" t="str">
        <f t="shared" si="27"/>
        <v/>
      </c>
      <c r="K989" s="36"/>
    </row>
    <row r="990" spans="1:11">
      <c r="A990" s="35" t="str">
        <f t="shared" si="27"/>
        <v/>
      </c>
      <c r="K990" s="36"/>
    </row>
    <row r="991" spans="1:11">
      <c r="A991" s="35" t="str">
        <f t="shared" si="27"/>
        <v/>
      </c>
      <c r="K991" s="36"/>
    </row>
    <row r="992" spans="1:11">
      <c r="A992" s="35" t="str">
        <f t="shared" si="27"/>
        <v/>
      </c>
      <c r="K992" s="36"/>
    </row>
    <row r="993" spans="1:11">
      <c r="A993" s="35" t="str">
        <f t="shared" si="27"/>
        <v/>
      </c>
      <c r="K993" s="36"/>
    </row>
    <row r="994" spans="1:11">
      <c r="A994" s="35" t="str">
        <f t="shared" si="27"/>
        <v/>
      </c>
      <c r="K994" s="36"/>
    </row>
    <row r="995" spans="1:11">
      <c r="A995" s="35" t="str">
        <f t="shared" si="27"/>
        <v/>
      </c>
      <c r="K995" s="36"/>
    </row>
    <row r="996" spans="1:11">
      <c r="A996" s="35" t="str">
        <f t="shared" si="27"/>
        <v/>
      </c>
      <c r="K996" s="36"/>
    </row>
    <row r="997" spans="1:11">
      <c r="A997" s="35" t="str">
        <f t="shared" si="27"/>
        <v/>
      </c>
      <c r="K997" s="36"/>
    </row>
    <row r="998" spans="1:11">
      <c r="A998" s="35" t="str">
        <f t="shared" si="27"/>
        <v/>
      </c>
      <c r="K998" s="36"/>
    </row>
    <row r="999" spans="1:11">
      <c r="A999" s="35" t="str">
        <f t="shared" si="27"/>
        <v/>
      </c>
      <c r="K999" s="36"/>
    </row>
    <row r="1000" spans="1:11">
      <c r="A1000" s="35" t="str">
        <f t="shared" si="27"/>
        <v/>
      </c>
      <c r="K1000" s="36"/>
    </row>
    <row r="1001" spans="1:11">
      <c r="A1001" s="35" t="str">
        <f t="shared" si="27"/>
        <v/>
      </c>
      <c r="K1001" s="36"/>
    </row>
    <row r="1002" spans="1:11">
      <c r="A1002" s="35" t="str">
        <f t="shared" si="27"/>
        <v/>
      </c>
      <c r="K1002" s="36"/>
    </row>
  </sheetData>
  <autoFilter ref="A5:M1003" xr:uid="{05505DD2-182C-403F-8A1E-087E6EAB8993}"/>
  <sortState xmlns:xlrd2="http://schemas.microsoft.com/office/spreadsheetml/2017/richdata2" ref="A6:M16">
    <sortCondition ref="B6:B1002"/>
    <sortCondition ref="C6:C1002"/>
  </sortState>
  <mergeCells count="2">
    <mergeCell ref="D2:E2"/>
    <mergeCell ref="H2:I2"/>
  </mergeCells>
  <pageMargins left="0.7" right="0.7" top="0.75" bottom="0.75" header="0.3" footer="0.3"/>
  <pageSetup orientation="portrait" horizontalDpi="300" verticalDpi="300" r:id="rId1"/>
  <extLst>
    <ext xmlns:x14="http://schemas.microsoft.com/office/spreadsheetml/2009/9/main" uri="{78C0D931-6437-407d-A8EE-F0AAD7539E65}">
      <x14:conditionalFormattings>
        <x14:conditionalFormatting xmlns:xm="http://schemas.microsoft.com/office/excel/2006/main">
          <x14:cfRule type="iconSet" priority="5" id="{83FDBC3D-B618-4459-90B9-32D7454E6C22}">
            <x14:iconSet iconSet="3Triangles">
              <x14:cfvo type="percent">
                <xm:f>0</xm:f>
              </x14:cfvo>
              <x14:cfvo type="percent">
                <xm:f>33</xm:f>
              </x14:cfvo>
              <x14:cfvo type="percent">
                <xm:f>67</xm:f>
              </x14:cfvo>
            </x14:iconSet>
          </x14:cfRule>
          <xm:sqref>K2</xm:sqref>
        </x14:conditionalFormatting>
        <x14:conditionalFormatting xmlns:xm="http://schemas.microsoft.com/office/excel/2006/main">
          <x14:cfRule type="iconSet" priority="19" id="{D85114C7-84CD-48E5-8FFD-628620D0F1CC}">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L6:L23</xm:sqref>
        </x14:conditionalFormatting>
        <x14:conditionalFormatting xmlns:xm="http://schemas.microsoft.com/office/excel/2006/main">
          <x14:cfRule type="iconSet" priority="3" id="{EE00D5C4-9A54-4748-9702-3EF824708EF2}">
            <x14:iconSet iconSet="3Triangles">
              <x14:cfvo type="percent">
                <xm:f>0</xm:f>
              </x14:cfvo>
              <x14:cfvo type="num" gte="0">
                <xm:f>-1E-13</xm:f>
              </x14:cfvo>
              <x14:cfvo type="num" gte="0">
                <xm:f>0</xm:f>
              </x14:cfvo>
            </x14:iconSet>
          </x14:cfRule>
          <xm:sqref>M2</xm:sqref>
        </x14:conditionalFormatting>
        <x14:conditionalFormatting xmlns:xm="http://schemas.microsoft.com/office/excel/2006/main">
          <x14:cfRule type="iconSet" priority="2" id="{FA9358E4-9779-4242-B485-B83B6170DAE1}">
            <x14:iconSet iconSet="3Triangles">
              <x14:cfvo type="percent">
                <xm:f>0</xm:f>
              </x14:cfvo>
              <x14:cfvo type="num" gte="0">
                <xm:f>-1E-13</xm:f>
              </x14:cfvo>
              <x14:cfvo type="num" gte="0">
                <xm:f>0</xm:f>
              </x14:cfvo>
            </x14:iconSet>
          </x14:cfRule>
          <xm:sqref>J2</xm:sqref>
        </x14:conditionalFormatting>
        <x14:conditionalFormatting xmlns:xm="http://schemas.microsoft.com/office/excel/2006/main">
          <x14:cfRule type="iconSet" priority="1" id="{48E6154E-C8F2-4AA6-A882-13EE0F343832}">
            <x14:iconSet iconSet="3Triangles">
              <x14:cfvo type="percent">
                <xm:f>0</xm:f>
              </x14:cfvo>
              <x14:cfvo type="num" gte="0">
                <xm:f>-1E-13</xm:f>
              </x14:cfvo>
              <x14:cfvo type="num" gte="0">
                <xm:f>0</xm:f>
              </x14:cfvo>
            </x14:iconSet>
          </x14:cfRule>
          <xm:sqref>F2</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6BE6C5-30A4-400F-8AA8-04785EB2632A}">
  <dimension ref="A1:G3"/>
  <sheetViews>
    <sheetView workbookViewId="0">
      <selection activeCell="E3" sqref="E3"/>
    </sheetView>
  </sheetViews>
  <sheetFormatPr defaultColWidth="13.42578125" defaultRowHeight="12.75"/>
  <cols>
    <col min="1" max="1" width="13.42578125" style="82"/>
    <col min="2" max="2" width="13.42578125" style="1"/>
    <col min="3" max="3" width="14.42578125" style="1" bestFit="1" customWidth="1"/>
    <col min="4" max="4" width="14.7109375" style="1" bestFit="1" customWidth="1"/>
    <col min="5" max="5" width="16.7109375" style="83" bestFit="1" customWidth="1"/>
    <col min="6" max="6" width="16.7109375" style="83" customWidth="1"/>
    <col min="7" max="7" width="18.5703125" style="83" bestFit="1" customWidth="1"/>
    <col min="8" max="16384" width="13.42578125" style="1"/>
  </cols>
  <sheetData>
    <row r="1" spans="1:7">
      <c r="A1" s="82" t="s">
        <v>42</v>
      </c>
      <c r="B1" s="1" t="s">
        <v>62</v>
      </c>
      <c r="C1" s="1" t="s">
        <v>63</v>
      </c>
      <c r="D1" s="1" t="s">
        <v>64</v>
      </c>
      <c r="E1" s="83" t="s">
        <v>46</v>
      </c>
      <c r="F1" s="83" t="s">
        <v>65</v>
      </c>
      <c r="G1" s="83" t="s">
        <v>66</v>
      </c>
    </row>
    <row r="2" spans="1:7">
      <c r="A2" s="82" t="s">
        <v>67</v>
      </c>
      <c r="B2" s="1" t="s">
        <v>59</v>
      </c>
      <c r="C2" s="1">
        <v>25.9</v>
      </c>
      <c r="D2" s="1">
        <v>259</v>
      </c>
      <c r="E2" s="83">
        <f>D2/C2</f>
        <v>10</v>
      </c>
      <c r="F2" s="83">
        <f>SUMIF(B:B,B2,E:E)</f>
        <v>10</v>
      </c>
      <c r="G2" s="83">
        <f>SUMIF(B:B,B2,D:D) / SUMIF(B:B,B2,E:E)</f>
        <v>25.9</v>
      </c>
    </row>
    <row r="3" spans="1:7">
      <c r="A3" s="82">
        <v>44021</v>
      </c>
      <c r="B3" s="1" t="s">
        <v>61</v>
      </c>
      <c r="C3" s="1">
        <v>62.22</v>
      </c>
      <c r="D3" s="1">
        <v>119</v>
      </c>
      <c r="E3" s="83">
        <f>D3/C3</f>
        <v>1.9125683060109291</v>
      </c>
      <c r="F3" s="83">
        <f>SUMIF(B:B,B3,E:E)</f>
        <v>1.9125683060109291</v>
      </c>
      <c r="G3" s="83">
        <f>SUMIF(B:B,B3,D:D) / SUMIF(B:B,B3,E:E)</f>
        <v>62.22</v>
      </c>
    </row>
  </sheetData>
  <pageMargins left="0.7" right="0.7" top="0.75" bottom="0.75" header="0.3" footer="0.3"/>
  <pageSetup orientation="portrait" horizontalDpi="300" verticalDpi="30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112884-8A70-4FC6-9FE7-ABD5A11D9AE4}">
  <dimension ref="A1:D76"/>
  <sheetViews>
    <sheetView workbookViewId="0">
      <selection activeCell="C5" sqref="C5"/>
    </sheetView>
  </sheetViews>
  <sheetFormatPr defaultRowHeight="15.75"/>
  <cols>
    <col min="1" max="1" width="66.42578125" style="29" bestFit="1" customWidth="1"/>
    <col min="2" max="2" width="11.42578125" style="29" bestFit="1" customWidth="1"/>
    <col min="3" max="3" width="121.140625" style="31" customWidth="1"/>
    <col min="4" max="4" width="17" style="29" customWidth="1"/>
    <col min="5" max="16384" width="9.140625" style="29"/>
  </cols>
  <sheetData>
    <row r="1" spans="1:4" ht="19.5">
      <c r="A1" s="32" t="s">
        <v>0</v>
      </c>
      <c r="B1" s="32" t="s">
        <v>43</v>
      </c>
      <c r="C1" s="33" t="s">
        <v>68</v>
      </c>
      <c r="D1" s="32" t="s">
        <v>69</v>
      </c>
    </row>
    <row r="2" spans="1:4" ht="194.25" customHeight="1">
      <c r="A2" s="29" t="e" vm="4">
        <v>#VALUE!</v>
      </c>
      <c r="B2" s="29" t="str" cm="1">
        <f t="array" ref="B2">_FV(A2,"Ticker symbol",TRUE)</f>
        <v>ADBE</v>
      </c>
      <c r="C2" s="31" t="str" cm="1">
        <f t="array" ref="C2">_FV(A2,"Description")</f>
        <v>Adobe Inc., formerly Adobe Systems Incorporated, is a software company. The Company offers products and services used by professionals, marketers, knowledge workers, application developers, enterprises and consumers for creating, managing, measuring, optimizing and engaging with compelling content and experiences. It operates through three segments: Digital Media, Digital Experience and Publishing. Its Digital Media segment provides tools and solutions that enable individuals, small and medium businesses and enterprises to create, publish, promote and monetize their digital content. Its Digital Experience segment provides solutions and services for how digital advertising and marketing are created, managed, executed, measured and optimized. Its Publishing segment addresses market opportunities ranging from the diverse authoring and publishing needs of technical and business publishing to its legacy type and original equipment manufacturer printing businesses.</v>
      </c>
      <c r="D2" s="30" cm="1">
        <f t="array" ref="D2">_FV(A2,"Employees")</f>
        <v>22634</v>
      </c>
    </row>
    <row r="3" spans="1:4" ht="194.25" customHeight="1">
      <c r="A3" s="29" t="e" vm="5">
        <v>#VALUE!</v>
      </c>
      <c r="B3" s="29" t="str" cm="1">
        <f t="array" ref="B3">_FV(A3,"Ticker symbol",TRUE)</f>
        <v>GOOG</v>
      </c>
      <c r="C3" s="31" t="str" cm="1">
        <f t="array" ref="C3">_FV(A3,"Description")</f>
        <v>Alphabet Inc. is a holding company. The Company's businesses include Google Inc. (Google) and its Internet products, such as Access, Calico, CapitalG, GV, Nest, Verily, Waymo and X. The Company's segments include Google and Other Bets. The Google segment includes its Internet products, such as Search, Ads, Commerce, Maps, YouTube, Google Cloud, Android, Chrome and Google Play, as well as its hardware initiatives. The Google segment is engaged in advertising, sales of digital content, applications and cloud offerings, and sales of hardware products. The Other Bets segment is engaged in the sales of Internet and television services through Google Fiber, sales of Nest products and services, and licensing and research and development (R&amp;D) services through Verily. It offers Google Assistant, which allows users to type or talk with Google; Google Maps, which helps users navigate to a store, and Google Photos, which helps users store and organize all of their photos.</v>
      </c>
      <c r="D3" s="30" cm="1">
        <f t="array" ref="D3">_FV(A3,"Employees")</f>
        <v>123048</v>
      </c>
    </row>
    <row r="4" spans="1:4" ht="194.25" customHeight="1">
      <c r="A4" s="29" t="e" vm="123">
        <v>#VALUE!</v>
      </c>
      <c r="B4" s="29" t="str" cm="1">
        <f t="array" ref="B4">_FV(A4,"Ticker symbol",TRUE)</f>
        <v>GOOGL</v>
      </c>
      <c r="C4" s="31" t="str" cm="1">
        <f t="array" ref="C4">_FV(A4,"Description")</f>
        <v>Alphabet Inc. is a holding company. The Company's businesses include Google Inc. (Google) and its Internet products, such as Access, Calico, CapitalG, GV, Nest, Verily, Waymo and X. The Company's segments include Google and Other Bets. The Google segment includes its Internet products, such as Search, Ads, Commerce, Maps, YouTube, Google Cloud, Android, Chrome and Google Play, as well as its hardware initiatives. The Google segment is engaged in advertising, sales of digital content, applications and cloud offerings, and sales of hardware products. The Other Bets segment is engaged in the sales of Internet and television services through Google Fiber, sales of Nest products and services, and licensing and research and development (R&amp;D) services through Verily. It offers Google Assistant, which allows users to type or talk with Google; Google Maps, which helps users navigate to a store, and Google Photos, which helps users store and organize all of their photos.</v>
      </c>
      <c r="D4" s="30" cm="1">
        <f t="array" ref="D4">_FV(A4,"Employees")</f>
        <v>123048</v>
      </c>
    </row>
    <row r="5" spans="1:4" ht="194.25" customHeight="1">
      <c r="A5" s="29" t="e" vm="6">
        <v>#VALUE!</v>
      </c>
      <c r="B5" s="29" t="str" cm="1">
        <f t="array" ref="B5">_FV(A5,"Ticker symbol",TRUE)</f>
        <v>AMZN</v>
      </c>
      <c r="C5" s="31" t="str" cm="1">
        <f t="array" ref="C5">_FV(A5,"Description")</f>
        <v>Amazon.com, Inc. offers a range of products and services through its Websites. The Company's products include merchandise and content that it purchases for resale from vendors and those offered by third-party sellers. It also manufactures and sells electronic devices. It operates through three segments: North America, International and Amazon Web Services (AWS). Its AWS products include analytics, Amazon Athena, Amazon CloudSearch, Amazon EMR, Amazon Elasticsearch Service, Amazon Kinesis, Amazon Managed Streaming for Apache Kafka, Amazon Redshift, Amazon QuickSight, AWS Data Pipeline, AWS Glue and AWS Lake Formation. AWS solutions include machine learning, analytics and data lakes, Internet of Things, serverless computing, containers, enterprise applications, and storage. In addition, the Company provides services, such as advertising. It also offers Amazon Prime, a membership program that includes free shipping, access to streaming of various movies and television (TV) episodes.</v>
      </c>
      <c r="D5" s="30" cm="1">
        <f t="array" ref="D5">_FV(A5,"Employees")</f>
        <v>840400</v>
      </c>
    </row>
    <row r="6" spans="1:4" ht="194.25" customHeight="1">
      <c r="A6" s="29" t="e" vm="9">
        <v>#VALUE!</v>
      </c>
      <c r="B6" s="29" t="str" cm="1">
        <f t="array" ref="B6">_FV(A6,"Ticker symbol",TRUE)</f>
        <v>AAPL</v>
      </c>
      <c r="C6" s="31" t="str" cm="1">
        <f t="array" ref="C6">_FV(A6,"Description")</f>
        <v>Apple Inc. designs, manufactures and markets mobile communication and media devices, personal computers and portable digital music players. The Company sells a range of related software, services, accessories, networking solutions, and third-party digital content and applications. The Company's segments include the Americas, Europe, Greater China, Japan and Rest of Asia Pacific. The Americas segment includes both North and South America. The Europe segment includes European countries, India, the Middle East and Africa. The Greater China segment includes China, Hong Kong and Taiwan. The Rest of Asia Pacific segment includes Australia and the Asian countries not included in the Company's other operating segments. Its products and services include iPhone, iPad, Mac, iPod, Apple Watch, Apple TV, a portfolio of consumer and professional software applications, iPhone OS (iOS), OS X and watchOS operating systems, iCloud, Apple Pay and a range of accessory, service and support offerings.</v>
      </c>
      <c r="D6" s="30" cm="1">
        <f t="array" ref="D6">_FV(A6,"Employees")</f>
        <v>137000</v>
      </c>
    </row>
    <row r="7" spans="1:4" ht="194.25" customHeight="1">
      <c r="A7" s="29" t="e" vm="10">
        <v>#VALUE!</v>
      </c>
      <c r="B7" s="29" t="str" cm="1">
        <f t="array" ref="B7">_FV(A7,"Ticker symbol",TRUE)</f>
        <v>T</v>
      </c>
      <c r="C7" s="31" t="str" cm="1">
        <f t="array" ref="C7">_FV(A7,"Description")</f>
        <v>AT&amp;T Inc. is a holding company. The Company is a provider of telecommunications, media and technology services globally. The Company operates through four segments: Communication segment, WarnerMedia segment, Latin America segment and Xandr segment. The Communications segment provides wireless and wireline telecom, video and broadband services to consumers.The business units of the Communication segment includes Mobility, Entertainment Group and Business Wireline. The WarnerMedia segment develops, produces and distributes feature films, television, gaming and other content over various physical and digital formats. The business units of the WarnerMedia segment includes Turner, Home Box Office and Warner Bros. Latin America segment provides entertainment services in Latin America and wireless services in Mexico. Viro and Mexico are the business units of the Latin America segment. The Xandr segment provides advertising services.</v>
      </c>
      <c r="D7" s="30" cm="1">
        <f t="array" ref="D7">_FV(A7,"Employees")</f>
        <v>244000</v>
      </c>
    </row>
    <row r="8" spans="1:4" ht="194.25" customHeight="1">
      <c r="A8" s="29" t="e" vm="11">
        <v>#VALUE!</v>
      </c>
      <c r="B8" s="29" t="str" cm="1">
        <f t="array" ref="B8">_FV(A8,"Ticker symbol",TRUE)</f>
        <v>BAC</v>
      </c>
      <c r="C8" s="31" t="str" cm="1">
        <f t="array" ref="C8">_FV(A8,"Description")</f>
        <v>Bank of America Corporation is a bank holding company and a financial holding company. The Company is a financial institution, serving individual consumers and others with a range of banking, investing, asset management and other financial and risk management products and services. The Company, through its banking and various non-bank subsidiaries, throughout the United States and in international markets, provides a range of banking and non-bank financial services and products through four business segments: Consumer Banking, which comprises Deposits and Consumer Lending; Global Wealth &amp; Investment Management, which consists of two primary businesses: Merrill Lynch Global Wealth Management and U.S. Trust, Bank of America Private Wealth Management; Global Banking, which provides a range of lending-related products and services; Global Markets, which offers sales and trading services, and All Other, which consists of equity investments, residual expense allocations and other.</v>
      </c>
      <c r="D8" s="30" cm="1">
        <f t="array" ref="D8">_FV(A8,"Employees")</f>
        <v>209000</v>
      </c>
    </row>
    <row r="9" spans="1:4" ht="194.25" customHeight="1">
      <c r="A9" s="29" t="e" vm="124">
        <v>#VALUE!</v>
      </c>
      <c r="B9" s="29" t="str" cm="1">
        <f t="array" ref="B9">_FV(A9,"Ticker symbol",TRUE)</f>
        <v>BA</v>
      </c>
      <c r="C9" s="31" t="str" cm="1">
        <f t="array" ref="C9">_FV(A9,"Description")</f>
        <v>The Boeing Company is an aerospace firm. The Company operates in four segments: Commercial Airplanes (BCA); Defense, Space &amp; Security (BDS); Global Services (BGS), and Boeing Capital (BCC). BCA segment develops, produces and markets commercial jet aircraft and provides fleet support services, principally to the commercial airline industry worldwide. BDS segment is engaged in the research, development, production and modification of manned and unmanned military aircraft and weapons systems for strike, surveillance and mobility. BGS segment provides services to commercial and defense customers worldwide. BCC's segment portfolio consists of equipment under operating leases, finance leases, notes and other receivables and assets held for sale.</v>
      </c>
      <c r="D9" s="30" cm="1">
        <f t="array" ref="D9">_FV(A9,"Employees")</f>
        <v>161100</v>
      </c>
    </row>
    <row r="10" spans="1:4" ht="194.25" customHeight="1">
      <c r="A10" s="29" t="e" vm="13">
        <v>#VALUE!</v>
      </c>
      <c r="B10" s="29" t="str" cm="1">
        <f t="array" ref="B10">_FV(A10,"Ticker symbol",TRUE)</f>
        <v>CHGG</v>
      </c>
      <c r="C10" s="31" t="str" cm="1">
        <f t="array" ref="C10">_FV(A10,"Description")</f>
        <v>Chegg, Inc. is a student-first connected learning platform. The Company helps students study for college admission exams, find the colleges, get grades and test scores while in school, and find internships that allow them to gain skills to help them enter the workforce after college. The Company matches domestic and international students with colleges, universities and other academic institutions (collectively referred to as colleges) in the United States. It also offers eTextbooks library for rent and sale. The Company also has live tutors on its connected learning platform available to students online, anytime, anywhere through its Chegg Tutors service. It provides access to internships to help students gain skills that are critical to securing their first job. It offers two product lines: Required Materials and Chegg Services. The Required Materials product line includes the rental and sale of print textbooks and eTextbooks, as well as the commission it receives from Ingram.</v>
      </c>
      <c r="D10" s="30" cm="1">
        <f t="array" ref="D10">_FV(A10,"Employees")</f>
        <v>1401</v>
      </c>
    </row>
    <row r="11" spans="1:4" ht="194.25" customHeight="1">
      <c r="A11" s="29" t="e" vm="14">
        <v>#VALUE!</v>
      </c>
      <c r="B11" s="29" t="str" cm="1">
        <f t="array" ref="B11">_FV(A11,"Ticker symbol",TRUE)</f>
        <v>CVX</v>
      </c>
      <c r="C11" s="31" t="str" cm="1">
        <f t="array" ref="C11">_FV(A11,"Description")</f>
        <v>Chevron Corporation (Chevron) manages its investments in subsidiaries and affiliates, and provides administrative, financial, management and technology support to the United States and international subsidiaries that engage in integrated energy and chemicals operations. The Company operates through two business segments: Upstream and Downstream. Upstream operations consist primarily of exploring for, developing and producing crude oil and natural gas; liquefaction, transportation and regasification associated with liquefied natural gas; transporting crude oil by international oil export pipelines; processing, transporting, storage and marketing of natural gas, and a gas-to-liquids plant. Downstream operations consist primarily of refining of crude oil into petroleum products; marketing of crude oil and refined products; transporting of crude oil and refined products, and manufacturing and marketing of commodity petrochemicals.</v>
      </c>
      <c r="D11" s="30" cm="1">
        <f t="array" ref="D11">_FV(A11,"Employees")</f>
        <v>48200</v>
      </c>
    </row>
    <row r="12" spans="1:4" ht="194.25" customHeight="1">
      <c r="A12" s="29" t="e" vm="15">
        <v>#VALUE!</v>
      </c>
      <c r="B12" s="29" t="str" cm="1">
        <f t="array" ref="B12">_FV(A12,"Ticker symbol",TRUE)</f>
        <v>CSCO</v>
      </c>
      <c r="C12" s="31" t="str" cm="1">
        <f t="array" ref="C12">_FV(A12,"Description")</f>
        <v xml:space="preserve"> Cisco Systems, Inc., is engaged in designing and selling a range of technologies across networking, security, collaboration, applications and the cloud. It operates through three geographic segments: Americas; Europe, Middle East, and Africa; and Asia Pacific, Japan, and China. Its product and technologies includes infrastructure platforms; applications; security and other products. It also offers technical support services and advanced services. Infrastructure Platforms consists of its core networking technologies of switching, routing, data center products and wireless that are designed to work together to deliver networking capabilities and transport and store data. Application product category consists primarily of software-related offerings that utilize the core networking and data center platforms to provide their functions. Security product category primarily includes Company’s unified threat management products, advanced threat security products, and web security products.</v>
      </c>
      <c r="D12" s="30" cm="1">
        <f t="array" ref="D12">_FV(A12,"Employees")</f>
        <v>75900</v>
      </c>
    </row>
    <row r="13" spans="1:4" ht="194.25" customHeight="1">
      <c r="A13" s="29" t="e" vm="16">
        <v>#VALUE!</v>
      </c>
      <c r="B13" s="29" t="str" cm="1">
        <f t="array" ref="B13">_FV(A13,"Ticker symbol",TRUE)</f>
        <v>CLX</v>
      </c>
      <c r="C13" s="31" t="str" cm="1">
        <f t="array" ref="C13">_FV(A13,"Description")</f>
        <v>The Clorox Company is a manufacturer and marketer of consumer and professional products. The Company sells its products primarily through mass retail outlets, e-commerce channels, wholesale distributors and medical supply distributors. The Company operates through four segments: Cleaning, Household, Lifestyle and International. Its Cleaning segment consists of laundry, home care and professional products marketed and sold in the United States. Its Household segment consists of charcoal, cat litter and plastic bags, wraps and container products marketed and sold in the United States. Its Lifestyle segment consists of food products, water-filtration systems and filters, and natural personal care products marketed and sold in the United States. Its International segment consists of products sold outside the United States. It markets some of the consumer brand names, such as namesake bleach and cleaning products, Pine-Sol cleaners, Liquid-Plumr clog removers and Kingsford charcoal.</v>
      </c>
      <c r="D13" s="30" cm="1">
        <f t="array" ref="D13">_FV(A13,"Employees")</f>
        <v>8800</v>
      </c>
    </row>
    <row r="14" spans="1:4" ht="194.25" customHeight="1">
      <c r="A14" s="29" t="e" vm="19">
        <v>#VALUE!</v>
      </c>
      <c r="B14" s="29" t="str" cm="1">
        <f t="array" ref="B14">_FV(A14,"Ticker symbol",TRUE)</f>
        <v>CME</v>
      </c>
      <c r="C14" s="31" t="str" cm="1">
        <f t="array" ref="C14">_FV(A14,"Description")</f>
        <v>CME Group Inc., through its exchanges, provides products across all asset classes, including futures and options based on interest rates, equity indexes, foreign exchange, energy, agricultural products and metals. The Company's segment primarily consists of the Chicago Mercantile Exchange Inc. (CME), Board of Trade of the City of Chicago, Inc. (CBOT), New York Mercantile Exchange, Inc. (NYMEX) and Commodity Exchange, Inc. (COMEX) exchanges. The Company provides electronic trading around the globe on its CME Globex platform. The Company also offers clearing and settlement services across asset classes for exchange-traded and over-the-counter derivatives through its clearinghouses CME Clearing and CME Clearing Europe. It also provides hosting, connectivity and customer support for electronic trading through its co-location services. The Company's CME Direct platform offers side-by-side trading of exchange-listed and privately negotiated markets.</v>
      </c>
      <c r="D14" s="30" cm="1">
        <f t="array" ref="D14">_FV(A14,"Employees")</f>
        <v>4360</v>
      </c>
    </row>
    <row r="15" spans="1:4" ht="194.25" customHeight="1">
      <c r="A15" s="29" t="e" vm="20">
        <v>#VALUE!</v>
      </c>
      <c r="B15" s="29" t="str" cm="1">
        <f t="array" ref="B15">_FV(A15,"Ticker symbol",TRUE)</f>
        <v>KO</v>
      </c>
      <c r="C15" s="31" t="str" cm="1">
        <f t="array" ref="C15">_FV(A15,"Description")</f>
        <v>The Coca-Cola Company is a beverage company. The Company owns or licenses and markets non-alcoholic beverage brands, primarily sparkling beverages and a range of still beverages, such as waters, flavored waters and enhanced waters, juices and juice drinks, ready-to-drink teas and coffees, sports drinks, dairy and energy drinks. The Company's segments include Europe, Middle East and Africa; Latin America; North America; Asia Pacific; Bottling Investments, and Corporate. The Company owns and markets a range of non-alcoholic sparkling beverage brands, including Coca-Cola, Diet Coke, Fanta and Sprite. The Company owns or licenses and markets over 500 non-alcoholic beverage brands. The Company markets, manufactures and sells beverage concentrates, which are referred to as beverage bases, and syrups, including fountain syrups, and finished sparkling and still beverages.</v>
      </c>
      <c r="D15" s="30" cm="1">
        <f t="array" ref="D15">_FV(A15,"Employees")</f>
        <v>86200</v>
      </c>
    </row>
    <row r="16" spans="1:4" ht="194.25" customHeight="1">
      <c r="A16" s="29" t="e" vm="21">
        <v>#VALUE!</v>
      </c>
      <c r="B16" s="29" t="str" cm="1">
        <f t="array" ref="B16">_FV(A16,"Ticker symbol",TRUE)</f>
        <v>COST</v>
      </c>
      <c r="C16" s="31" t="str" cm="1">
        <f t="array" ref="C16">_FV(A16,"Description")</f>
        <v>Costco Wholesale Corporation is engaged in the operation of membership warehouses in the United States and Puerto Rico, Canada, the United Kingdom, Mexico, Japan, Australia, Spain, and through its subsidiaries in Taiwan and Korea. As of August 28, 2016, the Company operated 715 warehouses across the world. The Company's average warehouse space is approximately 144,000 square feet. The Company's warehouses on average operate on a seven-day, 70-hour week. The Company offers merchandise in various categories, which include foods (including dry foods, packaged foods and groceries); sundries (including snack foods, candy, alcoholic and nonalcoholic beverages, and cleaning supplies); hardlines (including appliances, electronics, health and beauty aids, hardware, and garden and patio); fresh foods (including meat, produce, deli and bakery); softlines (including apparel and small appliances), and other (including gas stations and pharmacy).</v>
      </c>
      <c r="D16" s="30" cm="1">
        <f t="array" ref="D16">_FV(A16,"Employees")</f>
        <v>149000</v>
      </c>
    </row>
    <row r="17" spans="1:4" ht="194.25" customHeight="1">
      <c r="A17" s="29" t="e" vm="23">
        <v>#VALUE!</v>
      </c>
      <c r="B17" s="29" t="str" cm="1">
        <f t="array" ref="B17">_FV(A17,"Ticker symbol",TRUE)</f>
        <v>CCI</v>
      </c>
      <c r="C17" s="31" t="str" cm="1">
        <f t="array" ref="C17">_FV(A17,"Description")</f>
        <v>Crown Castle International Corp. is a real estate investment trust, which owns, operates and leases shared wireless infrastructure that is geographically dispersed throughout the United States and Puerto Rico. The Company's segments include towers and small cells. As of December 31, 2016, it had approximately 40,000 towers and other structures, such as rooftops (collectively towers) and approximately 26,500 route miles of fiber (collectively small cells, and together with towers, wireless infrastructure). The towers segment provides access, including space or capacity to its towers, which are geographically dispersed throughout the United States. The towers segment also reflects certain network services relating to its towers. As of December 31, 2016, the small cells segment provided access, including space or capacity, to the Company's approximately 17,000 route miles of fiber primarily supporting small cell networks. The small cells segment also offers fiber-based solutions.</v>
      </c>
      <c r="D17" s="30" cm="1">
        <f t="array" ref="D17">_FV(A17,"Employees")</f>
        <v>5100</v>
      </c>
    </row>
    <row r="18" spans="1:4" ht="194.25" customHeight="1">
      <c r="A18" s="29" t="e" vm="24">
        <v>#VALUE!</v>
      </c>
      <c r="B18" s="29" t="str" cm="1">
        <f t="array" ref="B18">_FV(A18,"Ticker symbol",TRUE)</f>
        <v>CVS</v>
      </c>
      <c r="C18" s="31" t="str" cm="1">
        <f t="array" ref="C18">_FV(A18,"Description")</f>
        <v>CVS Health Corporation, together with its subsidiaries, is an integrated pharmacy healthcare company. The Company provides pharmacy care for the senior community through Omnicare, Inc. (Omnicare) and Omnicare's long-term care (LTC) operations, which include distribution of pharmaceuticals, related pharmacy consulting and other ancillary services to chronic care facilities and other care settings. It operates through three segments: Pharmacy Services, Retail/LTC and Corporate. The Pharmacy Services Segment provides a range of pharmacy benefit management (PBM) solutions to its clients. As of December 31, 2016, the Retail/LTC Segment included 9,709 retail locations (of which 7,980 were its stores that operated a pharmacy and 1,674 were its pharmacies located within Target Corporation (Target) stores), its online retail pharmacy Websites, CVS.com, Navarro.com and Onofre.com.br, 38 onsite pharmacy stores, its long-term care pharmacy operations and its retail healthcare clinics.</v>
      </c>
      <c r="D18" s="30" cm="1">
        <f t="array" ref="D18">_FV(A18,"Employees")</f>
        <v>290000</v>
      </c>
    </row>
    <row r="19" spans="1:4" ht="194.25" customHeight="1">
      <c r="A19" s="29" t="e" vm="25">
        <v>#VALUE!</v>
      </c>
      <c r="B19" s="29" t="str" cm="1">
        <f t="array" ref="B19">_FV(A19,"Ticker symbol",TRUE)</f>
        <v>DELL</v>
      </c>
      <c r="C19" s="31" t="str" cm="1">
        <f t="array" ref="C19">_FV(A19,"Description")</f>
        <v>Dell Technologies Inc., formerly Denali Holding Inc., is a provider of information technology solutions. The Company operates through two segments: Client Solutions and Enterprise Solutions Group (ESG). The Client Solutions segment includes sales to commercial and consumer customers of desktops, thin client products and notebooks, as well as services and third-party software and peripherals closely tied to the sale of Client Solutions hardware. Its offerings include hardware, such as desktop personal computers, notebooks and tablets, and peripherals, such as monitors, printers and projectors, as well as third-party software and peripherals. It also offers cloud-enabled data analytics and infrastructure management services. The ESG segment includes servers, networking and storage, as well as services and third-party software and peripherals that are closely tied to the sale of ESG hardware. It designs, develops, manufactures, markets, sells and supports a range of products and services.</v>
      </c>
      <c r="D19" s="30" cm="1">
        <f t="array" ref="D19">_FV(A19,"Employees")</f>
        <v>165000</v>
      </c>
    </row>
    <row r="20" spans="1:4" ht="194.25" customHeight="1">
      <c r="A20" s="29" t="e" vm="26">
        <v>#VALUE!</v>
      </c>
      <c r="B20" s="29" t="str" cm="1">
        <f t="array" ref="B20">_FV(A20,"Ticker symbol",TRUE)</f>
        <v>DXCM</v>
      </c>
      <c r="C20" s="31" t="str" cm="1">
        <f t="array" ref="C20">_FV(A20,"Description")</f>
        <v>Dexcom, Inc. (Dexcom) is a medical device company. The Company is focused on the design, development and commercialization of continuous glucose monitoring (CGM) systems for ambulatory use by people with diabetes and for use by healthcare providers. The Company's products consist of DexCom G4 PLATINUM and DexCom G5 Mobile. The Company is commercializing its fifth generation CGM system. The Company's markets DexCom G4 PLATINUM under a Conformite Europeenne Marking (CE Mark), in the European Union, Australia, New Zealand and the countries in Asia and Latin America, and in the United States with approval from the United States Food and Drug Administration (FDA). The DexCom G4 PLATINUM with Share remote monitoring system uses a wireless connection between a patient's receiver and an application on the patient's iPhone, iPod touch, or iPad to transmit glucose information to applications on the mobile devices of designated recipients (followers).</v>
      </c>
      <c r="D20" s="30" cm="1">
        <f t="array" ref="D20">_FV(A20,"Employees")</f>
        <v>3900</v>
      </c>
    </row>
    <row r="21" spans="1:4" ht="194.25" customHeight="1">
      <c r="A21" s="29" t="e" vm="125">
        <v>#VALUE!</v>
      </c>
      <c r="B21" s="29" t="str" cm="1">
        <f t="array" ref="B21">_FV(A21,"Ticker symbol",TRUE)</f>
        <v>EBAYL</v>
      </c>
      <c r="C21" s="31" t="str" cm="1">
        <f t="array" ref="C21">_FV(A21,"Description")</f>
        <v xml:space="preserve">eBay Inc., is a global commerce company. The Company’s technologies and services are designed to give buyers choice and relevant inventory and enable sellers worldwide to offer their inventory for sale, virtually anytime and anywhere. Its multi-screen approach offers downloadable, applications for iPhone operating system (iOS) and android mobile devices that allow access to some of its websites and vertical shopping experiences. The Company’s platforms are accessible through a traditional online experience, mobile devices and its application programming interfaces (APIs). Its segments include Marketplace and Classifieds. Marketplace includes its online marketplace, its localized counterparts, and the eBay suite of mobile application. Classifieds includes a collection of brands such as Mobile.de, Kijiji, Gumtree, Marktplaats, and eBay Kleinanzeigen. </v>
      </c>
      <c r="D21" s="30" cm="1">
        <f t="array" ref="D21">_FV(A21,"Employees")</f>
        <v>13300</v>
      </c>
    </row>
    <row r="22" spans="1:4" ht="194.25" customHeight="1">
      <c r="A22" s="29" t="e" vm="30">
        <v>#VALUE!</v>
      </c>
      <c r="B22" s="29" t="str" cm="1">
        <f t="array" ref="B22">_FV(A22,"Ticker symbol",TRUE)</f>
        <v>ECL</v>
      </c>
      <c r="C22" s="31" t="str" cm="1">
        <f t="array" ref="C22">_FV(A22,"Description")</f>
        <v>Ecolab Inc. provides water, hygiene and energy technologies and services. The Company's cleaning and sanitizing programs and products, pest elimination services and equipment maintenance and repair services support customers in the foodservice, food and beverage processing, hospitality, healthcare, government and education, retail, textile care and commercial facilities management sectors in over 170 countries. Its segments include Global Industrial, Global Institutional, Global Energy, Other and Corporate. Its Global Industrial segment consists of the Water, Food and Beverage, Paper and Textile Care operating units. Its Global Institutional segment consists of the Institutional, Specialty and Healthcare operating units. The Global Energy segment provides on-site and technology-driven solutions to the global drilling, oil and gas production, refining, and petrochemical industries. The Company's Other segment consists of the Pest Elimination operating units.</v>
      </c>
      <c r="D22" s="30" cm="1">
        <f t="array" ref="D22">_FV(A22,"Employees")</f>
        <v>50200</v>
      </c>
    </row>
    <row r="23" spans="1:4" ht="194.25" customHeight="1">
      <c r="A23" s="29" t="e" vm="126">
        <v>#VALUE!</v>
      </c>
      <c r="B23" s="29" t="str" cm="1">
        <f t="array" ref="B23">_FV(A23,"Ticker symbol",TRUE)</f>
        <v>FB</v>
      </c>
      <c r="C23" s="31" t="str" cm="1">
        <f t="array" ref="C23">_FV(A23,"Description")</f>
        <v>Facebook, Inc. is focused on building products that enable people to connect and share through mobile devices, personal computers and other surfaces. The Company's products include Facebook, Instagram, Messenger, WhatsApp and Oculus. Facebook enables people to connect, share, discover and communicate with each other on mobile devices and personal computers. Instagram enables people to take photos or videos, customize them with filter effects, and share them with friends and followers in a photo feed or send them directly to friends. Messenger allows communicating with people and businesses alike across a range of platforms and devices. WhatsApp Messenger is a messaging application that is used by people around the world and is available on a range of mobile platforms. Its Oculus virtual reality technology and content platform offers products that allow people to enter an interactive environment to play games, consume content and connect with others.</v>
      </c>
      <c r="D23" s="30" cm="1">
        <f t="array" ref="D23">_FV(A23,"Employees")</f>
        <v>48268</v>
      </c>
    </row>
    <row r="24" spans="1:4" ht="194.25" customHeight="1">
      <c r="A24" s="29" t="e" vm="33">
        <v>#VALUE!</v>
      </c>
      <c r="B24" s="29" t="str" cm="1">
        <f t="array" ref="B24">_FV(A24,"Ticker symbol",TRUE)</f>
        <v>FIVN</v>
      </c>
      <c r="C24" s="31" t="str" cm="1">
        <f t="array" ref="C24">_FV(A24,"Description")</f>
        <v>Five9 Inc. (Five9) is a provider of cloud software for contact centers. The Company's purpose-built Virtual Contact Center (VCC) cloud platform delivers a suite of applications that enable the breadth of contact center-related customer service, sales and marketing functions. The Company's solution, which consists of its VCC cloud platform and applications, allows simultaneous management and optimization of customer interactions across voice, chat, e-mail, Web, social media and mobile channels, either directly or through its application programming interfaces (APIs). The Company's VCC cloud platform matches each customer interaction with an appropriate agent resource and delivers relevant customer data to the agent in real-time through integrations with adjacent enterprise applications, such as customer relationship management (CRM) software, to optimize the customer experience and agent productivity.</v>
      </c>
      <c r="D24" s="30" cm="1">
        <f t="array" ref="D24">_FV(A24,"Employees")</f>
        <v>1210</v>
      </c>
    </row>
    <row r="25" spans="1:4" ht="194.25" customHeight="1">
      <c r="A25" s="29" t="e" vm="34">
        <v>#VALUE!</v>
      </c>
      <c r="B25" s="29" t="str" cm="1">
        <f t="array" ref="B25">_FV(A25,"Ticker symbol",TRUE)</f>
        <v>GILD</v>
      </c>
      <c r="C25" s="31" t="str" cm="1">
        <f t="array" ref="C25">_FV(A25,"Description")</f>
        <v>Gilead Sciences, Inc. is a research-based biopharmaceutical company that discovers, develops and commercializes medicines in areas of unmet medical need. The Company's portfolio of products and pipeline of investigational drugs includes treatments for Human Immunodeficiency Virus/Acquired Immune Deficiency Syndrome (HIV/AIDS), liver diseases, cancer, inflammatory and respiratory diseases and cardiovascular conditions. Its products for HIV/AIDS patients include Descovy, Odefsey, Genvoya, Stribild, Complera/Eviplera, Truvada, Emtriva, Tybost and Vitekta. Its products for patients with liver diseases include Vemlidy, Epclusa, Harvoni, Sovaldi, Viread and Hepsera. It offers Zydelig to patients with hematology/oncology diseases. Its products for patients with various cardiovascular diseases include Letairis, Ranexa and Lexiscan. Its products for various inflammation/respiratory diseases include Cayston and Tamiflu. It had operations in more than 30 countries, as of December 31, 2016.</v>
      </c>
      <c r="D25" s="30" cm="1">
        <f t="array" ref="D25">_FV(A25,"Employees")</f>
        <v>11800</v>
      </c>
    </row>
    <row r="26" spans="1:4" ht="194.25" customHeight="1">
      <c r="A26" s="29" t="e" vm="35">
        <v>#VALUE!</v>
      </c>
      <c r="B26" s="29" t="str" cm="1">
        <f t="array" ref="B26">_FV(A26,"Ticker symbol",TRUE)</f>
        <v>HBI</v>
      </c>
      <c r="C26" s="31" t="str" cm="1">
        <f t="array" ref="C26">_FV(A26,"Description")</f>
        <v>Hanesbrands Inc. is a marketer of basic innerwear and activewear apparel in the Americas, Europe, Australia and Asia/Pacific under apparel brands, such as Hanes, Champion, Maidenform, DIM, Bali, Playtex, Bonds, JMS/Just My Size, Nur Die/Nur Der, L'eggs, Lovable, Wonderbra, Gear for Sports and Berlei. The Company operates through three segments: Innerwear, Activewear and International. The Innerwear segment focuses on core apparel products, such as intimate apparel, men's underwear, women's panties, children's underwear, socks and hosiery. The Company operates in the activewear market through its Champion, Hanes and JMS/Just My Size brands. The International segment includes products that primarily span across the innerwear and activewear segments.</v>
      </c>
      <c r="D26" s="30" cm="1">
        <f t="array" ref="D26">_FV(A26,"Employees")</f>
        <v>63000</v>
      </c>
    </row>
    <row r="27" spans="1:4" ht="194.25" customHeight="1">
      <c r="A27" s="29" t="e" vm="36">
        <v>#VALUE!</v>
      </c>
      <c r="B27" s="29" t="str" cm="1">
        <f t="array" ref="B27">_FV(A27,"Ticker symbol",TRUE)</f>
        <v>HDB</v>
      </c>
      <c r="C27" s="31" t="str" cm="1">
        <f t="array" ref="C27">_FV(A27,"Description")</f>
        <v>HDFC Bank Limited (the Bank) is a holding company. The Bank offers a range of banking services covering commercial and investment banking on the wholesale side and transactional/branch banking on the retail side. It also offers financial services. The Bank's segments include Treasury, Retail banking, Wholesale banking and Other banking business. The Treasury segment primarily consists of net interest earnings from the Bank's investment portfolio, money market borrowing and lending, gains or losses on investment operations and on account of trading in foreign exchange and derivative contracts. The Retail Banking segment serves retail customers through a branch network and other delivery channels, as well as through alternative delivery channels. The Bank provides its corporate and institutional clients a range of commercial and transactional banking products. The Other banking business segment includes income from para banking activities.</v>
      </c>
      <c r="D27" s="30" cm="1">
        <f t="array" ref="D27">_FV(A27,"Employees")</f>
        <v>116971</v>
      </c>
    </row>
    <row r="28" spans="1:4" ht="194.25" customHeight="1">
      <c r="A28" s="29" t="e" vm="127">
        <v>#VALUE!</v>
      </c>
      <c r="B28" s="29" t="str" cm="1">
        <f t="array" ref="B28">_FV(A28,"Ticker symbol",TRUE)</f>
        <v>HD</v>
      </c>
      <c r="C28" s="31" t="str" cm="1">
        <f t="array" ref="C28">_FV(A28,"Description")</f>
        <v>The Home Depot, Inc. is a home improvement retailer. The Company offers its customers an assortment of building materials, home improvement products, lawn and garden products, and decor products and provide a number of services, including home improvement installation services and tool and equipment rental. It operates approximately 2,291 The Home Depot stores located throughout the United States (U.S.), including the Commonwealth of Puerto Rico and the territories of the U.S. Virgin Islands and Guam; Canada and Mexico. The Company serve two primary customer groups: do-it-yourself (DIY) Customers and Professional Customers (Pros). DIY Customers include home owners who purchase products and complete their own projects and installations. Professional Customers are primarily professional renovators/remodelers, general contractors, handymen, property managers, building service contractors and specialty tradesmen, such as electricians, plumbers and painters.</v>
      </c>
      <c r="D28" s="30" cm="1">
        <f t="array" ref="D28">_FV(A28,"Employees")</f>
        <v>415700</v>
      </c>
    </row>
    <row r="29" spans="1:4" ht="194.25" customHeight="1">
      <c r="A29" s="29" t="e" vm="37">
        <v>#VALUE!</v>
      </c>
      <c r="B29" s="29" t="str" cm="1">
        <f t="array" ref="B29">_FV(A29,"Ticker symbol",TRUE)</f>
        <v>HON</v>
      </c>
      <c r="C29" s="31" t="str" cm="1">
        <f t="array" ref="C29">_FV(A29,"Description")</f>
        <v>Honeywell International Inc. is a technology and manufacturing company. The Company operates through four segments: Aerospace, Home and Building Technologies, Performance Materials and Technologies, and Safety and Productivity Solutions. The Company's Aerospace segment supplies products, software and services for aircraft and vehicles that it sells to original equipment manufacturers (OEMs) and other customers. The Home and Building Technologies segment provides products, software, solutions and technologies that help owners of homes stay connected and in control of their comfort, security and energy use. The Performance Materials and Technologies segment is engaged in developing and manufacturing materials, process technologies and automation solutions. The Safety and Productivity Solutions segment is engaged in providing products, software and connected solutions to customers that manage productivity, workplace safety and asset performance.</v>
      </c>
      <c r="D29" s="30" cm="1">
        <f t="array" ref="D29">_FV(A29,"Employees")</f>
        <v>113000</v>
      </c>
    </row>
    <row r="30" spans="1:4" ht="194.25" customHeight="1">
      <c r="A30" s="29" t="e" vm="39">
        <v>#VALUE!</v>
      </c>
      <c r="B30" s="29" t="str" cm="1">
        <f t="array" ref="B30">_FV(A30,"Ticker symbol",TRUE)</f>
        <v>JPM</v>
      </c>
      <c r="C30" s="31" t="str" cm="1">
        <f t="array" ref="C30">_FV(A30,"Description")</f>
        <v>JPMorgan Chase &amp; Co. is a financial holding company. The Company is engaged in investment banking, financial services. It operates in four segments, as well as a Corporate segment. Its segments are Consumer &amp; Community Banking, Corporate &amp; Investment Bank, Commercial Banking and Asset Management. The Consumer &amp; Community Banking segment offers services to consumers and businesses through bank branches, automatic teller machines (ATMs), online, mobile and telephone banking. The Corporate &amp; Investment Bank segment, comprising Banking and Markets &amp; Investor Services, offers investment banking, market-making, prime brokerage, and treasury and securities products and services to corporations, investors, financial institutions, and government and municipal entities. The Commercial Banking segment provides financial solutions, including lending, treasury services, investment banking and asset management. The Asset Management segment comprises investment and wealth management.</v>
      </c>
      <c r="D30" s="30" cm="1">
        <f t="array" ref="D30">_FV(A30,"Employees")</f>
        <v>256720</v>
      </c>
    </row>
    <row r="31" spans="1:4" ht="194.25" customHeight="1">
      <c r="A31" s="29" t="e" vm="42">
        <v>#VALUE!</v>
      </c>
      <c r="B31" s="29" t="str" cm="1">
        <f t="array" ref="B31">_FV(A31,"Ticker symbol",TRUE)</f>
        <v>MA</v>
      </c>
      <c r="C31" s="31" t="str" cm="1">
        <f t="array" ref="C31">_FV(A31,"Description")</f>
        <v xml:space="preserve">Mastercard Incorporated is a technology company that connects consumers, financial institutions, merchants, governments and businesses across the world, enabling them to use electronic forms of payment. The Company allows user to make payments by creating a range of payment solutions and services using its brands, which include MasterCard, Maestro and Cirrus. The Company provides a range of products and solutions that support payment products, which customers can offer to their cardholders. The Company's services facilitate transactions on its core network among account holders, merchants, financial institutions, businesses, governments and other organizations in markets globally. The Company's products include consumer credit, consumer debit, prepaid and commercial. It also provides integrated offerings such as cyber and intelligence products, information and analytics services, consulting, loyalty and reward programs and processing solutions. </v>
      </c>
      <c r="D31" s="30" cm="1">
        <f t="array" ref="D31">_FV(A31,"Employees")</f>
        <v>18600</v>
      </c>
    </row>
    <row r="32" spans="1:4" ht="194.25" customHeight="1">
      <c r="A32" s="29" t="e" vm="128">
        <v>#VALUE!</v>
      </c>
      <c r="B32" s="29" t="str" cm="1">
        <f t="array" ref="B32">_FV(A32,"Ticker symbol",TRUE)</f>
        <v>MRK</v>
      </c>
      <c r="C32" s="31" t="str" cm="1">
        <f t="array" ref="C32">_FV(A32,"Description")</f>
        <v>Merck &amp; Co., Inc. is a global healthcare company. The Company offers health solutions through its prescription medicines, vaccines, biologic therapies and animal health products. It operates through four segments: Pharmaceutical, Animal Health, Healthcare Services and Alliances. The Company's Pharmaceutical segment includes human health pharmaceutical and vaccine products marketed either directly by the Company or through joint ventures. Human health pharmaceutical products consist of therapeutic and preventive agents, generally sold by prescription, for the treatment of human disorders. The Company sells its human health pharmaceutical products primarily to drug wholesalers and retailers, hospitals, government agencies and managed healthcare providers, such as health maintenance organizations, pharmacy benefit managers and other institutions. Vaccine products consist of preventive pediatric, adolescent and adult vaccines, primarily administered at physician offices.</v>
      </c>
      <c r="D32" s="30" cm="1">
        <f t="array" ref="D32">_FV(A32,"Employees")</f>
        <v>71000</v>
      </c>
    </row>
    <row r="33" spans="1:4" ht="194.25" customHeight="1">
      <c r="A33" s="29" t="e" vm="44">
        <v>#VALUE!</v>
      </c>
      <c r="B33" s="29" t="str" cm="1">
        <f t="array" ref="B33">_FV(A33,"Ticker symbol",TRUE)</f>
        <v>MSFT</v>
      </c>
      <c r="C33" s="31" t="str" cm="1">
        <f t="array" ref="C33">_FV(A33,"Description")</f>
        <v>Microsoft Corporation is a technology company. The Company develops, licenses, and supports a range of software products, services and devices. The Company's segments include Productivity and Business Processes, Intelligent Cloud and More Personal Computing. The Company's products include operating systems; cross-device productivity applications; server applications; business solution applications; desktop and server management tools; software development tools; video games, and training and certification of computer system integrators and developers. It also designs, manufactures, and sells devices, including personal computers (PCs), tablets, gaming and entertainment consoles, phones, other intelligent devices, and related accessories, that integrate with its cloud-based offerings. It offers an array of services, including cloud-based solutions that provide customers with software, services, platforms, and content, and it provides solution support and consulting services.</v>
      </c>
      <c r="D33" s="30" cm="1">
        <f t="array" ref="D33">_FV(A33,"Employees")</f>
        <v>144000</v>
      </c>
    </row>
    <row r="34" spans="1:4" ht="194.25" customHeight="1">
      <c r="A34" s="29" t="e" vm="46">
        <v>#VALUE!</v>
      </c>
      <c r="B34" s="29" t="str" cm="1">
        <f t="array" ref="B34">_FV(A34,"Ticker symbol",TRUE)</f>
        <v>NEE</v>
      </c>
      <c r="C34" s="31" t="str" cm="1">
        <f t="array" ref="C34">_FV(A34,"Description")</f>
        <v>NextEra Energy, Inc. (NEE) is a holding company. The Company is an electric power companies in North America and, through its subsidiary NextEra Energy Resources, LLC (NEER) and its affiliated entities, is the generator of renewable energy from the wind and sun. NEE also owns and/or operates generation, transmission and distribution facilities to support its services to retail and wholesale customers, and has investments in gas infrastructure assets. Its segments include FPL and NEER. Florida Power &amp; Light Company (FPL) is a rate-regulated electric utility engaged primarily in the generation, transmission, distribution and sale of electric energy in Florida. NEER is a diversified clean energy company with a business strategy that emphasizes the development, acquisition and operation of long-term contracted assets with a focus on renewable projects. NEER owns, develops, constructs, manages and operates electric generation facilities in wholesale energy markets.</v>
      </c>
      <c r="D34" s="30" cm="1">
        <f t="array" ref="D34">_FV(A34,"Employees")</f>
        <v>8900</v>
      </c>
    </row>
    <row r="35" spans="1:4" ht="194.25" customHeight="1">
      <c r="A35" s="29" t="e" vm="49">
        <v>#VALUE!</v>
      </c>
      <c r="B35" s="29" t="str" cm="1">
        <f t="array" ref="B35">_FV(A35,"Ticker symbol",TRUE)</f>
        <v>NVDA</v>
      </c>
      <c r="C35" s="31" t="str" cm="1">
        <f t="array" ref="C35">_FV(A35,"Description")</f>
        <v>Nvidia Corporation focuses on personal computer (PC) graphics, graphics processing unit (GPU) and also on artificial intelligence (AI). It operates through two segments: GPU and Tegra Processor. Its GPU product brands are aimed at specialized markets, including GeForce for gamers; Quadro for designers; Tesla and DGX for AI data scientists and big data researchers; and GRID for cloud-based visual computing users. Its Tegra brand integrates an entire computer onto a single chip, and incorporates GPUs and multi-core central processing units (CPUs) to drive supercomputing for mobile gaming and entertainment devices, as well as autonomous robots, drones and cars. The Company's processor has created platforms that address four markets: Gaming, Professional Visualization, Datacenter, and Automotive. Its offerings include NVIDIA DGX AI supercomputer, the NVIDIA DRIVE AI car computing platform and the GeForce NOW cloud gaming service.</v>
      </c>
      <c r="D35" s="30" cm="1">
        <f t="array" ref="D35">_FV(A35,"Employees")</f>
        <v>13775</v>
      </c>
    </row>
    <row r="36" spans="1:4" ht="194.25" customHeight="1">
      <c r="A36" s="29" t="e" vm="53">
        <v>#VALUE!</v>
      </c>
      <c r="B36" s="29" t="str" cm="1">
        <f t="array" ref="B36">_FV(A36,"Ticker symbol",TRUE)</f>
        <v>PSX</v>
      </c>
      <c r="C36" s="31" t="str" cm="1">
        <f t="array" ref="C36">_FV(A36,"Description")</f>
        <v>Phillips 66 is an energy manufacturing and logistics company with midstream, chemicals, refining, and marketing and specialties businesses. The Company operates through four segments: Midstream, Chemicals, Refining, and Marketing and Specialties (M&amp;S). The Midstream segment gathers, processes, transports and markets natural gas, and transports, stores, fractionates and markets natural gas liquids (NGLs) in the United States. The Chemicals segment consists of its equity investment in Chevron Phillips Chemical Company LLC (CPChem), which manufactures and markets petrochemicals and plastics. The Refining segment buys, sells and refines crude oil and other feedstocks at refineries in the United States and Europe. The M&amp;S segment purchases for resale and markets refined petroleum products, such as gasolines, distillates and aviation fuels, primarily in the United States and Europe, as well as includes the manufacturing and marketing of specialty products, and power generation operations.</v>
      </c>
      <c r="D36" s="30" cm="1">
        <f t="array" ref="D36">_FV(A36,"Employees")</f>
        <v>14500</v>
      </c>
    </row>
    <row r="37" spans="1:4" ht="194.25" customHeight="1">
      <c r="A37" s="29" t="e" vm="54">
        <v>#VALUE!</v>
      </c>
      <c r="B37" s="29" t="str" cm="1">
        <f t="array" ref="B37">_FV(A37,"Ticker symbol",TRUE)</f>
        <v>PINS</v>
      </c>
      <c r="C37" s="31" t="str" cm="1">
        <f t="array" ref="C37">_FV(A37,"Description")</f>
        <v xml:space="preserve">Pinterest, Inc. is a visual discovery engine. The Company operates a visual discovery platform, where users can create and manage theme-based image collections and share inspirations for their lives. Its visual discovery platform acts like a virtual Pinboard, where people uses pins to share their weddings, home decorating ideas, travel destinations, save images and videos on Web and organize their favorite recipes. Its offered platform is also integrated with image recognition technology, which allows users to take pictures through their smartphones and provides related information and ideas to the object. It offers online marketing services to brands, which allows brands to connect with people on the basis of their shared tastes and interests. It offered Pins include Recipe Pins, Video Pins, Product Pins and Shop the Look. </v>
      </c>
      <c r="D37" s="30" cm="1">
        <f t="array" ref="D37">_FV(A37,"Employees")</f>
        <v>2217</v>
      </c>
    </row>
    <row r="38" spans="1:4" ht="194.25" customHeight="1">
      <c r="A38" s="29" t="e" vm="57">
        <v>#VALUE!</v>
      </c>
      <c r="B38" s="29" t="str" cm="1">
        <f t="array" ref="B38">_FV(A38,"Ticker symbol",TRUE)</f>
        <v>DGX</v>
      </c>
      <c r="C38" s="31" t="str" cm="1">
        <f t="array" ref="C38">_FV(A38,"Description")</f>
        <v>Quest Diagnostics Incorporated is a provider of diagnostic information services. The Company operates through two businesses: Diagnostic Information Services and Diagnostic Solutions. The Diagnostic Information Services business develops and delivers diagnostic testing information and services, providing insights that empower and enable a range of customers, including patients, clinicians, hospitals, integrated delivery networks (IDNs), health plans, employers and accountable care organizations (ACOs). Its Diagnostic Solutions group includes its risk assessment services business, which offers solutions for insurers, and its healthcare information technology businesses, which offers solutions for healthcare providers. The Company's services are provided under the Quest Diagnostics brand, but it also provides services under other brands, including AmeriPath, Dermpath Diagnostics, Focus Diagnostics, Athena Diagnostics, ExamOne, Quanum and Care360.</v>
      </c>
      <c r="D38" s="30" cm="1">
        <f t="array" ref="D38">_FV(A38,"Employees")</f>
        <v>47000</v>
      </c>
    </row>
    <row r="39" spans="1:4" ht="194.25" customHeight="1">
      <c r="A39" s="29" t="e" vm="58">
        <v>#VALUE!</v>
      </c>
      <c r="B39" s="29" t="str" cm="1">
        <f t="array" ref="B39">_FV(A39,"Ticker symbol",TRUE)</f>
        <v>RTX</v>
      </c>
      <c r="C39" s="31" t="str" cm="1">
        <f t="array" ref="C39">_FV(A39,"Description")</f>
        <v>Raytheon Technologies Corp, formerly United Technologies Corporation, is engaged in providing technology products and services to the building systems and aerospace industries. The Company operates through segments such as Pratt &amp; Whitney and Collins Aerospace Systems. The Pratt &amp; Whitney segment supplies aircraft engines for the commercial, military, business jet and general aviation markets. Pratt &amp; Whitney segment provides fleet management services and aftermarket maintenance, repair and overhaul services. The Collins Aerospace Systems segment provides aerospace products and aftermarket service solutions for aircraft manufacturers, airlines, regional, business and general aviation markets, military, space and undersea operations.</v>
      </c>
      <c r="D39" s="30" cm="1">
        <f t="array" ref="D39">_FV(A39,"Employees")</f>
        <v>243200</v>
      </c>
    </row>
    <row r="40" spans="1:4" ht="194.25" customHeight="1">
      <c r="A40" s="29" t="e" vm="61">
        <v>#VALUE!</v>
      </c>
      <c r="B40" s="29" t="str" cm="1">
        <f t="array" ref="B40">_FV(A40,"Ticker symbol",TRUE)</f>
        <v>ROST</v>
      </c>
      <c r="C40" s="31" t="str" cm="1">
        <f t="array" ref="C40">_FV(A40,"Description")</f>
        <v>Ross Stores, Inc. and its subsidiaries operate two brands of off-price retail apparel and home fashion stores-Ross Dress for Less (Ross) and dd's DISCOUNTS. The Company is the off-price apparel and home fashion chain in the United States, with 1,340 locations in 36 states, the District of Columbia and Guam, as of January 28, 2017. The Company offers in-season, name brand and designer apparel, accessories, footwear, and home fashions for the entire family at savings of 20% to 60% off department and specialty store regular prices every day. The Company also operated 193 dd's DISCOUNTS stores in 15 states as of January 28, 2017. As of January 28, 2017, the Company operated a total of 1,533 stores consisted of 1,340 Ross stores and 193 dd's DISCOUNTS stores. As of January 28, 2017, the Company owned and operated six distribution processing facilities-three in California, one in Pennsylvania, and two in South Carolina.</v>
      </c>
      <c r="D40" s="30" cm="1">
        <f t="array" ref="D40">_FV(A40,"Employees")</f>
        <v>92500</v>
      </c>
    </row>
    <row r="41" spans="1:4" ht="194.25" customHeight="1">
      <c r="A41" s="29" t="e" vm="62">
        <v>#VALUE!</v>
      </c>
      <c r="B41" s="29" t="str" cm="1">
        <f t="array" ref="B41">_FV(A41,"Ticker symbol",TRUE)</f>
        <v>CRM</v>
      </c>
      <c r="C41" s="31" t="str" cm="1">
        <f t="array" ref="C41">_FV(A41,"Description")</f>
        <v>Salesforce.com, Inc. is a provider of enterprise software, delivered through the cloud, with a focus on customer relationship management (CRM). The Company focuses on cloud, mobile, social, Internet of Things (IoT) and artificial intelligence technologies. The Company's service offerings are configured and integrated with other platforms and enterprise applications. The Company delivers its service offerings via Internet browsers and on mobile devices. Its Customer Success Platform is a portfolio of service offerings providing sales force automation, customer service and support, marketing automation, digital commerce, community management, analytics, application development, IoT integration, collaborative productivity tools and its professional cloud services. Its cloud service offerings include Sales Cloud, Service Cloud, Marketing Cloud, Commerce Cloud, Community Cloud, Analytics Cloud, Salesforce Quip and Salesforce Platform.</v>
      </c>
      <c r="D41" s="30" cm="1">
        <f t="array" ref="D41">_FV(A41,"Employees")</f>
        <v>49000</v>
      </c>
    </row>
    <row r="42" spans="1:4" ht="194.25" customHeight="1">
      <c r="A42" s="29" t="e" vm="69">
        <v>#VALUE!</v>
      </c>
      <c r="B42" s="29" t="str" cm="1">
        <f t="array" ref="B42">_FV(A42,"Ticker symbol",TRUE)</f>
        <v>TDOC</v>
      </c>
      <c r="C42" s="31" t="str" cm="1">
        <f t="array" ref="C42">_FV(A42,"Description")</f>
        <v>Teladoc Health, Inc. provides virtual healthcare services. The Company provides virtual access to care with a portfolio of services and solutions, which includes various medical subspecialties from non-urgent, episodic needs, such as flu and upper respiratory infections, to chronic, complicated medical conditions, such as cancer and congestive heart failure. It provides virtual healthcare services on a business-to-business (B2B) basis to its clients and provides services to consumers directly and through channel partners. The Company’s consumer brands, including Teladoc, Advance Medical, Best Doctors, BetterHelp and HealthiestYou, provides access to advice and resolution to a range of healthcare needs. Its technology enables consumers to manage their own electronic medical records. It also provides access to a message center, provider finder, image upload capability and enable real-time sharing capabilities with providers that includes visit scheduling.</v>
      </c>
      <c r="D42" s="30" cm="1">
        <f t="array" ref="D42">_FV(A42,"Employees")</f>
        <v>2588</v>
      </c>
    </row>
    <row r="43" spans="1:4" ht="194.25" customHeight="1">
      <c r="A43" s="29" t="e" vm="70">
        <v>#VALUE!</v>
      </c>
      <c r="B43" s="29" t="str" cm="1">
        <f t="array" ref="B43">_FV(A43,"Ticker symbol",TRUE)</f>
        <v>SHLL</v>
      </c>
      <c r="C43" s="31" t="str" cm="1">
        <f t="array" ref="C43">_FV(A43,"Description")</f>
        <v xml:space="preserve">Tortoise Acquisition Corp is a blank check company formed for the purpose of effecting a merger, capital stock exchange, asset acquisition, stock purchase, reorganization or similar business combination with one or more businesses. The Company’s target business is not limited to a particular industry, but intends to acquire and operate business in the energy sector. As of February 6, 2019, the Company was not engaged in any business operations and has not generated any revenues. </v>
      </c>
      <c r="D43" s="30" cm="1">
        <f t="array" ref="D43">_FV(A43,"Employees")</f>
        <v>4</v>
      </c>
    </row>
    <row r="44" spans="1:4" ht="194.25" customHeight="1">
      <c r="A44" s="29" t="e" vm="71">
        <v>#VALUE!</v>
      </c>
      <c r="B44" s="29" t="str" cm="1">
        <f t="array" ref="B44">_FV(A44,"Ticker symbol",TRUE)</f>
        <v>USB</v>
      </c>
      <c r="C44" s="31" t="str" cm="1">
        <f t="array" ref="C44">_FV(A44,"Description")</f>
        <v>U.S. Bancorp is a multi-state financial services holding company. The Company provides a full range of financial services, including lending and depository services, cash management, capital markets, and trust and investment management services. It also engages in credit card services, merchant and automated teller machine (ATM) processing, mortgage banking, insurance, brokerage and leasing. The Company's banking subsidiary, U.S. Bank National Association, is engaged in the general banking business, principally in domestic markets. U.S. Bank National Association provides a range of products and services to individuals, businesses, institutional organizations, governmental entities and other financial institutions. As of December 31, 2016, the Company's loan portfolio was $273.2 billion. As of December 31, 2016, its investment securities amounted to $109.3 billion. As of December 31, 2016, the Company's deposits amounted to $334,590 billion.</v>
      </c>
      <c r="D44" s="30" cm="1">
        <f t="array" ref="D44">_FV(A44,"Employees")</f>
        <v>69651</v>
      </c>
    </row>
    <row r="45" spans="1:4" ht="194.25" customHeight="1">
      <c r="A45" s="29" t="e" vm="73">
        <v>#VALUE!</v>
      </c>
      <c r="B45" s="29" t="str" cm="1">
        <f t="array" ref="B45">_FV(A45,"Ticker symbol",TRUE)</f>
        <v>UNH</v>
      </c>
      <c r="C45" s="31" t="str" cm="1">
        <f t="array" ref="C45">_FV(A45,"Description")</f>
        <v>UnitedHealth Group Incorporated is a health and well-being company. The Company operates through four segments: UnitedHealthcare, OptumHealth, OptumInsight and OptumRx. It conducts its operations through two business platforms: health benefits operating under UnitedHealthcare and health services operating under Optum. UnitedHealthcare provides healthcare benefits to an array of customers and markets, and includes UnitedHealthcare Employer &amp; Individual, UnitedHealthcare Medicare &amp; Retirement, UnitedHealthcare Community &amp; State, and UnitedHealthcare Global businesses. Optum is a health services business serving the healthcare marketplace, including payers, care providers, employers, governments, life sciences companies and consumers, through its OptumHealth, OptumInsight and OptumRx businesses. OptumInsight provides services, technology and healthcare solutions to participants in the healthcare industry. OptumRx provides retail network contracting, purchasing and clinical solutions.</v>
      </c>
      <c r="D45" s="30" cm="1">
        <f t="array" ref="D45">_FV(A45,"Employees")</f>
        <v>325000</v>
      </c>
    </row>
    <row r="46" spans="1:4" ht="194.25" customHeight="1">
      <c r="A46" s="29" t="e" vm="78">
        <v>#VALUE!</v>
      </c>
      <c r="B46" s="29" t="str" cm="1">
        <f t="array" ref="B46">_FV(A46,"Ticker symbol",TRUE)</f>
        <v>V</v>
      </c>
      <c r="C46" s="31" t="str" cm="1">
        <f t="array" ref="C46">_FV(A46,"Description")</f>
        <v>Visa Inc. (Visa) is a payments technology company that connects consumers, merchants, financial institutions, businesses, strategic partners and government entities to electronic payments. The Company operates through payment services segment. The Company enables global commerce through the transfer of value and information among the participants. The Company's transaction processing network facilitates authorization, clearing and settlement of payment transactions and enables to provide its financial institution and merchant clients a range of products, platforms and value-added services. The Company is a retail electronic payment network based on payments volume, number of transactions and number of cards in circulation. Its products/services include core products, processing infrastructure, transaction processing services, digital products, merchant products, and risk products and payment security initiatives.</v>
      </c>
      <c r="D46" s="30" cm="1">
        <f t="array" ref="D46">_FV(A46,"Employees")</f>
        <v>19500</v>
      </c>
    </row>
    <row r="47" spans="1:4" ht="194.25" customHeight="1">
      <c r="A47" s="29" t="e" vm="79">
        <v>#VALUE!</v>
      </c>
      <c r="B47" s="29" t="str" cm="1">
        <f t="array" ref="B47">_FV(A47,"Ticker symbol",TRUE)</f>
        <v>WMT</v>
      </c>
      <c r="C47" s="31" t="str" cm="1">
        <f t="array" ref="C47">_FV(A47,"Description")</f>
        <v>Walmart Inc., formerly Wal-Mart Stores, Inc., is engaged in the operation of retail, wholesale and other units in various formats around the world. The Company offers an assortment of merchandise and services at everyday low prices (EDLP). The Company operates through three segments: Walmart U.S., Walmart International and Sam's Club. The Walmart U.S. segment includes the Company's mass merchant concept in the United States operating under the Walmart brands, as well as digital retail. The Walmart International segment consists of the Company's operations outside of the United States, including various retail Websites. The Sam's Club segment includes the warehouse membership clubs in the United States, as well as samsclub.com. The Company operates approximately 11,600 stores under 59 banners in 28 countries and e-commerce Websites in 11 countries.</v>
      </c>
      <c r="D47" s="30" cm="1">
        <f t="array" ref="D47">_FV(A47,"Employees")</f>
        <v>2200000</v>
      </c>
    </row>
    <row r="48" spans="1:4" ht="194.25" customHeight="1">
      <c r="A48" s="29" t="e" vm="80">
        <v>#VALUE!</v>
      </c>
      <c r="B48" s="29" t="str" cm="1">
        <f t="array" ref="B48">_FV(A48,"Ticker symbol",TRUE)</f>
        <v>WM</v>
      </c>
      <c r="C48" s="31" t="str" cm="1">
        <f t="array" ref="C48">_FV(A48,"Description")</f>
        <v>Waste Management, Inc. (WM) is a holding company. The Company, through its subsidiaries, is a provider of waste management environmental services. The Company's segments include Solid Waste and Other. The Company's Solid Waste segment includes its solid waste business. The Other segment includes its Strategic Business Solutions (WMSBS) organization; its landfill gas-to-energy operations and third-party subcontract and administration services managed by its Energy and Environmental Services and WM Renewable Energy organizations; its recycling brokerage services, and its service offerings and solutions, such as portable self-storage and long distance moving services, fluorescent lamp recycling and interests it holds in oil and gas producing properties. As of December 31, 2016, the Company owned or operated 243 solid waste landfills and five secure hazardous waste landfills. Its recycling brokerage services involve managing the marketing of recyclable materials for third parties.</v>
      </c>
      <c r="D48" s="30" cm="1">
        <f t="array" ref="D48">_FV(A48,"Employees")</f>
        <v>44900</v>
      </c>
    </row>
    <row r="49" spans="1:4" ht="194.25" customHeight="1">
      <c r="A49" s="29" t="e" vm="81">
        <v>#VALUE!</v>
      </c>
      <c r="B49" s="29" t="str" cm="1">
        <f t="array" ref="B49">_FV(A49,"Ticker symbol",TRUE)</f>
        <v>WFC</v>
      </c>
      <c r="C49" s="31" t="str" cm="1">
        <f t="array" ref="C49">_FV(A49,"Description")</f>
        <v>Wells Fargo &amp; Company is a bank holding company. The Company is a diversified financial services company. It has three operating segments: Community Banking, Wholesale Banking, and Wealth and Investment Management. The Company offers its services under three categories: personal, small business and commercial. It provides retail, commercial and corporate banking services through banking locations and offices, the Internet and other distribution channels to individuals, businesses and institutions in all 50 states, the District of Columbia and in other countries. It provides other financial services through its subsidiaries engaged in various businesses, including wholesale banking, mortgage banking, consumer finance, equipment leasing, agricultural finance, commercial finance, securities brokerage and investment banking, computer and data processing services, investment advisory services, mortgage-backed securities servicing and venture capital investment.</v>
      </c>
      <c r="D49" s="30" cm="1">
        <f t="array" ref="D49">_FV(A49,"Employees")</f>
        <v>262800</v>
      </c>
    </row>
    <row r="50" spans="1:4" ht="194.25" customHeight="1">
      <c r="A50" s="29" t="e" vm="82">
        <v>#VALUE!</v>
      </c>
      <c r="B50" s="29" t="str" cm="1">
        <f t="array" ref="B50">_FV(A50,"Ticker symbol",TRUE)</f>
        <v>WST</v>
      </c>
      <c r="C50" s="31" t="str" cm="1">
        <f t="array" ref="C50">_FV(A50,"Description")</f>
        <v>West Pharmaceutical Services, Inc. is a manufacturer of packaging components and delivery systems for injectable drugs and healthcare products. The Company's products include vial containment solutions, prefillable systems, self-injection platforms, cartridge systems and components, reconstitution and transfer systems, intradermal delivery solutions, specialty components, and contract manufacturing and analytical services. The Company's segments include Proprietary Products and Contract-Manufactured Products. The Proprietary Products segment develops commercial and operational strategies across its global network, with specific emphasis on product offerings to biologic, generic and pharmaceutical drug customers. The Contract-Manufactured Products segment serves as an integrated business focused on the design, manufacture and automated assembly of various devices, primarily for pharmaceutical, diagnostic and medical device customers.</v>
      </c>
      <c r="D50" s="30" cm="1">
        <f t="array" ref="D50">_FV(A50,"Employees")</f>
        <v>8200</v>
      </c>
    </row>
    <row r="51" spans="1:4" ht="194.25" customHeight="1">
      <c r="A51" s="29" t="e" vm="83">
        <v>#VALUE!</v>
      </c>
      <c r="B51" s="29" t="str" cm="1">
        <f t="array" ref="B51">_FV(A51,"Ticker symbol",TRUE)</f>
        <v>WING</v>
      </c>
      <c r="C51" s="31" t="str" cm="1">
        <f t="array" ref="C51">_FV(A51,"Description")</f>
        <v>Wingstop Inc. is franchisor and operator of restaurants that specializes in cooked-to-order, hand-sauced and tossed chicken wings. The Company operates through two segments: Franchise and Company. As of December 31, 2016, the Company offers its guests 11 flavors on bone-in and boneless chicken wings paired with hand-cut, seasoned fries and sides. It is a casual chicken wings-focused restaurant chain with various concepts, which include wings as add-on menu items or focus on wings in a bar or sports-centric setting. The flavors include Atomic, Mango Habanero, Cajun, Original Hot, Louisiana Rub, Mild, Hickory Smoked BBQ, Lemon Pepper, Garlic Parmesan, Hawaiian and Teriyaki. It offers various order options, including eat-in, to go, individual, combo meals and family packs. The Company maintains Website hosting, and manages the development and maintenance of the mobile Wingstop application. It markets Wingstop products, services and restaurants through the Website, www.wingstop.com.</v>
      </c>
      <c r="D51" s="30" cm="1">
        <f t="array" ref="D51">_FV(A51,"Employees")</f>
        <v>784</v>
      </c>
    </row>
    <row r="52" spans="1:4">
      <c r="A52"/>
    </row>
    <row r="53" spans="1:4">
      <c r="A53"/>
    </row>
    <row r="54" spans="1:4">
      <c r="A54"/>
    </row>
    <row r="55" spans="1:4">
      <c r="A55"/>
    </row>
    <row r="56" spans="1:4">
      <c r="A56"/>
    </row>
    <row r="57" spans="1:4">
      <c r="A57"/>
    </row>
    <row r="58" spans="1:4">
      <c r="A58"/>
    </row>
    <row r="59" spans="1:4">
      <c r="A59"/>
    </row>
    <row r="60" spans="1:4">
      <c r="A60"/>
    </row>
    <row r="61" spans="1:4">
      <c r="A61"/>
    </row>
    <row r="62" spans="1:4">
      <c r="A62"/>
    </row>
    <row r="63" spans="1:4">
      <c r="A63"/>
    </row>
    <row r="64" spans="1:4">
      <c r="A64"/>
    </row>
    <row r="65" spans="1:1">
      <c r="A65"/>
    </row>
    <row r="66" spans="1:1">
      <c r="A66"/>
    </row>
    <row r="67" spans="1:1">
      <c r="A67"/>
    </row>
    <row r="68" spans="1:1">
      <c r="A68"/>
    </row>
    <row r="69" spans="1:1">
      <c r="A69"/>
    </row>
    <row r="70" spans="1:1">
      <c r="A70"/>
    </row>
    <row r="71" spans="1:1">
      <c r="A71"/>
    </row>
    <row r="72" spans="1:1">
      <c r="A72"/>
    </row>
    <row r="73" spans="1:1">
      <c r="A73"/>
    </row>
    <row r="74" spans="1:1">
      <c r="A74"/>
    </row>
    <row r="75" spans="1:1">
      <c r="A75"/>
    </row>
    <row r="76" spans="1:1">
      <c r="A76"/>
    </row>
  </sheetData>
  <autoFilter ref="A1:D51" xr:uid="{743EFDB0-B01C-44F4-902C-7DCFE3DCA1FB}">
    <sortState xmlns:xlrd2="http://schemas.microsoft.com/office/spreadsheetml/2017/richdata2" ref="A2:D51">
      <sortCondition ref="A1:A51"/>
    </sortState>
  </autoFilter>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C7CFC4-5454-43F4-AA52-0F74A36F736C}">
  <sheetPr filterMode="1"/>
  <dimension ref="A1:AD81"/>
  <sheetViews>
    <sheetView workbookViewId="0">
      <pane ySplit="1" topLeftCell="A27" activePane="bottomLeft" state="frozen"/>
      <selection pane="bottomLeft" activeCell="B28" sqref="B28"/>
    </sheetView>
  </sheetViews>
  <sheetFormatPr defaultRowHeight="13.5" outlineLevelCol="1"/>
  <cols>
    <col min="1" max="1" width="16.5703125" style="2" customWidth="1"/>
    <col min="2" max="2" width="15.42578125" style="2" customWidth="1"/>
    <col min="3" max="3" width="50" style="2" bestFit="1" customWidth="1"/>
    <col min="4" max="4" width="14.85546875" style="2" customWidth="1" outlineLevel="1"/>
    <col min="5" max="5" width="17.28515625" style="2" customWidth="1" outlineLevel="1"/>
    <col min="6" max="6" width="42.140625" style="2" customWidth="1" outlineLevel="1"/>
    <col min="7" max="7" width="49.140625" style="2" customWidth="1" outlineLevel="1"/>
    <col min="8" max="8" width="14.42578125" style="12" customWidth="1" outlineLevel="1"/>
    <col min="9" max="9" width="11.42578125" style="12" customWidth="1" outlineLevel="1"/>
    <col min="10" max="12" width="10.42578125" style="12" customWidth="1" outlineLevel="1"/>
    <col min="13" max="13" width="8.7109375" style="12" customWidth="1" outlineLevel="1"/>
    <col min="14" max="14" width="12.28515625" style="13" customWidth="1" outlineLevel="1"/>
    <col min="15" max="15" width="13.28515625" style="12" customWidth="1" outlineLevel="1"/>
    <col min="16" max="16" width="12.5703125" style="12" customWidth="1" outlineLevel="1"/>
    <col min="17" max="17" width="11" style="12" customWidth="1" outlineLevel="1"/>
    <col min="18" max="18" width="12.42578125" style="12" customWidth="1" outlineLevel="1"/>
    <col min="19" max="19" width="13.7109375" style="6" bestFit="1" customWidth="1"/>
    <col min="20" max="20" width="11.7109375" style="2" customWidth="1"/>
    <col min="21" max="21" width="11.42578125" style="2" customWidth="1"/>
    <col min="22" max="27" width="9.140625" style="2"/>
    <col min="28" max="28" width="9.140625" style="15"/>
    <col min="29" max="29" width="16.42578125" style="15" customWidth="1"/>
    <col min="30" max="16384" width="9.140625" style="2"/>
  </cols>
  <sheetData>
    <row r="1" spans="1:30" s="7" customFormat="1" ht="47.25">
      <c r="A1" s="21" t="s">
        <v>70</v>
      </c>
      <c r="B1" s="21" t="s">
        <v>71</v>
      </c>
      <c r="C1" s="21" t="s">
        <v>72</v>
      </c>
      <c r="D1" s="21" t="s">
        <v>73</v>
      </c>
      <c r="E1" s="21" t="s">
        <v>74</v>
      </c>
      <c r="F1" s="21" t="s">
        <v>0</v>
      </c>
      <c r="G1" s="21" t="s">
        <v>4</v>
      </c>
      <c r="H1" s="22" t="s">
        <v>5</v>
      </c>
      <c r="I1" s="22" t="s">
        <v>6</v>
      </c>
      <c r="J1" s="22" t="s">
        <v>7</v>
      </c>
      <c r="K1" s="22" t="s">
        <v>8</v>
      </c>
      <c r="L1" s="22" t="s">
        <v>9</v>
      </c>
      <c r="M1" s="22" t="s">
        <v>10</v>
      </c>
      <c r="N1" s="23" t="s">
        <v>11</v>
      </c>
      <c r="O1" s="24" t="s">
        <v>12</v>
      </c>
      <c r="P1" s="24" t="s">
        <v>13</v>
      </c>
      <c r="Q1" s="24" t="s">
        <v>14</v>
      </c>
      <c r="R1" s="24" t="s">
        <v>17</v>
      </c>
      <c r="S1" s="25" t="s">
        <v>75</v>
      </c>
      <c r="T1" s="26" t="s">
        <v>76</v>
      </c>
      <c r="U1" s="26" t="s">
        <v>77</v>
      </c>
      <c r="V1" s="26" t="s">
        <v>78</v>
      </c>
      <c r="W1" s="26" t="s">
        <v>79</v>
      </c>
      <c r="X1" s="26" t="s">
        <v>80</v>
      </c>
      <c r="Y1" s="26" t="s">
        <v>81</v>
      </c>
      <c r="Z1" s="26" t="s">
        <v>82</v>
      </c>
      <c r="AA1" s="26" t="s">
        <v>83</v>
      </c>
      <c r="AB1" s="26" t="s">
        <v>84</v>
      </c>
      <c r="AC1" s="26" t="s">
        <v>85</v>
      </c>
    </row>
    <row r="2" spans="1:30" hidden="1">
      <c r="A2" s="3" t="s">
        <v>86</v>
      </c>
      <c r="B2" s="3" t="s">
        <v>87</v>
      </c>
      <c r="C2" s="3" t="e" vm="129">
        <v>#VALUE!</v>
      </c>
      <c r="D2" s="8">
        <v>1</v>
      </c>
      <c r="E2" s="3" t="s">
        <v>88</v>
      </c>
      <c r="F2" s="3" t="e" vm="130">
        <v>#VALUE!</v>
      </c>
      <c r="G2" s="3" t="str" cm="1">
        <f t="array" ref="G2">IFERROR(_FV(F2,"Industry"),"Not Applicable")</f>
        <v>Healthcare Equipment &amp; Supplies</v>
      </c>
      <c r="H2" s="10" cm="1">
        <f t="array" ref="H2">_FV(F2,"Previous close",TRUE)</f>
        <v>207.69</v>
      </c>
      <c r="I2" s="10" cm="1">
        <f t="array" ref="I2">_FV(F2,"Open")</f>
        <v>208.68</v>
      </c>
      <c r="J2" s="10" cm="1">
        <f t="array" ref="J2">_FV(F2,"High")</f>
        <v>212.21</v>
      </c>
      <c r="K2" s="10" cm="1">
        <f t="array" ref="K2">_FV(F2,"Low")</f>
        <v>203.46</v>
      </c>
      <c r="L2" s="10" cm="1">
        <f t="array" ref="L2">_FV(F2,"Price")</f>
        <v>211.29</v>
      </c>
      <c r="M2" s="9" cm="1">
        <f t="array" ref="M2">_FV(F2,"Change")</f>
        <v>3.6</v>
      </c>
      <c r="N2" s="4" cm="1">
        <f t="array" ref="N2">_FV(F2,"Change (%)",TRUE)</f>
        <v>1.7334000000000002E-2</v>
      </c>
      <c r="O2" s="11" cm="1">
        <f t="array" ref="O2">_FV(F2,"52 week high",TRUE)</f>
        <v>228.79</v>
      </c>
      <c r="P2" s="11" cm="1">
        <f t="array" ref="P2">_FV(F2,"52 week low",TRUE)</f>
        <v>115.56</v>
      </c>
      <c r="Q2" s="11">
        <f>IFERROR(_FV(F2,"P/E",TRUE),"")</f>
        <v>2574.8820000000001</v>
      </c>
      <c r="R2" s="5" cm="1">
        <f t="array" ref="R2">IFERROR(_FV(F2,"Beta"),"")</f>
        <v>0.89970000000000006</v>
      </c>
      <c r="S2" s="16" cm="1">
        <f t="array" ref="S2">_FV(C2,"Previous close",TRUE)</f>
        <v>27.02</v>
      </c>
      <c r="T2" s="17" cm="1">
        <f t="array" ref="T2">_FV(C2,"Price")</f>
        <v>27.4</v>
      </c>
      <c r="U2" s="17" cm="1">
        <f t="array" ref="U2">_FV(C2,"Change")</f>
        <v>0.38</v>
      </c>
      <c r="V2" s="18" cm="1">
        <f t="array" ref="V2">_FV(C2,"Change (%)",TRUE)</f>
        <v>1.4064E-2</v>
      </c>
      <c r="W2" s="18" cm="1">
        <f t="array" ref="W2">_FV(C2,"Expense ratio",TRUE)</f>
        <v>1.0800000000000001E-2</v>
      </c>
      <c r="X2" s="18" cm="1">
        <f t="array" ref="X2">_FV(C2,"Return (YTD)",TRUE)</f>
        <v>-7.6749999999999995E-3</v>
      </c>
      <c r="Y2" s="18" cm="1">
        <f t="array" ref="Y2">_FV(C2,"Return (1y)",TRUE)</f>
        <v>5.2599E-2</v>
      </c>
      <c r="Z2" s="18" cm="1">
        <f t="array" ref="Z2">_FV(C2,"Return (3y)",TRUE)</f>
        <v>0.138904</v>
      </c>
      <c r="AA2" s="18" cm="1">
        <f t="array" ref="AA2">_FV(C2,"Return (5y)",TRUE)</f>
        <v>0.116603</v>
      </c>
      <c r="AB2" s="19" cm="1">
        <f t="array" ref="AB2">_FV(C2,"Rating")</f>
        <v>4.7693000000000003</v>
      </c>
      <c r="AC2" s="20" t="str" cm="1">
        <f t="array" ref="AC2">IF(_FV(C2,"Net assets",TRUE) &gt; 1000000000, "$ " &amp; TEXT(_FV(C2,"Net assets",TRUE)/1000000000,"#.#") &amp; " Bn", IF(_FV(C2,"Net assets",TRUE) &gt; 1000000, "$ " &amp; TEXT(_FV(C2,"Net assets",TRUE)/1000000,"#.#") &amp; " Mn",  IF(_FV(C2,"Net assets",TRUE) &gt; 1000, "$ " &amp; TEXT(_FV(C2,"Net assets",TRUE)/1000,"#.#") &amp; " K", "$ " &amp;  TEXT(_FV(C2,"Net assets",TRUE),"#.#"))))</f>
        <v>$ 2.8 Bn</v>
      </c>
      <c r="AD2" s="14"/>
    </row>
    <row r="3" spans="1:30" hidden="1">
      <c r="A3" s="3" t="s">
        <v>86</v>
      </c>
      <c r="B3" s="3" t="s">
        <v>87</v>
      </c>
      <c r="C3" s="3" t="e" vm="129">
        <v>#VALUE!</v>
      </c>
      <c r="D3" s="8">
        <v>2</v>
      </c>
      <c r="E3" s="3" t="s">
        <v>89</v>
      </c>
      <c r="F3" s="3" t="e" vm="131">
        <v>#VALUE!</v>
      </c>
      <c r="G3" s="3" t="str" cm="1">
        <f t="array" ref="G3">IFERROR(_FV(F3,"Industry"),"Not Applicable")</f>
        <v>Machinery, Equipment &amp; Components</v>
      </c>
      <c r="H3" s="10" cm="1">
        <f t="array" ref="H3">_FV(F3,"Previous close",TRUE)</f>
        <v>126.58</v>
      </c>
      <c r="I3" s="10" cm="1">
        <f t="array" ref="I3">_FV(F3,"Open")</f>
        <v>127.31</v>
      </c>
      <c r="J3" s="10" cm="1">
        <f t="array" ref="J3">_FV(F3,"High")</f>
        <v>127.91</v>
      </c>
      <c r="K3" s="10" cm="1">
        <f t="array" ref="K3">_FV(F3,"Low")</f>
        <v>125.18</v>
      </c>
      <c r="L3" s="10" cm="1">
        <f t="array" ref="L3">_FV(F3,"Price")</f>
        <v>126.61</v>
      </c>
      <c r="M3" s="9" cm="1">
        <f t="array" ref="M3">_FV(F3,"Change")</f>
        <v>0.03</v>
      </c>
      <c r="N3" s="4" cm="1">
        <f t="array" ref="N3">_FV(F3,"Change (%)",TRUE)</f>
        <v>2.3699999999999999E-4</v>
      </c>
      <c r="O3" s="11" cm="1">
        <f t="array" ref="O3">_FV(F3,"52 week high",TRUE)</f>
        <v>132.09</v>
      </c>
      <c r="P3" s="11" cm="1">
        <f t="array" ref="P3">_FV(F3,"52 week low",TRUE)</f>
        <v>68.23</v>
      </c>
      <c r="Q3" s="11" cm="1">
        <f t="array" ref="Q3">IFERROR(_FV(F3,"P/E",TRUE),"")</f>
        <v>31.7347</v>
      </c>
      <c r="R3" s="5" cm="1">
        <f t="array" ref="R3">IFERROR(_FV(F3,"Beta"),"")</f>
        <v>0.93110000000000004</v>
      </c>
      <c r="S3" s="16" cm="1">
        <f t="array" ref="S3">_FV(C3,"Previous close",TRUE)</f>
        <v>27.02</v>
      </c>
      <c r="T3" s="17" cm="1">
        <f t="array" ref="T3">_FV(C3,"Price")</f>
        <v>27.4</v>
      </c>
      <c r="U3" s="17" cm="1">
        <f t="array" ref="U3">_FV(C3,"Change")</f>
        <v>0.38</v>
      </c>
      <c r="V3" s="18" cm="1">
        <f t="array" ref="V3">_FV(C3,"Change (%)",TRUE)</f>
        <v>1.4064E-2</v>
      </c>
      <c r="W3" s="18" cm="1">
        <f t="array" ref="W3">_FV(C3,"Expense ratio",TRUE)</f>
        <v>1.0800000000000001E-2</v>
      </c>
      <c r="X3" s="18" cm="1">
        <f t="array" ref="X3">_FV(C3,"Return (YTD)",TRUE)</f>
        <v>-7.6749999999999995E-3</v>
      </c>
      <c r="Y3" s="18" cm="1">
        <f t="array" ref="Y3">_FV(C3,"Return (1y)",TRUE)</f>
        <v>5.2599E-2</v>
      </c>
      <c r="Z3" s="18" cm="1">
        <f t="array" ref="Z3">_FV(C3,"Return (3y)",TRUE)</f>
        <v>0.138904</v>
      </c>
      <c r="AA3" s="18" cm="1">
        <f t="array" ref="AA3">_FV(C3,"Return (5y)",TRUE)</f>
        <v>0.116603</v>
      </c>
      <c r="AB3" s="19" cm="1">
        <f t="array" ref="AB3">_FV(C3,"Rating")</f>
        <v>4.7693000000000003</v>
      </c>
      <c r="AC3" s="20" t="str" cm="1">
        <f t="array" ref="AC3">IF(_FV(C3,"Net assets",TRUE) &gt; 1000000000, "$ " &amp; TEXT(_FV(C3,"Net assets",TRUE)/1000000000,"#.#") &amp; " Bn", IF(_FV(C3,"Net assets",TRUE) &gt; 1000000, "$ " &amp; TEXT(_FV(C3,"Net assets",TRUE)/1000000,"#.#") &amp; " Mn",  IF(_FV(C3,"Net assets",TRUE) &gt; 1000, "$ " &amp; TEXT(_FV(C3,"Net assets",TRUE)/1000,"#.#") &amp; " K", "$ " &amp;  TEXT(_FV(C3,"Net assets",TRUE),"#.#"))))</f>
        <v>$ 2.8 Bn</v>
      </c>
    </row>
    <row r="4" spans="1:30" hidden="1">
      <c r="A4" s="3" t="s">
        <v>86</v>
      </c>
      <c r="B4" s="3" t="s">
        <v>87</v>
      </c>
      <c r="C4" s="3" t="e" vm="129">
        <v>#VALUE!</v>
      </c>
      <c r="D4" s="8">
        <v>3</v>
      </c>
      <c r="E4" s="3" t="s">
        <v>90</v>
      </c>
      <c r="F4" s="3" t="e" vm="132">
        <v>#VALUE!</v>
      </c>
      <c r="G4" s="3" t="str" cm="1">
        <f t="array" ref="G4">IFERROR(_FV(F4,"Industry"),"Not Applicable")</f>
        <v>Professional &amp; Commercial Services</v>
      </c>
      <c r="H4" s="10" cm="1">
        <f t="array" ref="H4">_FV(F4,"Previous close",TRUE)</f>
        <v>112.53</v>
      </c>
      <c r="I4" s="10" cm="1">
        <f t="array" ref="I4">_FV(F4,"Open")</f>
        <v>112.57</v>
      </c>
      <c r="J4" s="10" cm="1">
        <f t="array" ref="J4">_FV(F4,"High")</f>
        <v>114.15</v>
      </c>
      <c r="K4" s="10" cm="1">
        <f t="array" ref="K4">_FV(F4,"Low")</f>
        <v>111.16</v>
      </c>
      <c r="L4" s="10" cm="1">
        <f t="array" ref="L4">_FV(F4,"Price")</f>
        <v>113.94</v>
      </c>
      <c r="M4" s="9" cm="1">
        <f t="array" ref="M4">_FV(F4,"Change")</f>
        <v>1.41</v>
      </c>
      <c r="N4" s="4" cm="1">
        <f t="array" ref="N4">_FV(F4,"Change (%)",TRUE)</f>
        <v>1.2529999999999999E-2</v>
      </c>
      <c r="O4" s="11" cm="1">
        <f t="array" ref="O4">_FV(F4,"52 week high",TRUE)</f>
        <v>144.1</v>
      </c>
      <c r="P4" s="11" cm="1">
        <f t="array" ref="P4">_FV(F4,"52 week low",TRUE)</f>
        <v>84.6</v>
      </c>
      <c r="Q4" s="11" cm="1">
        <f t="array" ref="Q4">IFERROR(_FV(F4,"P/E",TRUE),"")</f>
        <v>20.427099999999999</v>
      </c>
      <c r="R4" s="5" cm="1">
        <f t="array" ref="R4">IFERROR(_FV(F4,"Beta"),"")</f>
        <v>0.23469999999999999</v>
      </c>
      <c r="S4" s="16" cm="1">
        <f t="array" ref="S4">_FV(C4,"Previous close",TRUE)</f>
        <v>27.02</v>
      </c>
      <c r="T4" s="17" cm="1">
        <f t="array" ref="T4">_FV(C4,"Price")</f>
        <v>27.4</v>
      </c>
      <c r="U4" s="17" cm="1">
        <f t="array" ref="U4">_FV(C4,"Change")</f>
        <v>0.38</v>
      </c>
      <c r="V4" s="18" cm="1">
        <f t="array" ref="V4">_FV(C4,"Change (%)",TRUE)</f>
        <v>1.4064E-2</v>
      </c>
      <c r="W4" s="18" cm="1">
        <f t="array" ref="W4">_FV(C4,"Expense ratio",TRUE)</f>
        <v>1.0800000000000001E-2</v>
      </c>
      <c r="X4" s="18" cm="1">
        <f t="array" ref="X4">_FV(C4,"Return (YTD)",TRUE)</f>
        <v>-7.6749999999999995E-3</v>
      </c>
      <c r="Y4" s="18" cm="1">
        <f t="array" ref="Y4">_FV(C4,"Return (1y)",TRUE)</f>
        <v>5.2599E-2</v>
      </c>
      <c r="Z4" s="18" cm="1">
        <f t="array" ref="Z4">_FV(C4,"Return (3y)",TRUE)</f>
        <v>0.138904</v>
      </c>
      <c r="AA4" s="18" cm="1">
        <f t="array" ref="AA4">_FV(C4,"Return (5y)",TRUE)</f>
        <v>0.116603</v>
      </c>
      <c r="AB4" s="19" cm="1">
        <f t="array" ref="AB4">_FV(C4,"Rating")</f>
        <v>4.7693000000000003</v>
      </c>
      <c r="AC4" s="20" t="str" cm="1">
        <f t="array" ref="AC4">IF(_FV(C4,"Net assets",TRUE) &gt; 1000000000, "$ " &amp; TEXT(_FV(C4,"Net assets",TRUE)/1000000000,"#.#") &amp; " Bn", IF(_FV(C4,"Net assets",TRUE) &gt; 1000000, "$ " &amp; TEXT(_FV(C4,"Net assets",TRUE)/1000000,"#.#") &amp; " Mn",  IF(_FV(C4,"Net assets",TRUE) &gt; 1000, "$ " &amp; TEXT(_FV(C4,"Net assets",TRUE)/1000,"#.#") &amp; " K", "$ " &amp;  TEXT(_FV(C4,"Net assets",TRUE),"#.#"))))</f>
        <v>$ 2.8 Bn</v>
      </c>
    </row>
    <row r="5" spans="1:30" hidden="1">
      <c r="A5" s="3" t="s">
        <v>86</v>
      </c>
      <c r="B5" s="3" t="s">
        <v>87</v>
      </c>
      <c r="C5" s="3" t="e" vm="129">
        <v>#VALUE!</v>
      </c>
      <c r="D5" s="8">
        <v>4</v>
      </c>
      <c r="E5" s="3" t="s">
        <v>91</v>
      </c>
      <c r="F5" s="3" t="e" vm="133">
        <v>#VALUE!</v>
      </c>
      <c r="G5" s="3" t="str" cm="1">
        <f t="array" ref="G5">IFERROR(_FV(F5,"Industry"),"Not Applicable")</f>
        <v>Not Applicable</v>
      </c>
      <c r="H5" s="10" cm="1">
        <f t="array" ref="H5">_FV(F5,"Previous close",TRUE)</f>
        <v>209.22</v>
      </c>
      <c r="I5" s="10" cm="1">
        <f t="array" ref="I5">_FV(F5,"Open")</f>
        <v>209.63</v>
      </c>
      <c r="J5" s="10" cm="1">
        <f t="array" ref="J5">_FV(F5,"High")</f>
        <v>210.56270000000001</v>
      </c>
      <c r="K5" s="10" cm="1">
        <f t="array" ref="K5">_FV(F5,"Low")</f>
        <v>203.98</v>
      </c>
      <c r="L5" s="10" cm="1">
        <f t="array" ref="L5">_FV(F5,"Price")</f>
        <v>207.13</v>
      </c>
      <c r="M5" s="9" cm="1">
        <f t="array" ref="M5">_FV(F5,"Change")</f>
        <v>-2.09</v>
      </c>
      <c r="N5" s="4" cm="1">
        <f t="array" ref="N5">_FV(F5,"Change (%)",TRUE)</f>
        <v>-9.9889999999999996E-3</v>
      </c>
      <c r="O5" s="11" cm="1">
        <f t="array" ref="O5">_FV(F5,"52 week high",TRUE)</f>
        <v>226.22550000000001</v>
      </c>
      <c r="P5" s="11" cm="1">
        <f t="array" ref="P5">_FV(F5,"52 week low",TRUE)</f>
        <v>129.54</v>
      </c>
      <c r="Q5" s="11" t="str" cm="1">
        <f t="array" ref="Q5">IFERROR(_FV(F5,"P/E",TRUE),"")</f>
        <v/>
      </c>
      <c r="R5" s="5" cm="1">
        <f t="array" ref="R5">IFERROR(_FV(F5,"Beta"),"")</f>
        <v>1.0006999999999999</v>
      </c>
      <c r="S5" s="16" cm="1">
        <f t="array" ref="S5">_FV(C5,"Previous close",TRUE)</f>
        <v>27.02</v>
      </c>
      <c r="T5" s="17" cm="1">
        <f t="array" ref="T5">_FV(C5,"Price")</f>
        <v>27.4</v>
      </c>
      <c r="U5" s="17" cm="1">
        <f t="array" ref="U5">_FV(C5,"Change")</f>
        <v>0.38</v>
      </c>
      <c r="V5" s="18" cm="1">
        <f t="array" ref="V5">_FV(C5,"Change (%)",TRUE)</f>
        <v>1.4064E-2</v>
      </c>
      <c r="W5" s="18" cm="1">
        <f t="array" ref="W5">_FV(C5,"Expense ratio",TRUE)</f>
        <v>1.0800000000000001E-2</v>
      </c>
      <c r="X5" s="18" cm="1">
        <f t="array" ref="X5">_FV(C5,"Return (YTD)",TRUE)</f>
        <v>-7.6749999999999995E-3</v>
      </c>
      <c r="Y5" s="18" cm="1">
        <f t="array" ref="Y5">_FV(C5,"Return (1y)",TRUE)</f>
        <v>5.2599E-2</v>
      </c>
      <c r="Z5" s="18" cm="1">
        <f t="array" ref="Z5">_FV(C5,"Return (3y)",TRUE)</f>
        <v>0.138904</v>
      </c>
      <c r="AA5" s="18" cm="1">
        <f t="array" ref="AA5">_FV(C5,"Return (5y)",TRUE)</f>
        <v>0.116603</v>
      </c>
      <c r="AB5" s="19" cm="1">
        <f t="array" ref="AB5">_FV(C5,"Rating")</f>
        <v>4.7693000000000003</v>
      </c>
      <c r="AC5" s="20" t="str" cm="1">
        <f t="array" ref="AC5">IF(_FV(C5,"Net assets",TRUE) &gt; 1000000000, "$ " &amp; TEXT(_FV(C5,"Net assets",TRUE)/1000000000,"#.#") &amp; " Bn", IF(_FV(C5,"Net assets",TRUE) &gt; 1000000, "$ " &amp; TEXT(_FV(C5,"Net assets",TRUE)/1000000,"#.#") &amp; " Mn",  IF(_FV(C5,"Net assets",TRUE) &gt; 1000, "$ " &amp; TEXT(_FV(C5,"Net assets",TRUE)/1000,"#.#") &amp; " K", "$ " &amp;  TEXT(_FV(C5,"Net assets",TRUE),"#.#"))))</f>
        <v>$ 2.8 Bn</v>
      </c>
    </row>
    <row r="6" spans="1:30" hidden="1">
      <c r="A6" s="3" t="s">
        <v>86</v>
      </c>
      <c r="B6" s="3" t="s">
        <v>87</v>
      </c>
      <c r="C6" s="3" t="e" vm="129">
        <v>#VALUE!</v>
      </c>
      <c r="D6" s="8">
        <v>5</v>
      </c>
      <c r="E6" s="3" t="s">
        <v>92</v>
      </c>
      <c r="F6" s="3" t="e" vm="134">
        <v>#VALUE!</v>
      </c>
      <c r="G6" s="3" t="str" cm="1">
        <f t="array" ref="G6">IFERROR(_FV(F6,"Industry"),"Not Applicable")</f>
        <v>Healthcare Providers &amp; Services</v>
      </c>
      <c r="H6" s="10" cm="1">
        <f t="array" ref="H6">_FV(F6,"Previous close",TRUE)</f>
        <v>179.12</v>
      </c>
      <c r="I6" s="10" cm="1">
        <f t="array" ref="I6">_FV(F6,"Open")</f>
        <v>180.64</v>
      </c>
      <c r="J6" s="10" cm="1">
        <f t="array" ref="J6">_FV(F6,"High")</f>
        <v>181.23500000000001</v>
      </c>
      <c r="K6" s="10" cm="1">
        <f t="array" ref="K6">_FV(F6,"Low")</f>
        <v>175.96</v>
      </c>
      <c r="L6" s="10" cm="1">
        <f t="array" ref="L6">_FV(F6,"Price")</f>
        <v>180.61</v>
      </c>
      <c r="M6" s="9" cm="1">
        <f t="array" ref="M6">_FV(F6,"Change")</f>
        <v>1.49</v>
      </c>
      <c r="N6" s="4" cm="1">
        <f t="array" ref="N6">_FV(F6,"Change (%)",TRUE)</f>
        <v>8.317999999999999E-3</v>
      </c>
      <c r="O6" s="11" cm="1">
        <f t="array" ref="O6">_FV(F6,"52 week high",TRUE)</f>
        <v>181.49</v>
      </c>
      <c r="P6" s="11" cm="1">
        <f t="array" ref="P6">_FV(F6,"52 week low",TRUE)</f>
        <v>100</v>
      </c>
      <c r="Q6" s="11" cm="1">
        <f t="array" ref="Q6">IFERROR(_FV(F6,"P/E",TRUE),"")</f>
        <v>56.590200000000003</v>
      </c>
      <c r="R6" s="5" cm="1">
        <f t="array" ref="R6">IFERROR(_FV(F6,"Beta"),"")</f>
        <v>0.48159999999999997</v>
      </c>
      <c r="S6" s="16" cm="1">
        <f t="array" ref="S6">_FV(C6,"Previous close",TRUE)</f>
        <v>27.02</v>
      </c>
      <c r="T6" s="17" cm="1">
        <f t="array" ref="T6">_FV(C6,"Price")</f>
        <v>27.4</v>
      </c>
      <c r="U6" s="17" cm="1">
        <f t="array" ref="U6">_FV(C6,"Change")</f>
        <v>0.38</v>
      </c>
      <c r="V6" s="18" cm="1">
        <f t="array" ref="V6">_FV(C6,"Change (%)",TRUE)</f>
        <v>1.4064E-2</v>
      </c>
      <c r="W6" s="18" cm="1">
        <f t="array" ref="W6">_FV(C6,"Expense ratio",TRUE)</f>
        <v>1.0800000000000001E-2</v>
      </c>
      <c r="X6" s="18" cm="1">
        <f t="array" ref="X6">_FV(C6,"Return (YTD)",TRUE)</f>
        <v>-7.6749999999999995E-3</v>
      </c>
      <c r="Y6" s="18" cm="1">
        <f t="array" ref="Y6">_FV(C6,"Return (1y)",TRUE)</f>
        <v>5.2599E-2</v>
      </c>
      <c r="Z6" s="18" cm="1">
        <f t="array" ref="Z6">_FV(C6,"Return (3y)",TRUE)</f>
        <v>0.138904</v>
      </c>
      <c r="AA6" s="18" cm="1">
        <f t="array" ref="AA6">_FV(C6,"Return (5y)",TRUE)</f>
        <v>0.116603</v>
      </c>
      <c r="AB6" s="19" cm="1">
        <f t="array" ref="AB6">_FV(C6,"Rating")</f>
        <v>4.7693000000000003</v>
      </c>
      <c r="AC6" s="20" t="str" cm="1">
        <f t="array" ref="AC6">IF(_FV(C6,"Net assets",TRUE) &gt; 1000000000, "$ " &amp; TEXT(_FV(C6,"Net assets",TRUE)/1000000000,"#.#") &amp; " Bn", IF(_FV(C6,"Net assets",TRUE) &gt; 1000000, "$ " &amp; TEXT(_FV(C6,"Net assets",TRUE)/1000000,"#.#") &amp; " Mn",  IF(_FV(C6,"Net assets",TRUE) &gt; 1000, "$ " &amp; TEXT(_FV(C6,"Net assets",TRUE)/1000,"#.#") &amp; " K", "$ " &amp;  TEXT(_FV(C6,"Net assets",TRUE),"#.#"))))</f>
        <v>$ 2.8 Bn</v>
      </c>
    </row>
    <row r="7" spans="1:30" hidden="1">
      <c r="A7" s="3" t="s">
        <v>86</v>
      </c>
      <c r="B7" s="3" t="s">
        <v>87</v>
      </c>
      <c r="C7" s="3" t="e" vm="129">
        <v>#VALUE!</v>
      </c>
      <c r="D7" s="8">
        <v>6</v>
      </c>
      <c r="E7" s="3" t="s">
        <v>93</v>
      </c>
      <c r="F7" s="3" t="e" vm="135">
        <v>#VALUE!</v>
      </c>
      <c r="G7" s="3" t="str" cm="1">
        <f t="array" ref="G7">IFERROR(_FV(F7,"Industry"),"Not Applicable")</f>
        <v>Software &amp; IT Services</v>
      </c>
      <c r="H7" s="10" cm="1">
        <f t="array" ref="H7">_FV(F7,"Previous close",TRUE)</f>
        <v>202.95</v>
      </c>
      <c r="I7" s="10" cm="1">
        <f t="array" ref="I7">_FV(F7,"Open")</f>
        <v>202.9</v>
      </c>
      <c r="J7" s="10" cm="1">
        <f t="array" ref="J7">_FV(F7,"High")</f>
        <v>203.1</v>
      </c>
      <c r="K7" s="10" cm="1">
        <f t="array" ref="K7">_FV(F7,"Low")</f>
        <v>194.08</v>
      </c>
      <c r="L7" s="10" cm="1">
        <f t="array" ref="L7">_FV(F7,"Price")</f>
        <v>195.54</v>
      </c>
      <c r="M7" s="9" cm="1">
        <f t="array" ref="M7">_FV(F7,"Change")</f>
        <v>-7.41</v>
      </c>
      <c r="N7" s="4" cm="1">
        <f t="array" ref="N7">_FV(F7,"Change (%)",TRUE)</f>
        <v>-3.6511000000000002E-2</v>
      </c>
      <c r="O7" s="11" cm="1">
        <f t="array" ref="O7">_FV(F7,"52 week high",TRUE)</f>
        <v>288.58999999999997</v>
      </c>
      <c r="P7" s="11" cm="1">
        <f t="array" ref="P7">_FV(F7,"52 week low",TRUE)</f>
        <v>156.15</v>
      </c>
      <c r="Q7" s="11" cm="1">
        <f t="array" ref="Q7">IFERROR(_FV(F7,"P/E",TRUE),"")</f>
        <v>18.614699999999999</v>
      </c>
      <c r="R7" s="5" cm="1">
        <f t="array" ref="R7">IFERROR(_FV(F7,"Beta"),"")</f>
        <v>1.2273000000000001</v>
      </c>
      <c r="S7" s="16" cm="1">
        <f t="array" ref="S7">_FV(C7,"Previous close",TRUE)</f>
        <v>27.02</v>
      </c>
      <c r="T7" s="17" cm="1">
        <f t="array" ref="T7">_FV(C7,"Price")</f>
        <v>27.4</v>
      </c>
      <c r="U7" s="17" cm="1">
        <f t="array" ref="U7">_FV(C7,"Change")</f>
        <v>0.38</v>
      </c>
      <c r="V7" s="18" cm="1">
        <f t="array" ref="V7">_FV(C7,"Change (%)",TRUE)</f>
        <v>1.4064E-2</v>
      </c>
      <c r="W7" s="18" cm="1">
        <f t="array" ref="W7">_FV(C7,"Expense ratio",TRUE)</f>
        <v>1.0800000000000001E-2</v>
      </c>
      <c r="X7" s="18" cm="1">
        <f t="array" ref="X7">_FV(C7,"Return (YTD)",TRUE)</f>
        <v>-7.6749999999999995E-3</v>
      </c>
      <c r="Y7" s="18" cm="1">
        <f t="array" ref="Y7">_FV(C7,"Return (1y)",TRUE)</f>
        <v>5.2599E-2</v>
      </c>
      <c r="Z7" s="18" cm="1">
        <f t="array" ref="Z7">_FV(C7,"Return (3y)",TRUE)</f>
        <v>0.138904</v>
      </c>
      <c r="AA7" s="18" cm="1">
        <f t="array" ref="AA7">_FV(C7,"Return (5y)",TRUE)</f>
        <v>0.116603</v>
      </c>
      <c r="AB7" s="19" cm="1">
        <f t="array" ref="AB7">_FV(C7,"Rating")</f>
        <v>4.7693000000000003</v>
      </c>
      <c r="AC7" s="20" t="str" cm="1">
        <f t="array" ref="AC7">IF(_FV(C7,"Net assets",TRUE) &gt; 1000000000, "$ " &amp; TEXT(_FV(C7,"Net assets",TRUE)/1000000000,"#.#") &amp; " Bn", IF(_FV(C7,"Net assets",TRUE) &gt; 1000000, "$ " &amp; TEXT(_FV(C7,"Net assets",TRUE)/1000000,"#.#") &amp; " Mn",  IF(_FV(C7,"Net assets",TRUE) &gt; 1000, "$ " &amp; TEXT(_FV(C7,"Net assets",TRUE)/1000,"#.#") &amp; " K", "$ " &amp;  TEXT(_FV(C7,"Net assets",TRUE),"#.#"))))</f>
        <v>$ 2.8 Bn</v>
      </c>
    </row>
    <row r="8" spans="1:30" hidden="1">
      <c r="A8" s="3" t="s">
        <v>86</v>
      </c>
      <c r="B8" s="3" t="s">
        <v>87</v>
      </c>
      <c r="C8" s="3" t="e" vm="129">
        <v>#VALUE!</v>
      </c>
      <c r="D8" s="8">
        <v>7</v>
      </c>
      <c r="E8" s="3" t="s">
        <v>94</v>
      </c>
      <c r="F8" s="3" t="e" vm="33">
        <v>#VALUE!</v>
      </c>
      <c r="G8" s="3" t="str" cm="1">
        <f t="array" ref="G8">IFERROR(_FV(F8,"Industry"),"Not Applicable")</f>
        <v>Software &amp; IT Services</v>
      </c>
      <c r="H8" s="10" cm="1">
        <f t="array" ref="H8">_FV(F8,"Previous close",TRUE)</f>
        <v>118.2</v>
      </c>
      <c r="I8" s="10" cm="1">
        <f t="array" ref="I8">_FV(F8,"Open")</f>
        <v>120.16</v>
      </c>
      <c r="J8" s="10" cm="1">
        <f t="array" ref="J8">_FV(F8,"High")</f>
        <v>122.19</v>
      </c>
      <c r="K8" s="10" cm="1">
        <f t="array" ref="K8">_FV(F8,"Low")</f>
        <v>118.36</v>
      </c>
      <c r="L8" s="10" cm="1">
        <f t="array" ref="L8">_FV(F8,"Price")</f>
        <v>120.94</v>
      </c>
      <c r="M8" s="9" cm="1">
        <f t="array" ref="M8">_FV(F8,"Change")</f>
        <v>2.74</v>
      </c>
      <c r="N8" s="4" cm="1">
        <f t="array" ref="N8">_FV(F8,"Change (%)",TRUE)</f>
        <v>2.3180999999999997E-2</v>
      </c>
      <c r="O8" s="11" cm="1">
        <f t="array" ref="O8">_FV(F8,"52 week high",TRUE)</f>
        <v>120.94</v>
      </c>
      <c r="P8" s="11" cm="1">
        <f t="array" ref="P8">_FV(F8,"52 week low",TRUE)</f>
        <v>46.215000000000003</v>
      </c>
      <c r="Q8" s="11" cm="1">
        <f t="array" ref="Q8">IFERROR(_FV(F8,"P/E",TRUE),"")</f>
        <v>141.64619999999999</v>
      </c>
      <c r="R8" s="5" cm="1">
        <f t="array" ref="R8">IFERROR(_FV(F8,"Beta"),"")</f>
        <v>0.74709999999999999</v>
      </c>
      <c r="S8" s="16" cm="1">
        <f t="array" ref="S8">_FV(C8,"Previous close",TRUE)</f>
        <v>27.02</v>
      </c>
      <c r="T8" s="17" cm="1">
        <f t="array" ref="T8">_FV(C8,"Price")</f>
        <v>27.4</v>
      </c>
      <c r="U8" s="17" cm="1">
        <f t="array" ref="U8">_FV(C8,"Change")</f>
        <v>0.38</v>
      </c>
      <c r="V8" s="18" cm="1">
        <f t="array" ref="V8">_FV(C8,"Change (%)",TRUE)</f>
        <v>1.4064E-2</v>
      </c>
      <c r="W8" s="18" cm="1">
        <f t="array" ref="W8">_FV(C8,"Expense ratio",TRUE)</f>
        <v>1.0800000000000001E-2</v>
      </c>
      <c r="X8" s="18" cm="1">
        <f t="array" ref="X8">_FV(C8,"Return (YTD)",TRUE)</f>
        <v>-7.6749999999999995E-3</v>
      </c>
      <c r="Y8" s="18" cm="1">
        <f t="array" ref="Y8">_FV(C8,"Return (1y)",TRUE)</f>
        <v>5.2599E-2</v>
      </c>
      <c r="Z8" s="18" cm="1">
        <f t="array" ref="Z8">_FV(C8,"Return (3y)",TRUE)</f>
        <v>0.138904</v>
      </c>
      <c r="AA8" s="18" cm="1">
        <f t="array" ref="AA8">_FV(C8,"Return (5y)",TRUE)</f>
        <v>0.116603</v>
      </c>
      <c r="AB8" s="19" cm="1">
        <f t="array" ref="AB8">_FV(C8,"Rating")</f>
        <v>4.7693000000000003</v>
      </c>
      <c r="AC8" s="20" t="str" cm="1">
        <f t="array" ref="AC8">IF(_FV(C8,"Net assets",TRUE) &gt; 1000000000, "$ " &amp; TEXT(_FV(C8,"Net assets",TRUE)/1000000000,"#.#") &amp; " Bn", IF(_FV(C8,"Net assets",TRUE) &gt; 1000000, "$ " &amp; TEXT(_FV(C8,"Net assets",TRUE)/1000000,"#.#") &amp; " Mn",  IF(_FV(C8,"Net assets",TRUE) &gt; 1000, "$ " &amp; TEXT(_FV(C8,"Net assets",TRUE)/1000,"#.#") &amp; " K", "$ " &amp;  TEXT(_FV(C8,"Net assets",TRUE),"#.#"))))</f>
        <v>$ 2.8 Bn</v>
      </c>
    </row>
    <row r="9" spans="1:30" hidden="1">
      <c r="A9" s="3" t="s">
        <v>86</v>
      </c>
      <c r="B9" s="3" t="s">
        <v>87</v>
      </c>
      <c r="C9" s="3" t="e" vm="129">
        <v>#VALUE!</v>
      </c>
      <c r="D9" s="8">
        <v>8</v>
      </c>
      <c r="E9" s="3" t="s">
        <v>95</v>
      </c>
      <c r="F9" s="3" t="e" vm="136">
        <v>#VALUE!</v>
      </c>
      <c r="G9" s="3" t="str" cm="1">
        <f t="array" ref="G9">IFERROR(_FV(F9,"Industry"),"Not Applicable")</f>
        <v>Software &amp; IT Services</v>
      </c>
      <c r="H9" s="10" cm="1">
        <f t="array" ref="H9">_FV(F9,"Previous close",TRUE)</f>
        <v>151.46</v>
      </c>
      <c r="I9" s="10" cm="1">
        <f t="array" ref="I9">_FV(F9,"Open")</f>
        <v>153.30000000000001</v>
      </c>
      <c r="J9" s="10" cm="1">
        <f t="array" ref="J9">_FV(F9,"High")</f>
        <v>153.88999999999999</v>
      </c>
      <c r="K9" s="10" cm="1">
        <f t="array" ref="K9">_FV(F9,"Low")</f>
        <v>148.01</v>
      </c>
      <c r="L9" s="10" cm="1">
        <f t="array" ref="L9">_FV(F9,"Price")</f>
        <v>151.97</v>
      </c>
      <c r="M9" s="9" cm="1">
        <f t="array" ref="M9">_FV(F9,"Change")</f>
        <v>0.51</v>
      </c>
      <c r="N9" s="4" cm="1">
        <f t="array" ref="N9">_FV(F9,"Change (%)",TRUE)</f>
        <v>3.3670000000000002E-3</v>
      </c>
      <c r="O9" s="11" cm="1">
        <f t="array" ref="O9">_FV(F9,"52 week high",TRUE)</f>
        <v>165.79</v>
      </c>
      <c r="P9" s="11" cm="1">
        <f t="array" ref="P9">_FV(F9,"52 week low",TRUE)</f>
        <v>59.85</v>
      </c>
      <c r="Q9" s="11" t="str" cm="1">
        <f t="array" ref="Q9">IFERROR(_FV(F9,"P/E",TRUE),"")</f>
        <v/>
      </c>
      <c r="R9" s="5" cm="1">
        <f t="array" ref="R9">IFERROR(_FV(F9,"Beta"),"")</f>
        <v>0.505</v>
      </c>
      <c r="S9" s="16" cm="1">
        <f t="array" ref="S9">_FV(C9,"Previous close",TRUE)</f>
        <v>27.02</v>
      </c>
      <c r="T9" s="17" cm="1">
        <f t="array" ref="T9">_FV(C9,"Price")</f>
        <v>27.4</v>
      </c>
      <c r="U9" s="17" cm="1">
        <f t="array" ref="U9">_FV(C9,"Change")</f>
        <v>0.38</v>
      </c>
      <c r="V9" s="18" cm="1">
        <f t="array" ref="V9">_FV(C9,"Change (%)",TRUE)</f>
        <v>1.4064E-2</v>
      </c>
      <c r="W9" s="18" cm="1">
        <f t="array" ref="W9">_FV(C9,"Expense ratio",TRUE)</f>
        <v>1.0800000000000001E-2</v>
      </c>
      <c r="X9" s="18" cm="1">
        <f t="array" ref="X9">_FV(C9,"Return (YTD)",TRUE)</f>
        <v>-7.6749999999999995E-3</v>
      </c>
      <c r="Y9" s="18" cm="1">
        <f t="array" ref="Y9">_FV(C9,"Return (1y)",TRUE)</f>
        <v>5.2599E-2</v>
      </c>
      <c r="Z9" s="18" cm="1">
        <f t="array" ref="Z9">_FV(C9,"Return (3y)",TRUE)</f>
        <v>0.138904</v>
      </c>
      <c r="AA9" s="18" cm="1">
        <f t="array" ref="AA9">_FV(C9,"Return (5y)",TRUE)</f>
        <v>0.116603</v>
      </c>
      <c r="AB9" s="19" cm="1">
        <f t="array" ref="AB9">_FV(C9,"Rating")</f>
        <v>4.7693000000000003</v>
      </c>
      <c r="AC9" s="20" t="str" cm="1">
        <f t="array" ref="AC9">IF(_FV(C9,"Net assets",TRUE) &gt; 1000000000, "$ " &amp; TEXT(_FV(C9,"Net assets",TRUE)/1000000000,"#.#") &amp; " Bn", IF(_FV(C9,"Net assets",TRUE) &gt; 1000000, "$ " &amp; TEXT(_FV(C9,"Net assets",TRUE)/1000000,"#.#") &amp; " Mn",  IF(_FV(C9,"Net assets",TRUE) &gt; 1000, "$ " &amp; TEXT(_FV(C9,"Net assets",TRUE)/1000,"#.#") &amp; " K", "$ " &amp;  TEXT(_FV(C9,"Net assets",TRUE),"#.#"))))</f>
        <v>$ 2.8 Bn</v>
      </c>
    </row>
    <row r="10" spans="1:30" hidden="1">
      <c r="A10" s="3" t="s">
        <v>86</v>
      </c>
      <c r="B10" s="3" t="s">
        <v>87</v>
      </c>
      <c r="C10" s="3" t="e" vm="129">
        <v>#VALUE!</v>
      </c>
      <c r="D10" s="8">
        <v>9</v>
      </c>
      <c r="E10" s="3" t="s">
        <v>96</v>
      </c>
      <c r="F10" s="3" t="e" vm="137">
        <v>#VALUE!</v>
      </c>
      <c r="G10" s="3" t="str" cm="1">
        <f t="array" ref="G10">IFERROR(_FV(F10,"Industry"),"Not Applicable")</f>
        <v>Healthcare Equipment &amp; Supplies</v>
      </c>
      <c r="H10" s="10" cm="1">
        <f t="array" ref="H10">_FV(F10,"Previous close",TRUE)</f>
        <v>234.49</v>
      </c>
      <c r="I10" s="10" cm="1">
        <f t="array" ref="I10">_FV(F10,"Open")</f>
        <v>234.97</v>
      </c>
      <c r="J10" s="10" cm="1">
        <f t="array" ref="J10">_FV(F10,"High")</f>
        <v>236.85</v>
      </c>
      <c r="K10" s="10" cm="1">
        <f t="array" ref="K10">_FV(F10,"Low")</f>
        <v>230.56</v>
      </c>
      <c r="L10" s="10" cm="1">
        <f t="array" ref="L10">_FV(F10,"Price")</f>
        <v>236.47</v>
      </c>
      <c r="M10" s="9" cm="1">
        <f t="array" ref="M10">_FV(F10,"Change")</f>
        <v>1.98</v>
      </c>
      <c r="N10" s="4" cm="1">
        <f t="array" ref="N10">_FV(F10,"Change (%)",TRUE)</f>
        <v>8.4440000000000001E-3</v>
      </c>
      <c r="O10" s="11" cm="1">
        <f t="array" ref="O10">_FV(F10,"52 week high",TRUE)</f>
        <v>258</v>
      </c>
      <c r="P10" s="11" cm="1">
        <f t="array" ref="P10">_FV(F10,"52 week low",TRUE)</f>
        <v>139.36000000000001</v>
      </c>
      <c r="Q10" s="11" cm="1">
        <f t="array" ref="Q10">IFERROR(_FV(F10,"P/E",TRUE),"")</f>
        <v>63.589799999999997</v>
      </c>
      <c r="R10" s="5" cm="1">
        <f t="array" ref="R10">IFERROR(_FV(F10,"Beta"),"")</f>
        <v>0.91259999999999997</v>
      </c>
      <c r="S10" s="16" cm="1">
        <f t="array" ref="S10">_FV(C10,"Previous close",TRUE)</f>
        <v>27.02</v>
      </c>
      <c r="T10" s="17" cm="1">
        <f t="array" ref="T10">_FV(C10,"Price")</f>
        <v>27.4</v>
      </c>
      <c r="U10" s="17" cm="1">
        <f t="array" ref="U10">_FV(C10,"Change")</f>
        <v>0.38</v>
      </c>
      <c r="V10" s="18" cm="1">
        <f t="array" ref="V10">_FV(C10,"Change (%)",TRUE)</f>
        <v>1.4064E-2</v>
      </c>
      <c r="W10" s="18" cm="1">
        <f t="array" ref="W10">_FV(C10,"Expense ratio",TRUE)</f>
        <v>1.0800000000000001E-2</v>
      </c>
      <c r="X10" s="18" cm="1">
        <f t="array" ref="X10">_FV(C10,"Return (YTD)",TRUE)</f>
        <v>-7.6749999999999995E-3</v>
      </c>
      <c r="Y10" s="18" cm="1">
        <f t="array" ref="Y10">_FV(C10,"Return (1y)",TRUE)</f>
        <v>5.2599E-2</v>
      </c>
      <c r="Z10" s="18" cm="1">
        <f t="array" ref="Z10">_FV(C10,"Return (3y)",TRUE)</f>
        <v>0.138904</v>
      </c>
      <c r="AA10" s="18" cm="1">
        <f t="array" ref="AA10">_FV(C10,"Return (5y)",TRUE)</f>
        <v>0.116603</v>
      </c>
      <c r="AB10" s="19" cm="1">
        <f t="array" ref="AB10">_FV(C10,"Rating")</f>
        <v>4.7693000000000003</v>
      </c>
      <c r="AC10" s="20" t="str" cm="1">
        <f t="array" ref="AC10">IF(_FV(C10,"Net assets",TRUE) &gt; 1000000000, "$ " &amp; TEXT(_FV(C10,"Net assets",TRUE)/1000000000,"#.#") &amp; " Bn", IF(_FV(C10,"Net assets",TRUE) &gt; 1000000, "$ " &amp; TEXT(_FV(C10,"Net assets",TRUE)/1000000,"#.#") &amp; " Mn",  IF(_FV(C10,"Net assets",TRUE) &gt; 1000, "$ " &amp; TEXT(_FV(C10,"Net assets",TRUE)/1000,"#.#") &amp; " K", "$ " &amp;  TEXT(_FV(C10,"Net assets",TRUE),"#.#"))))</f>
        <v>$ 2.8 Bn</v>
      </c>
    </row>
    <row r="11" spans="1:30" hidden="1">
      <c r="A11" s="3" t="s">
        <v>86</v>
      </c>
      <c r="B11" s="3" t="s">
        <v>97</v>
      </c>
      <c r="C11" s="3" t="e" vm="138">
        <v>#VALUE!</v>
      </c>
      <c r="D11" s="8">
        <v>1</v>
      </c>
      <c r="E11" s="3" t="s">
        <v>98</v>
      </c>
      <c r="F11" s="3" t="e" vm="139">
        <v>#VALUE!</v>
      </c>
      <c r="G11" s="3" t="str" cm="1">
        <f t="array" ref="G11">IFERROR(_FV(F11,"Industry"),"Not Applicable")</f>
        <v>Software &amp; IT Services</v>
      </c>
      <c r="H11" s="10" cm="1">
        <f t="array" ref="H11">_FV(F11,"Previous close",TRUE)</f>
        <v>206.35</v>
      </c>
      <c r="I11" s="10" cm="1">
        <f t="array" ref="I11">_FV(F11,"Open")</f>
        <v>211.5</v>
      </c>
      <c r="J11" s="10" cm="1">
        <f t="array" ref="J11">_FV(F11,"High")</f>
        <v>217</v>
      </c>
      <c r="K11" s="10" cm="1">
        <f t="array" ref="K11">_FV(F11,"Low")</f>
        <v>206.59</v>
      </c>
      <c r="L11" s="10" cm="1">
        <f t="array" ref="L11">_FV(F11,"Price")</f>
        <v>212.42</v>
      </c>
      <c r="M11" s="9" cm="1">
        <f t="array" ref="M11">_FV(F11,"Change")</f>
        <v>6.07</v>
      </c>
      <c r="N11" s="4" cm="1">
        <f t="array" ref="N11">_FV(F11,"Change (%)",TRUE)</f>
        <v>2.9416000000000001E-2</v>
      </c>
      <c r="O11" s="11" cm="1">
        <f t="array" ref="O11">_FV(F11,"52 week high",TRUE)</f>
        <v>212.42</v>
      </c>
      <c r="P11" s="11" cm="1">
        <f t="array" ref="P11">_FV(F11,"52 week low",TRUE)</f>
        <v>43.13</v>
      </c>
      <c r="Q11" s="11" t="str" cm="1">
        <f t="array" ref="Q11">IFERROR(_FV(F11,"P/E",TRUE),"")</f>
        <v/>
      </c>
      <c r="R11" s="5" t="str" cm="1">
        <f t="array" ref="R11">IFERROR(_FV(F11,"Beta"),"")</f>
        <v/>
      </c>
      <c r="S11" s="16" cm="1">
        <f t="array" ref="S11">_FV(C11,"Previous close",TRUE)</f>
        <v>70.739999999999995</v>
      </c>
      <c r="T11" s="17" cm="1">
        <f t="array" ref="T11">_FV(C11,"Price")</f>
        <v>71.67</v>
      </c>
      <c r="U11" s="17" cm="1">
        <f t="array" ref="U11">_FV(C11,"Change")</f>
        <v>0.93</v>
      </c>
      <c r="V11" s="18" cm="1">
        <f t="array" ref="V11">_FV(C11,"Change (%)",TRUE)</f>
        <v>1.3146999999999999E-2</v>
      </c>
      <c r="W11" s="18" cm="1">
        <f t="array" ref="W11">_FV(C11,"Expense ratio",TRUE)</f>
        <v>7.000000000000001E-4</v>
      </c>
      <c r="X11" s="18" cm="1">
        <f t="array" ref="X11">_FV(C11,"Return (YTD)",TRUE)</f>
        <v>1.6794E-2</v>
      </c>
      <c r="Y11" s="18" cm="1">
        <f t="array" ref="Y11">_FV(C11,"Return (1y)",TRUE)</f>
        <v>7.3166999999999996E-2</v>
      </c>
      <c r="Z11" s="18" cm="1">
        <f t="array" ref="Z11">_FV(C11,"Return (3y)",TRUE)</f>
        <v>0.12034700000000001</v>
      </c>
      <c r="AA11" s="18" cm="1">
        <f t="array" ref="AA11">_FV(C11,"Return (5y)",TRUE)</f>
        <v>9.4971E-2</v>
      </c>
      <c r="AB11" s="19" cm="1">
        <f t="array" ref="AB11">_FV(C11,"Rating")</f>
        <v>0</v>
      </c>
      <c r="AC11" s="20" t="str" cm="1">
        <f t="array" ref="AC11">IF(_FV(C11,"Net assets",TRUE) &gt; 1000000000, "$ " &amp; TEXT(_FV(C11,"Net assets",TRUE)/1000000000,"#.#") &amp; " Bn", IF(_FV(C11,"Net assets",TRUE) &gt; 1000000, "$ " &amp; TEXT(_FV(C11,"Net assets",TRUE)/1000000,"#.#") &amp; " Mn",  IF(_FV(C11,"Net assets",TRUE) &gt; 1000, "$ " &amp; TEXT(_FV(C11,"Net assets",TRUE)/1000,"#.#") &amp; " K", "$ " &amp;  TEXT(_FV(C11,"Net assets",TRUE),"#.#"))))</f>
        <v>$ 12. Bn</v>
      </c>
    </row>
    <row r="12" spans="1:30" hidden="1">
      <c r="A12" s="3" t="s">
        <v>86</v>
      </c>
      <c r="B12" s="3" t="s">
        <v>97</v>
      </c>
      <c r="C12" s="3" t="e" vm="138">
        <v>#VALUE!</v>
      </c>
      <c r="D12" s="8">
        <v>2</v>
      </c>
      <c r="E12" s="3" t="s">
        <v>99</v>
      </c>
      <c r="F12" s="3" t="e" vm="140">
        <v>#VALUE!</v>
      </c>
      <c r="G12" s="3" t="str" cm="1">
        <f t="array" ref="G12">IFERROR(_FV(F12,"Industry"),"Not Applicable")</f>
        <v>Biotechnology &amp; Medical Research</v>
      </c>
      <c r="H12" s="10" cm="1">
        <f t="array" ref="H12">_FV(F12,"Previous close",TRUE)</f>
        <v>61.58</v>
      </c>
      <c r="I12" s="10" cm="1">
        <f t="array" ref="I12">_FV(F12,"Open")</f>
        <v>62.09</v>
      </c>
      <c r="J12" s="10" cm="1">
        <f t="array" ref="J12">_FV(F12,"High")</f>
        <v>65.349999999999994</v>
      </c>
      <c r="K12" s="10" cm="1">
        <f t="array" ref="K12">_FV(F12,"Low")</f>
        <v>58.88</v>
      </c>
      <c r="L12" s="10" cm="1">
        <f t="array" ref="L12">_FV(F12,"Price")</f>
        <v>64.97</v>
      </c>
      <c r="M12" s="9" cm="1">
        <f t="array" ref="M12">_FV(F12,"Change")</f>
        <v>3.39</v>
      </c>
      <c r="N12" s="4" cm="1">
        <f t="array" ref="N12">_FV(F12,"Change (%)",TRUE)</f>
        <v>5.5050000000000002E-2</v>
      </c>
      <c r="O12" s="11" cm="1">
        <f t="array" ref="O12">_FV(F12,"52 week high",TRUE)</f>
        <v>87</v>
      </c>
      <c r="P12" s="11" cm="1">
        <f t="array" ref="P12">_FV(F12,"52 week low",TRUE)</f>
        <v>11.54</v>
      </c>
      <c r="Q12" s="11" t="str" cm="1">
        <f t="array" ref="Q12">IFERROR(_FV(F12,"P/E",TRUE),"")</f>
        <v/>
      </c>
      <c r="R12" s="5" t="str" cm="1">
        <f t="array" ref="R12">IFERROR(_FV(F12,"Beta"),"")</f>
        <v/>
      </c>
      <c r="S12" s="16" cm="1">
        <f t="array" ref="S12">_FV(C12,"Previous close",TRUE)</f>
        <v>70.739999999999995</v>
      </c>
      <c r="T12" s="17" cm="1">
        <f t="array" ref="T12">_FV(C12,"Price")</f>
        <v>71.67</v>
      </c>
      <c r="U12" s="17" cm="1">
        <f t="array" ref="U12">_FV(C12,"Change")</f>
        <v>0.93</v>
      </c>
      <c r="V12" s="18" cm="1">
        <f t="array" ref="V12">_FV(C12,"Change (%)",TRUE)</f>
        <v>1.3146999999999999E-2</v>
      </c>
      <c r="W12" s="18" cm="1">
        <f t="array" ref="W12">_FV(C12,"Expense ratio",TRUE)</f>
        <v>7.000000000000001E-4</v>
      </c>
      <c r="X12" s="18" cm="1">
        <f t="array" ref="X12">_FV(C12,"Return (YTD)",TRUE)</f>
        <v>1.6794E-2</v>
      </c>
      <c r="Y12" s="18" cm="1">
        <f t="array" ref="Y12">_FV(C12,"Return (1y)",TRUE)</f>
        <v>7.3166999999999996E-2</v>
      </c>
      <c r="Z12" s="18" cm="1">
        <f t="array" ref="Z12">_FV(C12,"Return (3y)",TRUE)</f>
        <v>0.12034700000000001</v>
      </c>
      <c r="AA12" s="18" cm="1">
        <f t="array" ref="AA12">_FV(C12,"Return (5y)",TRUE)</f>
        <v>9.4971E-2</v>
      </c>
      <c r="AB12" s="19" cm="1">
        <f t="array" ref="AB12">_FV(C12,"Rating")</f>
        <v>0</v>
      </c>
      <c r="AC12" s="20" t="str" cm="1">
        <f t="array" ref="AC12">IF(_FV(C12,"Net assets",TRUE) &gt; 1000000000, "$ " &amp; TEXT(_FV(C12,"Net assets",TRUE)/1000000000,"#.#") &amp; " Bn", IF(_FV(C12,"Net assets",TRUE) &gt; 1000000, "$ " &amp; TEXT(_FV(C12,"Net assets",TRUE)/1000000,"#.#") &amp; " Mn",  IF(_FV(C12,"Net assets",TRUE) &gt; 1000, "$ " &amp; TEXT(_FV(C12,"Net assets",TRUE)/1000,"#.#") &amp; " K", "$ " &amp;  TEXT(_FV(C12,"Net assets",TRUE),"#.#"))))</f>
        <v>$ 12. Bn</v>
      </c>
    </row>
    <row r="13" spans="1:30" hidden="1">
      <c r="A13" s="3" t="s">
        <v>86</v>
      </c>
      <c r="B13" s="3" t="s">
        <v>97</v>
      </c>
      <c r="C13" s="3" t="e" vm="138">
        <v>#VALUE!</v>
      </c>
      <c r="D13" s="8">
        <v>3</v>
      </c>
      <c r="E13" s="3" t="s">
        <v>100</v>
      </c>
      <c r="F13" s="3" t="e" vm="82">
        <v>#VALUE!</v>
      </c>
      <c r="G13" s="3" t="str" cm="1">
        <f t="array" ref="G13">IFERROR(_FV(F13,"Industry"),"Not Applicable")</f>
        <v>Healthcare Equipment &amp; Supplies</v>
      </c>
      <c r="H13" s="10" cm="1">
        <f t="array" ref="H13">_FV(F13,"Previous close",TRUE)</f>
        <v>232.3</v>
      </c>
      <c r="I13" s="10" cm="1">
        <f t="array" ref="I13">_FV(F13,"Open")</f>
        <v>233.84</v>
      </c>
      <c r="J13" s="10" cm="1">
        <f t="array" ref="J13">_FV(F13,"High")</f>
        <v>236.61</v>
      </c>
      <c r="K13" s="10" cm="1">
        <f t="array" ref="K13">_FV(F13,"Low")</f>
        <v>231.18</v>
      </c>
      <c r="L13" s="10" cm="1">
        <f t="array" ref="L13">_FV(F13,"Price")</f>
        <v>235.93</v>
      </c>
      <c r="M13" s="9" cm="1">
        <f t="array" ref="M13">_FV(F13,"Change")</f>
        <v>3.63</v>
      </c>
      <c r="N13" s="4" cm="1">
        <f t="array" ref="N13">_FV(F13,"Change (%)",TRUE)</f>
        <v>1.5626000000000001E-2</v>
      </c>
      <c r="O13" s="11" cm="1">
        <f t="array" ref="O13">_FV(F13,"52 week high",TRUE)</f>
        <v>236.54</v>
      </c>
      <c r="P13" s="11" cm="1">
        <f t="array" ref="P13">_FV(F13,"52 week low",TRUE)</f>
        <v>120.12</v>
      </c>
      <c r="Q13" s="11" cm="1">
        <f t="array" ref="Q13">IFERROR(_FV(F13,"P/E",TRUE),"")</f>
        <v>67.253600000000006</v>
      </c>
      <c r="R13" s="5" cm="1">
        <f t="array" ref="R13">IFERROR(_FV(F13,"Beta"),"")</f>
        <v>1.1208</v>
      </c>
      <c r="S13" s="16" cm="1">
        <f t="array" ref="S13">_FV(C13,"Previous close",TRUE)</f>
        <v>70.739999999999995</v>
      </c>
      <c r="T13" s="17" cm="1">
        <f t="array" ref="T13">_FV(C13,"Price")</f>
        <v>71.67</v>
      </c>
      <c r="U13" s="17" cm="1">
        <f t="array" ref="U13">_FV(C13,"Change")</f>
        <v>0.93</v>
      </c>
      <c r="V13" s="18" cm="1">
        <f t="array" ref="V13">_FV(C13,"Change (%)",TRUE)</f>
        <v>1.3146999999999999E-2</v>
      </c>
      <c r="W13" s="18" cm="1">
        <f t="array" ref="W13">_FV(C13,"Expense ratio",TRUE)</f>
        <v>7.000000000000001E-4</v>
      </c>
      <c r="X13" s="18" cm="1">
        <f t="array" ref="X13">_FV(C13,"Return (YTD)",TRUE)</f>
        <v>1.6794E-2</v>
      </c>
      <c r="Y13" s="18" cm="1">
        <f t="array" ref="Y13">_FV(C13,"Return (1y)",TRUE)</f>
        <v>7.3166999999999996E-2</v>
      </c>
      <c r="Z13" s="18" cm="1">
        <f t="array" ref="Z13">_FV(C13,"Return (3y)",TRUE)</f>
        <v>0.12034700000000001</v>
      </c>
      <c r="AA13" s="18" cm="1">
        <f t="array" ref="AA13">_FV(C13,"Return (5y)",TRUE)</f>
        <v>9.4971E-2</v>
      </c>
      <c r="AB13" s="19" cm="1">
        <f t="array" ref="AB13">_FV(C13,"Rating")</f>
        <v>0</v>
      </c>
      <c r="AC13" s="20" t="str" cm="1">
        <f t="array" ref="AC13">IF(_FV(C13,"Net assets",TRUE) &gt; 1000000000, "$ " &amp; TEXT(_FV(C13,"Net assets",TRUE)/1000000000,"#.#") &amp; " Bn", IF(_FV(C13,"Net assets",TRUE) &gt; 1000000, "$ " &amp; TEXT(_FV(C13,"Net assets",TRUE)/1000000,"#.#") &amp; " Mn",  IF(_FV(C13,"Net assets",TRUE) &gt; 1000, "$ " &amp; TEXT(_FV(C13,"Net assets",TRUE)/1000,"#.#") &amp; " K", "$ " &amp;  TEXT(_FV(C13,"Net assets",TRUE),"#.#"))))</f>
        <v>$ 12. Bn</v>
      </c>
    </row>
    <row r="14" spans="1:30" hidden="1">
      <c r="A14" s="3" t="s">
        <v>86</v>
      </c>
      <c r="B14" s="3" t="s">
        <v>97</v>
      </c>
      <c r="C14" s="3" t="e" vm="138">
        <v>#VALUE!</v>
      </c>
      <c r="D14" s="8">
        <v>4</v>
      </c>
      <c r="E14" s="3" t="s">
        <v>101</v>
      </c>
      <c r="F14" s="3" t="e" vm="141">
        <v>#VALUE!</v>
      </c>
      <c r="G14" s="3" t="str" cm="1">
        <f t="array" ref="G14">IFERROR(_FV(F14,"Industry"),"Not Applicable")</f>
        <v>Software &amp; IT Services</v>
      </c>
      <c r="H14" s="10" cm="1">
        <f t="array" ref="H14">_FV(F14,"Previous close",TRUE)</f>
        <v>355.04</v>
      </c>
      <c r="I14" s="10" cm="1">
        <f t="array" ref="I14">_FV(F14,"Open")</f>
        <v>358.6</v>
      </c>
      <c r="J14" s="10" cm="1">
        <f t="array" ref="J14">_FV(F14,"High")</f>
        <v>363.005</v>
      </c>
      <c r="K14" s="10" cm="1">
        <f t="array" ref="K14">_FV(F14,"Low")</f>
        <v>354.67</v>
      </c>
      <c r="L14" s="10" cm="1">
        <f t="array" ref="L14">_FV(F14,"Price")</f>
        <v>361.29</v>
      </c>
      <c r="M14" s="9" cm="1">
        <f t="array" ref="M14">_FV(F14,"Change")</f>
        <v>6.25</v>
      </c>
      <c r="N14" s="4" cm="1">
        <f t="array" ref="N14">_FV(F14,"Change (%)",TRUE)</f>
        <v>1.7603999999999998E-2</v>
      </c>
      <c r="O14" s="11" cm="1">
        <f t="array" ref="O14">_FV(F14,"52 week high",TRUE)</f>
        <v>382.92</v>
      </c>
      <c r="P14" s="11" cm="1">
        <f t="array" ref="P14">_FV(F14,"52 week low",TRUE)</f>
        <v>217.24</v>
      </c>
      <c r="Q14" s="11" cm="1">
        <f t="array" ref="Q14">IFERROR(_FV(F14,"P/E",TRUE),"")</f>
        <v>86.152799999999999</v>
      </c>
      <c r="R14" s="5" cm="1">
        <f t="array" ref="R14">IFERROR(_FV(F14,"Beta"),"")</f>
        <v>0.76849999999999996</v>
      </c>
      <c r="S14" s="16" cm="1">
        <f t="array" ref="S14">_FV(C14,"Previous close",TRUE)</f>
        <v>70.739999999999995</v>
      </c>
      <c r="T14" s="17" cm="1">
        <f t="array" ref="T14">_FV(C14,"Price")</f>
        <v>71.67</v>
      </c>
      <c r="U14" s="17" cm="1">
        <f t="array" ref="U14">_FV(C14,"Change")</f>
        <v>0.93</v>
      </c>
      <c r="V14" s="18" cm="1">
        <f t="array" ref="V14">_FV(C14,"Change (%)",TRUE)</f>
        <v>1.3146999999999999E-2</v>
      </c>
      <c r="W14" s="18" cm="1">
        <f t="array" ref="W14">_FV(C14,"Expense ratio",TRUE)</f>
        <v>7.000000000000001E-4</v>
      </c>
      <c r="X14" s="18" cm="1">
        <f t="array" ref="X14">_FV(C14,"Return (YTD)",TRUE)</f>
        <v>1.6794E-2</v>
      </c>
      <c r="Y14" s="18" cm="1">
        <f t="array" ref="Y14">_FV(C14,"Return (1y)",TRUE)</f>
        <v>7.3166999999999996E-2</v>
      </c>
      <c r="Z14" s="18" cm="1">
        <f t="array" ref="Z14">_FV(C14,"Return (3y)",TRUE)</f>
        <v>0.12034700000000001</v>
      </c>
      <c r="AA14" s="18" cm="1">
        <f t="array" ref="AA14">_FV(C14,"Return (5y)",TRUE)</f>
        <v>9.4971E-2</v>
      </c>
      <c r="AB14" s="19" cm="1">
        <f t="array" ref="AB14">_FV(C14,"Rating")</f>
        <v>0</v>
      </c>
      <c r="AC14" s="20" t="str" cm="1">
        <f t="array" ref="AC14">IF(_FV(C14,"Net assets",TRUE) &gt; 1000000000, "$ " &amp; TEXT(_FV(C14,"Net assets",TRUE)/1000000000,"#.#") &amp; " Bn", IF(_FV(C14,"Net assets",TRUE) &gt; 1000000, "$ " &amp; TEXT(_FV(C14,"Net assets",TRUE)/1000000,"#.#") &amp; " Mn",  IF(_FV(C14,"Net assets",TRUE) &gt; 1000, "$ " &amp; TEXT(_FV(C14,"Net assets",TRUE)/1000,"#.#") &amp; " K", "$ " &amp;  TEXT(_FV(C14,"Net assets",TRUE),"#.#"))))</f>
        <v>$ 12. Bn</v>
      </c>
    </row>
    <row r="15" spans="1:30" hidden="1">
      <c r="A15" s="3" t="s">
        <v>86</v>
      </c>
      <c r="B15" s="3" t="s">
        <v>97</v>
      </c>
      <c r="C15" s="3" t="e" vm="138">
        <v>#VALUE!</v>
      </c>
      <c r="D15" s="8">
        <v>5</v>
      </c>
      <c r="E15" s="3" t="s">
        <v>102</v>
      </c>
      <c r="F15" s="3" t="e" vm="22">
        <v>#VALUE!</v>
      </c>
      <c r="G15" s="3" t="str" cm="1">
        <f t="array" ref="G15">IFERROR(_FV(F15,"Industry"),"Not Applicable")</f>
        <v>Software &amp; IT Services</v>
      </c>
      <c r="H15" s="10" cm="1">
        <f t="array" ref="H15">_FV(F15,"Previous close",TRUE)</f>
        <v>304.87</v>
      </c>
      <c r="I15" s="10" cm="1">
        <f t="array" ref="I15">_FV(F15,"Open")</f>
        <v>307.74</v>
      </c>
      <c r="J15" s="10" cm="1">
        <f t="array" ref="J15">_FV(F15,"High")</f>
        <v>312.93</v>
      </c>
      <c r="K15" s="10" cm="1">
        <f t="array" ref="K15">_FV(F15,"Low")</f>
        <v>298.52</v>
      </c>
      <c r="L15" s="10" cm="1">
        <f t="array" ref="L15">_FV(F15,"Price")</f>
        <v>312.22000000000003</v>
      </c>
      <c r="M15" s="9" cm="1">
        <f t="array" ref="M15">_FV(F15,"Change")</f>
        <v>7.35</v>
      </c>
      <c r="N15" s="4" cm="1">
        <f t="array" ref="N15">_FV(F15,"Change (%)",TRUE)</f>
        <v>2.4108999999999998E-2</v>
      </c>
      <c r="O15" s="11" cm="1">
        <f t="array" ref="O15">_FV(F15,"52 week high",TRUE)</f>
        <v>312.22000000000003</v>
      </c>
      <c r="P15" s="11" cm="1">
        <f t="array" ref="P15">_FV(F15,"52 week low",TRUE)</f>
        <v>99.01</v>
      </c>
      <c r="Q15" s="11" t="str" cm="1">
        <f t="array" ref="Q15">IFERROR(_FV(F15,"P/E",TRUE),"")</f>
        <v/>
      </c>
      <c r="R15" s="5" cm="1">
        <f t="array" ref="R15">IFERROR(_FV(F15,"Beta"),"")</f>
        <v>1.4933000000000001</v>
      </c>
      <c r="S15" s="16" cm="1">
        <f t="array" ref="S15">_FV(C15,"Previous close",TRUE)</f>
        <v>70.739999999999995</v>
      </c>
      <c r="T15" s="17" cm="1">
        <f t="array" ref="T15">_FV(C15,"Price")</f>
        <v>71.67</v>
      </c>
      <c r="U15" s="17" cm="1">
        <f t="array" ref="U15">_FV(C15,"Change")</f>
        <v>0.93</v>
      </c>
      <c r="V15" s="18" cm="1">
        <f t="array" ref="V15">_FV(C15,"Change (%)",TRUE)</f>
        <v>1.3146999999999999E-2</v>
      </c>
      <c r="W15" s="18" cm="1">
        <f t="array" ref="W15">_FV(C15,"Expense ratio",TRUE)</f>
        <v>7.000000000000001E-4</v>
      </c>
      <c r="X15" s="18" cm="1">
        <f t="array" ref="X15">_FV(C15,"Return (YTD)",TRUE)</f>
        <v>1.6794E-2</v>
      </c>
      <c r="Y15" s="18" cm="1">
        <f t="array" ref="Y15">_FV(C15,"Return (1y)",TRUE)</f>
        <v>7.3166999999999996E-2</v>
      </c>
      <c r="Z15" s="18" cm="1">
        <f t="array" ref="Z15">_FV(C15,"Return (3y)",TRUE)</f>
        <v>0.12034700000000001</v>
      </c>
      <c r="AA15" s="18" cm="1">
        <f t="array" ref="AA15">_FV(C15,"Return (5y)",TRUE)</f>
        <v>9.4971E-2</v>
      </c>
      <c r="AB15" s="19" cm="1">
        <f t="array" ref="AB15">_FV(C15,"Rating")</f>
        <v>0</v>
      </c>
      <c r="AC15" s="20" t="str" cm="1">
        <f t="array" ref="AC15">IF(_FV(C15,"Net assets",TRUE) &gt; 1000000000, "$ " &amp; TEXT(_FV(C15,"Net assets",TRUE)/1000000000,"#.#") &amp; " Bn", IF(_FV(C15,"Net assets",TRUE) &gt; 1000000, "$ " &amp; TEXT(_FV(C15,"Net assets",TRUE)/1000000,"#.#") &amp; " Mn",  IF(_FV(C15,"Net assets",TRUE) &gt; 1000, "$ " &amp; TEXT(_FV(C15,"Net assets",TRUE)/1000,"#.#") &amp; " K", "$ " &amp;  TEXT(_FV(C15,"Net assets",TRUE),"#.#"))))</f>
        <v>$ 12. Bn</v>
      </c>
    </row>
    <row r="16" spans="1:30" hidden="1">
      <c r="A16" s="3" t="s">
        <v>86</v>
      </c>
      <c r="B16" s="3" t="s">
        <v>97</v>
      </c>
      <c r="C16" s="3" t="e" vm="138">
        <v>#VALUE!</v>
      </c>
      <c r="D16" s="8">
        <v>6</v>
      </c>
      <c r="E16" s="3" t="s">
        <v>103</v>
      </c>
      <c r="F16" s="3" t="e" vm="142">
        <v>#VALUE!</v>
      </c>
      <c r="G16" s="3" t="str" cm="1">
        <f t="array" ref="G16">IFERROR(_FV(F16,"Industry"),"Not Applicable")</f>
        <v>Electronic Equipment &amp; Parts</v>
      </c>
      <c r="H16" s="10" cm="1">
        <f t="array" ref="H16">_FV(F16,"Previous close",TRUE)</f>
        <v>257.20999999999998</v>
      </c>
      <c r="I16" s="10" cm="1">
        <f t="array" ref="I16">_FV(F16,"Open")</f>
        <v>260.89999999999998</v>
      </c>
      <c r="J16" s="10" cm="1">
        <f t="array" ref="J16">_FV(F16,"High")</f>
        <v>264.58</v>
      </c>
      <c r="K16" s="10" cm="1">
        <f t="array" ref="K16">_FV(F16,"Low")</f>
        <v>258.02999999999997</v>
      </c>
      <c r="L16" s="10" cm="1">
        <f t="array" ref="L16">_FV(F16,"Price")</f>
        <v>262.01</v>
      </c>
      <c r="M16" s="9" cm="1">
        <f t="array" ref="M16">_FV(F16,"Change")</f>
        <v>4.8</v>
      </c>
      <c r="N16" s="4" cm="1">
        <f t="array" ref="N16">_FV(F16,"Change (%)",TRUE)</f>
        <v>1.8662000000000002E-2</v>
      </c>
      <c r="O16" s="11" cm="1">
        <f t="array" ref="O16">_FV(F16,"52 week high",TRUE)</f>
        <v>278.60000000000002</v>
      </c>
      <c r="P16" s="11" cm="1">
        <f t="array" ref="P16">_FV(F16,"52 week low",TRUE)</f>
        <v>150.06</v>
      </c>
      <c r="Q16" s="11" cm="1">
        <f t="array" ref="Q16">IFERROR(_FV(F16,"P/E",TRUE),"")</f>
        <v>26.9253</v>
      </c>
      <c r="R16" s="5" cm="1">
        <f t="array" ref="R16">IFERROR(_FV(F16,"Beta"),"")</f>
        <v>1.6640999999999999</v>
      </c>
      <c r="S16" s="16" cm="1">
        <f t="array" ref="S16">_FV(C16,"Previous close",TRUE)</f>
        <v>70.739999999999995</v>
      </c>
      <c r="T16" s="17" cm="1">
        <f t="array" ref="T16">_FV(C16,"Price")</f>
        <v>71.67</v>
      </c>
      <c r="U16" s="17" cm="1">
        <f t="array" ref="U16">_FV(C16,"Change")</f>
        <v>0.93</v>
      </c>
      <c r="V16" s="18" cm="1">
        <f t="array" ref="V16">_FV(C16,"Change (%)",TRUE)</f>
        <v>1.3146999999999999E-2</v>
      </c>
      <c r="W16" s="18" cm="1">
        <f t="array" ref="W16">_FV(C16,"Expense ratio",TRUE)</f>
        <v>7.000000000000001E-4</v>
      </c>
      <c r="X16" s="18" cm="1">
        <f t="array" ref="X16">_FV(C16,"Return (YTD)",TRUE)</f>
        <v>1.6794E-2</v>
      </c>
      <c r="Y16" s="18" cm="1">
        <f t="array" ref="Y16">_FV(C16,"Return (1y)",TRUE)</f>
        <v>7.3166999999999996E-2</v>
      </c>
      <c r="Z16" s="18" cm="1">
        <f t="array" ref="Z16">_FV(C16,"Return (3y)",TRUE)</f>
        <v>0.12034700000000001</v>
      </c>
      <c r="AA16" s="18" cm="1">
        <f t="array" ref="AA16">_FV(C16,"Return (5y)",TRUE)</f>
        <v>9.4971E-2</v>
      </c>
      <c r="AB16" s="19" cm="1">
        <f t="array" ref="AB16">_FV(C16,"Rating")</f>
        <v>0</v>
      </c>
      <c r="AC16" s="20" t="str" cm="1">
        <f t="array" ref="AC16">IF(_FV(C16,"Net assets",TRUE) &gt; 1000000000, "$ " &amp; TEXT(_FV(C16,"Net assets",TRUE)/1000000000,"#.#") &amp; " Bn", IF(_FV(C16,"Net assets",TRUE) &gt; 1000000, "$ " &amp; TEXT(_FV(C16,"Net assets",TRUE)/1000000,"#.#") &amp; " Mn",  IF(_FV(C16,"Net assets",TRUE) &gt; 1000, "$ " &amp; TEXT(_FV(C16,"Net assets",TRUE)/1000,"#.#") &amp; " K", "$ " &amp;  TEXT(_FV(C16,"Net assets",TRUE),"#.#"))))</f>
        <v>$ 12. Bn</v>
      </c>
    </row>
    <row r="17" spans="1:29" hidden="1">
      <c r="A17" s="3" t="s">
        <v>86</v>
      </c>
      <c r="B17" s="3" t="s">
        <v>97</v>
      </c>
      <c r="C17" s="3" t="e" vm="138">
        <v>#VALUE!</v>
      </c>
      <c r="D17" s="8">
        <v>7</v>
      </c>
      <c r="E17" s="3" t="s">
        <v>104</v>
      </c>
      <c r="F17" s="3" t="e" vm="69">
        <v>#VALUE!</v>
      </c>
      <c r="G17" s="3" t="str" cm="1">
        <f t="array" ref="G17">IFERROR(_FV(F17,"Industry"),"Not Applicable")</f>
        <v>Healthcare Providers &amp; Services</v>
      </c>
      <c r="H17" s="10" cm="1">
        <f t="array" ref="H17">_FV(F17,"Previous close",TRUE)</f>
        <v>224.53</v>
      </c>
      <c r="I17" s="10" cm="1">
        <f t="array" ref="I17">_FV(F17,"Open")</f>
        <v>226.55</v>
      </c>
      <c r="J17" s="10" cm="1">
        <f t="array" ref="J17">_FV(F17,"High")</f>
        <v>229.41499999999999</v>
      </c>
      <c r="K17" s="10" cm="1">
        <f t="array" ref="K17">_FV(F17,"Low")</f>
        <v>221.56180000000001</v>
      </c>
      <c r="L17" s="10" cm="1">
        <f t="array" ref="L17">_FV(F17,"Price")</f>
        <v>228.43</v>
      </c>
      <c r="M17" s="9" cm="1">
        <f t="array" ref="M17">_FV(F17,"Change")</f>
        <v>3.9</v>
      </c>
      <c r="N17" s="4" cm="1">
        <f t="array" ref="N17">_FV(F17,"Change (%)",TRUE)</f>
        <v>1.737E-2</v>
      </c>
      <c r="O17" s="11" cm="1">
        <f t="array" ref="O17">_FV(F17,"52 week high",TRUE)</f>
        <v>228.43</v>
      </c>
      <c r="P17" s="11" cm="1">
        <f t="array" ref="P17">_FV(F17,"52 week low",TRUE)</f>
        <v>54.581000000000003</v>
      </c>
      <c r="Q17" s="11" cm="1">
        <f t="array" ref="Q17">IFERROR(_FV(F17,"P/E",TRUE),"")</f>
        <v>0</v>
      </c>
      <c r="R17" s="5" cm="1">
        <f t="array" ref="R17">IFERROR(_FV(F17,"Beta"),"")</f>
        <v>0.46200000000000002</v>
      </c>
      <c r="S17" s="16" cm="1">
        <f t="array" ref="S17">_FV(C17,"Previous close",TRUE)</f>
        <v>70.739999999999995</v>
      </c>
      <c r="T17" s="17" cm="1">
        <f t="array" ref="T17">_FV(C17,"Price")</f>
        <v>71.67</v>
      </c>
      <c r="U17" s="17" cm="1">
        <f t="array" ref="U17">_FV(C17,"Change")</f>
        <v>0.93</v>
      </c>
      <c r="V17" s="18" cm="1">
        <f t="array" ref="V17">_FV(C17,"Change (%)",TRUE)</f>
        <v>1.3146999999999999E-2</v>
      </c>
      <c r="W17" s="18" cm="1">
        <f t="array" ref="W17">_FV(C17,"Expense ratio",TRUE)</f>
        <v>7.000000000000001E-4</v>
      </c>
      <c r="X17" s="18" cm="1">
        <f t="array" ref="X17">_FV(C17,"Return (YTD)",TRUE)</f>
        <v>1.6794E-2</v>
      </c>
      <c r="Y17" s="18" cm="1">
        <f t="array" ref="Y17">_FV(C17,"Return (1y)",TRUE)</f>
        <v>7.3166999999999996E-2</v>
      </c>
      <c r="Z17" s="18" cm="1">
        <f t="array" ref="Z17">_FV(C17,"Return (3y)",TRUE)</f>
        <v>0.12034700000000001</v>
      </c>
      <c r="AA17" s="18" cm="1">
        <f t="array" ref="AA17">_FV(C17,"Return (5y)",TRUE)</f>
        <v>9.4971E-2</v>
      </c>
      <c r="AB17" s="19" cm="1">
        <f t="array" ref="AB17">_FV(C17,"Rating")</f>
        <v>0</v>
      </c>
      <c r="AC17" s="20" t="str" cm="1">
        <f t="array" ref="AC17">IF(_FV(C17,"Net assets",TRUE) &gt; 1000000000, "$ " &amp; TEXT(_FV(C17,"Net assets",TRUE)/1000000000,"#.#") &amp; " Bn", IF(_FV(C17,"Net assets",TRUE) &gt; 1000000, "$ " &amp; TEXT(_FV(C17,"Net assets",TRUE)/1000000,"#.#") &amp; " Mn",  IF(_FV(C17,"Net assets",TRUE) &gt; 1000, "$ " &amp; TEXT(_FV(C17,"Net assets",TRUE)/1000,"#.#") &amp; " K", "$ " &amp;  TEXT(_FV(C17,"Net assets",TRUE),"#.#"))))</f>
        <v>$ 12. Bn</v>
      </c>
    </row>
    <row r="18" spans="1:29" hidden="1">
      <c r="A18" s="3" t="s">
        <v>86</v>
      </c>
      <c r="B18" s="3" t="s">
        <v>97</v>
      </c>
      <c r="C18" s="3" t="e" vm="138">
        <v>#VALUE!</v>
      </c>
      <c r="D18" s="8">
        <v>8</v>
      </c>
      <c r="E18" s="3" t="s">
        <v>105</v>
      </c>
      <c r="F18" s="3" t="e" vm="143">
        <v>#VALUE!</v>
      </c>
      <c r="G18" s="3" t="str" cm="1">
        <f t="array" ref="G18">IFERROR(_FV(F18,"Industry"),"Not Applicable")</f>
        <v>Software &amp; IT Services</v>
      </c>
      <c r="H18" s="10" cm="1">
        <f t="array" ref="H18">_FV(F18,"Previous close",TRUE)</f>
        <v>462.49</v>
      </c>
      <c r="I18" s="10" cm="1">
        <f t="array" ref="I18">_FV(F18,"Open")</f>
        <v>470</v>
      </c>
      <c r="J18" s="10" cm="1">
        <f t="array" ref="J18">_FV(F18,"High")</f>
        <v>471.12</v>
      </c>
      <c r="K18" s="10" cm="1">
        <f t="array" ref="K18">_FV(F18,"Low")</f>
        <v>444.01</v>
      </c>
      <c r="L18" s="10" cm="1">
        <f t="array" ref="L18">_FV(F18,"Price")</f>
        <v>463</v>
      </c>
      <c r="M18" s="9" cm="1">
        <f t="array" ref="M18">_FV(F18,"Change")</f>
        <v>0.51</v>
      </c>
      <c r="N18" s="4" cm="1">
        <f t="array" ref="N18">_FV(F18,"Change (%)",TRUE)</f>
        <v>1.103E-3</v>
      </c>
      <c r="O18" s="11" cm="1">
        <f t="array" ref="O18">_FV(F18,"52 week high",TRUE)</f>
        <v>465.995</v>
      </c>
      <c r="P18" s="11" cm="1">
        <f t="array" ref="P18">_FV(F18,"52 week low",TRUE)</f>
        <v>136</v>
      </c>
      <c r="Q18" s="11" cm="1">
        <f t="array" ref="Q18">IFERROR(_FV(F18,"P/E",TRUE),"")</f>
        <v>181.6514</v>
      </c>
      <c r="R18" s="5" cm="1">
        <f t="array" ref="R18">IFERROR(_FV(F18,"Beta"),"")</f>
        <v>2.649</v>
      </c>
      <c r="S18" s="16" cm="1">
        <f t="array" ref="S18">_FV(C18,"Previous close",TRUE)</f>
        <v>70.739999999999995</v>
      </c>
      <c r="T18" s="17" cm="1">
        <f t="array" ref="T18">_FV(C18,"Price")</f>
        <v>71.67</v>
      </c>
      <c r="U18" s="17" cm="1">
        <f t="array" ref="U18">_FV(C18,"Change")</f>
        <v>0.93</v>
      </c>
      <c r="V18" s="18" cm="1">
        <f t="array" ref="V18">_FV(C18,"Change (%)",TRUE)</f>
        <v>1.3146999999999999E-2</v>
      </c>
      <c r="W18" s="18" cm="1">
        <f t="array" ref="W18">_FV(C18,"Expense ratio",TRUE)</f>
        <v>7.000000000000001E-4</v>
      </c>
      <c r="X18" s="18" cm="1">
        <f t="array" ref="X18">_FV(C18,"Return (YTD)",TRUE)</f>
        <v>1.6794E-2</v>
      </c>
      <c r="Y18" s="18" cm="1">
        <f t="array" ref="Y18">_FV(C18,"Return (1y)",TRUE)</f>
        <v>7.3166999999999996E-2</v>
      </c>
      <c r="Z18" s="18" cm="1">
        <f t="array" ref="Z18">_FV(C18,"Return (3y)",TRUE)</f>
        <v>0.12034700000000001</v>
      </c>
      <c r="AA18" s="18" cm="1">
        <f t="array" ref="AA18">_FV(C18,"Return (5y)",TRUE)</f>
        <v>9.4971E-2</v>
      </c>
      <c r="AB18" s="19" cm="1">
        <f t="array" ref="AB18">_FV(C18,"Rating")</f>
        <v>0</v>
      </c>
      <c r="AC18" s="20" t="str" cm="1">
        <f t="array" ref="AC18">IF(_FV(C18,"Net assets",TRUE) &gt; 1000000000, "$ " &amp; TEXT(_FV(C18,"Net assets",TRUE)/1000000000,"#.#") &amp; " Bn", IF(_FV(C18,"Net assets",TRUE) &gt; 1000000, "$ " &amp; TEXT(_FV(C18,"Net assets",TRUE)/1000000,"#.#") &amp; " Mn",  IF(_FV(C18,"Net assets",TRUE) &gt; 1000, "$ " &amp; TEXT(_FV(C18,"Net assets",TRUE)/1000,"#.#") &amp; " K", "$ " &amp;  TEXT(_FV(C18,"Net assets",TRUE),"#.#"))))</f>
        <v>$ 12. Bn</v>
      </c>
    </row>
    <row r="19" spans="1:29" hidden="1">
      <c r="A19" s="3" t="s">
        <v>86</v>
      </c>
      <c r="B19" s="3" t="s">
        <v>97</v>
      </c>
      <c r="C19" s="3" t="e" vm="138">
        <v>#VALUE!</v>
      </c>
      <c r="D19" s="8">
        <v>9</v>
      </c>
      <c r="E19" s="3" t="s">
        <v>106</v>
      </c>
      <c r="F19" s="3" t="e" vm="144">
        <v>#VALUE!</v>
      </c>
      <c r="G19" s="3" t="str" cm="1">
        <f t="array" ref="G19">IFERROR(_FV(F19,"Industry"),"Not Applicable")</f>
        <v>Software &amp; IT Services</v>
      </c>
      <c r="H19" s="10" cm="1">
        <f t="array" ref="H19">_FV(F19,"Previous close",TRUE)</f>
        <v>255.66</v>
      </c>
      <c r="I19" s="10" cm="1">
        <f t="array" ref="I19">_FV(F19,"Open")</f>
        <v>258.02999999999997</v>
      </c>
      <c r="J19" s="10" cm="1">
        <f t="array" ref="J19">_FV(F19,"High")</f>
        <v>262.51</v>
      </c>
      <c r="K19" s="10" cm="1">
        <f t="array" ref="K19">_FV(F19,"Low")</f>
        <v>255.19</v>
      </c>
      <c r="L19" s="10" cm="1">
        <f t="array" ref="L19">_FV(F19,"Price")</f>
        <v>262.10000000000002</v>
      </c>
      <c r="M19" s="9" cm="1">
        <f t="array" ref="M19">_FV(F19,"Change")</f>
        <v>6.44</v>
      </c>
      <c r="N19" s="4" cm="1">
        <f t="array" ref="N19">_FV(F19,"Change (%)",TRUE)</f>
        <v>2.5190000000000001E-2</v>
      </c>
      <c r="O19" s="11" cm="1">
        <f t="array" ref="O19">_FV(F19,"52 week high",TRUE)</f>
        <v>262.10000000000002</v>
      </c>
      <c r="P19" s="11" cm="1">
        <f t="array" ref="P19">_FV(F19,"52 week low",TRUE)</f>
        <v>151.97</v>
      </c>
      <c r="Q19" s="11" cm="1">
        <f t="array" ref="Q19">IFERROR(_FV(F19,"P/E",TRUE),"")</f>
        <v>51.797899999999998</v>
      </c>
      <c r="R19" s="5" cm="1">
        <f t="array" ref="R19">IFERROR(_FV(F19,"Beta"),"")</f>
        <v>1.306</v>
      </c>
      <c r="S19" s="16" cm="1">
        <f t="array" ref="S19">_FV(C19,"Previous close",TRUE)</f>
        <v>70.739999999999995</v>
      </c>
      <c r="T19" s="17" cm="1">
        <f t="array" ref="T19">_FV(C19,"Price")</f>
        <v>71.67</v>
      </c>
      <c r="U19" s="17" cm="1">
        <f t="array" ref="U19">_FV(C19,"Change")</f>
        <v>0.93</v>
      </c>
      <c r="V19" s="18" cm="1">
        <f t="array" ref="V19">_FV(C19,"Change (%)",TRUE)</f>
        <v>1.3146999999999999E-2</v>
      </c>
      <c r="W19" s="18" cm="1">
        <f t="array" ref="W19">_FV(C19,"Expense ratio",TRUE)</f>
        <v>7.000000000000001E-4</v>
      </c>
      <c r="X19" s="18" cm="1">
        <f t="array" ref="X19">_FV(C19,"Return (YTD)",TRUE)</f>
        <v>1.6794E-2</v>
      </c>
      <c r="Y19" s="18" cm="1">
        <f t="array" ref="Y19">_FV(C19,"Return (1y)",TRUE)</f>
        <v>7.3166999999999996E-2</v>
      </c>
      <c r="Z19" s="18" cm="1">
        <f t="array" ref="Z19">_FV(C19,"Return (3y)",TRUE)</f>
        <v>0.12034700000000001</v>
      </c>
      <c r="AA19" s="18" cm="1">
        <f t="array" ref="AA19">_FV(C19,"Return (5y)",TRUE)</f>
        <v>9.4971E-2</v>
      </c>
      <c r="AB19" s="19" cm="1">
        <f t="array" ref="AB19">_FV(C19,"Rating")</f>
        <v>0</v>
      </c>
      <c r="AC19" s="20" t="str" cm="1">
        <f t="array" ref="AC19">IF(_FV(C19,"Net assets",TRUE) &gt; 1000000000, "$ " &amp; TEXT(_FV(C19,"Net assets",TRUE)/1000000000,"#.#") &amp; " Bn", IF(_FV(C19,"Net assets",TRUE) &gt; 1000000, "$ " &amp; TEXT(_FV(C19,"Net assets",TRUE)/1000000,"#.#") &amp; " Mn",  IF(_FV(C19,"Net assets",TRUE) &gt; 1000, "$ " &amp; TEXT(_FV(C19,"Net assets",TRUE)/1000,"#.#") &amp; " K", "$ " &amp;  TEXT(_FV(C19,"Net assets",TRUE),"#.#"))))</f>
        <v>$ 12. Bn</v>
      </c>
    </row>
    <row r="20" spans="1:29" hidden="1">
      <c r="A20" s="3" t="s">
        <v>86</v>
      </c>
      <c r="B20" s="3" t="s">
        <v>97</v>
      </c>
      <c r="C20" s="3" t="e" vm="138">
        <v>#VALUE!</v>
      </c>
      <c r="D20" s="8">
        <v>10</v>
      </c>
      <c r="E20" s="3" t="s">
        <v>107</v>
      </c>
      <c r="F20" s="3" t="e" vm="44">
        <v>#VALUE!</v>
      </c>
      <c r="G20" s="3" t="str" cm="1">
        <f t="array" ref="G20">IFERROR(_FV(F20,"Industry"),"Not Applicable")</f>
        <v>Software &amp; IT Services</v>
      </c>
      <c r="H20" s="10" cm="1">
        <f t="array" ref="H20">_FV(F20,"Previous close",TRUE)</f>
        <v>212.83</v>
      </c>
      <c r="I20" s="10" cm="1">
        <f t="array" ref="I20">_FV(F20,"Open")</f>
        <v>216.33</v>
      </c>
      <c r="J20" s="10" cm="1">
        <f t="array" ref="J20">_FV(F20,"High")</f>
        <v>216.38</v>
      </c>
      <c r="K20" s="10" cm="1">
        <f t="array" ref="K20">_FV(F20,"Low")</f>
        <v>211.47</v>
      </c>
      <c r="L20" s="10" cm="1">
        <f t="array" ref="L20">_FV(F20,"Price")</f>
        <v>214.32</v>
      </c>
      <c r="M20" s="9" cm="1">
        <f t="array" ref="M20">_FV(F20,"Change")</f>
        <v>1.49</v>
      </c>
      <c r="N20" s="4" cm="1">
        <f t="array" ref="N20">_FV(F20,"Change (%)",TRUE)</f>
        <v>7.0009999999999994E-3</v>
      </c>
      <c r="O20" s="11" cm="1">
        <f t="array" ref="O20">_FV(F20,"52 week high",TRUE)</f>
        <v>214.67</v>
      </c>
      <c r="P20" s="11" cm="1">
        <f t="array" ref="P20">_FV(F20,"52 week low",TRUE)</f>
        <v>130.78</v>
      </c>
      <c r="Q20" s="11" cm="1">
        <f t="array" ref="Q20">IFERROR(_FV(F20,"P/E",TRUE),"")</f>
        <v>37.541499999999999</v>
      </c>
      <c r="R20" s="5" cm="1">
        <f t="array" ref="R20">IFERROR(_FV(F20,"Beta"),"")</f>
        <v>0.93159999999999998</v>
      </c>
      <c r="S20" s="16" cm="1">
        <f t="array" ref="S20">_FV(C20,"Previous close",TRUE)</f>
        <v>70.739999999999995</v>
      </c>
      <c r="T20" s="17" cm="1">
        <f t="array" ref="T20">_FV(C20,"Price")</f>
        <v>71.67</v>
      </c>
      <c r="U20" s="17" cm="1">
        <f t="array" ref="U20">_FV(C20,"Change")</f>
        <v>0.93</v>
      </c>
      <c r="V20" s="18" cm="1">
        <f t="array" ref="V20">_FV(C20,"Change (%)",TRUE)</f>
        <v>1.3146999999999999E-2</v>
      </c>
      <c r="W20" s="18" cm="1">
        <f t="array" ref="W20">_FV(C20,"Expense ratio",TRUE)</f>
        <v>7.000000000000001E-4</v>
      </c>
      <c r="X20" s="18" cm="1">
        <f t="array" ref="X20">_FV(C20,"Return (YTD)",TRUE)</f>
        <v>1.6794E-2</v>
      </c>
      <c r="Y20" s="18" cm="1">
        <f t="array" ref="Y20">_FV(C20,"Return (1y)",TRUE)</f>
        <v>7.3166999999999996E-2</v>
      </c>
      <c r="Z20" s="18" cm="1">
        <f t="array" ref="Z20">_FV(C20,"Return (3y)",TRUE)</f>
        <v>0.12034700000000001</v>
      </c>
      <c r="AA20" s="18" cm="1">
        <f t="array" ref="AA20">_FV(C20,"Return (5y)",TRUE)</f>
        <v>9.4971E-2</v>
      </c>
      <c r="AB20" s="19" cm="1">
        <f t="array" ref="AB20">_FV(C20,"Rating")</f>
        <v>0</v>
      </c>
      <c r="AC20" s="20" t="str" cm="1">
        <f t="array" ref="AC20">IF(_FV(C20,"Net assets",TRUE) &gt; 1000000000, "$ " &amp; TEXT(_FV(C20,"Net assets",TRUE)/1000000000,"#.#") &amp; " Bn", IF(_FV(C20,"Net assets",TRUE) &gt; 1000000, "$ " &amp; TEXT(_FV(C20,"Net assets",TRUE)/1000000,"#.#") &amp; " Mn",  IF(_FV(C20,"Net assets",TRUE) &gt; 1000, "$ " &amp; TEXT(_FV(C20,"Net assets",TRUE)/1000,"#.#") &amp; " K", "$ " &amp;  TEXT(_FV(C20,"Net assets",TRUE),"#.#"))))</f>
        <v>$ 12. Bn</v>
      </c>
    </row>
    <row r="21" spans="1:29">
      <c r="A21" s="3" t="s">
        <v>108</v>
      </c>
      <c r="B21" s="3" t="s">
        <v>109</v>
      </c>
      <c r="C21" s="3" t="e" vm="145">
        <v>#VALUE!</v>
      </c>
      <c r="D21" s="8">
        <v>1</v>
      </c>
      <c r="E21" s="3" t="s">
        <v>110</v>
      </c>
      <c r="F21" s="3" t="e" vm="9">
        <v>#VALUE!</v>
      </c>
      <c r="G21" s="3" t="str" cm="1">
        <f t="array" ref="G21">IFERROR(_FV(F21,"Industry"),"Not Applicable")</f>
        <v>Computers, Phones &amp; Household Electronics</v>
      </c>
      <c r="H21" s="10" cm="1">
        <f t="array" ref="H21">_FV(F21,"Previous close",TRUE)</f>
        <v>381.37</v>
      </c>
      <c r="I21" s="10" cm="1">
        <f t="array" ref="I21">_FV(F21,"Open")</f>
        <v>385.05</v>
      </c>
      <c r="J21" s="10" cm="1">
        <f t="array" ref="J21">_FV(F21,"High")</f>
        <v>385.27</v>
      </c>
      <c r="K21" s="10" cm="1">
        <f t="array" ref="K21">_FV(F21,"Low")</f>
        <v>378.69</v>
      </c>
      <c r="L21" s="10" cm="1">
        <f t="array" ref="L21">_FV(F21,"Price")</f>
        <v>382.73</v>
      </c>
      <c r="M21" s="9" cm="1">
        <f t="array" ref="M21">_FV(F21,"Change")</f>
        <v>1.36</v>
      </c>
      <c r="N21" s="4" cm="1">
        <f t="array" ref="N21">_FV(F21,"Change (%)",TRUE)</f>
        <v>3.5659999999999997E-3</v>
      </c>
      <c r="O21" s="11" cm="1">
        <f t="array" ref="O21">_FV(F21,"52 week high",TRUE)</f>
        <v>382.73</v>
      </c>
      <c r="P21" s="11" cm="1">
        <f t="array" ref="P21">_FV(F21,"52 week low",TRUE)</f>
        <v>192.58</v>
      </c>
      <c r="Q21" s="11" cm="1">
        <f t="array" ref="Q21">IFERROR(_FV(F21,"P/E",TRUE),"")</f>
        <v>29.897300000000001</v>
      </c>
      <c r="R21" s="5" cm="1">
        <f t="array" ref="R21">IFERROR(_FV(F21,"Beta"),"")</f>
        <v>1.1906000000000001</v>
      </c>
      <c r="S21" s="16" cm="1">
        <f t="array" ref="S21">_FV(C21,"Previous close",TRUE)</f>
        <v>107.07</v>
      </c>
      <c r="T21" s="17" cm="1">
        <f t="array" ref="T21">_FV(C21,"Price")</f>
        <v>108.44</v>
      </c>
      <c r="U21" s="17" cm="1">
        <f t="array" ref="U21">_FV(C21,"Change")</f>
        <v>1.37</v>
      </c>
      <c r="V21" s="18" cm="1">
        <f t="array" ref="V21">_FV(C21,"Change (%)",TRUE)</f>
        <v>1.2795000000000001E-2</v>
      </c>
      <c r="W21" s="18" cm="1">
        <f t="array" ref="W21">_FV(C21,"Expense ratio",TRUE)</f>
        <v>5.0000000000000001E-4</v>
      </c>
      <c r="X21" s="18" cm="1">
        <f t="array" ref="X21">_FV(C21,"Return (YTD)",TRUE)</f>
        <v>0.13178499999999999</v>
      </c>
      <c r="Y21" s="18" cm="1">
        <f t="array" ref="Y21">_FV(C21,"Return (1y)",TRUE)</f>
        <v>0.24059700000000001</v>
      </c>
      <c r="Z21" s="18" cm="1">
        <f t="array" ref="Z21">_FV(C21,"Return (3y)",TRUE)</f>
        <v>0.18781300000000001</v>
      </c>
      <c r="AA21" s="18" cm="1">
        <f t="array" ref="AA21">_FV(C21,"Return (5y)",TRUE)</f>
        <v>0.151199</v>
      </c>
      <c r="AB21" s="19" cm="1">
        <f t="array" ref="AB21">_FV(C21,"Rating")</f>
        <v>2.9485999999999999</v>
      </c>
      <c r="AC21" s="20" t="str" cm="1">
        <f t="array" ref="AC21">IF(_FV(C21,"Net assets",TRUE) &gt; 1000000000, "$ " &amp; TEXT(_FV(C21,"Net assets",TRUE)/1000000000,"#.#") &amp; " Bn", IF(_FV(C21,"Net assets",TRUE) &gt; 1000000, "$ " &amp; TEXT(_FV(C21,"Net assets",TRUE)/1000000,"#.#") &amp; " Mn",  IF(_FV(C21,"Net assets",TRUE) &gt; 1000, "$ " &amp; TEXT(_FV(C21,"Net assets",TRUE)/1000,"#.#") &amp; " K", "$ " &amp;  TEXT(_FV(C21,"Net assets",TRUE),"#.#"))))</f>
        <v>$ 40.9 Bn</v>
      </c>
    </row>
    <row r="22" spans="1:29">
      <c r="A22" s="3" t="s">
        <v>108</v>
      </c>
      <c r="B22" s="3" t="s">
        <v>109</v>
      </c>
      <c r="C22" s="3" t="e" vm="145">
        <v>#VALUE!</v>
      </c>
      <c r="D22" s="8">
        <v>2</v>
      </c>
      <c r="E22" s="3" t="s">
        <v>111</v>
      </c>
      <c r="F22" s="3" t="e" vm="6">
        <v>#VALUE!</v>
      </c>
      <c r="G22" s="3" t="str" cm="1">
        <f t="array" ref="G22">IFERROR(_FV(F22,"Industry"),"Not Applicable")</f>
        <v>Diversified Retail</v>
      </c>
      <c r="H22" s="10" cm="1">
        <f t="array" ref="H22">_FV(F22,"Previous close",TRUE)</f>
        <v>3081.11</v>
      </c>
      <c r="I22" s="10" cm="1">
        <f t="array" ref="I22">_FV(F22,"Open")</f>
        <v>3115.99</v>
      </c>
      <c r="J22" s="10" cm="1">
        <f t="array" ref="J22">_FV(F22,"High")</f>
        <v>3193.8798999999999</v>
      </c>
      <c r="K22" s="10" cm="1">
        <f t="array" ref="K22">_FV(F22,"Low")</f>
        <v>3074.0016000000001</v>
      </c>
      <c r="L22" s="10" cm="1">
        <f t="array" ref="L22">_FV(F22,"Price")</f>
        <v>3182.63</v>
      </c>
      <c r="M22" s="9" cm="1">
        <f t="array" ref="M22">_FV(F22,"Change")</f>
        <v>101.52</v>
      </c>
      <c r="N22" s="4" cm="1">
        <f t="array" ref="N22">_FV(F22,"Change (%)",TRUE)</f>
        <v>3.2948999999999999E-2</v>
      </c>
      <c r="O22" s="11" cm="1">
        <f t="array" ref="O22">_FV(F22,"52 week high",TRUE)</f>
        <v>3182.63</v>
      </c>
      <c r="P22" s="11" cm="1">
        <f t="array" ref="P22">_FV(F22,"52 week low",TRUE)</f>
        <v>1626.0318</v>
      </c>
      <c r="Q22" s="11" cm="1">
        <f t="array" ref="Q22">IFERROR(_FV(F22,"P/E",TRUE),"")</f>
        <v>147.18219999999999</v>
      </c>
      <c r="R22" s="5" cm="1">
        <f t="array" ref="R22">IFERROR(_FV(F22,"Beta"),"")</f>
        <v>1.3112999999999999</v>
      </c>
      <c r="S22" s="16" cm="1">
        <f t="array" ref="S22">_FV(C22,"Previous close",TRUE)</f>
        <v>107.07</v>
      </c>
      <c r="T22" s="17" cm="1">
        <f t="array" ref="T22">_FV(C22,"Price")</f>
        <v>108.44</v>
      </c>
      <c r="U22" s="17" cm="1">
        <f t="array" ref="U22">_FV(C22,"Change")</f>
        <v>1.37</v>
      </c>
      <c r="V22" s="18" cm="1">
        <f t="array" ref="V22">_FV(C22,"Change (%)",TRUE)</f>
        <v>1.2795000000000001E-2</v>
      </c>
      <c r="W22" s="18" cm="1">
        <f t="array" ref="W22">_FV(C22,"Expense ratio",TRUE)</f>
        <v>5.0000000000000001E-4</v>
      </c>
      <c r="X22" s="18" cm="1">
        <f t="array" ref="X22">_FV(C22,"Return (YTD)",TRUE)</f>
        <v>0.13178499999999999</v>
      </c>
      <c r="Y22" s="18" cm="1">
        <f t="array" ref="Y22">_FV(C22,"Return (1y)",TRUE)</f>
        <v>0.24059700000000001</v>
      </c>
      <c r="Z22" s="18" cm="1">
        <f t="array" ref="Z22">_FV(C22,"Return (3y)",TRUE)</f>
        <v>0.18781300000000001</v>
      </c>
      <c r="AA22" s="18" cm="1">
        <f t="array" ref="AA22">_FV(C22,"Return (5y)",TRUE)</f>
        <v>0.151199</v>
      </c>
      <c r="AB22" s="19" cm="1">
        <f t="array" ref="AB22">_FV(C22,"Rating")</f>
        <v>2.9485999999999999</v>
      </c>
      <c r="AC22" s="20" t="str" cm="1">
        <f t="array" ref="AC22">IF(_FV(C22,"Net assets",TRUE) &gt; 1000000000, "$ " &amp; TEXT(_FV(C22,"Net assets",TRUE)/1000000000,"#.#") &amp; " Bn", IF(_FV(C22,"Net assets",TRUE) &gt; 1000000, "$ " &amp; TEXT(_FV(C22,"Net assets",TRUE)/1000000,"#.#") &amp; " Mn",  IF(_FV(C22,"Net assets",TRUE) &gt; 1000, "$ " &amp; TEXT(_FV(C22,"Net assets",TRUE)/1000,"#.#") &amp; " K", "$ " &amp;  TEXT(_FV(C22,"Net assets",TRUE),"#.#"))))</f>
        <v>$ 40.9 Bn</v>
      </c>
    </row>
    <row r="23" spans="1:29">
      <c r="A23" s="3" t="s">
        <v>108</v>
      </c>
      <c r="B23" s="3" t="s">
        <v>109</v>
      </c>
      <c r="C23" s="3" t="e" vm="145">
        <v>#VALUE!</v>
      </c>
      <c r="D23" s="8">
        <v>3</v>
      </c>
      <c r="E23" s="3" t="s">
        <v>112</v>
      </c>
      <c r="F23" s="3" t="e" vm="5">
        <v>#VALUE!</v>
      </c>
      <c r="G23" s="3" t="str" cm="1">
        <f t="array" ref="G23">IFERROR(_FV(F23,"Industry"),"Not Applicable")</f>
        <v>Software &amp; IT Services</v>
      </c>
      <c r="H23" s="10" cm="1">
        <f t="array" ref="H23">_FV(F23,"Previous close",TRUE)</f>
        <v>1496</v>
      </c>
      <c r="I23" s="10" cm="1">
        <f t="array" ref="I23">_FV(F23,"Open")</f>
        <v>1506.45</v>
      </c>
      <c r="J23" s="10" cm="1">
        <f t="array" ref="J23">_FV(F23,"High")</f>
        <v>1522.72</v>
      </c>
      <c r="K23" s="10" cm="1">
        <f t="array" ref="K23">_FV(F23,"Low")</f>
        <v>1488.085</v>
      </c>
      <c r="L23" s="10" cm="1">
        <f t="array" ref="L23">_FV(F23,"Price")</f>
        <v>1510.99</v>
      </c>
      <c r="M23" s="9" cm="1">
        <f t="array" ref="M23">_FV(F23,"Change")</f>
        <v>14.99</v>
      </c>
      <c r="N23" s="4" cm="1">
        <f t="array" ref="N23">_FV(F23,"Change (%)",TRUE)</f>
        <v>1.0019999999999999E-2</v>
      </c>
      <c r="O23" s="11" cm="1">
        <f t="array" ref="O23">_FV(F23,"52 week high",TRUE)</f>
        <v>1532.1062999999999</v>
      </c>
      <c r="P23" s="11" cm="1">
        <f t="array" ref="P23">_FV(F23,"52 week low",TRUE)</f>
        <v>1013.5361</v>
      </c>
      <c r="Q23" s="11" cm="1">
        <f t="array" ref="Q23">IFERROR(_FV(F23,"P/E",TRUE),"")</f>
        <v>30.182400000000001</v>
      </c>
      <c r="R23" s="5" cm="1">
        <f t="array" ref="R23">IFERROR(_FV(F23,"Beta"),"")</f>
        <v>1.0474000000000001</v>
      </c>
      <c r="S23" s="16" cm="1">
        <f t="array" ref="S23">_FV(C23,"Previous close",TRUE)</f>
        <v>107.07</v>
      </c>
      <c r="T23" s="17" cm="1">
        <f t="array" ref="T23">_FV(C23,"Price")</f>
        <v>108.44</v>
      </c>
      <c r="U23" s="17" cm="1">
        <f t="array" ref="U23">_FV(C23,"Change")</f>
        <v>1.37</v>
      </c>
      <c r="V23" s="18" cm="1">
        <f t="array" ref="V23">_FV(C23,"Change (%)",TRUE)</f>
        <v>1.2795000000000001E-2</v>
      </c>
      <c r="W23" s="18" cm="1">
        <f t="array" ref="W23">_FV(C23,"Expense ratio",TRUE)</f>
        <v>5.0000000000000001E-4</v>
      </c>
      <c r="X23" s="18" cm="1">
        <f t="array" ref="X23">_FV(C23,"Return (YTD)",TRUE)</f>
        <v>0.13178499999999999</v>
      </c>
      <c r="Y23" s="18" cm="1">
        <f t="array" ref="Y23">_FV(C23,"Return (1y)",TRUE)</f>
        <v>0.24059700000000001</v>
      </c>
      <c r="Z23" s="18" cm="1">
        <f t="array" ref="Z23">_FV(C23,"Return (3y)",TRUE)</f>
        <v>0.18781300000000001</v>
      </c>
      <c r="AA23" s="18" cm="1">
        <f t="array" ref="AA23">_FV(C23,"Return (5y)",TRUE)</f>
        <v>0.151199</v>
      </c>
      <c r="AB23" s="19" cm="1">
        <f t="array" ref="AB23">_FV(C23,"Rating")</f>
        <v>2.9485999999999999</v>
      </c>
      <c r="AC23" s="20" t="str" cm="1">
        <f t="array" ref="AC23">IF(_FV(C23,"Net assets",TRUE) &gt; 1000000000, "$ " &amp; TEXT(_FV(C23,"Net assets",TRUE)/1000000000,"#.#") &amp; " Bn", IF(_FV(C23,"Net assets",TRUE) &gt; 1000000, "$ " &amp; TEXT(_FV(C23,"Net assets",TRUE)/1000000,"#.#") &amp; " Mn",  IF(_FV(C23,"Net assets",TRUE) &gt; 1000, "$ " &amp; TEXT(_FV(C23,"Net assets",TRUE)/1000,"#.#") &amp; " K", "$ " &amp;  TEXT(_FV(C23,"Net assets",TRUE),"#.#"))))</f>
        <v>$ 40.9 Bn</v>
      </c>
    </row>
    <row r="24" spans="1:29">
      <c r="A24" s="3" t="s">
        <v>108</v>
      </c>
      <c r="B24" s="3" t="s">
        <v>109</v>
      </c>
      <c r="C24" s="3" t="e" vm="145">
        <v>#VALUE!</v>
      </c>
      <c r="D24" s="8">
        <v>4</v>
      </c>
      <c r="E24" s="3" t="s">
        <v>113</v>
      </c>
      <c r="F24" s="3" t="e" vm="126">
        <v>#VALUE!</v>
      </c>
      <c r="G24" s="3" t="str" cm="1">
        <f t="array" ref="G24">IFERROR(_FV(F24,"Industry"),"Not Applicable")</f>
        <v>Software &amp; IT Services</v>
      </c>
      <c r="H24" s="10" cm="1">
        <f t="array" ref="H24">_FV(F24,"Previous close",TRUE)</f>
        <v>243.58</v>
      </c>
      <c r="I24" s="10" cm="1">
        <f t="array" ref="I24">_FV(F24,"Open")</f>
        <v>245</v>
      </c>
      <c r="J24" s="10" cm="1">
        <f t="array" ref="J24">_FV(F24,"High")</f>
        <v>246.52500000000001</v>
      </c>
      <c r="K24" s="10" cm="1">
        <f t="array" ref="K24">_FV(F24,"Low")</f>
        <v>239.24</v>
      </c>
      <c r="L24" s="10" cm="1">
        <f t="array" ref="L24">_FV(F24,"Price")</f>
        <v>244.5</v>
      </c>
      <c r="M24" s="9" cm="1">
        <f t="array" ref="M24">_FV(F24,"Change")</f>
        <v>0.92</v>
      </c>
      <c r="N24" s="4" cm="1">
        <f t="array" ref="N24">_FV(F24,"Change (%)",TRUE)</f>
        <v>3.777E-3</v>
      </c>
      <c r="O24" s="11" cm="1">
        <f t="array" ref="O24">_FV(F24,"52 week high",TRUE)</f>
        <v>247.65</v>
      </c>
      <c r="P24" s="11" cm="1">
        <f t="array" ref="P24">_FV(F24,"52 week low",TRUE)</f>
        <v>137.10059999999999</v>
      </c>
      <c r="Q24" s="11" cm="1">
        <f t="array" ref="Q24">IFERROR(_FV(F24,"P/E",TRUE),"")</f>
        <v>35.042999999999999</v>
      </c>
      <c r="R24" s="5" cm="1">
        <f t="array" ref="R24">IFERROR(_FV(F24,"Beta"),"")</f>
        <v>1.1961999999999999</v>
      </c>
      <c r="S24" s="16" cm="1">
        <f t="array" ref="S24">_FV(C24,"Previous close",TRUE)</f>
        <v>107.07</v>
      </c>
      <c r="T24" s="17" cm="1">
        <f t="array" ref="T24">_FV(C24,"Price")</f>
        <v>108.44</v>
      </c>
      <c r="U24" s="17" cm="1">
        <f t="array" ref="U24">_FV(C24,"Change")</f>
        <v>1.37</v>
      </c>
      <c r="V24" s="18" cm="1">
        <f t="array" ref="V24">_FV(C24,"Change (%)",TRUE)</f>
        <v>1.2795000000000001E-2</v>
      </c>
      <c r="W24" s="18" cm="1">
        <f t="array" ref="W24">_FV(C24,"Expense ratio",TRUE)</f>
        <v>5.0000000000000001E-4</v>
      </c>
      <c r="X24" s="18" cm="1">
        <f t="array" ref="X24">_FV(C24,"Return (YTD)",TRUE)</f>
        <v>0.13178499999999999</v>
      </c>
      <c r="Y24" s="18" cm="1">
        <f t="array" ref="Y24">_FV(C24,"Return (1y)",TRUE)</f>
        <v>0.24059700000000001</v>
      </c>
      <c r="Z24" s="18" cm="1">
        <f t="array" ref="Z24">_FV(C24,"Return (3y)",TRUE)</f>
        <v>0.18781300000000001</v>
      </c>
      <c r="AA24" s="18" cm="1">
        <f t="array" ref="AA24">_FV(C24,"Return (5y)",TRUE)</f>
        <v>0.151199</v>
      </c>
      <c r="AB24" s="19" cm="1">
        <f t="array" ref="AB24">_FV(C24,"Rating")</f>
        <v>2.9485999999999999</v>
      </c>
      <c r="AC24" s="20" t="str" cm="1">
        <f t="array" ref="AC24">IF(_FV(C24,"Net assets",TRUE) &gt; 1000000000, "$ " &amp; TEXT(_FV(C24,"Net assets",TRUE)/1000000000,"#.#") &amp; " Bn", IF(_FV(C24,"Net assets",TRUE) &gt; 1000000, "$ " &amp; TEXT(_FV(C24,"Net assets",TRUE)/1000000,"#.#") &amp; " Mn",  IF(_FV(C24,"Net assets",TRUE) &gt; 1000, "$ " &amp; TEXT(_FV(C24,"Net assets",TRUE)/1000,"#.#") &amp; " K", "$ " &amp;  TEXT(_FV(C24,"Net assets",TRUE),"#.#"))))</f>
        <v>$ 40.9 Bn</v>
      </c>
    </row>
    <row r="25" spans="1:29">
      <c r="A25" s="3" t="s">
        <v>108</v>
      </c>
      <c r="B25" s="3" t="s">
        <v>109</v>
      </c>
      <c r="C25" s="3" t="e" vm="145">
        <v>#VALUE!</v>
      </c>
      <c r="D25" s="8">
        <v>5</v>
      </c>
      <c r="E25" s="3" t="s">
        <v>114</v>
      </c>
      <c r="F25" s="3" t="e" vm="78">
        <v>#VALUE!</v>
      </c>
      <c r="G25" s="3" t="str" cm="1">
        <f t="array" ref="G25">IFERROR(_FV(F25,"Industry"),"Not Applicable")</f>
        <v>Software &amp; IT Services</v>
      </c>
      <c r="H25" s="10" cm="1">
        <f t="array" ref="H25">_FV(F25,"Previous close",TRUE)</f>
        <v>195.07</v>
      </c>
      <c r="I25" s="10" cm="1">
        <f t="array" ref="I25">_FV(F25,"Open")</f>
        <v>195</v>
      </c>
      <c r="J25" s="10" cm="1">
        <f t="array" ref="J25">_FV(F25,"High")</f>
        <v>195.49</v>
      </c>
      <c r="K25" s="10" cm="1">
        <f t="array" ref="K25">_FV(F25,"Low")</f>
        <v>189.95</v>
      </c>
      <c r="L25" s="10" cm="1">
        <f t="array" ref="L25">_FV(F25,"Price")</f>
        <v>192.21</v>
      </c>
      <c r="M25" s="9" cm="1">
        <f t="array" ref="M25">_FV(F25,"Change")</f>
        <v>-2.86</v>
      </c>
      <c r="N25" s="4" cm="1">
        <f t="array" ref="N25">_FV(F25,"Change (%)",TRUE)</f>
        <v>-1.4661E-2</v>
      </c>
      <c r="O25" s="11" cm="1">
        <f t="array" ref="O25">_FV(F25,"52 week high",TRUE)</f>
        <v>214.17</v>
      </c>
      <c r="P25" s="11" cm="1">
        <f t="array" ref="P25">_FV(F25,"52 week low",TRUE)</f>
        <v>133.93</v>
      </c>
      <c r="Q25" s="11" cm="1">
        <f t="array" ref="Q25">IFERROR(_FV(F25,"P/E",TRUE),"")</f>
        <v>35.134700000000002</v>
      </c>
      <c r="R25" s="5" cm="1">
        <f t="array" ref="R25">IFERROR(_FV(F25,"Beta"),"")</f>
        <v>0.90959999999999996</v>
      </c>
      <c r="S25" s="16" cm="1">
        <f t="array" ref="S25">_FV(C25,"Previous close",TRUE)</f>
        <v>107.07</v>
      </c>
      <c r="T25" s="17" cm="1">
        <f t="array" ref="T25">_FV(C25,"Price")</f>
        <v>108.44</v>
      </c>
      <c r="U25" s="17" cm="1">
        <f t="array" ref="U25">_FV(C25,"Change")</f>
        <v>1.37</v>
      </c>
      <c r="V25" s="18" cm="1">
        <f t="array" ref="V25">_FV(C25,"Change (%)",TRUE)</f>
        <v>1.2795000000000001E-2</v>
      </c>
      <c r="W25" s="18" cm="1">
        <f t="array" ref="W25">_FV(C25,"Expense ratio",TRUE)</f>
        <v>5.0000000000000001E-4</v>
      </c>
      <c r="X25" s="18" cm="1">
        <f t="array" ref="X25">_FV(C25,"Return (YTD)",TRUE)</f>
        <v>0.13178499999999999</v>
      </c>
      <c r="Y25" s="18" cm="1">
        <f t="array" ref="Y25">_FV(C25,"Return (1y)",TRUE)</f>
        <v>0.24059700000000001</v>
      </c>
      <c r="Z25" s="18" cm="1">
        <f t="array" ref="Z25">_FV(C25,"Return (3y)",TRUE)</f>
        <v>0.18781300000000001</v>
      </c>
      <c r="AA25" s="18" cm="1">
        <f t="array" ref="AA25">_FV(C25,"Return (5y)",TRUE)</f>
        <v>0.151199</v>
      </c>
      <c r="AB25" s="19" cm="1">
        <f t="array" ref="AB25">_FV(C25,"Rating")</f>
        <v>2.9485999999999999</v>
      </c>
      <c r="AC25" s="20" t="str" cm="1">
        <f t="array" ref="AC25">IF(_FV(C25,"Net assets",TRUE) &gt; 1000000000, "$ " &amp; TEXT(_FV(C25,"Net assets",TRUE)/1000000000,"#.#") &amp; " Bn", IF(_FV(C25,"Net assets",TRUE) &gt; 1000000, "$ " &amp; TEXT(_FV(C25,"Net assets",TRUE)/1000000,"#.#") &amp; " Mn",  IF(_FV(C25,"Net assets",TRUE) &gt; 1000, "$ " &amp; TEXT(_FV(C25,"Net assets",TRUE)/1000,"#.#") &amp; " K", "$ " &amp;  TEXT(_FV(C25,"Net assets",TRUE),"#.#"))))</f>
        <v>$ 40.9 Bn</v>
      </c>
    </row>
    <row r="26" spans="1:29">
      <c r="A26" s="3" t="s">
        <v>108</v>
      </c>
      <c r="B26" s="3" t="s">
        <v>109</v>
      </c>
      <c r="C26" s="3" t="e" vm="145">
        <v>#VALUE!</v>
      </c>
      <c r="D26" s="8">
        <v>6</v>
      </c>
      <c r="E26" s="3" t="s">
        <v>115</v>
      </c>
      <c r="F26" s="3" t="e" vm="127">
        <v>#VALUE!</v>
      </c>
      <c r="G26" s="3" t="str" cm="1">
        <f t="array" ref="G26">IFERROR(_FV(F26,"Industry"),"Not Applicable")</f>
        <v>Specialty Retailers</v>
      </c>
      <c r="H26" s="10" cm="1">
        <f t="array" ref="H26">_FV(F26,"Previous close",TRUE)</f>
        <v>249.17</v>
      </c>
      <c r="I26" s="10" cm="1">
        <f t="array" ref="I26">_FV(F26,"Open")</f>
        <v>249.66</v>
      </c>
      <c r="J26" s="10" cm="1">
        <f t="array" ref="J26">_FV(F26,"High")</f>
        <v>250.51</v>
      </c>
      <c r="K26" s="10" cm="1">
        <f t="array" ref="K26">_FV(F26,"Low")</f>
        <v>246.35</v>
      </c>
      <c r="L26" s="10" cm="1">
        <f t="array" ref="L26">_FV(F26,"Price")</f>
        <v>247.96</v>
      </c>
      <c r="M26" s="9" cm="1">
        <f t="array" ref="M26">_FV(F26,"Change")</f>
        <v>-1.21</v>
      </c>
      <c r="N26" s="4" cm="1">
        <f t="array" ref="N26">_FV(F26,"Change (%)",TRUE)</f>
        <v>-4.8560000000000001E-3</v>
      </c>
      <c r="O26" s="11" cm="1">
        <f t="array" ref="O26">_FV(F26,"52 week high",TRUE)</f>
        <v>259.2867</v>
      </c>
      <c r="P26" s="11" cm="1">
        <f t="array" ref="P26">_FV(F26,"52 week low",TRUE)</f>
        <v>140.63</v>
      </c>
      <c r="Q26" s="11" cm="1">
        <f t="array" ref="Q26">IFERROR(_FV(F26,"P/E",TRUE),"")</f>
        <v>24.764700000000001</v>
      </c>
      <c r="R26" s="5" cm="1">
        <f t="array" ref="R26">IFERROR(_FV(F26,"Beta"),"")</f>
        <v>1.0528999999999999</v>
      </c>
      <c r="S26" s="16" cm="1">
        <f t="array" ref="S26">_FV(C26,"Previous close",TRUE)</f>
        <v>107.07</v>
      </c>
      <c r="T26" s="17" cm="1">
        <f t="array" ref="T26">_FV(C26,"Price")</f>
        <v>108.44</v>
      </c>
      <c r="U26" s="17" cm="1">
        <f t="array" ref="U26">_FV(C26,"Change")</f>
        <v>1.37</v>
      </c>
      <c r="V26" s="18" cm="1">
        <f t="array" ref="V26">_FV(C26,"Change (%)",TRUE)</f>
        <v>1.2795000000000001E-2</v>
      </c>
      <c r="W26" s="18" cm="1">
        <f t="array" ref="W26">_FV(C26,"Expense ratio",TRUE)</f>
        <v>5.0000000000000001E-4</v>
      </c>
      <c r="X26" s="18" cm="1">
        <f t="array" ref="X26">_FV(C26,"Return (YTD)",TRUE)</f>
        <v>0.13178499999999999</v>
      </c>
      <c r="Y26" s="18" cm="1">
        <f t="array" ref="Y26">_FV(C26,"Return (1y)",TRUE)</f>
        <v>0.24059700000000001</v>
      </c>
      <c r="Z26" s="18" cm="1">
        <f t="array" ref="Z26">_FV(C26,"Return (3y)",TRUE)</f>
        <v>0.18781300000000001</v>
      </c>
      <c r="AA26" s="18" cm="1">
        <f t="array" ref="AA26">_FV(C26,"Return (5y)",TRUE)</f>
        <v>0.151199</v>
      </c>
      <c r="AB26" s="19" cm="1">
        <f t="array" ref="AB26">_FV(C26,"Rating")</f>
        <v>2.9485999999999999</v>
      </c>
      <c r="AC26" s="20" t="str" cm="1">
        <f t="array" ref="AC26">IF(_FV(C26,"Net assets",TRUE) &gt; 1000000000, "$ " &amp; TEXT(_FV(C26,"Net assets",TRUE)/1000000000,"#.#") &amp; " Bn", IF(_FV(C26,"Net assets",TRUE) &gt; 1000000, "$ " &amp; TEXT(_FV(C26,"Net assets",TRUE)/1000000,"#.#") &amp; " Mn",  IF(_FV(C26,"Net assets",TRUE) &gt; 1000, "$ " &amp; TEXT(_FV(C26,"Net assets",TRUE)/1000,"#.#") &amp; " K", "$ " &amp;  TEXT(_FV(C26,"Net assets",TRUE),"#.#"))))</f>
        <v>$ 40.9 Bn</v>
      </c>
    </row>
    <row r="27" spans="1:29">
      <c r="A27" s="3" t="s">
        <v>108</v>
      </c>
      <c r="B27" s="3" t="s">
        <v>109</v>
      </c>
      <c r="C27" s="3" t="e" vm="145">
        <v>#VALUE!</v>
      </c>
      <c r="D27" s="8">
        <v>7</v>
      </c>
      <c r="E27" s="3" t="s">
        <v>116</v>
      </c>
      <c r="F27" s="3" t="e" vm="42">
        <v>#VALUE!</v>
      </c>
      <c r="G27" s="3" t="str" cm="1">
        <f t="array" ref="G27">IFERROR(_FV(F27,"Industry"),"Not Applicable")</f>
        <v>Software &amp; IT Services</v>
      </c>
      <c r="H27" s="10" cm="1">
        <f t="array" ref="H27">_FV(F27,"Previous close",TRUE)</f>
        <v>300.14999999999998</v>
      </c>
      <c r="I27" s="10" cm="1">
        <f t="array" ref="I27">_FV(F27,"Open")</f>
        <v>299.62</v>
      </c>
      <c r="J27" s="10" cm="1">
        <f t="array" ref="J27">_FV(F27,"High")</f>
        <v>300.72000000000003</v>
      </c>
      <c r="K27" s="10" cm="1">
        <f t="array" ref="K27">_FV(F27,"Low")</f>
        <v>290.56</v>
      </c>
      <c r="L27" s="10" cm="1">
        <f t="array" ref="L27">_FV(F27,"Price")</f>
        <v>294.58999999999997</v>
      </c>
      <c r="M27" s="9" cm="1">
        <f t="array" ref="M27">_FV(F27,"Change")</f>
        <v>-5.56</v>
      </c>
      <c r="N27" s="4" cm="1">
        <f t="array" ref="N27">_FV(F27,"Change (%)",TRUE)</f>
        <v>-1.8523999999999999E-2</v>
      </c>
      <c r="O27" s="11" cm="1">
        <f t="array" ref="O27">_FV(F27,"52 week high",TRUE)</f>
        <v>347.25</v>
      </c>
      <c r="P27" s="11" cm="1">
        <f t="array" ref="P27">_FV(F27,"52 week low",TRUE)</f>
        <v>199.99</v>
      </c>
      <c r="Q27" s="11" cm="1">
        <f t="array" ref="Q27">IFERROR(_FV(F27,"P/E",TRUE),"")</f>
        <v>38.514600000000002</v>
      </c>
      <c r="R27" s="5" cm="1">
        <f t="array" ref="R27">IFERROR(_FV(F27,"Beta"),"")</f>
        <v>1.0678000000000001</v>
      </c>
      <c r="S27" s="16" cm="1">
        <f t="array" ref="S27">_FV(C27,"Previous close",TRUE)</f>
        <v>107.07</v>
      </c>
      <c r="T27" s="17" cm="1">
        <f t="array" ref="T27">_FV(C27,"Price")</f>
        <v>108.44</v>
      </c>
      <c r="U27" s="17" cm="1">
        <f t="array" ref="U27">_FV(C27,"Change")</f>
        <v>1.37</v>
      </c>
      <c r="V27" s="18" cm="1">
        <f t="array" ref="V27">_FV(C27,"Change (%)",TRUE)</f>
        <v>1.2795000000000001E-2</v>
      </c>
      <c r="W27" s="18" cm="1">
        <f t="array" ref="W27">_FV(C27,"Expense ratio",TRUE)</f>
        <v>5.0000000000000001E-4</v>
      </c>
      <c r="X27" s="18" cm="1">
        <f t="array" ref="X27">_FV(C27,"Return (YTD)",TRUE)</f>
        <v>0.13178499999999999</v>
      </c>
      <c r="Y27" s="18" cm="1">
        <f t="array" ref="Y27">_FV(C27,"Return (1y)",TRUE)</f>
        <v>0.24059700000000001</v>
      </c>
      <c r="Z27" s="18" cm="1">
        <f t="array" ref="Z27">_FV(C27,"Return (3y)",TRUE)</f>
        <v>0.18781300000000001</v>
      </c>
      <c r="AA27" s="18" cm="1">
        <f t="array" ref="AA27">_FV(C27,"Return (5y)",TRUE)</f>
        <v>0.151199</v>
      </c>
      <c r="AB27" s="19" cm="1">
        <f t="array" ref="AB27">_FV(C27,"Rating")</f>
        <v>2.9485999999999999</v>
      </c>
      <c r="AC27" s="20" t="str" cm="1">
        <f t="array" ref="AC27">IF(_FV(C27,"Net assets",TRUE) &gt; 1000000000, "$ " &amp; TEXT(_FV(C27,"Net assets",TRUE)/1000000000,"#.#") &amp; " Bn", IF(_FV(C27,"Net assets",TRUE) &gt; 1000000, "$ " &amp; TEXT(_FV(C27,"Net assets",TRUE)/1000000,"#.#") &amp; " Mn",  IF(_FV(C27,"Net assets",TRUE) &gt; 1000, "$ " &amp; TEXT(_FV(C27,"Net assets",TRUE)/1000,"#.#") &amp; " K", "$ " &amp;  TEXT(_FV(C27,"Net assets",TRUE),"#.#"))))</f>
        <v>$ 40.9 Bn</v>
      </c>
    </row>
    <row r="28" spans="1:29">
      <c r="A28" s="3" t="s">
        <v>108</v>
      </c>
      <c r="B28" s="3" t="s">
        <v>117</v>
      </c>
      <c r="C28" s="3" t="e" vm="146">
        <v>#VALUE!</v>
      </c>
      <c r="D28" s="8">
        <v>1</v>
      </c>
      <c r="E28" s="3" t="s">
        <v>107</v>
      </c>
      <c r="F28" s="3" t="e" vm="44">
        <v>#VALUE!</v>
      </c>
      <c r="G28" s="3" t="str" cm="1">
        <f t="array" ref="G28">IFERROR(_FV(F28,"Industry"),"Not Applicable")</f>
        <v>Software &amp; IT Services</v>
      </c>
      <c r="H28" s="10" cm="1">
        <f t="array" ref="H28">_FV(F28,"Previous close",TRUE)</f>
        <v>212.83</v>
      </c>
      <c r="I28" s="10" cm="1">
        <f t="array" ref="I28">_FV(F28,"Open")</f>
        <v>216.33</v>
      </c>
      <c r="J28" s="10" cm="1">
        <f t="array" ref="J28">_FV(F28,"High")</f>
        <v>216.38</v>
      </c>
      <c r="K28" s="10" cm="1">
        <f t="array" ref="K28">_FV(F28,"Low")</f>
        <v>211.47</v>
      </c>
      <c r="L28" s="10" cm="1">
        <f t="array" ref="L28">_FV(F28,"Price")</f>
        <v>214.32</v>
      </c>
      <c r="M28" s="9" cm="1">
        <f t="array" ref="M28">_FV(F28,"Change")</f>
        <v>1.49</v>
      </c>
      <c r="N28" s="4" cm="1">
        <f t="array" ref="N28">_FV(F28,"Change (%)",TRUE)</f>
        <v>7.0009999999999994E-3</v>
      </c>
      <c r="O28" s="11" cm="1">
        <f t="array" ref="O28">_FV(F28,"52 week high",TRUE)</f>
        <v>214.67</v>
      </c>
      <c r="P28" s="11" cm="1">
        <f t="array" ref="P28">_FV(F28,"52 week low",TRUE)</f>
        <v>130.78</v>
      </c>
      <c r="Q28" s="11" cm="1">
        <f t="array" ref="Q28">IFERROR(_FV(F28,"P/E",TRUE),"")</f>
        <v>37.541499999999999</v>
      </c>
      <c r="R28" s="5" cm="1">
        <f t="array" ref="R28">IFERROR(_FV(F28,"Beta"),"")</f>
        <v>0.93159999999999998</v>
      </c>
      <c r="S28" s="16" cm="1">
        <f t="array" ref="S28">_FV(C28,"Previous close",TRUE)</f>
        <v>19.649999999999999</v>
      </c>
      <c r="T28" s="17" cm="1">
        <f t="array" ref="T28">_FV(C28,"Price")</f>
        <v>19.920000000000002</v>
      </c>
      <c r="U28" s="17" cm="1">
        <f t="array" ref="U28">_FV(C28,"Change")</f>
        <v>0.27</v>
      </c>
      <c r="V28" s="18" cm="1">
        <f t="array" ref="V28">_FV(C28,"Change (%)",TRUE)</f>
        <v>1.374E-2</v>
      </c>
      <c r="W28" s="18" cm="1">
        <f t="array" ref="W28">_FV(C28,"Expense ratio",TRUE)</f>
        <v>5.0000000000000001E-4</v>
      </c>
      <c r="X28" s="18" cm="1">
        <f t="array" ref="X28">_FV(C28,"Return (YTD)",TRUE)</f>
        <v>0.118283</v>
      </c>
      <c r="Y28" s="18" cm="1">
        <f t="array" ref="Y28">_FV(C28,"Return (1y)",TRUE)</f>
        <v>0.22612400000000002</v>
      </c>
      <c r="Z28" s="18" cm="1">
        <f t="array" ref="Z28">_FV(C28,"Return (3y)",TRUE)</f>
        <v>0.19758800000000001</v>
      </c>
      <c r="AA28" s="18" cm="1">
        <f t="array" ref="AA28">_FV(C28,"Return (5y)",TRUE)</f>
        <v>0</v>
      </c>
      <c r="AB28" s="19" cm="1">
        <f t="array" ref="AB28">_FV(C28,"Rating")</f>
        <v>0</v>
      </c>
      <c r="AC28" s="20" t="str" cm="1">
        <f t="array" ref="AC28">IF(_FV(C28,"Net assets",TRUE) &gt; 1000000000, "$ " &amp; TEXT(_FV(C28,"Net assets",TRUE)/1000000000,"#.#") &amp; " Bn", IF(_FV(C28,"Net assets",TRUE) &gt; 1000000, "$ " &amp; TEXT(_FV(C28,"Net assets",TRUE)/1000000,"#.#") &amp; " Mn",  IF(_FV(C28,"Net assets",TRUE) &gt; 1000, "$ " &amp; TEXT(_FV(C28,"Net assets",TRUE)/1000,"#.#") &amp; " K", "$ " &amp;  TEXT(_FV(C28,"Net assets",TRUE),"#.#"))))</f>
        <v>$ 4.4 Bn</v>
      </c>
    </row>
    <row r="29" spans="1:29">
      <c r="A29" s="3" t="s">
        <v>108</v>
      </c>
      <c r="B29" s="3" t="s">
        <v>117</v>
      </c>
      <c r="C29" s="3" t="e" vm="146">
        <v>#VALUE!</v>
      </c>
      <c r="D29" s="8">
        <v>2</v>
      </c>
      <c r="E29" s="3" t="s">
        <v>110</v>
      </c>
      <c r="F29" s="3" t="e" vm="9">
        <v>#VALUE!</v>
      </c>
      <c r="G29" s="3" t="str" cm="1">
        <f t="array" ref="G29">IFERROR(_FV(F29,"Industry"),"Not Applicable")</f>
        <v>Computers, Phones &amp; Household Electronics</v>
      </c>
      <c r="H29" s="10" cm="1">
        <f t="array" ref="H29">_FV(F29,"Previous close",TRUE)</f>
        <v>381.37</v>
      </c>
      <c r="I29" s="10" cm="1">
        <f t="array" ref="I29">_FV(F29,"Open")</f>
        <v>385.05</v>
      </c>
      <c r="J29" s="10" cm="1">
        <f t="array" ref="J29">_FV(F29,"High")</f>
        <v>385.27</v>
      </c>
      <c r="K29" s="10" cm="1">
        <f t="array" ref="K29">_FV(F29,"Low")</f>
        <v>378.69</v>
      </c>
      <c r="L29" s="10" cm="1">
        <f t="array" ref="L29">_FV(F29,"Price")</f>
        <v>382.73</v>
      </c>
      <c r="M29" s="9" cm="1">
        <f t="array" ref="M29">_FV(F29,"Change")</f>
        <v>1.36</v>
      </c>
      <c r="N29" s="4" cm="1">
        <f t="array" ref="N29">_FV(F29,"Change (%)",TRUE)</f>
        <v>3.5659999999999997E-3</v>
      </c>
      <c r="O29" s="11" cm="1">
        <f t="array" ref="O29">_FV(F29,"52 week high",TRUE)</f>
        <v>382.73</v>
      </c>
      <c r="P29" s="11" cm="1">
        <f t="array" ref="P29">_FV(F29,"52 week low",TRUE)</f>
        <v>192.58</v>
      </c>
      <c r="Q29" s="11" cm="1">
        <f t="array" ref="Q29">IFERROR(_FV(F29,"P/E",TRUE),"")</f>
        <v>29.897300000000001</v>
      </c>
      <c r="R29" s="5" cm="1">
        <f t="array" ref="R29">IFERROR(_FV(F29,"Beta"),"")</f>
        <v>1.1906000000000001</v>
      </c>
      <c r="S29" s="16" cm="1">
        <f t="array" ref="S29">_FV(C29,"Previous close",TRUE)</f>
        <v>19.649999999999999</v>
      </c>
      <c r="T29" s="17" cm="1">
        <f t="array" ref="T29">_FV(C29,"Price")</f>
        <v>19.920000000000002</v>
      </c>
      <c r="U29" s="17" cm="1">
        <f t="array" ref="U29">_FV(C29,"Change")</f>
        <v>0.27</v>
      </c>
      <c r="V29" s="18" cm="1">
        <f t="array" ref="V29">_FV(C29,"Change (%)",TRUE)</f>
        <v>1.374E-2</v>
      </c>
      <c r="W29" s="18" cm="1">
        <f t="array" ref="W29">_FV(C29,"Expense ratio",TRUE)</f>
        <v>5.0000000000000001E-4</v>
      </c>
      <c r="X29" s="18" cm="1">
        <f t="array" ref="X29">_FV(C29,"Return (YTD)",TRUE)</f>
        <v>0.118283</v>
      </c>
      <c r="Y29" s="18" cm="1">
        <f t="array" ref="Y29">_FV(C29,"Return (1y)",TRUE)</f>
        <v>0.22612400000000002</v>
      </c>
      <c r="Z29" s="18" cm="1">
        <f t="array" ref="Z29">_FV(C29,"Return (3y)",TRUE)</f>
        <v>0.19758800000000001</v>
      </c>
      <c r="AA29" s="18" cm="1">
        <f t="array" ref="AA29">_FV(C29,"Return (5y)",TRUE)</f>
        <v>0</v>
      </c>
      <c r="AB29" s="19" cm="1">
        <f t="array" ref="AB29">_FV(C29,"Rating")</f>
        <v>0</v>
      </c>
      <c r="AC29" s="20" t="str" cm="1">
        <f t="array" ref="AC29">IF(_FV(C29,"Net assets",TRUE) &gt; 1000000000, "$ " &amp; TEXT(_FV(C29,"Net assets",TRUE)/1000000000,"#.#") &amp; " Bn", IF(_FV(C29,"Net assets",TRUE) &gt; 1000000, "$ " &amp; TEXT(_FV(C29,"Net assets",TRUE)/1000000,"#.#") &amp; " Mn",  IF(_FV(C29,"Net assets",TRUE) &gt; 1000, "$ " &amp; TEXT(_FV(C29,"Net assets",TRUE)/1000,"#.#") &amp; " K", "$ " &amp;  TEXT(_FV(C29,"Net assets",TRUE),"#.#"))))</f>
        <v>$ 4.4 Bn</v>
      </c>
    </row>
    <row r="30" spans="1:29">
      <c r="A30" s="3" t="s">
        <v>108</v>
      </c>
      <c r="B30" s="3" t="s">
        <v>117</v>
      </c>
      <c r="C30" s="3" t="e" vm="146">
        <v>#VALUE!</v>
      </c>
      <c r="D30" s="8">
        <v>3</v>
      </c>
      <c r="E30" s="3" t="s">
        <v>111</v>
      </c>
      <c r="F30" s="3" t="e" vm="6">
        <v>#VALUE!</v>
      </c>
      <c r="G30" s="3" t="str" cm="1">
        <f t="array" ref="G30">IFERROR(_FV(F30,"Industry"),"Not Applicable")</f>
        <v>Diversified Retail</v>
      </c>
      <c r="H30" s="10" cm="1">
        <f t="array" ref="H30">_FV(F30,"Previous close",TRUE)</f>
        <v>3081.11</v>
      </c>
      <c r="I30" s="10" cm="1">
        <f t="array" ref="I30">_FV(F30,"Open")</f>
        <v>3115.99</v>
      </c>
      <c r="J30" s="10" cm="1">
        <f t="array" ref="J30">_FV(F30,"High")</f>
        <v>3193.8798999999999</v>
      </c>
      <c r="K30" s="10" cm="1">
        <f t="array" ref="K30">_FV(F30,"Low")</f>
        <v>3074.0016000000001</v>
      </c>
      <c r="L30" s="10" cm="1">
        <f t="array" ref="L30">_FV(F30,"Price")</f>
        <v>3182.63</v>
      </c>
      <c r="M30" s="9" cm="1">
        <f t="array" ref="M30">_FV(F30,"Change")</f>
        <v>101.52</v>
      </c>
      <c r="N30" s="4" cm="1">
        <f t="array" ref="N30">_FV(F30,"Change (%)",TRUE)</f>
        <v>3.2948999999999999E-2</v>
      </c>
      <c r="O30" s="11" cm="1">
        <f t="array" ref="O30">_FV(F30,"52 week high",TRUE)</f>
        <v>3182.63</v>
      </c>
      <c r="P30" s="11" cm="1">
        <f t="array" ref="P30">_FV(F30,"52 week low",TRUE)</f>
        <v>1626.0318</v>
      </c>
      <c r="Q30" s="11" cm="1">
        <f t="array" ref="Q30">IFERROR(_FV(F30,"P/E",TRUE),"")</f>
        <v>147.18219999999999</v>
      </c>
      <c r="R30" s="5" cm="1">
        <f t="array" ref="R30">IFERROR(_FV(F30,"Beta"),"")</f>
        <v>1.3112999999999999</v>
      </c>
      <c r="S30" s="16" cm="1">
        <f t="array" ref="S30">_FV(C30,"Previous close",TRUE)</f>
        <v>19.649999999999999</v>
      </c>
      <c r="T30" s="17" cm="1">
        <f t="array" ref="T30">_FV(C30,"Price")</f>
        <v>19.920000000000002</v>
      </c>
      <c r="U30" s="17" cm="1">
        <f t="array" ref="U30">_FV(C30,"Change")</f>
        <v>0.27</v>
      </c>
      <c r="V30" s="18" cm="1">
        <f t="array" ref="V30">_FV(C30,"Change (%)",TRUE)</f>
        <v>1.374E-2</v>
      </c>
      <c r="W30" s="18" cm="1">
        <f t="array" ref="W30">_FV(C30,"Expense ratio",TRUE)</f>
        <v>5.0000000000000001E-4</v>
      </c>
      <c r="X30" s="18" cm="1">
        <f t="array" ref="X30">_FV(C30,"Return (YTD)",TRUE)</f>
        <v>0.118283</v>
      </c>
      <c r="Y30" s="18" cm="1">
        <f t="array" ref="Y30">_FV(C30,"Return (1y)",TRUE)</f>
        <v>0.22612400000000002</v>
      </c>
      <c r="Z30" s="18" cm="1">
        <f t="array" ref="Z30">_FV(C30,"Return (3y)",TRUE)</f>
        <v>0.19758800000000001</v>
      </c>
      <c r="AA30" s="18" cm="1">
        <f t="array" ref="AA30">_FV(C30,"Return (5y)",TRUE)</f>
        <v>0</v>
      </c>
      <c r="AB30" s="19" cm="1">
        <f t="array" ref="AB30">_FV(C30,"Rating")</f>
        <v>0</v>
      </c>
      <c r="AC30" s="20" t="str" cm="1">
        <f t="array" ref="AC30">IF(_FV(C30,"Net assets",TRUE) &gt; 1000000000, "$ " &amp; TEXT(_FV(C30,"Net assets",TRUE)/1000000000,"#.#") &amp; " Bn", IF(_FV(C30,"Net assets",TRUE) &gt; 1000000, "$ " &amp; TEXT(_FV(C30,"Net assets",TRUE)/1000000,"#.#") &amp; " Mn",  IF(_FV(C30,"Net assets",TRUE) &gt; 1000, "$ " &amp; TEXT(_FV(C30,"Net assets",TRUE)/1000,"#.#") &amp; " K", "$ " &amp;  TEXT(_FV(C30,"Net assets",TRUE),"#.#"))))</f>
        <v>$ 4.4 Bn</v>
      </c>
    </row>
    <row r="31" spans="1:29">
      <c r="A31" s="3" t="s">
        <v>108</v>
      </c>
      <c r="B31" s="3" t="s">
        <v>117</v>
      </c>
      <c r="C31" s="3" t="e" vm="146">
        <v>#VALUE!</v>
      </c>
      <c r="D31" s="8">
        <v>4</v>
      </c>
      <c r="E31" s="3" t="s">
        <v>113</v>
      </c>
      <c r="F31" s="3" t="e" vm="126">
        <v>#VALUE!</v>
      </c>
      <c r="G31" s="3" t="str" cm="1">
        <f t="array" ref="G31">IFERROR(_FV(F31,"Industry"),"Not Applicable")</f>
        <v>Software &amp; IT Services</v>
      </c>
      <c r="H31" s="10" cm="1">
        <f t="array" ref="H31">_FV(F31,"Previous close",TRUE)</f>
        <v>243.58</v>
      </c>
      <c r="I31" s="10" cm="1">
        <f t="array" ref="I31">_FV(F31,"Open")</f>
        <v>245</v>
      </c>
      <c r="J31" s="10" cm="1">
        <f t="array" ref="J31">_FV(F31,"High")</f>
        <v>246.52500000000001</v>
      </c>
      <c r="K31" s="10" cm="1">
        <f t="array" ref="K31">_FV(F31,"Low")</f>
        <v>239.24</v>
      </c>
      <c r="L31" s="10" cm="1">
        <f t="array" ref="L31">_FV(F31,"Price")</f>
        <v>244.5</v>
      </c>
      <c r="M31" s="9" cm="1">
        <f t="array" ref="M31">_FV(F31,"Change")</f>
        <v>0.92</v>
      </c>
      <c r="N31" s="4" cm="1">
        <f t="array" ref="N31">_FV(F31,"Change (%)",TRUE)</f>
        <v>3.777E-3</v>
      </c>
      <c r="O31" s="11" cm="1">
        <f t="array" ref="O31">_FV(F31,"52 week high",TRUE)</f>
        <v>247.65</v>
      </c>
      <c r="P31" s="11" cm="1">
        <f t="array" ref="P31">_FV(F31,"52 week low",TRUE)</f>
        <v>137.10059999999999</v>
      </c>
      <c r="Q31" s="11" cm="1">
        <f t="array" ref="Q31">IFERROR(_FV(F31,"P/E",TRUE),"")</f>
        <v>35.042999999999999</v>
      </c>
      <c r="R31" s="5" cm="1">
        <f t="array" ref="R31">IFERROR(_FV(F31,"Beta"),"")</f>
        <v>1.1961999999999999</v>
      </c>
      <c r="S31" s="16" cm="1">
        <f t="array" ref="S31">_FV(C31,"Previous close",TRUE)</f>
        <v>19.649999999999999</v>
      </c>
      <c r="T31" s="17" cm="1">
        <f t="array" ref="T31">_FV(C31,"Price")</f>
        <v>19.920000000000002</v>
      </c>
      <c r="U31" s="17" cm="1">
        <f t="array" ref="U31">_FV(C31,"Change")</f>
        <v>0.27</v>
      </c>
      <c r="V31" s="18" cm="1">
        <f t="array" ref="V31">_FV(C31,"Change (%)",TRUE)</f>
        <v>1.374E-2</v>
      </c>
      <c r="W31" s="18" cm="1">
        <f t="array" ref="W31">_FV(C31,"Expense ratio",TRUE)</f>
        <v>5.0000000000000001E-4</v>
      </c>
      <c r="X31" s="18" cm="1">
        <f t="array" ref="X31">_FV(C31,"Return (YTD)",TRUE)</f>
        <v>0.118283</v>
      </c>
      <c r="Y31" s="18" cm="1">
        <f t="array" ref="Y31">_FV(C31,"Return (1y)",TRUE)</f>
        <v>0.22612400000000002</v>
      </c>
      <c r="Z31" s="18" cm="1">
        <f t="array" ref="Z31">_FV(C31,"Return (3y)",TRUE)</f>
        <v>0.19758800000000001</v>
      </c>
      <c r="AA31" s="18" cm="1">
        <f t="array" ref="AA31">_FV(C31,"Return (5y)",TRUE)</f>
        <v>0</v>
      </c>
      <c r="AB31" s="19" cm="1">
        <f t="array" ref="AB31">_FV(C31,"Rating")</f>
        <v>0</v>
      </c>
      <c r="AC31" s="20" t="str" cm="1">
        <f t="array" ref="AC31">IF(_FV(C31,"Net assets",TRUE) &gt; 1000000000, "$ " &amp; TEXT(_FV(C31,"Net assets",TRUE)/1000000000,"#.#") &amp; " Bn", IF(_FV(C31,"Net assets",TRUE) &gt; 1000000, "$ " &amp; TEXT(_FV(C31,"Net assets",TRUE)/1000000,"#.#") &amp; " Mn",  IF(_FV(C31,"Net assets",TRUE) &gt; 1000, "$ " &amp; TEXT(_FV(C31,"Net assets",TRUE)/1000,"#.#") &amp; " K", "$ " &amp;  TEXT(_FV(C31,"Net assets",TRUE),"#.#"))))</f>
        <v>$ 4.4 Bn</v>
      </c>
    </row>
    <row r="32" spans="1:29">
      <c r="A32" s="3" t="s">
        <v>108</v>
      </c>
      <c r="B32" s="3" t="s">
        <v>117</v>
      </c>
      <c r="C32" s="3" t="e" vm="146">
        <v>#VALUE!</v>
      </c>
      <c r="D32" s="8">
        <v>5</v>
      </c>
      <c r="E32" s="3" t="s">
        <v>112</v>
      </c>
      <c r="F32" s="3" t="e" vm="5">
        <v>#VALUE!</v>
      </c>
      <c r="G32" s="3" t="str" cm="1">
        <f t="array" ref="G32">IFERROR(_FV(F32,"Industry"),"Not Applicable")</f>
        <v>Software &amp; IT Services</v>
      </c>
      <c r="H32" s="10" cm="1">
        <f t="array" ref="H32">_FV(F32,"Previous close",TRUE)</f>
        <v>1496</v>
      </c>
      <c r="I32" s="10" cm="1">
        <f t="array" ref="I32">_FV(F32,"Open")</f>
        <v>1506.45</v>
      </c>
      <c r="J32" s="10" cm="1">
        <f t="array" ref="J32">_FV(F32,"High")</f>
        <v>1522.72</v>
      </c>
      <c r="K32" s="10" cm="1">
        <f t="array" ref="K32">_FV(F32,"Low")</f>
        <v>1488.085</v>
      </c>
      <c r="L32" s="10" cm="1">
        <f t="array" ref="L32">_FV(F32,"Price")</f>
        <v>1510.99</v>
      </c>
      <c r="M32" s="9" cm="1">
        <f t="array" ref="M32">_FV(F32,"Change")</f>
        <v>14.99</v>
      </c>
      <c r="N32" s="4" cm="1">
        <f t="array" ref="N32">_FV(F32,"Change (%)",TRUE)</f>
        <v>1.0019999999999999E-2</v>
      </c>
      <c r="O32" s="11" cm="1">
        <f t="array" ref="O32">_FV(F32,"52 week high",TRUE)</f>
        <v>1532.1062999999999</v>
      </c>
      <c r="P32" s="11" cm="1">
        <f t="array" ref="P32">_FV(F32,"52 week low",TRUE)</f>
        <v>1013.5361</v>
      </c>
      <c r="Q32" s="11" cm="1">
        <f t="array" ref="Q32">IFERROR(_FV(F32,"P/E",TRUE),"")</f>
        <v>30.182400000000001</v>
      </c>
      <c r="R32" s="5" cm="1">
        <f t="array" ref="R32">IFERROR(_FV(F32,"Beta"),"")</f>
        <v>1.0474000000000001</v>
      </c>
      <c r="S32" s="16" cm="1">
        <f t="array" ref="S32">_FV(C32,"Previous close",TRUE)</f>
        <v>19.649999999999999</v>
      </c>
      <c r="T32" s="17" cm="1">
        <f t="array" ref="T32">_FV(C32,"Price")</f>
        <v>19.920000000000002</v>
      </c>
      <c r="U32" s="17" cm="1">
        <f t="array" ref="U32">_FV(C32,"Change")</f>
        <v>0.27</v>
      </c>
      <c r="V32" s="18" cm="1">
        <f t="array" ref="V32">_FV(C32,"Change (%)",TRUE)</f>
        <v>1.374E-2</v>
      </c>
      <c r="W32" s="18" cm="1">
        <f t="array" ref="W32">_FV(C32,"Expense ratio",TRUE)</f>
        <v>5.0000000000000001E-4</v>
      </c>
      <c r="X32" s="18" cm="1">
        <f t="array" ref="X32">_FV(C32,"Return (YTD)",TRUE)</f>
        <v>0.118283</v>
      </c>
      <c r="Y32" s="18" cm="1">
        <f t="array" ref="Y32">_FV(C32,"Return (1y)",TRUE)</f>
        <v>0.22612400000000002</v>
      </c>
      <c r="Z32" s="18" cm="1">
        <f t="array" ref="Z32">_FV(C32,"Return (3y)",TRUE)</f>
        <v>0.19758800000000001</v>
      </c>
      <c r="AA32" s="18" cm="1">
        <f t="array" ref="AA32">_FV(C32,"Return (5y)",TRUE)</f>
        <v>0</v>
      </c>
      <c r="AB32" s="19" cm="1">
        <f t="array" ref="AB32">_FV(C32,"Rating")</f>
        <v>0</v>
      </c>
      <c r="AC32" s="20" t="str" cm="1">
        <f t="array" ref="AC32">IF(_FV(C32,"Net assets",TRUE) &gt; 1000000000, "$ " &amp; TEXT(_FV(C32,"Net assets",TRUE)/1000000000,"#.#") &amp; " Bn", IF(_FV(C32,"Net assets",TRUE) &gt; 1000000, "$ " &amp; TEXT(_FV(C32,"Net assets",TRUE)/1000000,"#.#") &amp; " Mn",  IF(_FV(C32,"Net assets",TRUE) &gt; 1000, "$ " &amp; TEXT(_FV(C32,"Net assets",TRUE)/1000,"#.#") &amp; " K", "$ " &amp;  TEXT(_FV(C32,"Net assets",TRUE),"#.#"))))</f>
        <v>$ 4.4 Bn</v>
      </c>
    </row>
    <row r="33" spans="1:29">
      <c r="A33" s="3" t="s">
        <v>108</v>
      </c>
      <c r="B33" s="3" t="s">
        <v>117</v>
      </c>
      <c r="C33" s="3" t="e" vm="146">
        <v>#VALUE!</v>
      </c>
      <c r="D33" s="8">
        <v>6</v>
      </c>
      <c r="E33" s="3" t="s">
        <v>118</v>
      </c>
      <c r="F33" s="3" t="e" vm="123">
        <v>#VALUE!</v>
      </c>
      <c r="G33" s="3" t="str" cm="1">
        <f t="array" ref="G33">IFERROR(_FV(F33,"Industry"),"Not Applicable")</f>
        <v>Software &amp; IT Services</v>
      </c>
      <c r="H33" s="10" cm="1">
        <f t="array" ref="H33">_FV(F33,"Previous close",TRUE)</f>
        <v>1503.6</v>
      </c>
      <c r="I33" s="10" cm="1">
        <f t="array" ref="I33">_FV(F33,"Open")</f>
        <v>1509.93</v>
      </c>
      <c r="J33" s="10" cm="1">
        <f t="array" ref="J33">_FV(F33,"High")</f>
        <v>1529.1412</v>
      </c>
      <c r="K33" s="10" cm="1">
        <f t="array" ref="K33">_FV(F33,"Low")</f>
        <v>1495.59</v>
      </c>
      <c r="L33" s="10" cm="1">
        <f t="array" ref="L33">_FV(F33,"Price")</f>
        <v>1518.66</v>
      </c>
      <c r="M33" s="9" cm="1">
        <f t="array" ref="M33">_FV(F33,"Change")</f>
        <v>15.06</v>
      </c>
      <c r="N33" s="4" cm="1">
        <f t="array" ref="N33">_FV(F33,"Change (%)",TRUE)</f>
        <v>1.0016000000000001E-2</v>
      </c>
      <c r="O33" s="11" cm="1">
        <f t="array" ref="O33">_FV(F33,"52 week high",TRUE)</f>
        <v>1530.74</v>
      </c>
      <c r="P33" s="11" cm="1">
        <f t="array" ref="P33">_FV(F33,"52 week low",TRUE)</f>
        <v>1008.87</v>
      </c>
      <c r="Q33" s="11" cm="1">
        <f t="array" ref="Q33">IFERROR(_FV(F33,"P/E",TRUE),"")</f>
        <v>30.354900000000001</v>
      </c>
      <c r="R33" s="5" cm="1">
        <f t="array" ref="R33">IFERROR(_FV(F33,"Beta"),"")</f>
        <v>1.0474000000000001</v>
      </c>
      <c r="S33" s="16" cm="1">
        <f t="array" ref="S33">_FV(C33,"Previous close",TRUE)</f>
        <v>19.649999999999999</v>
      </c>
      <c r="T33" s="17" cm="1">
        <f t="array" ref="T33">_FV(C33,"Price")</f>
        <v>19.920000000000002</v>
      </c>
      <c r="U33" s="17" cm="1">
        <f t="array" ref="U33">_FV(C33,"Change")</f>
        <v>0.27</v>
      </c>
      <c r="V33" s="18" cm="1">
        <f t="array" ref="V33">_FV(C33,"Change (%)",TRUE)</f>
        <v>1.374E-2</v>
      </c>
      <c r="W33" s="18" cm="1">
        <f t="array" ref="W33">_FV(C33,"Expense ratio",TRUE)</f>
        <v>5.0000000000000001E-4</v>
      </c>
      <c r="X33" s="18" cm="1">
        <f t="array" ref="X33">_FV(C33,"Return (YTD)",TRUE)</f>
        <v>0.118283</v>
      </c>
      <c r="Y33" s="18" cm="1">
        <f t="array" ref="Y33">_FV(C33,"Return (1y)",TRUE)</f>
        <v>0.22612400000000002</v>
      </c>
      <c r="Z33" s="18" cm="1">
        <f t="array" ref="Z33">_FV(C33,"Return (3y)",TRUE)</f>
        <v>0.19758800000000001</v>
      </c>
      <c r="AA33" s="18" cm="1">
        <f t="array" ref="AA33">_FV(C33,"Return (5y)",TRUE)</f>
        <v>0</v>
      </c>
      <c r="AB33" s="19" cm="1">
        <f t="array" ref="AB33">_FV(C33,"Rating")</f>
        <v>0</v>
      </c>
      <c r="AC33" s="20" t="str" cm="1">
        <f t="array" ref="AC33">IF(_FV(C33,"Net assets",TRUE) &gt; 1000000000, "$ " &amp; TEXT(_FV(C33,"Net assets",TRUE)/1000000000,"#.#") &amp; " Bn", IF(_FV(C33,"Net assets",TRUE) &gt; 1000000, "$ " &amp; TEXT(_FV(C33,"Net assets",TRUE)/1000000,"#.#") &amp; " Mn",  IF(_FV(C33,"Net assets",TRUE) &gt; 1000, "$ " &amp; TEXT(_FV(C33,"Net assets",TRUE)/1000,"#.#") &amp; " K", "$ " &amp;  TEXT(_FV(C33,"Net assets",TRUE),"#.#"))))</f>
        <v>$ 4.4 Bn</v>
      </c>
    </row>
    <row r="34" spans="1:29">
      <c r="A34" s="3" t="s">
        <v>108</v>
      </c>
      <c r="B34" s="3" t="s">
        <v>117</v>
      </c>
      <c r="C34" s="3" t="e" vm="146">
        <v>#VALUE!</v>
      </c>
      <c r="D34" s="8">
        <v>7</v>
      </c>
      <c r="E34" s="3" t="s">
        <v>114</v>
      </c>
      <c r="F34" s="3" t="e" vm="78">
        <v>#VALUE!</v>
      </c>
      <c r="G34" s="3" t="str" cm="1">
        <f t="array" ref="G34">IFERROR(_FV(F34,"Industry"),"Not Applicable")</f>
        <v>Software &amp; IT Services</v>
      </c>
      <c r="H34" s="10" cm="1">
        <f t="array" ref="H34">_FV(F34,"Previous close",TRUE)</f>
        <v>195.07</v>
      </c>
      <c r="I34" s="10" cm="1">
        <f t="array" ref="I34">_FV(F34,"Open")</f>
        <v>195</v>
      </c>
      <c r="J34" s="10" cm="1">
        <f t="array" ref="J34">_FV(F34,"High")</f>
        <v>195.49</v>
      </c>
      <c r="K34" s="10" cm="1">
        <f t="array" ref="K34">_FV(F34,"Low")</f>
        <v>189.95</v>
      </c>
      <c r="L34" s="10" cm="1">
        <f t="array" ref="L34">_FV(F34,"Price")</f>
        <v>192.21</v>
      </c>
      <c r="M34" s="9" cm="1">
        <f t="array" ref="M34">_FV(F34,"Change")</f>
        <v>-2.86</v>
      </c>
      <c r="N34" s="4" cm="1">
        <f t="array" ref="N34">_FV(F34,"Change (%)",TRUE)</f>
        <v>-1.4661E-2</v>
      </c>
      <c r="O34" s="11" cm="1">
        <f t="array" ref="O34">_FV(F34,"52 week high",TRUE)</f>
        <v>214.17</v>
      </c>
      <c r="P34" s="11" cm="1">
        <f t="array" ref="P34">_FV(F34,"52 week low",TRUE)</f>
        <v>133.93</v>
      </c>
      <c r="Q34" s="11" cm="1">
        <f t="array" ref="Q34">IFERROR(_FV(F34,"P/E",TRUE),"")</f>
        <v>35.134700000000002</v>
      </c>
      <c r="R34" s="5" cm="1">
        <f t="array" ref="R34">IFERROR(_FV(F34,"Beta"),"")</f>
        <v>0.90959999999999996</v>
      </c>
      <c r="S34" s="16" cm="1">
        <f t="array" ref="S34">_FV(C34,"Previous close",TRUE)</f>
        <v>19.649999999999999</v>
      </c>
      <c r="T34" s="17" cm="1">
        <f t="array" ref="T34">_FV(C34,"Price")</f>
        <v>19.920000000000002</v>
      </c>
      <c r="U34" s="17" cm="1">
        <f t="array" ref="U34">_FV(C34,"Change")</f>
        <v>0.27</v>
      </c>
      <c r="V34" s="18" cm="1">
        <f t="array" ref="V34">_FV(C34,"Change (%)",TRUE)</f>
        <v>1.374E-2</v>
      </c>
      <c r="W34" s="18" cm="1">
        <f t="array" ref="W34">_FV(C34,"Expense ratio",TRUE)</f>
        <v>5.0000000000000001E-4</v>
      </c>
      <c r="X34" s="18" cm="1">
        <f t="array" ref="X34">_FV(C34,"Return (YTD)",TRUE)</f>
        <v>0.118283</v>
      </c>
      <c r="Y34" s="18" cm="1">
        <f t="array" ref="Y34">_FV(C34,"Return (1y)",TRUE)</f>
        <v>0.22612400000000002</v>
      </c>
      <c r="Z34" s="18" cm="1">
        <f t="array" ref="Z34">_FV(C34,"Return (3y)",TRUE)</f>
        <v>0.19758800000000001</v>
      </c>
      <c r="AA34" s="18" cm="1">
        <f t="array" ref="AA34">_FV(C34,"Return (5y)",TRUE)</f>
        <v>0</v>
      </c>
      <c r="AB34" s="19" cm="1">
        <f t="array" ref="AB34">_FV(C34,"Rating")</f>
        <v>0</v>
      </c>
      <c r="AC34" s="20" t="str" cm="1">
        <f t="array" ref="AC34">IF(_FV(C34,"Net assets",TRUE) &gt; 1000000000, "$ " &amp; TEXT(_FV(C34,"Net assets",TRUE)/1000000000,"#.#") &amp; " Bn", IF(_FV(C34,"Net assets",TRUE) &gt; 1000000, "$ " &amp; TEXT(_FV(C34,"Net assets",TRUE)/1000000,"#.#") &amp; " Mn",  IF(_FV(C34,"Net assets",TRUE) &gt; 1000, "$ " &amp; TEXT(_FV(C34,"Net assets",TRUE)/1000,"#.#") &amp; " K", "$ " &amp;  TEXT(_FV(C34,"Net assets",TRUE),"#.#"))))</f>
        <v>$ 4.4 Bn</v>
      </c>
    </row>
    <row r="35" spans="1:29">
      <c r="A35" s="3" t="s">
        <v>108</v>
      </c>
      <c r="B35" s="3" t="s">
        <v>117</v>
      </c>
      <c r="C35" s="3" t="e" vm="146">
        <v>#VALUE!</v>
      </c>
      <c r="D35" s="8">
        <v>8</v>
      </c>
      <c r="E35" s="3" t="s">
        <v>119</v>
      </c>
      <c r="F35" s="3" t="e" vm="73">
        <v>#VALUE!</v>
      </c>
      <c r="G35" s="3" t="str" cm="1">
        <f t="array" ref="G35">IFERROR(_FV(F35,"Industry"),"Not Applicable")</f>
        <v>Healthcare Providers &amp; Services</v>
      </c>
      <c r="H35" s="10" cm="1">
        <f t="array" ref="H35">_FV(F35,"Previous close",TRUE)</f>
        <v>298.36</v>
      </c>
      <c r="I35" s="10" cm="1">
        <f t="array" ref="I35">_FV(F35,"Open")</f>
        <v>295.10000000000002</v>
      </c>
      <c r="J35" s="10" cm="1">
        <f t="array" ref="J35">_FV(F35,"High")</f>
        <v>298.55</v>
      </c>
      <c r="K35" s="10" cm="1">
        <f t="array" ref="K35">_FV(F35,"Low")</f>
        <v>287.5</v>
      </c>
      <c r="L35" s="10" cm="1">
        <f t="array" ref="L35">_FV(F35,"Price")</f>
        <v>291.16000000000003</v>
      </c>
      <c r="M35" s="9" cm="1">
        <f t="array" ref="M35">_FV(F35,"Change")</f>
        <v>-7.2</v>
      </c>
      <c r="N35" s="4" cm="1">
        <f t="array" ref="N35">_FV(F35,"Change (%)",TRUE)</f>
        <v>-2.4131999999999997E-2</v>
      </c>
      <c r="O35" s="11" cm="1">
        <f t="array" ref="O35">_FV(F35,"52 week high",TRUE)</f>
        <v>315.83999999999997</v>
      </c>
      <c r="P35" s="11" cm="1">
        <f t="array" ref="P35">_FV(F35,"52 week low",TRUE)</f>
        <v>187.72</v>
      </c>
      <c r="Q35" s="11" cm="1">
        <f t="array" ref="Q35">IFERROR(_FV(F35,"P/E",TRUE),"")</f>
        <v>20.889800000000001</v>
      </c>
      <c r="R35" s="5" cm="1">
        <f t="array" ref="R35">IFERROR(_FV(F35,"Beta"),"")</f>
        <v>0.72070000000000001</v>
      </c>
      <c r="S35" s="16" cm="1">
        <f t="array" ref="S35">_FV(C35,"Previous close",TRUE)</f>
        <v>19.649999999999999</v>
      </c>
      <c r="T35" s="17" cm="1">
        <f t="array" ref="T35">_FV(C35,"Price")</f>
        <v>19.920000000000002</v>
      </c>
      <c r="U35" s="17" cm="1">
        <f t="array" ref="U35">_FV(C35,"Change")</f>
        <v>0.27</v>
      </c>
      <c r="V35" s="18" cm="1">
        <f t="array" ref="V35">_FV(C35,"Change (%)",TRUE)</f>
        <v>1.374E-2</v>
      </c>
      <c r="W35" s="18" cm="1">
        <f t="array" ref="W35">_FV(C35,"Expense ratio",TRUE)</f>
        <v>5.0000000000000001E-4</v>
      </c>
      <c r="X35" s="18" cm="1">
        <f t="array" ref="X35">_FV(C35,"Return (YTD)",TRUE)</f>
        <v>0.118283</v>
      </c>
      <c r="Y35" s="18" cm="1">
        <f t="array" ref="Y35">_FV(C35,"Return (1y)",TRUE)</f>
        <v>0.22612400000000002</v>
      </c>
      <c r="Z35" s="18" cm="1">
        <f t="array" ref="Z35">_FV(C35,"Return (3y)",TRUE)</f>
        <v>0.19758800000000001</v>
      </c>
      <c r="AA35" s="18" cm="1">
        <f t="array" ref="AA35">_FV(C35,"Return (5y)",TRUE)</f>
        <v>0</v>
      </c>
      <c r="AB35" s="19" cm="1">
        <f t="array" ref="AB35">_FV(C35,"Rating")</f>
        <v>0</v>
      </c>
      <c r="AC35" s="20" t="str" cm="1">
        <f t="array" ref="AC35">IF(_FV(C35,"Net assets",TRUE) &gt; 1000000000, "$ " &amp; TEXT(_FV(C35,"Net assets",TRUE)/1000000000,"#.#") &amp; " Bn", IF(_FV(C35,"Net assets",TRUE) &gt; 1000000, "$ " &amp; TEXT(_FV(C35,"Net assets",TRUE)/1000000,"#.#") &amp; " Mn",  IF(_FV(C35,"Net assets",TRUE) &gt; 1000, "$ " &amp; TEXT(_FV(C35,"Net assets",TRUE)/1000,"#.#") &amp; " K", "$ " &amp;  TEXT(_FV(C35,"Net assets",TRUE),"#.#"))))</f>
        <v>$ 4.4 Bn</v>
      </c>
    </row>
    <row r="36" spans="1:29">
      <c r="A36" s="3" t="s">
        <v>108</v>
      </c>
      <c r="B36" s="3" t="s">
        <v>117</v>
      </c>
      <c r="C36" s="3" t="e" vm="146">
        <v>#VALUE!</v>
      </c>
      <c r="D36" s="8">
        <v>9</v>
      </c>
      <c r="E36" s="3" t="s">
        <v>116</v>
      </c>
      <c r="F36" s="3" t="e" vm="42">
        <v>#VALUE!</v>
      </c>
      <c r="G36" s="3" t="str" cm="1">
        <f t="array" ref="G36">IFERROR(_FV(F36,"Industry"),"Not Applicable")</f>
        <v>Software &amp; IT Services</v>
      </c>
      <c r="H36" s="10" cm="1">
        <f t="array" ref="H36">_FV(F36,"Previous close",TRUE)</f>
        <v>300.14999999999998</v>
      </c>
      <c r="I36" s="10" cm="1">
        <f t="array" ref="I36">_FV(F36,"Open")</f>
        <v>299.62</v>
      </c>
      <c r="J36" s="10" cm="1">
        <f t="array" ref="J36">_FV(F36,"High")</f>
        <v>300.72000000000003</v>
      </c>
      <c r="K36" s="10" cm="1">
        <f t="array" ref="K36">_FV(F36,"Low")</f>
        <v>290.56</v>
      </c>
      <c r="L36" s="10" cm="1">
        <f t="array" ref="L36">_FV(F36,"Price")</f>
        <v>294.58999999999997</v>
      </c>
      <c r="M36" s="9" cm="1">
        <f t="array" ref="M36">_FV(F36,"Change")</f>
        <v>-5.56</v>
      </c>
      <c r="N36" s="4" cm="1">
        <f t="array" ref="N36">_FV(F36,"Change (%)",TRUE)</f>
        <v>-1.8523999999999999E-2</v>
      </c>
      <c r="O36" s="11" cm="1">
        <f t="array" ref="O36">_FV(F36,"52 week high",TRUE)</f>
        <v>347.25</v>
      </c>
      <c r="P36" s="11" cm="1">
        <f t="array" ref="P36">_FV(F36,"52 week low",TRUE)</f>
        <v>199.99</v>
      </c>
      <c r="Q36" s="11" cm="1">
        <f t="array" ref="Q36">IFERROR(_FV(F36,"P/E",TRUE),"")</f>
        <v>38.514600000000002</v>
      </c>
      <c r="R36" s="5" cm="1">
        <f t="array" ref="R36">IFERROR(_FV(F36,"Beta"),"")</f>
        <v>1.0678000000000001</v>
      </c>
      <c r="S36" s="16" cm="1">
        <f t="array" ref="S36">_FV(C36,"Previous close",TRUE)</f>
        <v>19.649999999999999</v>
      </c>
      <c r="T36" s="17" cm="1">
        <f t="array" ref="T36">_FV(C36,"Price")</f>
        <v>19.920000000000002</v>
      </c>
      <c r="U36" s="17" cm="1">
        <f t="array" ref="U36">_FV(C36,"Change")</f>
        <v>0.27</v>
      </c>
      <c r="V36" s="18" cm="1">
        <f t="array" ref="V36">_FV(C36,"Change (%)",TRUE)</f>
        <v>1.374E-2</v>
      </c>
      <c r="W36" s="18" cm="1">
        <f t="array" ref="W36">_FV(C36,"Expense ratio",TRUE)</f>
        <v>5.0000000000000001E-4</v>
      </c>
      <c r="X36" s="18" cm="1">
        <f t="array" ref="X36">_FV(C36,"Return (YTD)",TRUE)</f>
        <v>0.118283</v>
      </c>
      <c r="Y36" s="18" cm="1">
        <f t="array" ref="Y36">_FV(C36,"Return (1y)",TRUE)</f>
        <v>0.22612400000000002</v>
      </c>
      <c r="Z36" s="18" cm="1">
        <f t="array" ref="Z36">_FV(C36,"Return (3y)",TRUE)</f>
        <v>0.19758800000000001</v>
      </c>
      <c r="AA36" s="18" cm="1">
        <f t="array" ref="AA36">_FV(C36,"Return (5y)",TRUE)</f>
        <v>0</v>
      </c>
      <c r="AB36" s="19" cm="1">
        <f t="array" ref="AB36">_FV(C36,"Rating")</f>
        <v>0</v>
      </c>
      <c r="AC36" s="20" t="str" cm="1">
        <f t="array" ref="AC36">IF(_FV(C36,"Net assets",TRUE) &gt; 1000000000, "$ " &amp; TEXT(_FV(C36,"Net assets",TRUE)/1000000000,"#.#") &amp; " Bn", IF(_FV(C36,"Net assets",TRUE) &gt; 1000000, "$ " &amp; TEXT(_FV(C36,"Net assets",TRUE)/1000000,"#.#") &amp; " Mn",  IF(_FV(C36,"Net assets",TRUE) &gt; 1000, "$ " &amp; TEXT(_FV(C36,"Net assets",TRUE)/1000,"#.#") &amp; " K", "$ " &amp;  TEXT(_FV(C36,"Net assets",TRUE),"#.#"))))</f>
        <v>$ 4.4 Bn</v>
      </c>
    </row>
    <row r="37" spans="1:29">
      <c r="A37" s="3" t="s">
        <v>108</v>
      </c>
      <c r="B37" s="3" t="s">
        <v>117</v>
      </c>
      <c r="C37" s="3" t="e" vm="146">
        <v>#VALUE!</v>
      </c>
      <c r="D37" s="8">
        <v>10</v>
      </c>
      <c r="E37" s="3" t="s">
        <v>120</v>
      </c>
      <c r="F37" s="3" t="e" vm="128">
        <v>#VALUE!</v>
      </c>
      <c r="G37" s="3" t="str" cm="1">
        <f t="array" ref="G37">IFERROR(_FV(F37,"Industry"),"Not Applicable")</f>
        <v>Pharmaceuticals</v>
      </c>
      <c r="H37" s="10" cm="1">
        <f t="array" ref="H37">_FV(F37,"Previous close",TRUE)</f>
        <v>77.92</v>
      </c>
      <c r="I37" s="10" cm="1">
        <f t="array" ref="I37">_FV(F37,"Open")</f>
        <v>77.94</v>
      </c>
      <c r="J37" s="10" cm="1">
        <f t="array" ref="J37">_FV(F37,"High")</f>
        <v>78.349999999999994</v>
      </c>
      <c r="K37" s="10" cm="1">
        <f t="array" ref="K37">_FV(F37,"Low")</f>
        <v>76.040000000000006</v>
      </c>
      <c r="L37" s="10" cm="1">
        <f t="array" ref="L37">_FV(F37,"Price")</f>
        <v>76.69</v>
      </c>
      <c r="M37" s="9" cm="1">
        <f t="array" ref="M37">_FV(F37,"Change")</f>
        <v>-1.23</v>
      </c>
      <c r="N37" s="4" cm="1">
        <f t="array" ref="N37">_FV(F37,"Change (%)",TRUE)</f>
        <v>-1.5785E-2</v>
      </c>
      <c r="O37" s="11" cm="1">
        <f t="array" ref="O37">_FV(F37,"52 week high",TRUE)</f>
        <v>92.64</v>
      </c>
      <c r="P37" s="11" cm="1">
        <f t="array" ref="P37">_FV(F37,"52 week low",TRUE)</f>
        <v>65.25</v>
      </c>
      <c r="Q37" s="11" cm="1">
        <f t="array" ref="Q37">IFERROR(_FV(F37,"P/E",TRUE),"")</f>
        <v>19.603300000000001</v>
      </c>
      <c r="R37" s="5" cm="1">
        <f t="array" ref="R37">IFERROR(_FV(F37,"Beta"),"")</f>
        <v>0.4864</v>
      </c>
      <c r="S37" s="16" cm="1">
        <f t="array" ref="S37">_FV(C37,"Previous close",TRUE)</f>
        <v>19.649999999999999</v>
      </c>
      <c r="T37" s="17" cm="1">
        <f t="array" ref="T37">_FV(C37,"Price")</f>
        <v>19.920000000000002</v>
      </c>
      <c r="U37" s="17" cm="1">
        <f t="array" ref="U37">_FV(C37,"Change")</f>
        <v>0.27</v>
      </c>
      <c r="V37" s="18" cm="1">
        <f t="array" ref="V37">_FV(C37,"Change (%)",TRUE)</f>
        <v>1.374E-2</v>
      </c>
      <c r="W37" s="18" cm="1">
        <f t="array" ref="W37">_FV(C37,"Expense ratio",TRUE)</f>
        <v>5.0000000000000001E-4</v>
      </c>
      <c r="X37" s="18" cm="1">
        <f t="array" ref="X37">_FV(C37,"Return (YTD)",TRUE)</f>
        <v>0.118283</v>
      </c>
      <c r="Y37" s="18" cm="1">
        <f t="array" ref="Y37">_FV(C37,"Return (1y)",TRUE)</f>
        <v>0.22612400000000002</v>
      </c>
      <c r="Z37" s="18" cm="1">
        <f t="array" ref="Z37">_FV(C37,"Return (3y)",TRUE)</f>
        <v>0.19758800000000001</v>
      </c>
      <c r="AA37" s="18" cm="1">
        <f t="array" ref="AA37">_FV(C37,"Return (5y)",TRUE)</f>
        <v>0</v>
      </c>
      <c r="AB37" s="19" cm="1">
        <f t="array" ref="AB37">_FV(C37,"Rating")</f>
        <v>0</v>
      </c>
      <c r="AC37" s="20" t="str" cm="1">
        <f t="array" ref="AC37">IF(_FV(C37,"Net assets",TRUE) &gt; 1000000000, "$ " &amp; TEXT(_FV(C37,"Net assets",TRUE)/1000000000,"#.#") &amp; " Bn", IF(_FV(C37,"Net assets",TRUE) &gt; 1000000, "$ " &amp; TEXT(_FV(C37,"Net assets",TRUE)/1000000,"#.#") &amp; " Mn",  IF(_FV(C37,"Net assets",TRUE) &gt; 1000, "$ " &amp; TEXT(_FV(C37,"Net assets",TRUE)/1000,"#.#") &amp; " K", "$ " &amp;  TEXT(_FV(C37,"Net assets",TRUE),"#.#"))))</f>
        <v>$ 4.4 Bn</v>
      </c>
    </row>
    <row r="38" spans="1:29" hidden="1">
      <c r="A38" s="3" t="s">
        <v>121</v>
      </c>
      <c r="B38" s="3" t="s">
        <v>122</v>
      </c>
      <c r="C38" s="3" t="e" vm="147">
        <v>#VALUE!</v>
      </c>
      <c r="D38" s="8">
        <v>1</v>
      </c>
      <c r="E38" s="3" t="s">
        <v>123</v>
      </c>
      <c r="F38" s="3" t="e" vm="38">
        <v>#VALUE!</v>
      </c>
      <c r="G38" s="3" t="str" cm="1">
        <f t="array" ref="G38">IFERROR(_FV(F38,"Industry"),"Not Applicable")</f>
        <v>Pharmaceuticals</v>
      </c>
      <c r="H38" s="10" cm="1">
        <f t="array" ref="H38">_FV(F38,"Previous close",TRUE)</f>
        <v>143.27000000000001</v>
      </c>
      <c r="I38" s="10" cm="1">
        <f t="array" ref="I38">_FV(F38,"Open")</f>
        <v>142.76</v>
      </c>
      <c r="J38" s="10" cm="1">
        <f t="array" ref="J38">_FV(F38,"High")</f>
        <v>144.42500000000001</v>
      </c>
      <c r="K38" s="10" cm="1">
        <f t="array" ref="K38">_FV(F38,"Low")</f>
        <v>140.58000000000001</v>
      </c>
      <c r="L38" s="10" cm="1">
        <f t="array" ref="L38">_FV(F38,"Price")</f>
        <v>142.49</v>
      </c>
      <c r="M38" s="9" cm="1">
        <f t="array" ref="M38">_FV(F38,"Change")</f>
        <v>-0.78</v>
      </c>
      <c r="N38" s="4" cm="1">
        <f t="array" ref="N38">_FV(F38,"Change (%)",TRUE)</f>
        <v>-5.4440000000000001E-3</v>
      </c>
      <c r="O38" s="11" cm="1">
        <f t="array" ref="O38">_FV(F38,"52 week high",TRUE)</f>
        <v>157</v>
      </c>
      <c r="P38" s="11" cm="1">
        <f t="array" ref="P38">_FV(F38,"52 week low",TRUE)</f>
        <v>109.16</v>
      </c>
      <c r="Q38" s="11" cm="1">
        <f t="array" ref="Q38">IFERROR(_FV(F38,"P/E",TRUE),"")</f>
        <v>22.351500000000001</v>
      </c>
      <c r="R38" s="5" cm="1">
        <f t="array" ref="R38">IFERROR(_FV(F38,"Beta"),"")</f>
        <v>0.6956</v>
      </c>
      <c r="S38" s="16" cm="1">
        <f t="array" ref="S38">_FV(C38,"Previous close",TRUE)</f>
        <v>38.92</v>
      </c>
      <c r="T38" s="17" cm="1">
        <f t="array" ref="T38">_FV(C38,"Price")</f>
        <v>39.03</v>
      </c>
      <c r="U38" s="17" cm="1">
        <f t="array" ref="U38">_FV(C38,"Change")</f>
        <v>0.11</v>
      </c>
      <c r="V38" s="18" cm="1">
        <f t="array" ref="V38">_FV(C38,"Change (%)",TRUE)</f>
        <v>2.8260000000000004E-3</v>
      </c>
      <c r="W38" s="18" cm="1">
        <f t="array" ref="W38">_FV(C38,"Expense ratio",TRUE)</f>
        <v>5.0000000000000001E-4</v>
      </c>
      <c r="X38" s="18" cm="1">
        <f t="array" ref="X38">_FV(C38,"Return (YTD)",TRUE)</f>
        <v>-0.151645</v>
      </c>
      <c r="Y38" s="18" cm="1">
        <f t="array" ref="Y38">_FV(C38,"Return (1y)",TRUE)</f>
        <v>-8.5495000000000002E-2</v>
      </c>
      <c r="Z38" s="18" cm="1">
        <f t="array" ref="Z38">_FV(C38,"Return (3y)",TRUE)</f>
        <v>3.7494E-2</v>
      </c>
      <c r="AA38" s="18" cm="1">
        <f t="array" ref="AA38">_FV(C38,"Return (5y)",TRUE)</f>
        <v>6.3715000000000008E-2</v>
      </c>
      <c r="AB38" s="19" cm="1">
        <f t="array" ref="AB38">_FV(C38,"Rating")</f>
        <v>4.32</v>
      </c>
      <c r="AC38" s="20" t="str" cm="1">
        <f t="array" ref="AC38">IF(_FV(C38,"Net assets",TRUE) &gt; 1000000000, "$ " &amp; TEXT(_FV(C38,"Net assets",TRUE)/1000000000,"#.#") &amp; " Bn", IF(_FV(C38,"Net assets",TRUE) &gt; 1000000, "$ " &amp; TEXT(_FV(C38,"Net assets",TRUE)/1000000,"#.#") &amp; " Mn",  IF(_FV(C38,"Net assets",TRUE) &gt; 1000, "$ " &amp; TEXT(_FV(C38,"Net assets",TRUE)/1000,"#.#") &amp; " K", "$ " &amp;  TEXT(_FV(C38,"Net assets",TRUE),"#.#"))))</f>
        <v>$ 19.2 Bn</v>
      </c>
    </row>
    <row r="39" spans="1:29" hidden="1">
      <c r="A39" s="3" t="s">
        <v>121</v>
      </c>
      <c r="B39" s="3" t="s">
        <v>122</v>
      </c>
      <c r="C39" s="3" t="e" vm="147">
        <v>#VALUE!</v>
      </c>
      <c r="D39" s="8">
        <v>2</v>
      </c>
      <c r="E39" s="3" t="s">
        <v>124</v>
      </c>
      <c r="F39" s="3" t="e" vm="148">
        <v>#VALUE!</v>
      </c>
      <c r="G39" s="3" t="str" cm="1">
        <f t="array" ref="G39">IFERROR(_FV(F39,"Industry"),"Not Applicable")</f>
        <v>Insurance</v>
      </c>
      <c r="H39" s="10" cm="1">
        <f t="array" ref="H39">_FV(F39,"Previous close",TRUE)</f>
        <v>181.2</v>
      </c>
      <c r="I39" s="10" cm="1">
        <f t="array" ref="I39">_FV(F39,"Open")</f>
        <v>181.79</v>
      </c>
      <c r="J39" s="10" cm="1">
        <f t="array" ref="J39">_FV(F39,"High")</f>
        <v>181.88</v>
      </c>
      <c r="K39" s="10" cm="1">
        <f t="array" ref="K39">_FV(F39,"Low")</f>
        <v>177.77</v>
      </c>
      <c r="L39" s="10" cm="1">
        <f t="array" ref="L39">_FV(F39,"Price")</f>
        <v>178.8</v>
      </c>
      <c r="M39" s="9" cm="1">
        <f t="array" ref="M39">_FV(F39,"Change")</f>
        <v>-2.4</v>
      </c>
      <c r="N39" s="4" cm="1">
        <f t="array" ref="N39">_FV(F39,"Change (%)",TRUE)</f>
        <v>-1.3245E-2</v>
      </c>
      <c r="O39" s="11" cm="1">
        <f t="array" ref="O39">_FV(F39,"52 week high",TRUE)</f>
        <v>231.61</v>
      </c>
      <c r="P39" s="11" cm="1">
        <f t="array" ref="P39">_FV(F39,"52 week low",TRUE)</f>
        <v>159.5</v>
      </c>
      <c r="Q39" s="11" cm="1">
        <f t="array" ref="Q39">IFERROR(_FV(F39,"P/E",TRUE),"")</f>
        <v>4.0400999999999998</v>
      </c>
      <c r="R39" s="5" cm="1">
        <f t="array" ref="R39">IFERROR(_FV(F39,"Beta"),"")</f>
        <v>0.75870000000000004</v>
      </c>
      <c r="S39" s="16" cm="1">
        <f t="array" ref="S39">_FV(C39,"Previous close",TRUE)</f>
        <v>38.92</v>
      </c>
      <c r="T39" s="17" cm="1">
        <f t="array" ref="T39">_FV(C39,"Price")</f>
        <v>39.03</v>
      </c>
      <c r="U39" s="17" cm="1">
        <f t="array" ref="U39">_FV(C39,"Change")</f>
        <v>0.11</v>
      </c>
      <c r="V39" s="18" cm="1">
        <f t="array" ref="V39">_FV(C39,"Change (%)",TRUE)</f>
        <v>2.8260000000000004E-3</v>
      </c>
      <c r="W39" s="18" cm="1">
        <f t="array" ref="W39">_FV(C39,"Expense ratio",TRUE)</f>
        <v>5.0000000000000001E-4</v>
      </c>
      <c r="X39" s="18" cm="1">
        <f t="array" ref="X39">_FV(C39,"Return (YTD)",TRUE)</f>
        <v>-0.151645</v>
      </c>
      <c r="Y39" s="18" cm="1">
        <f t="array" ref="Y39">_FV(C39,"Return (1y)",TRUE)</f>
        <v>-8.5495000000000002E-2</v>
      </c>
      <c r="Z39" s="18" cm="1">
        <f t="array" ref="Z39">_FV(C39,"Return (3y)",TRUE)</f>
        <v>3.7494E-2</v>
      </c>
      <c r="AA39" s="18" cm="1">
        <f t="array" ref="AA39">_FV(C39,"Return (5y)",TRUE)</f>
        <v>6.3715000000000008E-2</v>
      </c>
      <c r="AB39" s="19" cm="1">
        <f t="array" ref="AB39">_FV(C39,"Rating")</f>
        <v>4.32</v>
      </c>
      <c r="AC39" s="20" t="str" cm="1">
        <f t="array" ref="AC39">IF(_FV(C39,"Net assets",TRUE) &gt; 1000000000, "$ " &amp; TEXT(_FV(C39,"Net assets",TRUE)/1000000000,"#.#") &amp; " Bn", IF(_FV(C39,"Net assets",TRUE) &gt; 1000000, "$ " &amp; TEXT(_FV(C39,"Net assets",TRUE)/1000000,"#.#") &amp; " Mn",  IF(_FV(C39,"Net assets",TRUE) &gt; 1000, "$ " &amp; TEXT(_FV(C39,"Net assets",TRUE)/1000,"#.#") &amp; " K", "$ " &amp;  TEXT(_FV(C39,"Net assets",TRUE),"#.#"))))</f>
        <v>$ 19.2 Bn</v>
      </c>
    </row>
    <row r="40" spans="1:29" hidden="1">
      <c r="A40" s="3" t="s">
        <v>121</v>
      </c>
      <c r="B40" s="3" t="s">
        <v>122</v>
      </c>
      <c r="C40" s="3" t="e" vm="147">
        <v>#VALUE!</v>
      </c>
      <c r="D40" s="8">
        <v>3</v>
      </c>
      <c r="E40" s="3" t="s">
        <v>125</v>
      </c>
      <c r="F40" s="3" t="e" vm="39">
        <v>#VALUE!</v>
      </c>
      <c r="G40" s="3" t="str" cm="1">
        <f t="array" ref="G40">IFERROR(_FV(F40,"Industry"),"Not Applicable")</f>
        <v>Banking Services</v>
      </c>
      <c r="H40" s="10" cm="1">
        <f t="array" ref="H40">_FV(F40,"Previous close",TRUE)</f>
        <v>93.3</v>
      </c>
      <c r="I40" s="10" cm="1">
        <f t="array" ref="I40">_FV(F40,"Open")</f>
        <v>93.52</v>
      </c>
      <c r="J40" s="10" cm="1">
        <f t="array" ref="J40">_FV(F40,"High")</f>
        <v>94.12</v>
      </c>
      <c r="K40" s="10" cm="1">
        <f t="array" ref="K40">_FV(F40,"Low")</f>
        <v>90.776399999999995</v>
      </c>
      <c r="L40" s="10" cm="1">
        <f t="array" ref="L40">_FV(F40,"Price")</f>
        <v>91.28</v>
      </c>
      <c r="M40" s="9" cm="1">
        <f t="array" ref="M40">_FV(F40,"Change")</f>
        <v>-2.02</v>
      </c>
      <c r="N40" s="4" cm="1">
        <f t="array" ref="N40">_FV(F40,"Change (%)",TRUE)</f>
        <v>-2.1650999999999997E-2</v>
      </c>
      <c r="O40" s="11" cm="1">
        <f t="array" ref="O40">_FV(F40,"52 week high",TRUE)</f>
        <v>141.1</v>
      </c>
      <c r="P40" s="11" cm="1">
        <f t="array" ref="P40">_FV(F40,"52 week low",TRUE)</f>
        <v>76.91</v>
      </c>
      <c r="Q40" s="11" cm="1">
        <f t="array" ref="Q40">IFERROR(_FV(F40,"P/E",TRUE),"")</f>
        <v>10.5379</v>
      </c>
      <c r="R40" s="5" cm="1">
        <f t="array" ref="R40">IFERROR(_FV(F40,"Beta"),"")</f>
        <v>1.1668000000000001</v>
      </c>
      <c r="S40" s="16" cm="1">
        <f t="array" ref="S40">_FV(C40,"Previous close",TRUE)</f>
        <v>38.92</v>
      </c>
      <c r="T40" s="17" cm="1">
        <f t="array" ref="T40">_FV(C40,"Price")</f>
        <v>39.03</v>
      </c>
      <c r="U40" s="17" cm="1">
        <f t="array" ref="U40">_FV(C40,"Change")</f>
        <v>0.11</v>
      </c>
      <c r="V40" s="18" cm="1">
        <f t="array" ref="V40">_FV(C40,"Change (%)",TRUE)</f>
        <v>2.8260000000000004E-3</v>
      </c>
      <c r="W40" s="18" cm="1">
        <f t="array" ref="W40">_FV(C40,"Expense ratio",TRUE)</f>
        <v>5.0000000000000001E-4</v>
      </c>
      <c r="X40" s="18" cm="1">
        <f t="array" ref="X40">_FV(C40,"Return (YTD)",TRUE)</f>
        <v>-0.151645</v>
      </c>
      <c r="Y40" s="18" cm="1">
        <f t="array" ref="Y40">_FV(C40,"Return (1y)",TRUE)</f>
        <v>-8.5495000000000002E-2</v>
      </c>
      <c r="Z40" s="18" cm="1">
        <f t="array" ref="Z40">_FV(C40,"Return (3y)",TRUE)</f>
        <v>3.7494E-2</v>
      </c>
      <c r="AA40" s="18" cm="1">
        <f t="array" ref="AA40">_FV(C40,"Return (5y)",TRUE)</f>
        <v>6.3715000000000008E-2</v>
      </c>
      <c r="AB40" s="19" cm="1">
        <f t="array" ref="AB40">_FV(C40,"Rating")</f>
        <v>4.32</v>
      </c>
      <c r="AC40" s="20" t="str" cm="1">
        <f t="array" ref="AC40">IF(_FV(C40,"Net assets",TRUE) &gt; 1000000000, "$ " &amp; TEXT(_FV(C40,"Net assets",TRUE)/1000000000,"#.#") &amp; " Bn", IF(_FV(C40,"Net assets",TRUE) &gt; 1000000, "$ " &amp; TEXT(_FV(C40,"Net assets",TRUE)/1000000,"#.#") &amp; " Mn",  IF(_FV(C40,"Net assets",TRUE) &gt; 1000, "$ " &amp; TEXT(_FV(C40,"Net assets",TRUE)/1000,"#.#") &amp; " K", "$ " &amp;  TEXT(_FV(C40,"Net assets",TRUE),"#.#"))))</f>
        <v>$ 19.2 Bn</v>
      </c>
    </row>
    <row r="41" spans="1:29" hidden="1">
      <c r="A41" s="3" t="s">
        <v>121</v>
      </c>
      <c r="B41" s="3" t="s">
        <v>122</v>
      </c>
      <c r="C41" s="3" t="e" vm="147">
        <v>#VALUE!</v>
      </c>
      <c r="D41" s="8">
        <v>4</v>
      </c>
      <c r="E41" s="3" t="s">
        <v>126</v>
      </c>
      <c r="F41" s="3" t="e" vm="149">
        <v>#VALUE!</v>
      </c>
      <c r="G41" s="3" t="str" cm="1">
        <f t="array" ref="G41">IFERROR(_FV(F41,"Industry"),"Not Applicable")</f>
        <v>Personal &amp; Household Products &amp; Services</v>
      </c>
      <c r="H41" s="10" cm="1">
        <f t="array" ref="H41">_FV(F41,"Previous close",TRUE)</f>
        <v>122.89</v>
      </c>
      <c r="I41" s="10" cm="1">
        <f t="array" ref="I41">_FV(F41,"Open")</f>
        <v>122.82</v>
      </c>
      <c r="J41" s="10" cm="1">
        <f t="array" ref="J41">_FV(F41,"High")</f>
        <v>123.98</v>
      </c>
      <c r="K41" s="10" cm="1">
        <f t="array" ref="K41">_FV(F41,"Low")</f>
        <v>121.81</v>
      </c>
      <c r="L41" s="10" cm="1">
        <f t="array" ref="L41">_FV(F41,"Price")</f>
        <v>122.48</v>
      </c>
      <c r="M41" s="9" cm="1">
        <f t="array" ref="M41">_FV(F41,"Change")</f>
        <v>-0.41</v>
      </c>
      <c r="N41" s="4" cm="1">
        <f t="array" ref="N41">_FV(F41,"Change (%)",TRUE)</f>
        <v>-3.336E-3</v>
      </c>
      <c r="O41" s="11" cm="1">
        <f t="array" ref="O41">_FV(F41,"52 week high",TRUE)</f>
        <v>128.09</v>
      </c>
      <c r="P41" s="11" cm="1">
        <f t="array" ref="P41">_FV(F41,"52 week low",TRUE)</f>
        <v>94.34</v>
      </c>
      <c r="Q41" s="11" cm="1">
        <f t="array" ref="Q41">IFERROR(_FV(F41,"P/E",TRUE),"")</f>
        <v>65.164599999999993</v>
      </c>
      <c r="R41" s="5" cm="1">
        <f t="array" ref="R41">IFERROR(_FV(F41,"Beta"),"")</f>
        <v>0.41010000000000002</v>
      </c>
      <c r="S41" s="16" cm="1">
        <f t="array" ref="S41">_FV(C41,"Previous close",TRUE)</f>
        <v>38.92</v>
      </c>
      <c r="T41" s="17" cm="1">
        <f t="array" ref="T41">_FV(C41,"Price")</f>
        <v>39.03</v>
      </c>
      <c r="U41" s="17" cm="1">
        <f t="array" ref="U41">_FV(C41,"Change")</f>
        <v>0.11</v>
      </c>
      <c r="V41" s="18" cm="1">
        <f t="array" ref="V41">_FV(C41,"Change (%)",TRUE)</f>
        <v>2.8260000000000004E-3</v>
      </c>
      <c r="W41" s="18" cm="1">
        <f t="array" ref="W41">_FV(C41,"Expense ratio",TRUE)</f>
        <v>5.0000000000000001E-4</v>
      </c>
      <c r="X41" s="18" cm="1">
        <f t="array" ref="X41">_FV(C41,"Return (YTD)",TRUE)</f>
        <v>-0.151645</v>
      </c>
      <c r="Y41" s="18" cm="1">
        <f t="array" ref="Y41">_FV(C41,"Return (1y)",TRUE)</f>
        <v>-8.5495000000000002E-2</v>
      </c>
      <c r="Z41" s="18" cm="1">
        <f t="array" ref="Z41">_FV(C41,"Return (3y)",TRUE)</f>
        <v>3.7494E-2</v>
      </c>
      <c r="AA41" s="18" cm="1">
        <f t="array" ref="AA41">_FV(C41,"Return (5y)",TRUE)</f>
        <v>6.3715000000000008E-2</v>
      </c>
      <c r="AB41" s="19" cm="1">
        <f t="array" ref="AB41">_FV(C41,"Rating")</f>
        <v>4.32</v>
      </c>
      <c r="AC41" s="20" t="str" cm="1">
        <f t="array" ref="AC41">IF(_FV(C41,"Net assets",TRUE) &gt; 1000000000, "$ " &amp; TEXT(_FV(C41,"Net assets",TRUE)/1000000000,"#.#") &amp; " Bn", IF(_FV(C41,"Net assets",TRUE) &gt; 1000000, "$ " &amp; TEXT(_FV(C41,"Net assets",TRUE)/1000000,"#.#") &amp; " Mn",  IF(_FV(C41,"Net assets",TRUE) &gt; 1000, "$ " &amp; TEXT(_FV(C41,"Net assets",TRUE)/1000,"#.#") &amp; " K", "$ " &amp;  TEXT(_FV(C41,"Net assets",TRUE),"#.#"))))</f>
        <v>$ 19.2 Bn</v>
      </c>
    </row>
    <row r="42" spans="1:29" hidden="1">
      <c r="A42" s="3" t="s">
        <v>121</v>
      </c>
      <c r="B42" s="3" t="s">
        <v>122</v>
      </c>
      <c r="C42" s="3" t="e" vm="147">
        <v>#VALUE!</v>
      </c>
      <c r="D42" s="8">
        <v>5</v>
      </c>
      <c r="E42" s="3" t="s">
        <v>119</v>
      </c>
      <c r="F42" s="3" t="e" vm="73">
        <v>#VALUE!</v>
      </c>
      <c r="G42" s="3" t="str" cm="1">
        <f t="array" ref="G42">IFERROR(_FV(F42,"Industry"),"Not Applicable")</f>
        <v>Healthcare Providers &amp; Services</v>
      </c>
      <c r="H42" s="10" cm="1">
        <f t="array" ref="H42">_FV(F42,"Previous close",TRUE)</f>
        <v>298.36</v>
      </c>
      <c r="I42" s="10" cm="1">
        <f t="array" ref="I42">_FV(F42,"Open")</f>
        <v>295.10000000000002</v>
      </c>
      <c r="J42" s="10" cm="1">
        <f t="array" ref="J42">_FV(F42,"High")</f>
        <v>298.55</v>
      </c>
      <c r="K42" s="10" cm="1">
        <f t="array" ref="K42">_FV(F42,"Low")</f>
        <v>287.5</v>
      </c>
      <c r="L42" s="10" cm="1">
        <f t="array" ref="L42">_FV(F42,"Price")</f>
        <v>291.16000000000003</v>
      </c>
      <c r="M42" s="9" cm="1">
        <f t="array" ref="M42">_FV(F42,"Change")</f>
        <v>-7.2</v>
      </c>
      <c r="N42" s="4" cm="1">
        <f t="array" ref="N42">_FV(F42,"Change (%)",TRUE)</f>
        <v>-2.4131999999999997E-2</v>
      </c>
      <c r="O42" s="11" cm="1">
        <f t="array" ref="O42">_FV(F42,"52 week high",TRUE)</f>
        <v>315.83999999999997</v>
      </c>
      <c r="P42" s="11" cm="1">
        <f t="array" ref="P42">_FV(F42,"52 week low",TRUE)</f>
        <v>187.72</v>
      </c>
      <c r="Q42" s="11" cm="1">
        <f t="array" ref="Q42">IFERROR(_FV(F42,"P/E",TRUE),"")</f>
        <v>20.889800000000001</v>
      </c>
      <c r="R42" s="5" cm="1">
        <f t="array" ref="R42">IFERROR(_FV(F42,"Beta"),"")</f>
        <v>0.72070000000000001</v>
      </c>
      <c r="S42" s="16" cm="1">
        <f t="array" ref="S42">_FV(C42,"Previous close",TRUE)</f>
        <v>38.92</v>
      </c>
      <c r="T42" s="17" cm="1">
        <f t="array" ref="T42">_FV(C42,"Price")</f>
        <v>39.03</v>
      </c>
      <c r="U42" s="17" cm="1">
        <f t="array" ref="U42">_FV(C42,"Change")</f>
        <v>0.11</v>
      </c>
      <c r="V42" s="18" cm="1">
        <f t="array" ref="V42">_FV(C42,"Change (%)",TRUE)</f>
        <v>2.8260000000000004E-3</v>
      </c>
      <c r="W42" s="18" cm="1">
        <f t="array" ref="W42">_FV(C42,"Expense ratio",TRUE)</f>
        <v>5.0000000000000001E-4</v>
      </c>
      <c r="X42" s="18" cm="1">
        <f t="array" ref="X42">_FV(C42,"Return (YTD)",TRUE)</f>
        <v>-0.151645</v>
      </c>
      <c r="Y42" s="18" cm="1">
        <f t="array" ref="Y42">_FV(C42,"Return (1y)",TRUE)</f>
        <v>-8.5495000000000002E-2</v>
      </c>
      <c r="Z42" s="18" cm="1">
        <f t="array" ref="Z42">_FV(C42,"Return (3y)",TRUE)</f>
        <v>3.7494E-2</v>
      </c>
      <c r="AA42" s="18" cm="1">
        <f t="array" ref="AA42">_FV(C42,"Return (5y)",TRUE)</f>
        <v>6.3715000000000008E-2</v>
      </c>
      <c r="AB42" s="19" cm="1">
        <f t="array" ref="AB42">_FV(C42,"Rating")</f>
        <v>4.32</v>
      </c>
      <c r="AC42" s="20" t="str" cm="1">
        <f t="array" ref="AC42">IF(_FV(C42,"Net assets",TRUE) &gt; 1000000000, "$ " &amp; TEXT(_FV(C42,"Net assets",TRUE)/1000000000,"#.#") &amp; " Bn", IF(_FV(C42,"Net assets",TRUE) &gt; 1000000, "$ " &amp; TEXT(_FV(C42,"Net assets",TRUE)/1000000,"#.#") &amp; " Mn",  IF(_FV(C42,"Net assets",TRUE) &gt; 1000, "$ " &amp; TEXT(_FV(C42,"Net assets",TRUE)/1000,"#.#") &amp; " K", "$ " &amp;  TEXT(_FV(C42,"Net assets",TRUE),"#.#"))))</f>
        <v>$ 19.2 Bn</v>
      </c>
    </row>
    <row r="43" spans="1:29" hidden="1">
      <c r="A43" s="3" t="s">
        <v>121</v>
      </c>
      <c r="B43" s="3" t="s">
        <v>122</v>
      </c>
      <c r="C43" s="3" t="e" vm="147">
        <v>#VALUE!</v>
      </c>
      <c r="D43" s="8">
        <v>6</v>
      </c>
      <c r="E43" s="3" t="s">
        <v>127</v>
      </c>
      <c r="F43" s="3" t="e" vm="150">
        <v>#VALUE!</v>
      </c>
      <c r="G43" s="3" t="str" cm="1">
        <f t="array" ref="G43">IFERROR(_FV(F43,"Industry"),"Not Applicable")</f>
        <v>Semiconductors &amp; Semiconductor Equipment</v>
      </c>
      <c r="H43" s="10" cm="1">
        <f t="array" ref="H43">_FV(F43,"Previous close",TRUE)</f>
        <v>58.61</v>
      </c>
      <c r="I43" s="10" cm="1">
        <f t="array" ref="I43">_FV(F43,"Open")</f>
        <v>58.2</v>
      </c>
      <c r="J43" s="10" cm="1">
        <f t="array" ref="J43">_FV(F43,"High")</f>
        <v>58.744999999999997</v>
      </c>
      <c r="K43" s="10" cm="1">
        <f t="array" ref="K43">_FV(F43,"Low")</f>
        <v>57.7</v>
      </c>
      <c r="L43" s="10" cm="1">
        <f t="array" ref="L43">_FV(F43,"Price")</f>
        <v>58.42</v>
      </c>
      <c r="M43" s="9" cm="1">
        <f t="array" ref="M43">_FV(F43,"Change")</f>
        <v>-0.19</v>
      </c>
      <c r="N43" s="4" cm="1">
        <f t="array" ref="N43">_FV(F43,"Change (%)",TRUE)</f>
        <v>-3.2420000000000001E-3</v>
      </c>
      <c r="O43" s="11" cm="1">
        <f t="array" ref="O43">_FV(F43,"52 week high",TRUE)</f>
        <v>69.290000000000006</v>
      </c>
      <c r="P43" s="11" cm="1">
        <f t="array" ref="P43">_FV(F43,"52 week low",TRUE)</f>
        <v>43.63</v>
      </c>
      <c r="Q43" s="11" cm="1">
        <f t="array" ref="Q43">IFERROR(_FV(F43,"P/E",TRUE),"")</f>
        <v>11.3415</v>
      </c>
      <c r="R43" s="5" cm="1">
        <f t="array" ref="R43">IFERROR(_FV(F43,"Beta"),"")</f>
        <v>0.79079999999999995</v>
      </c>
      <c r="S43" s="16" cm="1">
        <f t="array" ref="S43">_FV(C43,"Previous close",TRUE)</f>
        <v>38.92</v>
      </c>
      <c r="T43" s="17" cm="1">
        <f t="array" ref="T43">_FV(C43,"Price")</f>
        <v>39.03</v>
      </c>
      <c r="U43" s="17" cm="1">
        <f t="array" ref="U43">_FV(C43,"Change")</f>
        <v>0.11</v>
      </c>
      <c r="V43" s="18" cm="1">
        <f t="array" ref="V43">_FV(C43,"Change (%)",TRUE)</f>
        <v>2.8260000000000004E-3</v>
      </c>
      <c r="W43" s="18" cm="1">
        <f t="array" ref="W43">_FV(C43,"Expense ratio",TRUE)</f>
        <v>5.0000000000000001E-4</v>
      </c>
      <c r="X43" s="18" cm="1">
        <f t="array" ref="X43">_FV(C43,"Return (YTD)",TRUE)</f>
        <v>-0.151645</v>
      </c>
      <c r="Y43" s="18" cm="1">
        <f t="array" ref="Y43">_FV(C43,"Return (1y)",TRUE)</f>
        <v>-8.5495000000000002E-2</v>
      </c>
      <c r="Z43" s="18" cm="1">
        <f t="array" ref="Z43">_FV(C43,"Return (3y)",TRUE)</f>
        <v>3.7494E-2</v>
      </c>
      <c r="AA43" s="18" cm="1">
        <f t="array" ref="AA43">_FV(C43,"Return (5y)",TRUE)</f>
        <v>6.3715000000000008E-2</v>
      </c>
      <c r="AB43" s="19" cm="1">
        <f t="array" ref="AB43">_FV(C43,"Rating")</f>
        <v>4.32</v>
      </c>
      <c r="AC43" s="20" t="str" cm="1">
        <f t="array" ref="AC43">IF(_FV(C43,"Net assets",TRUE) &gt; 1000000000, "$ " &amp; TEXT(_FV(C43,"Net assets",TRUE)/1000000000,"#.#") &amp; " Bn", IF(_FV(C43,"Net assets",TRUE) &gt; 1000000, "$ " &amp; TEXT(_FV(C43,"Net assets",TRUE)/1000000,"#.#") &amp; " Mn",  IF(_FV(C43,"Net assets",TRUE) &gt; 1000, "$ " &amp; TEXT(_FV(C43,"Net assets",TRUE)/1000,"#.#") &amp; " K", "$ " &amp;  TEXT(_FV(C43,"Net assets",TRUE),"#.#"))))</f>
        <v>$ 19.2 Bn</v>
      </c>
    </row>
    <row r="44" spans="1:29" hidden="1">
      <c r="A44" s="3" t="s">
        <v>121</v>
      </c>
      <c r="B44" s="3" t="s">
        <v>122</v>
      </c>
      <c r="C44" s="3" t="e" vm="147">
        <v>#VALUE!</v>
      </c>
      <c r="D44" s="8">
        <v>7</v>
      </c>
      <c r="E44" s="3" t="s">
        <v>128</v>
      </c>
      <c r="F44" s="3" t="e" vm="151">
        <v>#VALUE!</v>
      </c>
      <c r="G44" s="3" t="str" cm="1">
        <f t="array" ref="G44">IFERROR(_FV(F44,"Industry"),"Not Applicable")</f>
        <v>Telecommunications Services</v>
      </c>
      <c r="H44" s="10" cm="1">
        <f t="array" ref="H44">_FV(F44,"Previous close",TRUE)</f>
        <v>55.38</v>
      </c>
      <c r="I44" s="10" cm="1">
        <f t="array" ref="I44">_FV(F44,"Open")</f>
        <v>54.65</v>
      </c>
      <c r="J44" s="10" cm="1">
        <f t="array" ref="J44">_FV(F44,"High")</f>
        <v>54.65</v>
      </c>
      <c r="K44" s="10" cm="1">
        <f t="array" ref="K44">_FV(F44,"Low")</f>
        <v>53.75</v>
      </c>
      <c r="L44" s="10" cm="1">
        <f t="array" ref="L44">_FV(F44,"Price")</f>
        <v>53.94</v>
      </c>
      <c r="M44" s="9" cm="1">
        <f t="array" ref="M44">_FV(F44,"Change")</f>
        <v>-1.44</v>
      </c>
      <c r="N44" s="4" cm="1">
        <f t="array" ref="N44">_FV(F44,"Change (%)",TRUE)</f>
        <v>-2.6002000000000001E-2</v>
      </c>
      <c r="O44" s="11" cm="1">
        <f t="array" ref="O44">_FV(F44,"52 week high",TRUE)</f>
        <v>62.22</v>
      </c>
      <c r="P44" s="11" cm="1">
        <f t="array" ref="P44">_FV(F44,"52 week low",TRUE)</f>
        <v>48.84</v>
      </c>
      <c r="Q44" s="11" cm="1">
        <f t="array" ref="Q44">IFERROR(_FV(F44,"P/E",TRUE),"")</f>
        <v>12.329499999999999</v>
      </c>
      <c r="R44" s="5" cm="1">
        <f t="array" ref="R44">IFERROR(_FV(F44,"Beta"),"")</f>
        <v>0.41899999999999998</v>
      </c>
      <c r="S44" s="16" cm="1">
        <f t="array" ref="S44">_FV(C44,"Previous close",TRUE)</f>
        <v>38.92</v>
      </c>
      <c r="T44" s="17" cm="1">
        <f t="array" ref="T44">_FV(C44,"Price")</f>
        <v>39.03</v>
      </c>
      <c r="U44" s="17" cm="1">
        <f t="array" ref="U44">_FV(C44,"Change")</f>
        <v>0.11</v>
      </c>
      <c r="V44" s="18" cm="1">
        <f t="array" ref="V44">_FV(C44,"Change (%)",TRUE)</f>
        <v>2.8260000000000004E-3</v>
      </c>
      <c r="W44" s="18" cm="1">
        <f t="array" ref="W44">_FV(C44,"Expense ratio",TRUE)</f>
        <v>5.0000000000000001E-4</v>
      </c>
      <c r="X44" s="18" cm="1">
        <f t="array" ref="X44">_FV(C44,"Return (YTD)",TRUE)</f>
        <v>-0.151645</v>
      </c>
      <c r="Y44" s="18" cm="1">
        <f t="array" ref="Y44">_FV(C44,"Return (1y)",TRUE)</f>
        <v>-8.5495000000000002E-2</v>
      </c>
      <c r="Z44" s="18" cm="1">
        <f t="array" ref="Z44">_FV(C44,"Return (3y)",TRUE)</f>
        <v>3.7494E-2</v>
      </c>
      <c r="AA44" s="18" cm="1">
        <f t="array" ref="AA44">_FV(C44,"Return (5y)",TRUE)</f>
        <v>6.3715000000000008E-2</v>
      </c>
      <c r="AB44" s="19" cm="1">
        <f t="array" ref="AB44">_FV(C44,"Rating")</f>
        <v>4.32</v>
      </c>
      <c r="AC44" s="20" t="str" cm="1">
        <f t="array" ref="AC44">IF(_FV(C44,"Net assets",TRUE) &gt; 1000000000, "$ " &amp; TEXT(_FV(C44,"Net assets",TRUE)/1000000000,"#.#") &amp; " Bn", IF(_FV(C44,"Net assets",TRUE) &gt; 1000000, "$ " &amp; TEXT(_FV(C44,"Net assets",TRUE)/1000000,"#.#") &amp; " Mn",  IF(_FV(C44,"Net assets",TRUE) &gt; 1000, "$ " &amp; TEXT(_FV(C44,"Net assets",TRUE)/1000,"#.#") &amp; " K", "$ " &amp;  TEXT(_FV(C44,"Net assets",TRUE),"#.#"))))</f>
        <v>$ 19.2 Bn</v>
      </c>
    </row>
    <row r="45" spans="1:29" hidden="1">
      <c r="A45" s="3" t="s">
        <v>121</v>
      </c>
      <c r="B45" s="3" t="s">
        <v>122</v>
      </c>
      <c r="C45" s="3" t="e" vm="147">
        <v>#VALUE!</v>
      </c>
      <c r="D45" s="8">
        <v>8</v>
      </c>
      <c r="E45" s="3" t="s">
        <v>129</v>
      </c>
      <c r="F45" s="3" t="e" vm="10">
        <v>#VALUE!</v>
      </c>
      <c r="G45" s="3" t="str" cm="1">
        <f t="array" ref="G45">IFERROR(_FV(F45,"Industry"),"Not Applicable")</f>
        <v>Telecommunications Services</v>
      </c>
      <c r="H45" s="10" cm="1">
        <f t="array" ref="H45">_FV(F45,"Previous close",TRUE)</f>
        <v>30.46</v>
      </c>
      <c r="I45" s="10" cm="1">
        <f t="array" ref="I45">_FV(F45,"Open")</f>
        <v>29.87</v>
      </c>
      <c r="J45" s="10" cm="1">
        <f t="array" ref="J45">_FV(F45,"High")</f>
        <v>29.88</v>
      </c>
      <c r="K45" s="10" cm="1">
        <f t="array" ref="K45">_FV(F45,"Low")</f>
        <v>29.39</v>
      </c>
      <c r="L45" s="10" cm="1">
        <f t="array" ref="L45">_FV(F45,"Price")</f>
        <v>29.54</v>
      </c>
      <c r="M45" s="9" cm="1">
        <f t="array" ref="M45">_FV(F45,"Change")</f>
        <v>-0.92</v>
      </c>
      <c r="N45" s="4" cm="1">
        <f t="array" ref="N45">_FV(F45,"Change (%)",TRUE)</f>
        <v>-3.0203999999999998E-2</v>
      </c>
      <c r="O45" s="11" cm="1">
        <f t="array" ref="O45">_FV(F45,"52 week high",TRUE)</f>
        <v>39.700000000000003</v>
      </c>
      <c r="P45" s="11" cm="1">
        <f t="array" ref="P45">_FV(F45,"52 week low",TRUE)</f>
        <v>26.08</v>
      </c>
      <c r="Q45" s="11" cm="1">
        <f t="array" ref="Q45">IFERROR(_FV(F45,"P/E",TRUE),"")</f>
        <v>15.2315</v>
      </c>
      <c r="R45" s="5" cm="1">
        <f t="array" ref="R45">IFERROR(_FV(F45,"Beta"),"")</f>
        <v>0.68110000000000004</v>
      </c>
      <c r="S45" s="16" cm="1">
        <f t="array" ref="S45">_FV(C45,"Previous close",TRUE)</f>
        <v>38.92</v>
      </c>
      <c r="T45" s="17" cm="1">
        <f t="array" ref="T45">_FV(C45,"Price")</f>
        <v>39.03</v>
      </c>
      <c r="U45" s="17" cm="1">
        <f t="array" ref="U45">_FV(C45,"Change")</f>
        <v>0.11</v>
      </c>
      <c r="V45" s="18" cm="1">
        <f t="array" ref="V45">_FV(C45,"Change (%)",TRUE)</f>
        <v>2.8260000000000004E-3</v>
      </c>
      <c r="W45" s="18" cm="1">
        <f t="array" ref="W45">_FV(C45,"Expense ratio",TRUE)</f>
        <v>5.0000000000000001E-4</v>
      </c>
      <c r="X45" s="18" cm="1">
        <f t="array" ref="X45">_FV(C45,"Return (YTD)",TRUE)</f>
        <v>-0.151645</v>
      </c>
      <c r="Y45" s="18" cm="1">
        <f t="array" ref="Y45">_FV(C45,"Return (1y)",TRUE)</f>
        <v>-8.5495000000000002E-2</v>
      </c>
      <c r="Z45" s="18" cm="1">
        <f t="array" ref="Z45">_FV(C45,"Return (3y)",TRUE)</f>
        <v>3.7494E-2</v>
      </c>
      <c r="AA45" s="18" cm="1">
        <f t="array" ref="AA45">_FV(C45,"Return (5y)",TRUE)</f>
        <v>6.3715000000000008E-2</v>
      </c>
      <c r="AB45" s="19" cm="1">
        <f t="array" ref="AB45">_FV(C45,"Rating")</f>
        <v>4.32</v>
      </c>
      <c r="AC45" s="20" t="str" cm="1">
        <f t="array" ref="AC45">IF(_FV(C45,"Net assets",TRUE) &gt; 1000000000, "$ " &amp; TEXT(_FV(C45,"Net assets",TRUE)/1000000000,"#.#") &amp; " Bn", IF(_FV(C45,"Net assets",TRUE) &gt; 1000000, "$ " &amp; TEXT(_FV(C45,"Net assets",TRUE)/1000000,"#.#") &amp; " Mn",  IF(_FV(C45,"Net assets",TRUE) &gt; 1000, "$ " &amp; TEXT(_FV(C45,"Net assets",TRUE)/1000,"#.#") &amp; " K", "$ " &amp;  TEXT(_FV(C45,"Net assets",TRUE),"#.#"))))</f>
        <v>$ 19.2 Bn</v>
      </c>
    </row>
    <row r="46" spans="1:29" hidden="1">
      <c r="A46" s="3" t="s">
        <v>121</v>
      </c>
      <c r="B46" s="3" t="s">
        <v>122</v>
      </c>
      <c r="C46" s="3" t="e" vm="147">
        <v>#VALUE!</v>
      </c>
      <c r="D46" s="8">
        <v>9</v>
      </c>
      <c r="E46" s="3" t="s">
        <v>130</v>
      </c>
      <c r="F46" s="3" t="e" vm="152">
        <v>#VALUE!</v>
      </c>
      <c r="G46" s="3" t="str" cm="1">
        <f t="array" ref="G46">IFERROR(_FV(F46,"Industry"),"Not Applicable")</f>
        <v>Pharmaceuticals</v>
      </c>
      <c r="H46" s="10" cm="1">
        <f t="array" ref="H46">_FV(F46,"Previous close",TRUE)</f>
        <v>33.75</v>
      </c>
      <c r="I46" s="10" cm="1">
        <f t="array" ref="I46">_FV(F46,"Open")</f>
        <v>33.729999999999997</v>
      </c>
      <c r="J46" s="10" cm="1">
        <f t="array" ref="J46">_FV(F46,"High")</f>
        <v>33.880000000000003</v>
      </c>
      <c r="K46" s="10" cm="1">
        <f t="array" ref="K46">_FV(F46,"Low")</f>
        <v>33.100999999999999</v>
      </c>
      <c r="L46" s="10" cm="1">
        <f t="array" ref="L46">_FV(F46,"Price")</f>
        <v>33.46</v>
      </c>
      <c r="M46" s="9" cm="1">
        <f t="array" ref="M46">_FV(F46,"Change")</f>
        <v>-0.28999999999999998</v>
      </c>
      <c r="N46" s="4" cm="1">
        <f t="array" ref="N46">_FV(F46,"Change (%)",TRUE)</f>
        <v>-8.5929999999999999E-3</v>
      </c>
      <c r="O46" s="11" cm="1">
        <f t="array" ref="O46">_FV(F46,"52 week high",TRUE)</f>
        <v>44.104999999999997</v>
      </c>
      <c r="P46" s="11" cm="1">
        <f t="array" ref="P46">_FV(F46,"52 week low",TRUE)</f>
        <v>27.88</v>
      </c>
      <c r="Q46" s="11" cm="1">
        <f t="array" ref="Q46">IFERROR(_FV(F46,"P/E",TRUE),"")</f>
        <v>12.3308</v>
      </c>
      <c r="R46" s="5" cm="1">
        <f t="array" ref="R46">IFERROR(_FV(F46,"Beta"),"")</f>
        <v>0.67500000000000004</v>
      </c>
      <c r="S46" s="16" cm="1">
        <f t="array" ref="S46">_FV(C46,"Previous close",TRUE)</f>
        <v>38.92</v>
      </c>
      <c r="T46" s="17" cm="1">
        <f t="array" ref="T46">_FV(C46,"Price")</f>
        <v>39.03</v>
      </c>
      <c r="U46" s="17" cm="1">
        <f t="array" ref="U46">_FV(C46,"Change")</f>
        <v>0.11</v>
      </c>
      <c r="V46" s="18" cm="1">
        <f t="array" ref="V46">_FV(C46,"Change (%)",TRUE)</f>
        <v>2.8260000000000004E-3</v>
      </c>
      <c r="W46" s="18" cm="1">
        <f t="array" ref="W46">_FV(C46,"Expense ratio",TRUE)</f>
        <v>5.0000000000000001E-4</v>
      </c>
      <c r="X46" s="18" cm="1">
        <f t="array" ref="X46">_FV(C46,"Return (YTD)",TRUE)</f>
        <v>-0.151645</v>
      </c>
      <c r="Y46" s="18" cm="1">
        <f t="array" ref="Y46">_FV(C46,"Return (1y)",TRUE)</f>
        <v>-8.5495000000000002E-2</v>
      </c>
      <c r="Z46" s="18" cm="1">
        <f t="array" ref="Z46">_FV(C46,"Return (3y)",TRUE)</f>
        <v>3.7494E-2</v>
      </c>
      <c r="AA46" s="18" cm="1">
        <f t="array" ref="AA46">_FV(C46,"Return (5y)",TRUE)</f>
        <v>6.3715000000000008E-2</v>
      </c>
      <c r="AB46" s="19" cm="1">
        <f t="array" ref="AB46">_FV(C46,"Rating")</f>
        <v>4.32</v>
      </c>
      <c r="AC46" s="20" t="str" cm="1">
        <f t="array" ref="AC46">IF(_FV(C46,"Net assets",TRUE) &gt; 1000000000, "$ " &amp; TEXT(_FV(C46,"Net assets",TRUE)/1000000000,"#.#") &amp; " Bn", IF(_FV(C46,"Net assets",TRUE) &gt; 1000000, "$ " &amp; TEXT(_FV(C46,"Net assets",TRUE)/1000000,"#.#") &amp; " Mn",  IF(_FV(C46,"Net assets",TRUE) &gt; 1000, "$ " &amp; TEXT(_FV(C46,"Net assets",TRUE)/1000,"#.#") &amp; " K", "$ " &amp;  TEXT(_FV(C46,"Net assets",TRUE),"#.#"))))</f>
        <v>$ 19.2 Bn</v>
      </c>
    </row>
    <row r="47" spans="1:29" hidden="1">
      <c r="A47" s="3" t="s">
        <v>121</v>
      </c>
      <c r="B47" s="3" t="s">
        <v>122</v>
      </c>
      <c r="C47" s="3" t="e" vm="147">
        <v>#VALUE!</v>
      </c>
      <c r="D47" s="8">
        <v>10</v>
      </c>
      <c r="E47" s="3" t="s">
        <v>131</v>
      </c>
      <c r="F47" s="3" t="e" vm="153">
        <v>#VALUE!</v>
      </c>
      <c r="G47" s="3" t="str" cm="1">
        <f t="array" ref="G47">IFERROR(_FV(F47,"Industry"),"Not Applicable")</f>
        <v>Media &amp; Publishing</v>
      </c>
      <c r="H47" s="10" cm="1">
        <f t="array" ref="H47">_FV(F47,"Previous close",TRUE)</f>
        <v>116.66</v>
      </c>
      <c r="I47" s="10" cm="1">
        <f t="array" ref="I47">_FV(F47,"Open")</f>
        <v>116.51</v>
      </c>
      <c r="J47" s="10" cm="1">
        <f t="array" ref="J47">_FV(F47,"High")</f>
        <v>117.85</v>
      </c>
      <c r="K47" s="10" cm="1">
        <f t="array" ref="K47">_FV(F47,"Low")</f>
        <v>115.38</v>
      </c>
      <c r="L47" s="10" cm="1">
        <f t="array" ref="L47">_FV(F47,"Price")</f>
        <v>116.81</v>
      </c>
      <c r="M47" s="9" cm="1">
        <f t="array" ref="M47">_FV(F47,"Change")</f>
        <v>0.15</v>
      </c>
      <c r="N47" s="4" cm="1">
        <f t="array" ref="N47">_FV(F47,"Change (%)",TRUE)</f>
        <v>1.2859999999999998E-3</v>
      </c>
      <c r="O47" s="11" cm="1">
        <f t="array" ref="O47">_FV(F47,"52 week high",TRUE)</f>
        <v>153.41</v>
      </c>
      <c r="P47" s="11" cm="1">
        <f t="array" ref="P47">_FV(F47,"52 week low",TRUE)</f>
        <v>79.069999999999993</v>
      </c>
      <c r="Q47" s="11" cm="1">
        <f t="array" ref="Q47">IFERROR(_FV(F47,"P/E",TRUE),"")</f>
        <v>43.858600000000003</v>
      </c>
      <c r="R47" s="5" cm="1">
        <f t="array" ref="R47">IFERROR(_FV(F47,"Beta"),"")</f>
        <v>1.1065</v>
      </c>
      <c r="S47" s="16" cm="1">
        <f t="array" ref="S47">_FV(C47,"Previous close",TRUE)</f>
        <v>38.92</v>
      </c>
      <c r="T47" s="17" cm="1">
        <f t="array" ref="T47">_FV(C47,"Price")</f>
        <v>39.03</v>
      </c>
      <c r="U47" s="17" cm="1">
        <f t="array" ref="U47">_FV(C47,"Change")</f>
        <v>0.11</v>
      </c>
      <c r="V47" s="18" cm="1">
        <f t="array" ref="V47">_FV(C47,"Change (%)",TRUE)</f>
        <v>2.8260000000000004E-3</v>
      </c>
      <c r="W47" s="18" cm="1">
        <f t="array" ref="W47">_FV(C47,"Expense ratio",TRUE)</f>
        <v>5.0000000000000001E-4</v>
      </c>
      <c r="X47" s="18" cm="1">
        <f t="array" ref="X47">_FV(C47,"Return (YTD)",TRUE)</f>
        <v>-0.151645</v>
      </c>
      <c r="Y47" s="18" cm="1">
        <f t="array" ref="Y47">_FV(C47,"Return (1y)",TRUE)</f>
        <v>-8.5495000000000002E-2</v>
      </c>
      <c r="Z47" s="18" cm="1">
        <f t="array" ref="Z47">_FV(C47,"Return (3y)",TRUE)</f>
        <v>3.7494E-2</v>
      </c>
      <c r="AA47" s="18" cm="1">
        <f t="array" ref="AA47">_FV(C47,"Return (5y)",TRUE)</f>
        <v>6.3715000000000008E-2</v>
      </c>
      <c r="AB47" s="19" cm="1">
        <f t="array" ref="AB47">_FV(C47,"Rating")</f>
        <v>4.32</v>
      </c>
      <c r="AC47" s="20" t="str" cm="1">
        <f t="array" ref="AC47">IF(_FV(C47,"Net assets",TRUE) &gt; 1000000000, "$ " &amp; TEXT(_FV(C47,"Net assets",TRUE)/1000000000,"#.#") &amp; " Bn", IF(_FV(C47,"Net assets",TRUE) &gt; 1000000, "$ " &amp; TEXT(_FV(C47,"Net assets",TRUE)/1000000,"#.#") &amp; " Mn",  IF(_FV(C47,"Net assets",TRUE) &gt; 1000, "$ " &amp; TEXT(_FV(C47,"Net assets",TRUE)/1000,"#.#") &amp; " K", "$ " &amp;  TEXT(_FV(C47,"Net assets",TRUE),"#.#"))))</f>
        <v>$ 19.2 Bn</v>
      </c>
    </row>
    <row r="48" spans="1:29" hidden="1">
      <c r="A48" s="3" t="s">
        <v>132</v>
      </c>
      <c r="B48" s="3" t="s">
        <v>133</v>
      </c>
      <c r="C48" s="3" t="e" vm="154">
        <v>#VALUE!</v>
      </c>
      <c r="D48" s="8">
        <v>1</v>
      </c>
      <c r="E48" s="3" t="s">
        <v>134</v>
      </c>
      <c r="F48" s="3" t="e" vm="155">
        <v>#VALUE!</v>
      </c>
      <c r="G48" s="3" t="str" cm="1">
        <f t="array" ref="G48">IFERROR(_FV(F48,"Industry"),"Not Applicable")</f>
        <v>Professional &amp; Commercial Services</v>
      </c>
      <c r="H48" s="10" cm="1">
        <f t="array" ref="H48">_FV(F48,"Previous close",TRUE)</f>
        <v>97.1</v>
      </c>
      <c r="I48" s="10" cm="1">
        <f t="array" ref="I48">_FV(F48,"Open")</f>
        <v>97.1</v>
      </c>
      <c r="J48" s="10" cm="1">
        <f t="array" ref="J48">_FV(F48,"High")</f>
        <v>97.63</v>
      </c>
      <c r="K48" s="10" cm="1">
        <f t="array" ref="K48">_FV(F48,"Low")</f>
        <v>93.9</v>
      </c>
      <c r="L48" s="10" cm="1">
        <f t="array" ref="L48">_FV(F48,"Price")</f>
        <v>94.82</v>
      </c>
      <c r="M48" s="9" cm="1">
        <f t="array" ref="M48">_FV(F48,"Change")</f>
        <v>-2.2799999999999998</v>
      </c>
      <c r="N48" s="4" cm="1">
        <f t="array" ref="N48">_FV(F48,"Change (%)",TRUE)</f>
        <v>-2.3481000000000002E-2</v>
      </c>
      <c r="O48" s="11" cm="1">
        <f t="array" ref="O48">_FV(F48,"52 week high",TRUE)</f>
        <v>125.05</v>
      </c>
      <c r="P48" s="11" cm="1">
        <f t="array" ref="P48">_FV(F48,"52 week low",TRUE)</f>
        <v>73.5</v>
      </c>
      <c r="Q48" s="11" cm="1">
        <f t="array" ref="Q48">IFERROR(_FV(F48,"P/E",TRUE),"")</f>
        <v>53.575400000000002</v>
      </c>
      <c r="R48" s="5" cm="1">
        <f t="array" ref="R48">IFERROR(_FV(F48,"Beta"),"")</f>
        <v>0.82440000000000002</v>
      </c>
      <c r="S48" s="16" cm="1">
        <f t="array" ref="S48">_FV(C48,"Previous close",TRUE)</f>
        <v>22.13</v>
      </c>
      <c r="T48" s="17" cm="1">
        <f t="array" ref="T48">_FV(C48,"Price")</f>
        <v>22.44</v>
      </c>
      <c r="U48" s="17" cm="1">
        <f t="array" ref="U48">_FV(C48,"Change")</f>
        <v>0.31</v>
      </c>
      <c r="V48" s="18" cm="1">
        <f t="array" ref="V48">_FV(C48,"Change (%)",TRUE)</f>
        <v>1.4008E-2</v>
      </c>
      <c r="W48" s="18" t="e" cm="1" vm="113">
        <f t="array" ref="W48">_FV(C48,"Expense ratio",TRUE)</f>
        <v>#VALUE!</v>
      </c>
      <c r="X48" s="18" cm="1">
        <f t="array" ref="X48">_FV(C48,"Return (YTD)",TRUE)</f>
        <v>5.2531000000000001E-2</v>
      </c>
      <c r="Y48" s="18" t="e" cm="1" vm="156">
        <f t="array" ref="Y48">_FV(C48,"Return (1y)",TRUE)</f>
        <v>#VALUE!</v>
      </c>
      <c r="Z48" s="18" cm="1">
        <f t="array" ref="Z48">_FV(C48,"Return (3y)",TRUE)</f>
        <v>0</v>
      </c>
      <c r="AA48" s="18" cm="1">
        <f t="array" ref="AA48">_FV(C48,"Return (5y)",TRUE)</f>
        <v>0</v>
      </c>
      <c r="AB48" s="19" cm="1">
        <f t="array" ref="AB48">_FV(C48,"Rating")</f>
        <v>0</v>
      </c>
      <c r="AC48" s="20" t="str" cm="1">
        <f t="array" ref="AC48">IF(_FV(C48,"Net assets",TRUE) &gt; 1000000000, "$ " &amp; TEXT(_FV(C48,"Net assets",TRUE)/1000000000,"#.#") &amp; " Bn", IF(_FV(C48,"Net assets",TRUE) &gt; 1000000, "$ " &amp; TEXT(_FV(C48,"Net assets",TRUE)/1000000,"#.#") &amp; " Mn",  IF(_FV(C48,"Net assets",TRUE) &gt; 1000, "$ " &amp; TEXT(_FV(C48,"Net assets",TRUE)/1000,"#.#") &amp; " K", "$ " &amp;  TEXT(_FV(C48,"Net assets",TRUE),"#.#"))))</f>
        <v>$ 208.4 Mn</v>
      </c>
    </row>
    <row r="49" spans="1:29" hidden="1">
      <c r="A49" s="3" t="s">
        <v>132</v>
      </c>
      <c r="B49" s="3" t="s">
        <v>133</v>
      </c>
      <c r="C49" s="3" t="e" vm="154">
        <v>#VALUE!</v>
      </c>
      <c r="D49" s="8">
        <v>2</v>
      </c>
      <c r="E49" s="3" t="s">
        <v>135</v>
      </c>
      <c r="F49" s="3" t="e" vm="157">
        <v>#VALUE!</v>
      </c>
      <c r="G49" s="3" t="str" cm="1">
        <f t="array" ref="G49">IFERROR(_FV(F49,"Industry"),"Not Applicable")</f>
        <v>Semiconductors &amp; Semiconductor Equipment</v>
      </c>
      <c r="H49" s="10" cm="1">
        <f t="array" ref="H49">_FV(F49,"Previous close",TRUE)</f>
        <v>53.43</v>
      </c>
      <c r="I49" s="10" cm="1">
        <f t="array" ref="I49">_FV(F49,"Open")</f>
        <v>53.52</v>
      </c>
      <c r="J49" s="10" cm="1">
        <f t="array" ref="J49">_FV(F49,"High")</f>
        <v>57.58</v>
      </c>
      <c r="K49" s="10" cm="1">
        <f t="array" ref="K49">_FV(F49,"Low")</f>
        <v>53.31</v>
      </c>
      <c r="L49" s="10" cm="1">
        <f t="array" ref="L49">_FV(F49,"Price")</f>
        <v>57.255000000000003</v>
      </c>
      <c r="M49" s="9" cm="1">
        <f t="array" ref="M49">_FV(F49,"Change")</f>
        <v>3.8250000000000002</v>
      </c>
      <c r="N49" s="4" cm="1">
        <f t="array" ref="N49">_FV(F49,"Change (%)",TRUE)</f>
        <v>7.1589E-2</v>
      </c>
      <c r="O49" s="11" cm="1">
        <f t="array" ref="O49">_FV(F49,"52 week high",TRUE)</f>
        <v>59.27</v>
      </c>
      <c r="P49" s="11" cm="1">
        <f t="array" ref="P49">_FV(F49,"52 week low",TRUE)</f>
        <v>27.43</v>
      </c>
      <c r="Q49" s="11" cm="1">
        <f t="array" ref="Q49">IFERROR(_FV(F49,"P/E",TRUE),"")</f>
        <v>131.34219999999999</v>
      </c>
      <c r="R49" s="5" cm="1">
        <f t="array" ref="R49">IFERROR(_FV(F49,"Beta"),"")</f>
        <v>2.1461999999999999</v>
      </c>
      <c r="S49" s="16" cm="1">
        <f t="array" ref="S49">_FV(C49,"Previous close",TRUE)</f>
        <v>22.13</v>
      </c>
      <c r="T49" s="17" cm="1">
        <f t="array" ref="T49">_FV(C49,"Price")</f>
        <v>22.44</v>
      </c>
      <c r="U49" s="17" cm="1">
        <f t="array" ref="U49">_FV(C49,"Change")</f>
        <v>0.31</v>
      </c>
      <c r="V49" s="18" cm="1">
        <f t="array" ref="V49">_FV(C49,"Change (%)",TRUE)</f>
        <v>1.4008E-2</v>
      </c>
      <c r="W49" s="18" t="e" cm="1" vm="113">
        <f t="array" ref="W49">_FV(C49,"Expense ratio",TRUE)</f>
        <v>#VALUE!</v>
      </c>
      <c r="X49" s="18" cm="1">
        <f t="array" ref="X49">_FV(C49,"Return (YTD)",TRUE)</f>
        <v>5.2531000000000001E-2</v>
      </c>
      <c r="Y49" s="18" t="e" cm="1" vm="156">
        <f t="array" ref="Y49">_FV(C49,"Return (1y)",TRUE)</f>
        <v>#VALUE!</v>
      </c>
      <c r="Z49" s="18" cm="1">
        <f t="array" ref="Z49">_FV(C49,"Return (3y)",TRUE)</f>
        <v>0</v>
      </c>
      <c r="AA49" s="18" cm="1">
        <f t="array" ref="AA49">_FV(C49,"Return (5y)",TRUE)</f>
        <v>0</v>
      </c>
      <c r="AB49" s="19" cm="1">
        <f t="array" ref="AB49">_FV(C49,"Rating")</f>
        <v>0</v>
      </c>
      <c r="AC49" s="20" t="str" cm="1">
        <f t="array" ref="AC49">IF(_FV(C49,"Net assets",TRUE) &gt; 1000000000, "$ " &amp; TEXT(_FV(C49,"Net assets",TRUE)/1000000000,"#.#") &amp; " Bn", IF(_FV(C49,"Net assets",TRUE) &gt; 1000000, "$ " &amp; TEXT(_FV(C49,"Net assets",TRUE)/1000000,"#.#") &amp; " Mn",  IF(_FV(C49,"Net assets",TRUE) &gt; 1000, "$ " &amp; TEXT(_FV(C49,"Net assets",TRUE)/1000,"#.#") &amp; " K", "$ " &amp;  TEXT(_FV(C49,"Net assets",TRUE),"#.#"))))</f>
        <v>$ 208.4 Mn</v>
      </c>
    </row>
    <row r="50" spans="1:29" hidden="1">
      <c r="A50" s="3" t="s">
        <v>132</v>
      </c>
      <c r="B50" s="3" t="s">
        <v>133</v>
      </c>
      <c r="C50" s="3" t="e" vm="154">
        <v>#VALUE!</v>
      </c>
      <c r="D50" s="8">
        <v>3</v>
      </c>
      <c r="E50" s="3" t="s">
        <v>136</v>
      </c>
      <c r="F50" s="3" t="e" vm="158">
        <v>#VALUE!</v>
      </c>
      <c r="G50" s="3" t="str" cm="1">
        <f t="array" ref="G50">IFERROR(_FV(F50,"Industry"),"Not Applicable")</f>
        <v>Professional &amp; Commercial Services</v>
      </c>
      <c r="H50" s="10" cm="1">
        <f t="array" ref="H50">_FV(F50,"Previous close",TRUE)</f>
        <v>168.42</v>
      </c>
      <c r="I50" s="10" cm="1">
        <f t="array" ref="I50">_FV(F50,"Open")</f>
        <v>168.33</v>
      </c>
      <c r="J50" s="10" cm="1">
        <f t="array" ref="J50">_FV(F50,"High")</f>
        <v>169.37</v>
      </c>
      <c r="K50" s="10" cm="1">
        <f t="array" ref="K50">_FV(F50,"Low")</f>
        <v>161.21</v>
      </c>
      <c r="L50" s="10" cm="1">
        <f t="array" ref="L50">_FV(F50,"Price")</f>
        <v>164.16</v>
      </c>
      <c r="M50" s="9" cm="1">
        <f t="array" ref="M50">_FV(F50,"Change")</f>
        <v>-4.26</v>
      </c>
      <c r="N50" s="4" cm="1">
        <f t="array" ref="N50">_FV(F50,"Change (%)",TRUE)</f>
        <v>-2.5293999999999997E-2</v>
      </c>
      <c r="O50" s="11" cm="1">
        <f t="array" ref="O50">_FV(F50,"52 week high",TRUE)</f>
        <v>209.62</v>
      </c>
      <c r="P50" s="11" cm="1">
        <f t="array" ref="P50">_FV(F50,"52 week low",TRUE)</f>
        <v>105.54</v>
      </c>
      <c r="Q50" s="11" cm="1">
        <f t="array" ref="Q50">IFERROR(_FV(F50,"P/E",TRUE),"")</f>
        <v>79.551500000000004</v>
      </c>
      <c r="R50" s="5" cm="1">
        <f t="array" ref="R50">IFERROR(_FV(F50,"Beta"),"")</f>
        <v>1.1261000000000001</v>
      </c>
      <c r="S50" s="16" cm="1">
        <f t="array" ref="S50">_FV(C50,"Previous close",TRUE)</f>
        <v>22.13</v>
      </c>
      <c r="T50" s="17" cm="1">
        <f t="array" ref="T50">_FV(C50,"Price")</f>
        <v>22.44</v>
      </c>
      <c r="U50" s="17" cm="1">
        <f t="array" ref="U50">_FV(C50,"Change")</f>
        <v>0.31</v>
      </c>
      <c r="V50" s="18" cm="1">
        <f t="array" ref="V50">_FV(C50,"Change (%)",TRUE)</f>
        <v>1.4008E-2</v>
      </c>
      <c r="W50" s="18" t="e" cm="1" vm="113">
        <f t="array" ref="W50">_FV(C50,"Expense ratio",TRUE)</f>
        <v>#VALUE!</v>
      </c>
      <c r="X50" s="18" cm="1">
        <f t="array" ref="X50">_FV(C50,"Return (YTD)",TRUE)</f>
        <v>5.2531000000000001E-2</v>
      </c>
      <c r="Y50" s="18" t="e" cm="1" vm="156">
        <f t="array" ref="Y50">_FV(C50,"Return (1y)",TRUE)</f>
        <v>#VALUE!</v>
      </c>
      <c r="Z50" s="18" cm="1">
        <f t="array" ref="Z50">_FV(C50,"Return (3y)",TRUE)</f>
        <v>0</v>
      </c>
      <c r="AA50" s="18" cm="1">
        <f t="array" ref="AA50">_FV(C50,"Return (5y)",TRUE)</f>
        <v>0</v>
      </c>
      <c r="AB50" s="19" cm="1">
        <f t="array" ref="AB50">_FV(C50,"Rating")</f>
        <v>0</v>
      </c>
      <c r="AC50" s="20" t="str" cm="1">
        <f t="array" ref="AC50">IF(_FV(C50,"Net assets",TRUE) &gt; 1000000000, "$ " &amp; TEXT(_FV(C50,"Net assets",TRUE)/1000000000,"#.#") &amp; " Bn", IF(_FV(C50,"Net assets",TRUE) &gt; 1000000, "$ " &amp; TEXT(_FV(C50,"Net assets",TRUE)/1000000,"#.#") &amp; " Mn",  IF(_FV(C50,"Net assets",TRUE) &gt; 1000, "$ " &amp; TEXT(_FV(C50,"Net assets",TRUE)/1000,"#.#") &amp; " K", "$ " &amp;  TEXT(_FV(C50,"Net assets",TRUE),"#.#"))))</f>
        <v>$ 208.4 Mn</v>
      </c>
    </row>
    <row r="51" spans="1:29" hidden="1">
      <c r="A51" s="3" t="s">
        <v>132</v>
      </c>
      <c r="B51" s="3" t="s">
        <v>133</v>
      </c>
      <c r="C51" s="3" t="e" vm="154">
        <v>#VALUE!</v>
      </c>
      <c r="D51" s="8">
        <v>4</v>
      </c>
      <c r="E51" s="3" t="s">
        <v>137</v>
      </c>
      <c r="F51" s="3" t="e" vm="159">
        <v>#VALUE!</v>
      </c>
      <c r="G51" s="3" t="str" cm="1">
        <f t="array" ref="G51">IFERROR(_FV(F51,"Industry"),"Not Applicable")</f>
        <v>Diversified Retail</v>
      </c>
      <c r="H51" s="10" cm="1">
        <f t="array" ref="H51">_FV(F51,"Previous close",TRUE)</f>
        <v>186.53</v>
      </c>
      <c r="I51" s="10" cm="1">
        <f t="array" ref="I51">_FV(F51,"Open")</f>
        <v>186.65</v>
      </c>
      <c r="J51" s="10" cm="1">
        <f t="array" ref="J51">_FV(F51,"High")</f>
        <v>190.55</v>
      </c>
      <c r="K51" s="10" cm="1">
        <f t="array" ref="K51">_FV(F51,"Low")</f>
        <v>186.55</v>
      </c>
      <c r="L51" s="10" cm="1">
        <f t="array" ref="L51">_FV(F51,"Price")</f>
        <v>189.74</v>
      </c>
      <c r="M51" s="9" cm="1">
        <f t="array" ref="M51">_FV(F51,"Change")</f>
        <v>3.21</v>
      </c>
      <c r="N51" s="4" cm="1">
        <f t="array" ref="N51">_FV(F51,"Change (%)",TRUE)</f>
        <v>1.7209000000000002E-2</v>
      </c>
      <c r="O51" s="11" cm="1">
        <f t="array" ref="O51">_FV(F51,"52 week high",TRUE)</f>
        <v>194.84</v>
      </c>
      <c r="P51" s="11" cm="1">
        <f t="array" ref="P51">_FV(F51,"52 week low",TRUE)</f>
        <v>125</v>
      </c>
      <c r="Q51" s="11" cm="1">
        <f t="array" ref="Q51">IFERROR(_FV(F51,"P/E",TRUE),"")</f>
        <v>24.1371</v>
      </c>
      <c r="R51" s="5" cm="1">
        <f t="array" ref="R51">IFERROR(_FV(F51,"Beta"),"")</f>
        <v>0.52290000000000003</v>
      </c>
      <c r="S51" s="16" cm="1">
        <f t="array" ref="S51">_FV(C51,"Previous close",TRUE)</f>
        <v>22.13</v>
      </c>
      <c r="T51" s="17" cm="1">
        <f t="array" ref="T51">_FV(C51,"Price")</f>
        <v>22.44</v>
      </c>
      <c r="U51" s="17" cm="1">
        <f t="array" ref="U51">_FV(C51,"Change")</f>
        <v>0.31</v>
      </c>
      <c r="V51" s="18" cm="1">
        <f t="array" ref="V51">_FV(C51,"Change (%)",TRUE)</f>
        <v>1.4008E-2</v>
      </c>
      <c r="W51" s="18" t="e" cm="1" vm="113">
        <f t="array" ref="W51">_FV(C51,"Expense ratio",TRUE)</f>
        <v>#VALUE!</v>
      </c>
      <c r="X51" s="18" cm="1">
        <f t="array" ref="X51">_FV(C51,"Return (YTD)",TRUE)</f>
        <v>5.2531000000000001E-2</v>
      </c>
      <c r="Y51" s="18" t="e" cm="1" vm="156">
        <f t="array" ref="Y51">_FV(C51,"Return (1y)",TRUE)</f>
        <v>#VALUE!</v>
      </c>
      <c r="Z51" s="18" cm="1">
        <f t="array" ref="Z51">_FV(C51,"Return (3y)",TRUE)</f>
        <v>0</v>
      </c>
      <c r="AA51" s="18" cm="1">
        <f t="array" ref="AA51">_FV(C51,"Return (5y)",TRUE)</f>
        <v>0</v>
      </c>
      <c r="AB51" s="19" cm="1">
        <f t="array" ref="AB51">_FV(C51,"Rating")</f>
        <v>0</v>
      </c>
      <c r="AC51" s="20" t="str" cm="1">
        <f t="array" ref="AC51">IF(_FV(C51,"Net assets",TRUE) &gt; 1000000000, "$ " &amp; TEXT(_FV(C51,"Net assets",TRUE)/1000000000,"#.#") &amp; " Bn", IF(_FV(C51,"Net assets",TRUE) &gt; 1000000, "$ " &amp; TEXT(_FV(C51,"Net assets",TRUE)/1000000,"#.#") &amp; " Mn",  IF(_FV(C51,"Net assets",TRUE) &gt; 1000, "$ " &amp; TEXT(_FV(C51,"Net assets",TRUE)/1000,"#.#") &amp; " K", "$ " &amp;  TEXT(_FV(C51,"Net assets",TRUE),"#.#"))))</f>
        <v>$ 208.4 Mn</v>
      </c>
    </row>
    <row r="52" spans="1:29" hidden="1">
      <c r="A52" s="3" t="s">
        <v>132</v>
      </c>
      <c r="B52" s="3" t="s">
        <v>133</v>
      </c>
      <c r="C52" s="3" t="e" vm="154">
        <v>#VALUE!</v>
      </c>
      <c r="D52" s="8">
        <v>5</v>
      </c>
      <c r="E52" s="3" t="s">
        <v>138</v>
      </c>
      <c r="F52" s="3" t="e" vm="160">
        <v>#VALUE!</v>
      </c>
      <c r="G52" s="3" t="str" cm="1">
        <f t="array" ref="G52">IFERROR(_FV(F52,"Industry"),"Not Applicable")</f>
        <v>Semiconductors &amp; Semiconductor Equipment</v>
      </c>
      <c r="H52" s="10" cm="1">
        <f t="array" ref="H52">_FV(F52,"Previous close",TRUE)</f>
        <v>333.8</v>
      </c>
      <c r="I52" s="10" cm="1">
        <f t="array" ref="I52">_FV(F52,"Open")</f>
        <v>337.36</v>
      </c>
      <c r="J52" s="10" cm="1">
        <f t="array" ref="J52">_FV(F52,"High")</f>
        <v>338.92840000000001</v>
      </c>
      <c r="K52" s="10" cm="1">
        <f t="array" ref="K52">_FV(F52,"Low")</f>
        <v>331.05</v>
      </c>
      <c r="L52" s="10" cm="1">
        <f t="array" ref="L52">_FV(F52,"Price")</f>
        <v>335.76</v>
      </c>
      <c r="M52" s="9" cm="1">
        <f t="array" ref="M52">_FV(F52,"Change")</f>
        <v>1.96</v>
      </c>
      <c r="N52" s="4" cm="1">
        <f t="array" ref="N52">_FV(F52,"Change (%)",TRUE)</f>
        <v>5.8720000000000005E-3</v>
      </c>
      <c r="O52" s="11" cm="1">
        <f t="array" ref="O52">_FV(F52,"52 week high",TRUE)</f>
        <v>344.32</v>
      </c>
      <c r="P52" s="11" cm="1">
        <f t="array" ref="P52">_FV(F52,"52 week low",TRUE)</f>
        <v>179.91</v>
      </c>
      <c r="Q52" s="11" cm="1">
        <f t="array" ref="Q52">IFERROR(_FV(F52,"P/E",TRUE),"")</f>
        <v>24.009499999999999</v>
      </c>
      <c r="R52" s="5" cm="1">
        <f t="array" ref="R52">IFERROR(_FV(F52,"Beta"),"")</f>
        <v>1.3644000000000001</v>
      </c>
      <c r="S52" s="16" cm="1">
        <f t="array" ref="S52">_FV(C52,"Previous close",TRUE)</f>
        <v>22.13</v>
      </c>
      <c r="T52" s="17" cm="1">
        <f t="array" ref="T52">_FV(C52,"Price")</f>
        <v>22.44</v>
      </c>
      <c r="U52" s="17" cm="1">
        <f t="array" ref="U52">_FV(C52,"Change")</f>
        <v>0.31</v>
      </c>
      <c r="V52" s="18" cm="1">
        <f t="array" ref="V52">_FV(C52,"Change (%)",TRUE)</f>
        <v>1.4008E-2</v>
      </c>
      <c r="W52" s="18" t="e" cm="1" vm="113">
        <f t="array" ref="W52">_FV(C52,"Expense ratio",TRUE)</f>
        <v>#VALUE!</v>
      </c>
      <c r="X52" s="18" cm="1">
        <f t="array" ref="X52">_FV(C52,"Return (YTD)",TRUE)</f>
        <v>5.2531000000000001E-2</v>
      </c>
      <c r="Y52" s="18" t="e" cm="1" vm="156">
        <f t="array" ref="Y52">_FV(C52,"Return (1y)",TRUE)</f>
        <v>#VALUE!</v>
      </c>
      <c r="Z52" s="18" cm="1">
        <f t="array" ref="Z52">_FV(C52,"Return (3y)",TRUE)</f>
        <v>0</v>
      </c>
      <c r="AA52" s="18" cm="1">
        <f t="array" ref="AA52">_FV(C52,"Return (5y)",TRUE)</f>
        <v>0</v>
      </c>
      <c r="AB52" s="19" cm="1">
        <f t="array" ref="AB52">_FV(C52,"Rating")</f>
        <v>0</v>
      </c>
      <c r="AC52" s="20" t="str" cm="1">
        <f t="array" ref="AC52">IF(_FV(C52,"Net assets",TRUE) &gt; 1000000000, "$ " &amp; TEXT(_FV(C52,"Net assets",TRUE)/1000000000,"#.#") &amp; " Bn", IF(_FV(C52,"Net assets",TRUE) &gt; 1000000, "$ " &amp; TEXT(_FV(C52,"Net assets",TRUE)/1000000,"#.#") &amp; " Mn",  IF(_FV(C52,"Net assets",TRUE) &gt; 1000, "$ " &amp; TEXT(_FV(C52,"Net assets",TRUE)/1000,"#.#") &amp; " K", "$ " &amp;  TEXT(_FV(C52,"Net assets",TRUE),"#.#"))))</f>
        <v>$ 208.4 Mn</v>
      </c>
    </row>
    <row r="53" spans="1:29" hidden="1">
      <c r="A53" s="3" t="s">
        <v>132</v>
      </c>
      <c r="B53" s="3" t="s">
        <v>133</v>
      </c>
      <c r="C53" s="3" t="e" vm="154">
        <v>#VALUE!</v>
      </c>
      <c r="D53" s="8">
        <v>6</v>
      </c>
      <c r="E53" s="3" t="s">
        <v>139</v>
      </c>
      <c r="F53" s="3" t="e" vm="161">
        <v>#VALUE!</v>
      </c>
      <c r="G53" s="3" t="str" cm="1">
        <f t="array" ref="G53">IFERROR(_FV(F53,"Industry"),"Not Applicable")</f>
        <v>Residential &amp; Commercial REIT</v>
      </c>
      <c r="H53" s="10" cm="1">
        <f t="array" ref="H53">_FV(F53,"Previous close",TRUE)</f>
        <v>303.18</v>
      </c>
      <c r="I53" s="10" cm="1">
        <f t="array" ref="I53">_FV(F53,"Open")</f>
        <v>302.26</v>
      </c>
      <c r="J53" s="10" cm="1">
        <f t="array" ref="J53">_FV(F53,"High")</f>
        <v>308.16000000000003</v>
      </c>
      <c r="K53" s="10" cm="1">
        <f t="array" ref="K53">_FV(F53,"Low")</f>
        <v>300.13</v>
      </c>
      <c r="L53" s="10" cm="1">
        <f t="array" ref="L53">_FV(F53,"Price")</f>
        <v>307.77999999999997</v>
      </c>
      <c r="M53" s="9" cm="1">
        <f t="array" ref="M53">_FV(F53,"Change")</f>
        <v>4.5999999999999996</v>
      </c>
      <c r="N53" s="4" cm="1">
        <f t="array" ref="N53">_FV(F53,"Change (%)",TRUE)</f>
        <v>1.5173000000000001E-2</v>
      </c>
      <c r="O53" s="11" cm="1">
        <f t="array" ref="O53">_FV(F53,"52 week high",TRUE)</f>
        <v>323.02499999999998</v>
      </c>
      <c r="P53" s="11" cm="1">
        <f t="array" ref="P53">_FV(F53,"52 week low",TRUE)</f>
        <v>205.2</v>
      </c>
      <c r="Q53" s="11" cm="1">
        <f t="array" ref="Q53">IFERROR(_FV(F53,"P/E",TRUE),"")</f>
        <v>229.56219999999999</v>
      </c>
      <c r="R53" s="5" cm="1">
        <f t="array" ref="R53">IFERROR(_FV(F53,"Beta"),"")</f>
        <v>0.40760000000000002</v>
      </c>
      <c r="S53" s="16" cm="1">
        <f t="array" ref="S53">_FV(C53,"Previous close",TRUE)</f>
        <v>22.13</v>
      </c>
      <c r="T53" s="17" cm="1">
        <f t="array" ref="T53">_FV(C53,"Price")</f>
        <v>22.44</v>
      </c>
      <c r="U53" s="17" cm="1">
        <f t="array" ref="U53">_FV(C53,"Change")</f>
        <v>0.31</v>
      </c>
      <c r="V53" s="18" cm="1">
        <f t="array" ref="V53">_FV(C53,"Change (%)",TRUE)</f>
        <v>1.4008E-2</v>
      </c>
      <c r="W53" s="18" t="e" cm="1" vm="113">
        <f t="array" ref="W53">_FV(C53,"Expense ratio",TRUE)</f>
        <v>#VALUE!</v>
      </c>
      <c r="X53" s="18" cm="1">
        <f t="array" ref="X53">_FV(C53,"Return (YTD)",TRUE)</f>
        <v>5.2531000000000001E-2</v>
      </c>
      <c r="Y53" s="18" t="e" cm="1" vm="156">
        <f t="array" ref="Y53">_FV(C53,"Return (1y)",TRUE)</f>
        <v>#VALUE!</v>
      </c>
      <c r="Z53" s="18" cm="1">
        <f t="array" ref="Z53">_FV(C53,"Return (3y)",TRUE)</f>
        <v>0</v>
      </c>
      <c r="AA53" s="18" cm="1">
        <f t="array" ref="AA53">_FV(C53,"Return (5y)",TRUE)</f>
        <v>0</v>
      </c>
      <c r="AB53" s="19" cm="1">
        <f t="array" ref="AB53">_FV(C53,"Rating")</f>
        <v>0</v>
      </c>
      <c r="AC53" s="20" t="str" cm="1">
        <f t="array" ref="AC53">IF(_FV(C53,"Net assets",TRUE) &gt; 1000000000, "$ " &amp; TEXT(_FV(C53,"Net assets",TRUE)/1000000000,"#.#") &amp; " Bn", IF(_FV(C53,"Net assets",TRUE) &gt; 1000000, "$ " &amp; TEXT(_FV(C53,"Net assets",TRUE)/1000000,"#.#") &amp; " Mn",  IF(_FV(C53,"Net assets",TRUE) &gt; 1000, "$ " &amp; TEXT(_FV(C53,"Net assets",TRUE)/1000,"#.#") &amp; " K", "$ " &amp;  TEXT(_FV(C53,"Net assets",TRUE),"#.#"))))</f>
        <v>$ 208.4 Mn</v>
      </c>
    </row>
    <row r="54" spans="1:29" hidden="1">
      <c r="A54" s="3" t="s">
        <v>132</v>
      </c>
      <c r="B54" s="3" t="s">
        <v>133</v>
      </c>
      <c r="C54" s="3" t="e" vm="154">
        <v>#VALUE!</v>
      </c>
      <c r="D54" s="8">
        <v>7</v>
      </c>
      <c r="E54" s="3" t="s">
        <v>140</v>
      </c>
      <c r="F54" s="3" t="e" vm="162">
        <v>#VALUE!</v>
      </c>
      <c r="G54" s="3" t="str" cm="1">
        <f t="array" ref="G54">IFERROR(_FV(F54,"Industry"),"Not Applicable")</f>
        <v>Healthcare Providers &amp; Services</v>
      </c>
      <c r="H54" s="10" cm="1">
        <f t="array" ref="H54">_FV(F54,"Previous close",TRUE)</f>
        <v>65.59</v>
      </c>
      <c r="I54" s="10" cm="1">
        <f t="array" ref="I54">_FV(F54,"Open")</f>
        <v>65.180000000000007</v>
      </c>
      <c r="J54" s="10" cm="1">
        <f t="array" ref="J54">_FV(F54,"High")</f>
        <v>65.27</v>
      </c>
      <c r="K54" s="10" cm="1">
        <f t="array" ref="K54">_FV(F54,"Low")</f>
        <v>62.58</v>
      </c>
      <c r="L54" s="10" cm="1">
        <f t="array" ref="L54">_FV(F54,"Price")</f>
        <v>63.31</v>
      </c>
      <c r="M54" s="9" cm="1">
        <f t="array" ref="M54">_FV(F54,"Change")</f>
        <v>-2.2799999999999998</v>
      </c>
      <c r="N54" s="4" cm="1">
        <f t="array" ref="N54">_FV(F54,"Change (%)",TRUE)</f>
        <v>-3.4761E-2</v>
      </c>
      <c r="O54" s="11" cm="1">
        <f t="array" ref="O54">_FV(F54,"52 week high",TRUE)</f>
        <v>74.7</v>
      </c>
      <c r="P54" s="11" cm="1">
        <f t="array" ref="P54">_FV(F54,"52 week low",TRUE)</f>
        <v>41.624600000000001</v>
      </c>
      <c r="Q54" s="11" cm="1">
        <f t="array" ref="Q54">IFERROR(_FV(F54,"P/E",TRUE),"")</f>
        <v>33.065100000000001</v>
      </c>
      <c r="R54" s="5" cm="1">
        <f t="array" ref="R54">IFERROR(_FV(F54,"Beta"),"")</f>
        <v>0.74250000000000005</v>
      </c>
      <c r="S54" s="16" cm="1">
        <f t="array" ref="S54">_FV(C54,"Previous close",TRUE)</f>
        <v>22.13</v>
      </c>
      <c r="T54" s="17" cm="1">
        <f t="array" ref="T54">_FV(C54,"Price")</f>
        <v>22.44</v>
      </c>
      <c r="U54" s="17" cm="1">
        <f t="array" ref="U54">_FV(C54,"Change")</f>
        <v>0.31</v>
      </c>
      <c r="V54" s="18" cm="1">
        <f t="array" ref="V54">_FV(C54,"Change (%)",TRUE)</f>
        <v>1.4008E-2</v>
      </c>
      <c r="W54" s="18" t="e" cm="1" vm="113">
        <f t="array" ref="W54">_FV(C54,"Expense ratio",TRUE)</f>
        <v>#VALUE!</v>
      </c>
      <c r="X54" s="18" cm="1">
        <f t="array" ref="X54">_FV(C54,"Return (YTD)",TRUE)</f>
        <v>5.2531000000000001E-2</v>
      </c>
      <c r="Y54" s="18" t="e" cm="1" vm="156">
        <f t="array" ref="Y54">_FV(C54,"Return (1y)",TRUE)</f>
        <v>#VALUE!</v>
      </c>
      <c r="Z54" s="18" cm="1">
        <f t="array" ref="Z54">_FV(C54,"Return (3y)",TRUE)</f>
        <v>0</v>
      </c>
      <c r="AA54" s="18" cm="1">
        <f t="array" ref="AA54">_FV(C54,"Return (5y)",TRUE)</f>
        <v>0</v>
      </c>
      <c r="AB54" s="19" cm="1">
        <f t="array" ref="AB54">_FV(C54,"Rating")</f>
        <v>0</v>
      </c>
      <c r="AC54" s="20" t="str" cm="1">
        <f t="array" ref="AC54">IF(_FV(C54,"Net assets",TRUE) &gt; 1000000000, "$ " &amp; TEXT(_FV(C54,"Net assets",TRUE)/1000000000,"#.#") &amp; " Bn", IF(_FV(C54,"Net assets",TRUE) &gt; 1000000, "$ " &amp; TEXT(_FV(C54,"Net assets",TRUE)/1000000,"#.#") &amp; " Mn",  IF(_FV(C54,"Net assets",TRUE) &gt; 1000, "$ " &amp; TEXT(_FV(C54,"Net assets",TRUE)/1000,"#.#") &amp; " K", "$ " &amp;  TEXT(_FV(C54,"Net assets",TRUE),"#.#"))))</f>
        <v>$ 208.4 Mn</v>
      </c>
    </row>
    <row r="55" spans="1:29" hidden="1">
      <c r="A55" s="3" t="s">
        <v>132</v>
      </c>
      <c r="B55" s="3" t="s">
        <v>133</v>
      </c>
      <c r="C55" s="3" t="e" vm="154">
        <v>#VALUE!</v>
      </c>
      <c r="D55" s="8">
        <v>8</v>
      </c>
      <c r="E55" s="3" t="s">
        <v>141</v>
      </c>
      <c r="F55" s="3" t="e" vm="26">
        <v>#VALUE!</v>
      </c>
      <c r="G55" s="3" t="str" cm="1">
        <f t="array" ref="G55">IFERROR(_FV(F55,"Industry"),"Not Applicable")</f>
        <v>Healthcare Equipment &amp; Supplies</v>
      </c>
      <c r="H55" s="10" cm="1">
        <f t="array" ref="H55">_FV(F55,"Previous close",TRUE)</f>
        <v>435.11</v>
      </c>
      <c r="I55" s="10" cm="1">
        <f t="array" ref="I55">_FV(F55,"Open")</f>
        <v>435.8</v>
      </c>
      <c r="J55" s="10" cm="1">
        <f t="array" ref="J55">_FV(F55,"High")</f>
        <v>445.52</v>
      </c>
      <c r="K55" s="10" cm="1">
        <f t="array" ref="K55">_FV(F55,"Low")</f>
        <v>428.5</v>
      </c>
      <c r="L55" s="10" cm="1">
        <f t="array" ref="L55">_FV(F55,"Price")</f>
        <v>440.5</v>
      </c>
      <c r="M55" s="9" cm="1">
        <f t="array" ref="M55">_FV(F55,"Change")</f>
        <v>5.39</v>
      </c>
      <c r="N55" s="4" cm="1">
        <f t="array" ref="N55">_FV(F55,"Change (%)",TRUE)</f>
        <v>1.2388E-2</v>
      </c>
      <c r="O55" s="11" cm="1">
        <f t="array" ref="O55">_FV(F55,"52 week high",TRUE)</f>
        <v>440.5</v>
      </c>
      <c r="P55" s="11" cm="1">
        <f t="array" ref="P55">_FV(F55,"52 week low",TRUE)</f>
        <v>138.28</v>
      </c>
      <c r="Q55" s="11" cm="1">
        <f t="array" ref="Q55">IFERROR(_FV(F55,"P/E",TRUE),"")</f>
        <v>273.23480000000001</v>
      </c>
      <c r="R55" s="5" cm="1">
        <f t="array" ref="R55">IFERROR(_FV(F55,"Beta"),"")</f>
        <v>0.78220000000000001</v>
      </c>
      <c r="S55" s="16" cm="1">
        <f t="array" ref="S55">_FV(C55,"Previous close",TRUE)</f>
        <v>22.13</v>
      </c>
      <c r="T55" s="17" cm="1">
        <f t="array" ref="T55">_FV(C55,"Price")</f>
        <v>22.44</v>
      </c>
      <c r="U55" s="17" cm="1">
        <f t="array" ref="U55">_FV(C55,"Change")</f>
        <v>0.31</v>
      </c>
      <c r="V55" s="18" cm="1">
        <f t="array" ref="V55">_FV(C55,"Change (%)",TRUE)</f>
        <v>1.4008E-2</v>
      </c>
      <c r="W55" s="18" t="e" cm="1" vm="113">
        <f t="array" ref="W55">_FV(C55,"Expense ratio",TRUE)</f>
        <v>#VALUE!</v>
      </c>
      <c r="X55" s="18" cm="1">
        <f t="array" ref="X55">_FV(C55,"Return (YTD)",TRUE)</f>
        <v>5.2531000000000001E-2</v>
      </c>
      <c r="Y55" s="18" t="e" cm="1" vm="156">
        <f t="array" ref="Y55">_FV(C55,"Return (1y)",TRUE)</f>
        <v>#VALUE!</v>
      </c>
      <c r="Z55" s="18" cm="1">
        <f t="array" ref="Z55">_FV(C55,"Return (3y)",TRUE)</f>
        <v>0</v>
      </c>
      <c r="AA55" s="18" cm="1">
        <f t="array" ref="AA55">_FV(C55,"Return (5y)",TRUE)</f>
        <v>0</v>
      </c>
      <c r="AB55" s="19" cm="1">
        <f t="array" ref="AB55">_FV(C55,"Rating")</f>
        <v>0</v>
      </c>
      <c r="AC55" s="20" t="str" cm="1">
        <f t="array" ref="AC55">IF(_FV(C55,"Net assets",TRUE) &gt; 1000000000, "$ " &amp; TEXT(_FV(C55,"Net assets",TRUE)/1000000000,"#.#") &amp; " Bn", IF(_FV(C55,"Net assets",TRUE) &gt; 1000000, "$ " &amp; TEXT(_FV(C55,"Net assets",TRUE)/1000000,"#.#") &amp; " Mn",  IF(_FV(C55,"Net assets",TRUE) &gt; 1000, "$ " &amp; TEXT(_FV(C55,"Net assets",TRUE)/1000,"#.#") &amp; " K", "$ " &amp;  TEXT(_FV(C55,"Net assets",TRUE),"#.#"))))</f>
        <v>$ 208.4 Mn</v>
      </c>
    </row>
    <row r="56" spans="1:29" hidden="1">
      <c r="A56" s="3" t="s">
        <v>132</v>
      </c>
      <c r="B56" s="3" t="s">
        <v>133</v>
      </c>
      <c r="C56" s="3" t="e" vm="154">
        <v>#VALUE!</v>
      </c>
      <c r="D56" s="8">
        <v>9</v>
      </c>
      <c r="E56" s="3" t="s">
        <v>142</v>
      </c>
      <c r="F56" s="3" t="e" vm="163">
        <v>#VALUE!</v>
      </c>
      <c r="G56" s="3" t="str" cm="1">
        <f t="array" ref="G56">IFERROR(_FV(F56,"Industry"),"Not Applicable")</f>
        <v>Professional &amp; Commercial Services</v>
      </c>
      <c r="H56" s="10" cm="1">
        <f t="array" ref="H56">_FV(F56,"Previous close",TRUE)</f>
        <v>370.71</v>
      </c>
      <c r="I56" s="10" cm="1">
        <f t="array" ref="I56">_FV(F56,"Open")</f>
        <v>372.59</v>
      </c>
      <c r="J56" s="10" cm="1">
        <f t="array" ref="J56">_FV(F56,"High")</f>
        <v>379.97</v>
      </c>
      <c r="K56" s="10" cm="1">
        <f t="array" ref="K56">_FV(F56,"Low")</f>
        <v>369.39</v>
      </c>
      <c r="L56" s="10" cm="1">
        <f t="array" ref="L56">_FV(F56,"Price")</f>
        <v>375.14</v>
      </c>
      <c r="M56" s="9" cm="1">
        <f t="array" ref="M56">_FV(F56,"Change")</f>
        <v>4.43</v>
      </c>
      <c r="N56" s="4" cm="1">
        <f t="array" ref="N56">_FV(F56,"Change (%)",TRUE)</f>
        <v>1.1950000000000001E-2</v>
      </c>
      <c r="O56" s="11" cm="1">
        <f t="array" ref="O56">_FV(F56,"52 week high",TRUE)</f>
        <v>375.14</v>
      </c>
      <c r="P56" s="11" cm="1">
        <f t="array" ref="P56">_FV(F56,"52 week low",TRUE)</f>
        <v>206.8228</v>
      </c>
      <c r="Q56" s="11" cm="1">
        <f t="array" ref="Q56">IFERROR(_FV(F56,"P/E",TRUE),"")</f>
        <v>59.4101</v>
      </c>
      <c r="R56" s="5" cm="1">
        <f t="array" ref="R56">IFERROR(_FV(F56,"Beta"),"")</f>
        <v>0.94069999999999998</v>
      </c>
      <c r="S56" s="16" cm="1">
        <f t="array" ref="S56">_FV(C56,"Previous close",TRUE)</f>
        <v>22.13</v>
      </c>
      <c r="T56" s="17" cm="1">
        <f t="array" ref="T56">_FV(C56,"Price")</f>
        <v>22.44</v>
      </c>
      <c r="U56" s="17" cm="1">
        <f t="array" ref="U56">_FV(C56,"Change")</f>
        <v>0.31</v>
      </c>
      <c r="V56" s="18" cm="1">
        <f t="array" ref="V56">_FV(C56,"Change (%)",TRUE)</f>
        <v>1.4008E-2</v>
      </c>
      <c r="W56" s="18" t="e" cm="1" vm="113">
        <f t="array" ref="W56">_FV(C56,"Expense ratio",TRUE)</f>
        <v>#VALUE!</v>
      </c>
      <c r="X56" s="18" cm="1">
        <f t="array" ref="X56">_FV(C56,"Return (YTD)",TRUE)</f>
        <v>5.2531000000000001E-2</v>
      </c>
      <c r="Y56" s="18" t="e" cm="1" vm="156">
        <f t="array" ref="Y56">_FV(C56,"Return (1y)",TRUE)</f>
        <v>#VALUE!</v>
      </c>
      <c r="Z56" s="18" cm="1">
        <f t="array" ref="Z56">_FV(C56,"Return (3y)",TRUE)</f>
        <v>0</v>
      </c>
      <c r="AA56" s="18" cm="1">
        <f t="array" ref="AA56">_FV(C56,"Return (5y)",TRUE)</f>
        <v>0</v>
      </c>
      <c r="AB56" s="19" cm="1">
        <f t="array" ref="AB56">_FV(C56,"Rating")</f>
        <v>0</v>
      </c>
      <c r="AC56" s="20" t="str" cm="1">
        <f t="array" ref="AC56">IF(_FV(C56,"Net assets",TRUE) &gt; 1000000000, "$ " &amp; TEXT(_FV(C56,"Net assets",TRUE)/1000000000,"#.#") &amp; " Bn", IF(_FV(C56,"Net assets",TRUE) &gt; 1000000, "$ " &amp; TEXT(_FV(C56,"Net assets",TRUE)/1000000,"#.#") &amp; " Mn",  IF(_FV(C56,"Net assets",TRUE) &gt; 1000, "$ " &amp; TEXT(_FV(C56,"Net assets",TRUE)/1000,"#.#") &amp; " K", "$ " &amp;  TEXT(_FV(C56,"Net assets",TRUE),"#.#"))))</f>
        <v>$ 208.4 Mn</v>
      </c>
    </row>
    <row r="57" spans="1:29" hidden="1">
      <c r="A57" s="3" t="s">
        <v>132</v>
      </c>
      <c r="B57" s="3" t="s">
        <v>133</v>
      </c>
      <c r="C57" s="3" t="e" vm="154">
        <v>#VALUE!</v>
      </c>
      <c r="D57" s="8">
        <v>10</v>
      </c>
      <c r="E57" s="3" t="s">
        <v>143</v>
      </c>
      <c r="F57" s="3" t="e" vm="164">
        <v>#VALUE!</v>
      </c>
      <c r="G57" s="3" t="str" cm="1">
        <f t="array" ref="G57">IFERROR(_FV(F57,"Industry"),"Not Applicable")</f>
        <v>Semiconductors &amp; Semiconductor Equipment</v>
      </c>
      <c r="H57" s="10" cm="1">
        <f t="array" ref="H57">_FV(F57,"Previous close",TRUE)</f>
        <v>204.51</v>
      </c>
      <c r="I57" s="10" cm="1">
        <f t="array" ref="I57">_FV(F57,"Open")</f>
        <v>203</v>
      </c>
      <c r="J57" s="10" cm="1">
        <f t="array" ref="J57">_FV(F57,"High")</f>
        <v>206.49</v>
      </c>
      <c r="K57" s="10" cm="1">
        <f t="array" ref="K57">_FV(F57,"Low")</f>
        <v>200.64</v>
      </c>
      <c r="L57" s="10" cm="1">
        <f t="array" ref="L57">_FV(F57,"Price")</f>
        <v>203.59</v>
      </c>
      <c r="M57" s="9" cm="1">
        <f t="array" ref="M57">_FV(F57,"Change")</f>
        <v>-0.92</v>
      </c>
      <c r="N57" s="4" cm="1">
        <f t="array" ref="N57">_FV(F57,"Change (%)",TRUE)</f>
        <v>-4.4990000000000004E-3</v>
      </c>
      <c r="O57" s="11" cm="1">
        <f t="array" ref="O57">_FV(F57,"52 week high",TRUE)</f>
        <v>206.51</v>
      </c>
      <c r="P57" s="11" cm="1">
        <f t="array" ref="P57">_FV(F57,"52 week low",TRUE)</f>
        <v>110.19</v>
      </c>
      <c r="Q57" s="11" cm="1">
        <f t="array" ref="Q57">IFERROR(_FV(F57,"P/E",TRUE),"")</f>
        <v>31.889399999999998</v>
      </c>
      <c r="R57" s="5" cm="1">
        <f t="array" ref="R57">IFERROR(_FV(F57,"Beta"),"")</f>
        <v>1.3576999999999999</v>
      </c>
      <c r="S57" s="16" cm="1">
        <f t="array" ref="S57">_FV(C57,"Previous close",TRUE)</f>
        <v>22.13</v>
      </c>
      <c r="T57" s="17" cm="1">
        <f t="array" ref="T57">_FV(C57,"Price")</f>
        <v>22.44</v>
      </c>
      <c r="U57" s="17" cm="1">
        <f t="array" ref="U57">_FV(C57,"Change")</f>
        <v>0.31</v>
      </c>
      <c r="V57" s="18" cm="1">
        <f t="array" ref="V57">_FV(C57,"Change (%)",TRUE)</f>
        <v>1.4008E-2</v>
      </c>
      <c r="W57" s="18" t="e" cm="1" vm="113">
        <f t="array" ref="W57">_FV(C57,"Expense ratio",TRUE)</f>
        <v>#VALUE!</v>
      </c>
      <c r="X57" s="18" cm="1">
        <f t="array" ref="X57">_FV(C57,"Return (YTD)",TRUE)</f>
        <v>5.2531000000000001E-2</v>
      </c>
      <c r="Y57" s="18" t="e" cm="1" vm="156">
        <f t="array" ref="Y57">_FV(C57,"Return (1y)",TRUE)</f>
        <v>#VALUE!</v>
      </c>
      <c r="Z57" s="18" cm="1">
        <f t="array" ref="Z57">_FV(C57,"Return (3y)",TRUE)</f>
        <v>0</v>
      </c>
      <c r="AA57" s="18" cm="1">
        <f t="array" ref="AA57">_FV(C57,"Return (5y)",TRUE)</f>
        <v>0</v>
      </c>
      <c r="AB57" s="19" cm="1">
        <f t="array" ref="AB57">_FV(C57,"Rating")</f>
        <v>0</v>
      </c>
      <c r="AC57" s="20" t="str" cm="1">
        <f t="array" ref="AC57">IF(_FV(C57,"Net assets",TRUE) &gt; 1000000000, "$ " &amp; TEXT(_FV(C57,"Net assets",TRUE)/1000000000,"#.#") &amp; " Bn", IF(_FV(C57,"Net assets",TRUE) &gt; 1000000, "$ " &amp; TEXT(_FV(C57,"Net assets",TRUE)/1000000,"#.#") &amp; " Mn",  IF(_FV(C57,"Net assets",TRUE) &gt; 1000, "$ " &amp; TEXT(_FV(C57,"Net assets",TRUE)/1000,"#.#") &amp; " K", "$ " &amp;  TEXT(_FV(C57,"Net assets",TRUE),"#.#"))))</f>
        <v>$ 208.4 Mn</v>
      </c>
    </row>
    <row r="58" spans="1:29" hidden="1">
      <c r="A58" s="3" t="s">
        <v>132</v>
      </c>
      <c r="B58" s="3" t="s">
        <v>144</v>
      </c>
      <c r="C58" s="3" t="e" vm="165">
        <v>#VALUE!</v>
      </c>
      <c r="D58" s="8">
        <v>1</v>
      </c>
      <c r="E58" s="3" t="s">
        <v>145</v>
      </c>
      <c r="F58" s="3" t="e" vm="166">
        <v>#VALUE!</v>
      </c>
      <c r="G58" s="3" t="str" cm="1">
        <f t="array" ref="G58">IFERROR(_FV(F58,"Industry"),"Not Applicable")</f>
        <v>Software &amp; IT Services</v>
      </c>
      <c r="H58" s="10" cm="1">
        <f t="array" ref="H58">_FV(F58,"Previous close",TRUE)</f>
        <v>294.32</v>
      </c>
      <c r="I58" s="10" cm="1">
        <f t="array" ref="I58">_FV(F58,"Open")</f>
        <v>296.5</v>
      </c>
      <c r="J58" s="10" cm="1">
        <f t="array" ref="J58">_FV(F58,"High")</f>
        <v>299.26</v>
      </c>
      <c r="K58" s="10" cm="1">
        <f t="array" ref="K58">_FV(F58,"Low")</f>
        <v>288.86</v>
      </c>
      <c r="L58" s="10" cm="1">
        <f t="array" ref="L58">_FV(F58,"Price")</f>
        <v>295.64</v>
      </c>
      <c r="M58" s="9" cm="1">
        <f t="array" ref="M58">_FV(F58,"Change")</f>
        <v>1.32</v>
      </c>
      <c r="N58" s="4" cm="1">
        <f t="array" ref="N58">_FV(F58,"Change (%)",TRUE)</f>
        <v>4.4850000000000003E-3</v>
      </c>
      <c r="O58" s="11" cm="1">
        <f t="array" ref="O58">_FV(F58,"52 week high",TRUE)</f>
        <v>298.92</v>
      </c>
      <c r="P58" s="11" cm="1">
        <f t="array" ref="P58">_FV(F58,"52 week low",TRUE)</f>
        <v>119.01</v>
      </c>
      <c r="Q58" s="11" cm="1">
        <f t="array" ref="Q58">IFERROR(_FV(F58,"P/E",TRUE),"")</f>
        <v>0</v>
      </c>
      <c r="R58" s="5" cm="1">
        <f t="array" ref="R58">IFERROR(_FV(F58,"Beta"),"")</f>
        <v>0.6401</v>
      </c>
      <c r="S58" s="16" cm="1">
        <f t="array" ref="S58">_FV(C58,"Previous close",TRUE)</f>
        <v>28.05</v>
      </c>
      <c r="T58" s="17" cm="1">
        <f t="array" ref="T58">_FV(C58,"Price")</f>
        <v>28.45</v>
      </c>
      <c r="U58" s="17" cm="1">
        <f t="array" ref="U58">_FV(C58,"Change")</f>
        <v>0.4</v>
      </c>
      <c r="V58" s="18" cm="1">
        <f t="array" ref="V58">_FV(C58,"Change (%)",TRUE)</f>
        <v>1.426E-2</v>
      </c>
      <c r="W58" s="18" cm="1">
        <f t="array" ref="W58">_FV(C58,"Expense ratio",TRUE)</f>
        <v>3.5999999999999999E-3</v>
      </c>
      <c r="X58" s="18" cm="1">
        <f t="array" ref="X58">_FV(C58,"Return (YTD)",TRUE)</f>
        <v>4.5284000000000005E-2</v>
      </c>
      <c r="Y58" s="18" cm="1">
        <f t="array" ref="Y58">_FV(C58,"Return (1y)",TRUE)</f>
        <v>6.2496999999999997E-2</v>
      </c>
      <c r="Z58" s="18" cm="1">
        <f t="array" ref="Z58">_FV(C58,"Return (3y)",TRUE)</f>
        <v>0.13844000000000001</v>
      </c>
      <c r="AA58" s="18" cm="1">
        <f t="array" ref="AA58">_FV(C58,"Return (5y)",TRUE)</f>
        <v>8.9110999999999996E-2</v>
      </c>
      <c r="AB58" s="19" cm="1">
        <f t="array" ref="AB58">_FV(C58,"Rating")</f>
        <v>1.3374999999999999</v>
      </c>
      <c r="AC58" s="20" t="str" cm="1">
        <f t="array" ref="AC58">IF(_FV(C58,"Net assets",TRUE) &gt; 1000000000, "$ " &amp; TEXT(_FV(C58,"Net assets",TRUE)/1000000000,"#.#") &amp; " Bn", IF(_FV(C58,"Net assets",TRUE) &gt; 1000000, "$ " &amp; TEXT(_FV(C58,"Net assets",TRUE)/1000000,"#.#") &amp; " Mn",  IF(_FV(C58,"Net assets",TRUE) &gt; 1000, "$ " &amp; TEXT(_FV(C58,"Net assets",TRUE)/1000,"#.#") &amp; " K", "$ " &amp;  TEXT(_FV(C58,"Net assets",TRUE),"#.#"))))</f>
        <v>$ 4.4 Bn</v>
      </c>
    </row>
    <row r="59" spans="1:29" hidden="1">
      <c r="A59" s="3" t="s">
        <v>132</v>
      </c>
      <c r="B59" s="3" t="s">
        <v>144</v>
      </c>
      <c r="C59" s="3" t="e" vm="165">
        <v>#VALUE!</v>
      </c>
      <c r="D59" s="8">
        <v>2</v>
      </c>
      <c r="E59" s="3" t="s">
        <v>136</v>
      </c>
      <c r="F59" s="3" t="e" vm="158">
        <v>#VALUE!</v>
      </c>
      <c r="G59" s="3" t="str" cm="1">
        <f t="array" ref="G59">IFERROR(_FV(F59,"Industry"),"Not Applicable")</f>
        <v>Professional &amp; Commercial Services</v>
      </c>
      <c r="H59" s="10" cm="1">
        <f t="array" ref="H59">_FV(F59,"Previous close",TRUE)</f>
        <v>168.42</v>
      </c>
      <c r="I59" s="10" cm="1">
        <f t="array" ref="I59">_FV(F59,"Open")</f>
        <v>168.33</v>
      </c>
      <c r="J59" s="10" cm="1">
        <f t="array" ref="J59">_FV(F59,"High")</f>
        <v>169.37</v>
      </c>
      <c r="K59" s="10" cm="1">
        <f t="array" ref="K59">_FV(F59,"Low")</f>
        <v>161.21</v>
      </c>
      <c r="L59" s="10" cm="1">
        <f t="array" ref="L59">_FV(F59,"Price")</f>
        <v>164.16</v>
      </c>
      <c r="M59" s="9" cm="1">
        <f t="array" ref="M59">_FV(F59,"Change")</f>
        <v>-4.26</v>
      </c>
      <c r="N59" s="4" cm="1">
        <f t="array" ref="N59">_FV(F59,"Change (%)",TRUE)</f>
        <v>-2.5293999999999997E-2</v>
      </c>
      <c r="O59" s="11" cm="1">
        <f t="array" ref="O59">_FV(F59,"52 week high",TRUE)</f>
        <v>209.62</v>
      </c>
      <c r="P59" s="11" cm="1">
        <f t="array" ref="P59">_FV(F59,"52 week low",TRUE)</f>
        <v>105.54</v>
      </c>
      <c r="Q59" s="11" cm="1">
        <f t="array" ref="Q59">IFERROR(_FV(F59,"P/E",TRUE),"")</f>
        <v>79.551500000000004</v>
      </c>
      <c r="R59" s="5" cm="1">
        <f t="array" ref="R59">IFERROR(_FV(F59,"Beta"),"")</f>
        <v>1.1261000000000001</v>
      </c>
      <c r="S59" s="16" cm="1">
        <f t="array" ref="S59">_FV(C59,"Previous close",TRUE)</f>
        <v>28.05</v>
      </c>
      <c r="T59" s="17" cm="1">
        <f t="array" ref="T59">_FV(C59,"Price")</f>
        <v>28.45</v>
      </c>
      <c r="U59" s="17" cm="1">
        <f t="array" ref="U59">_FV(C59,"Change")</f>
        <v>0.4</v>
      </c>
      <c r="V59" s="18" cm="1">
        <f t="array" ref="V59">_FV(C59,"Change (%)",TRUE)</f>
        <v>1.426E-2</v>
      </c>
      <c r="W59" s="18" cm="1">
        <f t="array" ref="W59">_FV(C59,"Expense ratio",TRUE)</f>
        <v>3.5999999999999999E-3</v>
      </c>
      <c r="X59" s="18" cm="1">
        <f t="array" ref="X59">_FV(C59,"Return (YTD)",TRUE)</f>
        <v>4.5284000000000005E-2</v>
      </c>
      <c r="Y59" s="18" cm="1">
        <f t="array" ref="Y59">_FV(C59,"Return (1y)",TRUE)</f>
        <v>6.2496999999999997E-2</v>
      </c>
      <c r="Z59" s="18" cm="1">
        <f t="array" ref="Z59">_FV(C59,"Return (3y)",TRUE)</f>
        <v>0.13844000000000001</v>
      </c>
      <c r="AA59" s="18" cm="1">
        <f t="array" ref="AA59">_FV(C59,"Return (5y)",TRUE)</f>
        <v>8.9110999999999996E-2</v>
      </c>
      <c r="AB59" s="19" cm="1">
        <f t="array" ref="AB59">_FV(C59,"Rating")</f>
        <v>1.3374999999999999</v>
      </c>
      <c r="AC59" s="20" t="str" cm="1">
        <f t="array" ref="AC59">IF(_FV(C59,"Net assets",TRUE) &gt; 1000000000, "$ " &amp; TEXT(_FV(C59,"Net assets",TRUE)/1000000000,"#.#") &amp; " Bn", IF(_FV(C59,"Net assets",TRUE) &gt; 1000000, "$ " &amp; TEXT(_FV(C59,"Net assets",TRUE)/1000000,"#.#") &amp; " Mn",  IF(_FV(C59,"Net assets",TRUE) &gt; 1000, "$ " &amp; TEXT(_FV(C59,"Net assets",TRUE)/1000,"#.#") &amp; " K", "$ " &amp;  TEXT(_FV(C59,"Net assets",TRUE),"#.#"))))</f>
        <v>$ 4.4 Bn</v>
      </c>
    </row>
    <row r="60" spans="1:29" hidden="1">
      <c r="A60" s="3" t="s">
        <v>132</v>
      </c>
      <c r="B60" s="3" t="s">
        <v>144</v>
      </c>
      <c r="C60" s="3" t="e" vm="165">
        <v>#VALUE!</v>
      </c>
      <c r="D60" s="8">
        <v>3</v>
      </c>
      <c r="E60" s="3" t="s">
        <v>137</v>
      </c>
      <c r="F60" s="3" t="e" vm="159">
        <v>#VALUE!</v>
      </c>
      <c r="G60" s="3" t="str" cm="1">
        <f t="array" ref="G60">IFERROR(_FV(F60,"Industry"),"Not Applicable")</f>
        <v>Diversified Retail</v>
      </c>
      <c r="H60" s="10" cm="1">
        <f t="array" ref="H60">_FV(F60,"Previous close",TRUE)</f>
        <v>186.53</v>
      </c>
      <c r="I60" s="10" cm="1">
        <f t="array" ref="I60">_FV(F60,"Open")</f>
        <v>186.65</v>
      </c>
      <c r="J60" s="10" cm="1">
        <f t="array" ref="J60">_FV(F60,"High")</f>
        <v>190.55</v>
      </c>
      <c r="K60" s="10" cm="1">
        <f t="array" ref="K60">_FV(F60,"Low")</f>
        <v>186.55</v>
      </c>
      <c r="L60" s="10" cm="1">
        <f t="array" ref="L60">_FV(F60,"Price")</f>
        <v>189.74</v>
      </c>
      <c r="M60" s="9" cm="1">
        <f t="array" ref="M60">_FV(F60,"Change")</f>
        <v>3.21</v>
      </c>
      <c r="N60" s="4" cm="1">
        <f t="array" ref="N60">_FV(F60,"Change (%)",TRUE)</f>
        <v>1.7209000000000002E-2</v>
      </c>
      <c r="O60" s="11" cm="1">
        <f t="array" ref="O60">_FV(F60,"52 week high",TRUE)</f>
        <v>194.84</v>
      </c>
      <c r="P60" s="11" cm="1">
        <f t="array" ref="P60">_FV(F60,"52 week low",TRUE)</f>
        <v>125</v>
      </c>
      <c r="Q60" s="11" cm="1">
        <f t="array" ref="Q60">IFERROR(_FV(F60,"P/E",TRUE),"")</f>
        <v>24.1371</v>
      </c>
      <c r="R60" s="5" cm="1">
        <f t="array" ref="R60">IFERROR(_FV(F60,"Beta"),"")</f>
        <v>0.52290000000000003</v>
      </c>
      <c r="S60" s="16" cm="1">
        <f t="array" ref="S60">_FV(C60,"Previous close",TRUE)</f>
        <v>28.05</v>
      </c>
      <c r="T60" s="17" cm="1">
        <f t="array" ref="T60">_FV(C60,"Price")</f>
        <v>28.45</v>
      </c>
      <c r="U60" s="17" cm="1">
        <f t="array" ref="U60">_FV(C60,"Change")</f>
        <v>0.4</v>
      </c>
      <c r="V60" s="18" cm="1">
        <f t="array" ref="V60">_FV(C60,"Change (%)",TRUE)</f>
        <v>1.426E-2</v>
      </c>
      <c r="W60" s="18" cm="1">
        <f t="array" ref="W60">_FV(C60,"Expense ratio",TRUE)</f>
        <v>3.5999999999999999E-3</v>
      </c>
      <c r="X60" s="18" cm="1">
        <f t="array" ref="X60">_FV(C60,"Return (YTD)",TRUE)</f>
        <v>4.5284000000000005E-2</v>
      </c>
      <c r="Y60" s="18" cm="1">
        <f t="array" ref="Y60">_FV(C60,"Return (1y)",TRUE)</f>
        <v>6.2496999999999997E-2</v>
      </c>
      <c r="Z60" s="18" cm="1">
        <f t="array" ref="Z60">_FV(C60,"Return (3y)",TRUE)</f>
        <v>0.13844000000000001</v>
      </c>
      <c r="AA60" s="18" cm="1">
        <f t="array" ref="AA60">_FV(C60,"Return (5y)",TRUE)</f>
        <v>8.9110999999999996E-2</v>
      </c>
      <c r="AB60" s="19" cm="1">
        <f t="array" ref="AB60">_FV(C60,"Rating")</f>
        <v>1.3374999999999999</v>
      </c>
      <c r="AC60" s="20" t="str" cm="1">
        <f t="array" ref="AC60">IF(_FV(C60,"Net assets",TRUE) &gt; 1000000000, "$ " &amp; TEXT(_FV(C60,"Net assets",TRUE)/1000000000,"#.#") &amp; " Bn", IF(_FV(C60,"Net assets",TRUE) &gt; 1000000, "$ " &amp; TEXT(_FV(C60,"Net assets",TRUE)/1000000,"#.#") &amp; " Mn",  IF(_FV(C60,"Net assets",TRUE) &gt; 1000, "$ " &amp; TEXT(_FV(C60,"Net assets",TRUE)/1000,"#.#") &amp; " K", "$ " &amp;  TEXT(_FV(C60,"Net assets",TRUE),"#.#"))))</f>
        <v>$ 4.4 Bn</v>
      </c>
    </row>
    <row r="61" spans="1:29" hidden="1">
      <c r="A61" s="3" t="s">
        <v>132</v>
      </c>
      <c r="B61" s="3" t="s">
        <v>144</v>
      </c>
      <c r="C61" s="3" t="e" vm="165">
        <v>#VALUE!</v>
      </c>
      <c r="D61" s="8">
        <v>4</v>
      </c>
      <c r="E61" s="3" t="s">
        <v>146</v>
      </c>
      <c r="F61" s="3" t="e" vm="167">
        <v>#VALUE!</v>
      </c>
      <c r="G61" s="3" t="str" cm="1">
        <f t="array" ref="G61">IFERROR(_FV(F61,"Industry"),"Not Applicable")</f>
        <v>Aerospace &amp; Defense</v>
      </c>
      <c r="H61" s="10" cm="1">
        <f t="array" ref="H61">_FV(F61,"Previous close",TRUE)</f>
        <v>164.65</v>
      </c>
      <c r="I61" s="10" cm="1">
        <f t="array" ref="I61">_FV(F61,"Open")</f>
        <v>164.1</v>
      </c>
      <c r="J61" s="10" cm="1">
        <f t="array" ref="J61">_FV(F61,"High")</f>
        <v>164.99</v>
      </c>
      <c r="K61" s="10" cm="1">
        <f t="array" ref="K61">_FV(F61,"Low")</f>
        <v>159.55000000000001</v>
      </c>
      <c r="L61" s="10" cm="1">
        <f t="array" ref="L61">_FV(F61,"Price")</f>
        <v>159.80000000000001</v>
      </c>
      <c r="M61" s="9" cm="1">
        <f t="array" ref="M61">_FV(F61,"Change")</f>
        <v>-4.8499999999999996</v>
      </c>
      <c r="N61" s="4" cm="1">
        <f t="array" ref="N61">_FV(F61,"Change (%)",TRUE)</f>
        <v>-2.9456000000000003E-2</v>
      </c>
      <c r="O61" s="11" cm="1">
        <f t="array" ref="O61">_FV(F61,"52 week high",TRUE)</f>
        <v>230.99</v>
      </c>
      <c r="P61" s="11" cm="1">
        <f t="array" ref="P61">_FV(F61,"52 week low",TRUE)</f>
        <v>142.01</v>
      </c>
      <c r="Q61" s="11" cm="1">
        <f t="array" ref="Q61">IFERROR(_FV(F61,"P/E",TRUE),"")</f>
        <v>20.8216</v>
      </c>
      <c r="R61" s="5" cm="1">
        <f t="array" ref="R61">IFERROR(_FV(F61,"Beta"),"")</f>
        <v>0.73040000000000005</v>
      </c>
      <c r="S61" s="16" cm="1">
        <f t="array" ref="S61">_FV(C61,"Previous close",TRUE)</f>
        <v>28.05</v>
      </c>
      <c r="T61" s="17" cm="1">
        <f t="array" ref="T61">_FV(C61,"Price")</f>
        <v>28.45</v>
      </c>
      <c r="U61" s="17" cm="1">
        <f t="array" ref="U61">_FV(C61,"Change")</f>
        <v>0.4</v>
      </c>
      <c r="V61" s="18" cm="1">
        <f t="array" ref="V61">_FV(C61,"Change (%)",TRUE)</f>
        <v>1.426E-2</v>
      </c>
      <c r="W61" s="18" cm="1">
        <f t="array" ref="W61">_FV(C61,"Expense ratio",TRUE)</f>
        <v>3.5999999999999999E-3</v>
      </c>
      <c r="X61" s="18" cm="1">
        <f t="array" ref="X61">_FV(C61,"Return (YTD)",TRUE)</f>
        <v>4.5284000000000005E-2</v>
      </c>
      <c r="Y61" s="18" cm="1">
        <f t="array" ref="Y61">_FV(C61,"Return (1y)",TRUE)</f>
        <v>6.2496999999999997E-2</v>
      </c>
      <c r="Z61" s="18" cm="1">
        <f t="array" ref="Z61">_FV(C61,"Return (3y)",TRUE)</f>
        <v>0.13844000000000001</v>
      </c>
      <c r="AA61" s="18" cm="1">
        <f t="array" ref="AA61">_FV(C61,"Return (5y)",TRUE)</f>
        <v>8.9110999999999996E-2</v>
      </c>
      <c r="AB61" s="19" cm="1">
        <f t="array" ref="AB61">_FV(C61,"Rating")</f>
        <v>1.3374999999999999</v>
      </c>
      <c r="AC61" s="20" t="str" cm="1">
        <f t="array" ref="AC61">IF(_FV(C61,"Net assets",TRUE) &gt; 1000000000, "$ " &amp; TEXT(_FV(C61,"Net assets",TRUE)/1000000000,"#.#") &amp; " Bn", IF(_FV(C61,"Net assets",TRUE) &gt; 1000000, "$ " &amp; TEXT(_FV(C61,"Net assets",TRUE)/1000000,"#.#") &amp; " Mn",  IF(_FV(C61,"Net assets",TRUE) &gt; 1000, "$ " &amp; TEXT(_FV(C61,"Net assets",TRUE)/1000,"#.#") &amp; " K", "$ " &amp;  TEXT(_FV(C61,"Net assets",TRUE),"#.#"))))</f>
        <v>$ 4.4 Bn</v>
      </c>
    </row>
    <row r="62" spans="1:29" hidden="1">
      <c r="A62" s="3" t="s">
        <v>132</v>
      </c>
      <c r="B62" s="3" t="s">
        <v>144</v>
      </c>
      <c r="C62" s="3" t="e" vm="165">
        <v>#VALUE!</v>
      </c>
      <c r="D62" s="8">
        <v>5</v>
      </c>
      <c r="E62" s="3" t="s">
        <v>147</v>
      </c>
      <c r="F62" s="3" t="e" vm="67">
        <v>#VALUE!</v>
      </c>
      <c r="G62" s="3" t="str" cm="1">
        <f t="array" ref="G62">IFERROR(_FV(F62,"Industry"),"Not Applicable")</f>
        <v>Software &amp; IT Services</v>
      </c>
      <c r="H62" s="10" cm="1">
        <f t="array" ref="H62">_FV(F62,"Previous close",TRUE)</f>
        <v>133.35</v>
      </c>
      <c r="I62" s="10" cm="1">
        <f t="array" ref="I62">_FV(F62,"Open")</f>
        <v>132.54</v>
      </c>
      <c r="J62" s="10" cm="1">
        <f t="array" ref="J62">_FV(F62,"High")</f>
        <v>133.81</v>
      </c>
      <c r="K62" s="10" cm="1">
        <f t="array" ref="K62">_FV(F62,"Low")</f>
        <v>127.67</v>
      </c>
      <c r="L62" s="10" cm="1">
        <f t="array" ref="L62">_FV(F62,"Price")</f>
        <v>129.38999999999999</v>
      </c>
      <c r="M62" s="9" cm="1">
        <f t="array" ref="M62">_FV(F62,"Change")</f>
        <v>-3.96</v>
      </c>
      <c r="N62" s="4" cm="1">
        <f t="array" ref="N62">_FV(F62,"Change (%)",TRUE)</f>
        <v>-2.9695999999999997E-2</v>
      </c>
      <c r="O62" s="11" cm="1">
        <f t="array" ref="O62">_FV(F62,"52 week high",TRUE)</f>
        <v>133.43</v>
      </c>
      <c r="P62" s="11" cm="1">
        <f t="array" ref="P62">_FV(F62,"52 week low",TRUE)</f>
        <v>32.33</v>
      </c>
      <c r="Q62" s="11" cm="1">
        <f t="array" ref="Q62">IFERROR(_FV(F62,"P/E",TRUE),"")</f>
        <v>286.99020000000002</v>
      </c>
      <c r="R62" s="5" cm="1">
        <f t="array" ref="R62">IFERROR(_FV(F62,"Beta"),"")</f>
        <v>2.7153</v>
      </c>
      <c r="S62" s="16" cm="1">
        <f t="array" ref="S62">_FV(C62,"Previous close",TRUE)</f>
        <v>28.05</v>
      </c>
      <c r="T62" s="17" cm="1">
        <f t="array" ref="T62">_FV(C62,"Price")</f>
        <v>28.45</v>
      </c>
      <c r="U62" s="17" cm="1">
        <f t="array" ref="U62">_FV(C62,"Change")</f>
        <v>0.4</v>
      </c>
      <c r="V62" s="18" cm="1">
        <f t="array" ref="V62">_FV(C62,"Change (%)",TRUE)</f>
        <v>1.426E-2</v>
      </c>
      <c r="W62" s="18" cm="1">
        <f t="array" ref="W62">_FV(C62,"Expense ratio",TRUE)</f>
        <v>3.5999999999999999E-3</v>
      </c>
      <c r="X62" s="18" cm="1">
        <f t="array" ref="X62">_FV(C62,"Return (YTD)",TRUE)</f>
        <v>4.5284000000000005E-2</v>
      </c>
      <c r="Y62" s="18" cm="1">
        <f t="array" ref="Y62">_FV(C62,"Return (1y)",TRUE)</f>
        <v>6.2496999999999997E-2</v>
      </c>
      <c r="Z62" s="18" cm="1">
        <f t="array" ref="Z62">_FV(C62,"Return (3y)",TRUE)</f>
        <v>0.13844000000000001</v>
      </c>
      <c r="AA62" s="18" cm="1">
        <f t="array" ref="AA62">_FV(C62,"Return (5y)",TRUE)</f>
        <v>8.9110999999999996E-2</v>
      </c>
      <c r="AB62" s="19" cm="1">
        <f t="array" ref="AB62">_FV(C62,"Rating")</f>
        <v>1.3374999999999999</v>
      </c>
      <c r="AC62" s="20" t="str" cm="1">
        <f t="array" ref="AC62">IF(_FV(C62,"Net assets",TRUE) &gt; 1000000000, "$ " &amp; TEXT(_FV(C62,"Net assets",TRUE)/1000000000,"#.#") &amp; " Bn", IF(_FV(C62,"Net assets",TRUE) &gt; 1000000, "$ " &amp; TEXT(_FV(C62,"Net assets",TRUE)/1000000,"#.#") &amp; " Mn",  IF(_FV(C62,"Net assets",TRUE) &gt; 1000, "$ " &amp; TEXT(_FV(C62,"Net assets",TRUE)/1000,"#.#") &amp; " K", "$ " &amp;  TEXT(_FV(C62,"Net assets",TRUE),"#.#"))))</f>
        <v>$ 4.4 Bn</v>
      </c>
    </row>
    <row r="63" spans="1:29" hidden="1">
      <c r="A63" s="3" t="s">
        <v>132</v>
      </c>
      <c r="B63" s="3" t="s">
        <v>144</v>
      </c>
      <c r="C63" s="3" t="e" vm="165">
        <v>#VALUE!</v>
      </c>
      <c r="D63" s="8">
        <v>6</v>
      </c>
      <c r="E63" s="3" t="s">
        <v>148</v>
      </c>
      <c r="F63" s="3" t="e" vm="168">
        <v>#VALUE!</v>
      </c>
      <c r="G63" s="3" t="str" cm="1">
        <f t="array" ref="G63">IFERROR(_FV(F63,"Industry"),"Not Applicable")</f>
        <v>Diversified Retail</v>
      </c>
      <c r="H63" s="10" cm="1">
        <f t="array" ref="H63">_FV(F63,"Previous close",TRUE)</f>
        <v>183.54</v>
      </c>
      <c r="I63" s="10" cm="1">
        <f t="array" ref="I63">_FV(F63,"Open")</f>
        <v>183.53</v>
      </c>
      <c r="J63" s="10" cm="1">
        <f t="array" ref="J63">_FV(F63,"High")</f>
        <v>184.75</v>
      </c>
      <c r="K63" s="10" cm="1">
        <f t="array" ref="K63">_FV(F63,"Low")</f>
        <v>174.39</v>
      </c>
      <c r="L63" s="10" cm="1">
        <f t="array" ref="L63">_FV(F63,"Price")</f>
        <v>178.9</v>
      </c>
      <c r="M63" s="9" cm="1">
        <f t="array" ref="M63">_FV(F63,"Change")</f>
        <v>-4.6399999999999997</v>
      </c>
      <c r="N63" s="4" cm="1">
        <f t="array" ref="N63">_FV(F63,"Change (%)",TRUE)</f>
        <v>-2.5280999999999998E-2</v>
      </c>
      <c r="O63" s="11" cm="1">
        <f t="array" ref="O63">_FV(F63,"52 week high",TRUE)</f>
        <v>250.89</v>
      </c>
      <c r="P63" s="11" cm="1">
        <f t="array" ref="P63">_FV(F63,"52 week low",TRUE)</f>
        <v>105.67</v>
      </c>
      <c r="Q63" s="11" cm="1">
        <f t="array" ref="Q63">IFERROR(_FV(F63,"P/E",TRUE),"")</f>
        <v>268.80099999999999</v>
      </c>
      <c r="R63" s="5" cm="1">
        <f t="array" ref="R63">IFERROR(_FV(F63,"Beta"),"")</f>
        <v>0.69240000000000002</v>
      </c>
      <c r="S63" s="16" cm="1">
        <f t="array" ref="S63">_FV(C63,"Previous close",TRUE)</f>
        <v>28.05</v>
      </c>
      <c r="T63" s="17" cm="1">
        <f t="array" ref="T63">_FV(C63,"Price")</f>
        <v>28.45</v>
      </c>
      <c r="U63" s="17" cm="1">
        <f t="array" ref="U63">_FV(C63,"Change")</f>
        <v>0.4</v>
      </c>
      <c r="V63" s="18" cm="1">
        <f t="array" ref="V63">_FV(C63,"Change (%)",TRUE)</f>
        <v>1.426E-2</v>
      </c>
      <c r="W63" s="18" cm="1">
        <f t="array" ref="W63">_FV(C63,"Expense ratio",TRUE)</f>
        <v>3.5999999999999999E-3</v>
      </c>
      <c r="X63" s="18" cm="1">
        <f t="array" ref="X63">_FV(C63,"Return (YTD)",TRUE)</f>
        <v>4.5284000000000005E-2</v>
      </c>
      <c r="Y63" s="18" cm="1">
        <f t="array" ref="Y63">_FV(C63,"Return (1y)",TRUE)</f>
        <v>6.2496999999999997E-2</v>
      </c>
      <c r="Z63" s="18" cm="1">
        <f t="array" ref="Z63">_FV(C63,"Return (3y)",TRUE)</f>
        <v>0.13844000000000001</v>
      </c>
      <c r="AA63" s="18" cm="1">
        <f t="array" ref="AA63">_FV(C63,"Return (5y)",TRUE)</f>
        <v>8.9110999999999996E-2</v>
      </c>
      <c r="AB63" s="19" cm="1">
        <f t="array" ref="AB63">_FV(C63,"Rating")</f>
        <v>1.3374999999999999</v>
      </c>
      <c r="AC63" s="20" t="str" cm="1">
        <f t="array" ref="AC63">IF(_FV(C63,"Net assets",TRUE) &gt; 1000000000, "$ " &amp; TEXT(_FV(C63,"Net assets",TRUE)/1000000000,"#.#") &amp; " Bn", IF(_FV(C63,"Net assets",TRUE) &gt; 1000000, "$ " &amp; TEXT(_FV(C63,"Net assets",TRUE)/1000000,"#.#") &amp; " Mn",  IF(_FV(C63,"Net assets",TRUE) &gt; 1000, "$ " &amp; TEXT(_FV(C63,"Net assets",TRUE)/1000,"#.#") &amp; " K", "$ " &amp;  TEXT(_FV(C63,"Net assets",TRUE),"#.#"))))</f>
        <v>$ 4.4 Bn</v>
      </c>
    </row>
    <row r="64" spans="1:29" hidden="1">
      <c r="A64" s="3" t="s">
        <v>132</v>
      </c>
      <c r="B64" s="3" t="s">
        <v>144</v>
      </c>
      <c r="C64" s="3" t="e" vm="165">
        <v>#VALUE!</v>
      </c>
      <c r="D64" s="8">
        <v>7</v>
      </c>
      <c r="E64" s="3" t="s">
        <v>138</v>
      </c>
      <c r="F64" s="3" t="e" vm="160">
        <v>#VALUE!</v>
      </c>
      <c r="G64" s="3" t="str" cm="1">
        <f t="array" ref="G64">IFERROR(_FV(F64,"Industry"),"Not Applicable")</f>
        <v>Semiconductors &amp; Semiconductor Equipment</v>
      </c>
      <c r="H64" s="10" cm="1">
        <f t="array" ref="H64">_FV(F64,"Previous close",TRUE)</f>
        <v>333.8</v>
      </c>
      <c r="I64" s="10" cm="1">
        <f t="array" ref="I64">_FV(F64,"Open")</f>
        <v>337.36</v>
      </c>
      <c r="J64" s="10" cm="1">
        <f t="array" ref="J64">_FV(F64,"High")</f>
        <v>338.92840000000001</v>
      </c>
      <c r="K64" s="10" cm="1">
        <f t="array" ref="K64">_FV(F64,"Low")</f>
        <v>331.05</v>
      </c>
      <c r="L64" s="10" cm="1">
        <f t="array" ref="L64">_FV(F64,"Price")</f>
        <v>335.76</v>
      </c>
      <c r="M64" s="9" cm="1">
        <f t="array" ref="M64">_FV(F64,"Change")</f>
        <v>1.96</v>
      </c>
      <c r="N64" s="4" cm="1">
        <f t="array" ref="N64">_FV(F64,"Change (%)",TRUE)</f>
        <v>5.8720000000000005E-3</v>
      </c>
      <c r="O64" s="11" cm="1">
        <f t="array" ref="O64">_FV(F64,"52 week high",TRUE)</f>
        <v>344.32</v>
      </c>
      <c r="P64" s="11" cm="1">
        <f t="array" ref="P64">_FV(F64,"52 week low",TRUE)</f>
        <v>179.91</v>
      </c>
      <c r="Q64" s="11" cm="1">
        <f t="array" ref="Q64">IFERROR(_FV(F64,"P/E",TRUE),"")</f>
        <v>24.009499999999999</v>
      </c>
      <c r="R64" s="5" cm="1">
        <f t="array" ref="R64">IFERROR(_FV(F64,"Beta"),"")</f>
        <v>1.3644000000000001</v>
      </c>
      <c r="S64" s="16" cm="1">
        <f t="array" ref="S64">_FV(C64,"Previous close",TRUE)</f>
        <v>28.05</v>
      </c>
      <c r="T64" s="17" cm="1">
        <f t="array" ref="T64">_FV(C64,"Price")</f>
        <v>28.45</v>
      </c>
      <c r="U64" s="17" cm="1">
        <f t="array" ref="U64">_FV(C64,"Change")</f>
        <v>0.4</v>
      </c>
      <c r="V64" s="18" cm="1">
        <f t="array" ref="V64">_FV(C64,"Change (%)",TRUE)</f>
        <v>1.426E-2</v>
      </c>
      <c r="W64" s="18" cm="1">
        <f t="array" ref="W64">_FV(C64,"Expense ratio",TRUE)</f>
        <v>3.5999999999999999E-3</v>
      </c>
      <c r="X64" s="18" cm="1">
        <f t="array" ref="X64">_FV(C64,"Return (YTD)",TRUE)</f>
        <v>4.5284000000000005E-2</v>
      </c>
      <c r="Y64" s="18" cm="1">
        <f t="array" ref="Y64">_FV(C64,"Return (1y)",TRUE)</f>
        <v>6.2496999999999997E-2</v>
      </c>
      <c r="Z64" s="18" cm="1">
        <f t="array" ref="Z64">_FV(C64,"Return (3y)",TRUE)</f>
        <v>0.13844000000000001</v>
      </c>
      <c r="AA64" s="18" cm="1">
        <f t="array" ref="AA64">_FV(C64,"Return (5y)",TRUE)</f>
        <v>8.9110999999999996E-2</v>
      </c>
      <c r="AB64" s="19" cm="1">
        <f t="array" ref="AB64">_FV(C64,"Rating")</f>
        <v>1.3374999999999999</v>
      </c>
      <c r="AC64" s="20" t="str" cm="1">
        <f t="array" ref="AC64">IF(_FV(C64,"Net assets",TRUE) &gt; 1000000000, "$ " &amp; TEXT(_FV(C64,"Net assets",TRUE)/1000000000,"#.#") &amp; " Bn", IF(_FV(C64,"Net assets",TRUE) &gt; 1000000, "$ " &amp; TEXT(_FV(C64,"Net assets",TRUE)/1000000,"#.#") &amp; " Mn",  IF(_FV(C64,"Net assets",TRUE) &gt; 1000, "$ " &amp; TEXT(_FV(C64,"Net assets",TRUE)/1000,"#.#") &amp; " K", "$ " &amp;  TEXT(_FV(C64,"Net assets",TRUE),"#.#"))))</f>
        <v>$ 4.4 Bn</v>
      </c>
    </row>
    <row r="65" spans="1:29" hidden="1">
      <c r="A65" s="3" t="s">
        <v>132</v>
      </c>
      <c r="B65" s="3" t="s">
        <v>144</v>
      </c>
      <c r="C65" s="3" t="e" vm="165">
        <v>#VALUE!</v>
      </c>
      <c r="D65" s="8">
        <v>8</v>
      </c>
      <c r="E65" s="3" t="s">
        <v>149</v>
      </c>
      <c r="F65" s="3" t="e" vm="169">
        <v>#VALUE!</v>
      </c>
      <c r="G65" s="3" t="str" cm="1">
        <f t="array" ref="G65">IFERROR(_FV(F65,"Industry"),"Not Applicable")</f>
        <v>Specialty Retailers</v>
      </c>
      <c r="H65" s="10" cm="1">
        <f t="array" ref="H65">_FV(F65,"Previous close",TRUE)</f>
        <v>420.49</v>
      </c>
      <c r="I65" s="10" cm="1">
        <f t="array" ref="I65">_FV(F65,"Open")</f>
        <v>420.58</v>
      </c>
      <c r="J65" s="10" cm="1">
        <f t="array" ref="J65">_FV(F65,"High")</f>
        <v>422</v>
      </c>
      <c r="K65" s="10" cm="1">
        <f t="array" ref="K65">_FV(F65,"Low")</f>
        <v>414.5</v>
      </c>
      <c r="L65" s="10" cm="1">
        <f t="array" ref="L65">_FV(F65,"Price")</f>
        <v>419.41</v>
      </c>
      <c r="M65" s="9" cm="1">
        <f t="array" ref="M65">_FV(F65,"Change")</f>
        <v>-1.08</v>
      </c>
      <c r="N65" s="4" cm="1">
        <f t="array" ref="N65">_FV(F65,"Change (%)",TRUE)</f>
        <v>-2.5679999999999995E-3</v>
      </c>
      <c r="O65" s="11" cm="1">
        <f t="array" ref="O65">_FV(F65,"52 week high",TRUE)</f>
        <v>454.31</v>
      </c>
      <c r="P65" s="11" cm="1">
        <f t="array" ref="P65">_FV(F65,"52 week low",TRUE)</f>
        <v>251.51499999999999</v>
      </c>
      <c r="Q65" s="11" cm="1">
        <f t="array" ref="Q65">IFERROR(_FV(F65,"P/E",TRUE),"")</f>
        <v>23.606100000000001</v>
      </c>
      <c r="R65" s="5" cm="1">
        <f t="array" ref="R65">IFERROR(_FV(F65,"Beta"),"")</f>
        <v>1.0599000000000001</v>
      </c>
      <c r="S65" s="16" cm="1">
        <f t="array" ref="S65">_FV(C65,"Previous close",TRUE)</f>
        <v>28.05</v>
      </c>
      <c r="T65" s="17" cm="1">
        <f t="array" ref="T65">_FV(C65,"Price")</f>
        <v>28.45</v>
      </c>
      <c r="U65" s="17" cm="1">
        <f t="array" ref="U65">_FV(C65,"Change")</f>
        <v>0.4</v>
      </c>
      <c r="V65" s="18" cm="1">
        <f t="array" ref="V65">_FV(C65,"Change (%)",TRUE)</f>
        <v>1.426E-2</v>
      </c>
      <c r="W65" s="18" cm="1">
        <f t="array" ref="W65">_FV(C65,"Expense ratio",TRUE)</f>
        <v>3.5999999999999999E-3</v>
      </c>
      <c r="X65" s="18" cm="1">
        <f t="array" ref="X65">_FV(C65,"Return (YTD)",TRUE)</f>
        <v>4.5284000000000005E-2</v>
      </c>
      <c r="Y65" s="18" cm="1">
        <f t="array" ref="Y65">_FV(C65,"Return (1y)",TRUE)</f>
        <v>6.2496999999999997E-2</v>
      </c>
      <c r="Z65" s="18" cm="1">
        <f t="array" ref="Z65">_FV(C65,"Return (3y)",TRUE)</f>
        <v>0.13844000000000001</v>
      </c>
      <c r="AA65" s="18" cm="1">
        <f t="array" ref="AA65">_FV(C65,"Return (5y)",TRUE)</f>
        <v>8.9110999999999996E-2</v>
      </c>
      <c r="AB65" s="19" cm="1">
        <f t="array" ref="AB65">_FV(C65,"Rating")</f>
        <v>1.3374999999999999</v>
      </c>
      <c r="AC65" s="20" t="str" cm="1">
        <f t="array" ref="AC65">IF(_FV(C65,"Net assets",TRUE) &gt; 1000000000, "$ " &amp; TEXT(_FV(C65,"Net assets",TRUE)/1000000000,"#.#") &amp; " Bn", IF(_FV(C65,"Net assets",TRUE) &gt; 1000000, "$ " &amp; TEXT(_FV(C65,"Net assets",TRUE)/1000000,"#.#") &amp; " Mn",  IF(_FV(C65,"Net assets",TRUE) &gt; 1000, "$ " &amp; TEXT(_FV(C65,"Net assets",TRUE)/1000,"#.#") &amp; " K", "$ " &amp;  TEXT(_FV(C65,"Net assets",TRUE),"#.#"))))</f>
        <v>$ 4.4 Bn</v>
      </c>
    </row>
    <row r="66" spans="1:29" hidden="1">
      <c r="A66" s="3" t="s">
        <v>132</v>
      </c>
      <c r="B66" s="3" t="s">
        <v>144</v>
      </c>
      <c r="C66" s="3" t="e" vm="165">
        <v>#VALUE!</v>
      </c>
      <c r="D66" s="8">
        <v>9</v>
      </c>
      <c r="E66" s="3" t="s">
        <v>139</v>
      </c>
      <c r="F66" s="3" t="e" vm="161">
        <v>#VALUE!</v>
      </c>
      <c r="G66" s="3" t="str" cm="1">
        <f t="array" ref="G66">IFERROR(_FV(F66,"Industry"),"Not Applicable")</f>
        <v>Residential &amp; Commercial REIT</v>
      </c>
      <c r="H66" s="10" cm="1">
        <f t="array" ref="H66">_FV(F66,"Previous close",TRUE)</f>
        <v>303.18</v>
      </c>
      <c r="I66" s="10" cm="1">
        <f t="array" ref="I66">_FV(F66,"Open")</f>
        <v>302.26</v>
      </c>
      <c r="J66" s="10" cm="1">
        <f t="array" ref="J66">_FV(F66,"High")</f>
        <v>308.16000000000003</v>
      </c>
      <c r="K66" s="10" cm="1">
        <f t="array" ref="K66">_FV(F66,"Low")</f>
        <v>300.13</v>
      </c>
      <c r="L66" s="10" cm="1">
        <f t="array" ref="L66">_FV(F66,"Price")</f>
        <v>307.77999999999997</v>
      </c>
      <c r="M66" s="9" cm="1">
        <f t="array" ref="M66">_FV(F66,"Change")</f>
        <v>4.5999999999999996</v>
      </c>
      <c r="N66" s="4" cm="1">
        <f t="array" ref="N66">_FV(F66,"Change (%)",TRUE)</f>
        <v>1.5173000000000001E-2</v>
      </c>
      <c r="O66" s="11" cm="1">
        <f t="array" ref="O66">_FV(F66,"52 week high",TRUE)</f>
        <v>323.02499999999998</v>
      </c>
      <c r="P66" s="11" cm="1">
        <f t="array" ref="P66">_FV(F66,"52 week low",TRUE)</f>
        <v>205.2</v>
      </c>
      <c r="Q66" s="11" cm="1">
        <f t="array" ref="Q66">IFERROR(_FV(F66,"P/E",TRUE),"")</f>
        <v>229.56219999999999</v>
      </c>
      <c r="R66" s="5" cm="1">
        <f t="array" ref="R66">IFERROR(_FV(F66,"Beta"),"")</f>
        <v>0.40760000000000002</v>
      </c>
      <c r="S66" s="16" cm="1">
        <f t="array" ref="S66">_FV(C66,"Previous close",TRUE)</f>
        <v>28.05</v>
      </c>
      <c r="T66" s="17" cm="1">
        <f t="array" ref="T66">_FV(C66,"Price")</f>
        <v>28.45</v>
      </c>
      <c r="U66" s="17" cm="1">
        <f t="array" ref="U66">_FV(C66,"Change")</f>
        <v>0.4</v>
      </c>
      <c r="V66" s="18" cm="1">
        <f t="array" ref="V66">_FV(C66,"Change (%)",TRUE)</f>
        <v>1.426E-2</v>
      </c>
      <c r="W66" s="18" cm="1">
        <f t="array" ref="W66">_FV(C66,"Expense ratio",TRUE)</f>
        <v>3.5999999999999999E-3</v>
      </c>
      <c r="X66" s="18" cm="1">
        <f t="array" ref="X66">_FV(C66,"Return (YTD)",TRUE)</f>
        <v>4.5284000000000005E-2</v>
      </c>
      <c r="Y66" s="18" cm="1">
        <f t="array" ref="Y66">_FV(C66,"Return (1y)",TRUE)</f>
        <v>6.2496999999999997E-2</v>
      </c>
      <c r="Z66" s="18" cm="1">
        <f t="array" ref="Z66">_FV(C66,"Return (3y)",TRUE)</f>
        <v>0.13844000000000001</v>
      </c>
      <c r="AA66" s="18" cm="1">
        <f t="array" ref="AA66">_FV(C66,"Return (5y)",TRUE)</f>
        <v>8.9110999999999996E-2</v>
      </c>
      <c r="AB66" s="19" cm="1">
        <f t="array" ref="AB66">_FV(C66,"Rating")</f>
        <v>1.3374999999999999</v>
      </c>
      <c r="AC66" s="20" t="str" cm="1">
        <f t="array" ref="AC66">IF(_FV(C66,"Net assets",TRUE) &gt; 1000000000, "$ " &amp; TEXT(_FV(C66,"Net assets",TRUE)/1000000000,"#.#") &amp; " Bn", IF(_FV(C66,"Net assets",TRUE) &gt; 1000000, "$ " &amp; TEXT(_FV(C66,"Net assets",TRUE)/1000000,"#.#") &amp; " Mn",  IF(_FV(C66,"Net assets",TRUE) &gt; 1000, "$ " &amp; TEXT(_FV(C66,"Net assets",TRUE)/1000,"#.#") &amp; " K", "$ " &amp;  TEXT(_FV(C66,"Net assets",TRUE),"#.#"))))</f>
        <v>$ 4.4 Bn</v>
      </c>
    </row>
    <row r="67" spans="1:29" hidden="1">
      <c r="A67" s="3" t="s">
        <v>132</v>
      </c>
      <c r="B67" s="3" t="s">
        <v>144</v>
      </c>
      <c r="C67" s="3" t="e" vm="165">
        <v>#VALUE!</v>
      </c>
      <c r="D67" s="8">
        <v>10</v>
      </c>
      <c r="E67" s="3" t="s">
        <v>150</v>
      </c>
      <c r="F67" s="3" t="e" vm="170">
        <v>#VALUE!</v>
      </c>
      <c r="G67" s="3" t="str" cm="1">
        <f t="array" ref="G67">IFERROR(_FV(F67,"Industry"),"Not Applicable")</f>
        <v>Professional &amp; Commercial Services</v>
      </c>
      <c r="H67" s="10" cm="1">
        <f t="array" ref="H67">_FV(F67,"Previous close",TRUE)</f>
        <v>76.45</v>
      </c>
      <c r="I67" s="10" cm="1">
        <f t="array" ref="I67">_FV(F67,"Open")</f>
        <v>76.069999999999993</v>
      </c>
      <c r="J67" s="10" cm="1">
        <f t="array" ref="J67">_FV(F67,"High")</f>
        <v>76.400000000000006</v>
      </c>
      <c r="K67" s="10" cm="1">
        <f t="array" ref="K67">_FV(F67,"Low")</f>
        <v>74.680000000000007</v>
      </c>
      <c r="L67" s="10" cm="1">
        <f t="array" ref="L67">_FV(F67,"Price")</f>
        <v>75.739999999999995</v>
      </c>
      <c r="M67" s="9" cm="1">
        <f t="array" ref="M67">_FV(F67,"Change")</f>
        <v>-0.71</v>
      </c>
      <c r="N67" s="4" cm="1">
        <f t="array" ref="N67">_FV(F67,"Change (%)",TRUE)</f>
        <v>-9.2870000000000001E-3</v>
      </c>
      <c r="O67" s="11" cm="1">
        <f t="array" ref="O67">_FV(F67,"52 week high",TRUE)</f>
        <v>81.650000000000006</v>
      </c>
      <c r="P67" s="11" cm="1">
        <f t="array" ref="P67">_FV(F67,"52 week low",TRUE)</f>
        <v>44.81</v>
      </c>
      <c r="Q67" s="11" cm="1">
        <f t="array" ref="Q67">IFERROR(_FV(F67,"P/E",TRUE),"")</f>
        <v>38.7273</v>
      </c>
      <c r="R67" s="5" cm="1">
        <f t="array" ref="R67">IFERROR(_FV(F67,"Beta"),"")</f>
        <v>0.93200000000000005</v>
      </c>
      <c r="S67" s="16" cm="1">
        <f t="array" ref="S67">_FV(C67,"Previous close",TRUE)</f>
        <v>28.05</v>
      </c>
      <c r="T67" s="17" cm="1">
        <f t="array" ref="T67">_FV(C67,"Price")</f>
        <v>28.45</v>
      </c>
      <c r="U67" s="17" cm="1">
        <f t="array" ref="U67">_FV(C67,"Change")</f>
        <v>0.4</v>
      </c>
      <c r="V67" s="18" cm="1">
        <f t="array" ref="V67">_FV(C67,"Change (%)",TRUE)</f>
        <v>1.426E-2</v>
      </c>
      <c r="W67" s="18" cm="1">
        <f t="array" ref="W67">_FV(C67,"Expense ratio",TRUE)</f>
        <v>3.5999999999999999E-3</v>
      </c>
      <c r="X67" s="18" cm="1">
        <f t="array" ref="X67">_FV(C67,"Return (YTD)",TRUE)</f>
        <v>4.5284000000000005E-2</v>
      </c>
      <c r="Y67" s="18" cm="1">
        <f t="array" ref="Y67">_FV(C67,"Return (1y)",TRUE)</f>
        <v>6.2496999999999997E-2</v>
      </c>
      <c r="Z67" s="18" cm="1">
        <f t="array" ref="Z67">_FV(C67,"Return (3y)",TRUE)</f>
        <v>0.13844000000000001</v>
      </c>
      <c r="AA67" s="18" cm="1">
        <f t="array" ref="AA67">_FV(C67,"Return (5y)",TRUE)</f>
        <v>8.9110999999999996E-2</v>
      </c>
      <c r="AB67" s="19" cm="1">
        <f t="array" ref="AB67">_FV(C67,"Rating")</f>
        <v>1.3374999999999999</v>
      </c>
      <c r="AC67" s="20" t="str" cm="1">
        <f t="array" ref="AC67">IF(_FV(C67,"Net assets",TRUE) &gt; 1000000000, "$ " &amp; TEXT(_FV(C67,"Net assets",TRUE)/1000000000,"#.#") &amp; " Bn", IF(_FV(C67,"Net assets",TRUE) &gt; 1000000, "$ " &amp; TEXT(_FV(C67,"Net assets",TRUE)/1000000,"#.#") &amp; " Mn",  IF(_FV(C67,"Net assets",TRUE) &gt; 1000, "$ " &amp; TEXT(_FV(C67,"Net assets",TRUE)/1000,"#.#") &amp; " K", "$ " &amp;  TEXT(_FV(C67,"Net assets",TRUE),"#.#"))))</f>
        <v>$ 4.4 Bn</v>
      </c>
    </row>
    <row r="68" spans="1:29">
      <c r="A68" s="3" t="s">
        <v>108</v>
      </c>
      <c r="B68" s="3" t="s">
        <v>151</v>
      </c>
      <c r="C68" s="3" t="e" vm="171">
        <v>#VALUE!</v>
      </c>
      <c r="D68" s="8">
        <v>1</v>
      </c>
      <c r="E68" s="3" t="s">
        <v>107</v>
      </c>
      <c r="F68" s="3" t="e" vm="44">
        <v>#VALUE!</v>
      </c>
      <c r="G68" s="3" t="str" cm="1">
        <f t="array" ref="G68">IFERROR(_FV(F68,"Industry"),"Not Applicable")</f>
        <v>Software &amp; IT Services</v>
      </c>
      <c r="H68" s="10" cm="1">
        <f t="array" ref="H68">_FV(F68,"Previous close",TRUE)</f>
        <v>212.83</v>
      </c>
      <c r="I68" s="10" cm="1">
        <f t="array" ref="I68">_FV(F68,"Open")</f>
        <v>216.33</v>
      </c>
      <c r="J68" s="10" cm="1">
        <f t="array" ref="J68">_FV(F68,"High")</f>
        <v>216.38</v>
      </c>
      <c r="K68" s="10" cm="1">
        <f t="array" ref="K68">_FV(F68,"Low")</f>
        <v>211.47</v>
      </c>
      <c r="L68" s="10" cm="1">
        <f t="array" ref="L68">_FV(F68,"Price")</f>
        <v>214.32</v>
      </c>
      <c r="M68" s="9" cm="1">
        <f t="array" ref="M68">_FV(F68,"Change")</f>
        <v>1.49</v>
      </c>
      <c r="N68" s="4" cm="1">
        <f t="array" ref="N68">_FV(F68,"Change (%)",TRUE)</f>
        <v>7.0009999999999994E-3</v>
      </c>
      <c r="O68" s="11" cm="1">
        <f t="array" ref="O68">_FV(F68,"52 week high",TRUE)</f>
        <v>214.67</v>
      </c>
      <c r="P68" s="11" cm="1">
        <f t="array" ref="P68">_FV(F68,"52 week low",TRUE)</f>
        <v>130.78</v>
      </c>
      <c r="Q68" s="11" cm="1">
        <f t="array" ref="Q68">IFERROR(_FV(F68,"P/E",TRUE),"")</f>
        <v>37.541499999999999</v>
      </c>
      <c r="R68" s="5" cm="1">
        <f t="array" ref="R68">IFERROR(_FV(F68,"Beta"),"")</f>
        <v>0.93159999999999998</v>
      </c>
      <c r="S68" s="16" cm="1">
        <f t="array" ref="S68">_FV(C68,"Previous close",TRUE)</f>
        <v>59.21</v>
      </c>
      <c r="T68" s="17" cm="1">
        <f t="array" ref="T68">_FV(C68,"Price")</f>
        <v>60.01</v>
      </c>
      <c r="U68" s="17" cm="1">
        <f t="array" ref="U68">_FV(C68,"Change")</f>
        <v>0.8</v>
      </c>
      <c r="V68" s="18" cm="1">
        <f t="array" ref="V68">_FV(C68,"Change (%)",TRUE)</f>
        <v>1.3511E-2</v>
      </c>
      <c r="W68" s="18" cm="1">
        <f t="array" ref="W68">_FV(C68,"Expense ratio",TRUE)</f>
        <v>2.0000000000000001E-4</v>
      </c>
      <c r="X68" s="18" cm="1">
        <f t="array" ref="X68">_FV(C68,"Return (YTD)",TRUE)</f>
        <v>0.11785</v>
      </c>
      <c r="Y68" s="18" cm="1">
        <f t="array" ref="Y68">_FV(C68,"Return (1y)",TRUE)</f>
        <v>0.22601700000000002</v>
      </c>
      <c r="Z68" s="18" cm="1">
        <f t="array" ref="Z68">_FV(C68,"Return (3y)",TRUE)</f>
        <v>0</v>
      </c>
      <c r="AA68" s="18" cm="1">
        <f t="array" ref="AA68">_FV(C68,"Return (5y)",TRUE)</f>
        <v>0</v>
      </c>
      <c r="AB68" s="19" cm="1">
        <f t="array" ref="AB68">_FV(C68,"Rating")</f>
        <v>0</v>
      </c>
      <c r="AC68" s="20" t="str" cm="1">
        <f t="array" ref="AC68">IF(_FV(C68,"Net assets",TRUE) &gt; 1000000000, "$ " &amp; TEXT(_FV(C68,"Net assets",TRUE)/1000000000,"#.#") &amp; " Bn", IF(_FV(C68,"Net assets",TRUE) &gt; 1000000, "$ " &amp; TEXT(_FV(C68,"Net assets",TRUE)/1000000,"#.#") &amp; " Mn",  IF(_FV(C68,"Net assets",TRUE) &gt; 1000, "$ " &amp; TEXT(_FV(C68,"Net assets",TRUE)/1000,"#.#") &amp; " K", "$ " &amp;  TEXT(_FV(C68,"Net assets",TRUE),"#.#"))))</f>
        <v>$ 404. Mn</v>
      </c>
    </row>
    <row r="69" spans="1:29">
      <c r="A69" s="3" t="s">
        <v>108</v>
      </c>
      <c r="B69" s="3" t="s">
        <v>151</v>
      </c>
      <c r="C69" s="3" t="e" vm="171">
        <v>#VALUE!</v>
      </c>
      <c r="D69" s="8">
        <v>2</v>
      </c>
      <c r="E69" s="3" t="s">
        <v>110</v>
      </c>
      <c r="F69" s="3" t="e" vm="9">
        <v>#VALUE!</v>
      </c>
      <c r="G69" s="3" t="str" cm="1">
        <f t="array" ref="G69">IFERROR(_FV(F69,"Industry"),"Not Applicable")</f>
        <v>Computers, Phones &amp; Household Electronics</v>
      </c>
      <c r="H69" s="10" cm="1">
        <f t="array" ref="H69">_FV(F69,"Previous close",TRUE)</f>
        <v>381.37</v>
      </c>
      <c r="I69" s="10" cm="1">
        <f t="array" ref="I69">_FV(F69,"Open")</f>
        <v>385.05</v>
      </c>
      <c r="J69" s="10" cm="1">
        <f t="array" ref="J69">_FV(F69,"High")</f>
        <v>385.27</v>
      </c>
      <c r="K69" s="10" cm="1">
        <f t="array" ref="K69">_FV(F69,"Low")</f>
        <v>378.69</v>
      </c>
      <c r="L69" s="10" cm="1">
        <f t="array" ref="L69">_FV(F69,"Price")</f>
        <v>382.73</v>
      </c>
      <c r="M69" s="9" cm="1">
        <f t="array" ref="M69">_FV(F69,"Change")</f>
        <v>1.36</v>
      </c>
      <c r="N69" s="4" cm="1">
        <f t="array" ref="N69">_FV(F69,"Change (%)",TRUE)</f>
        <v>3.5659999999999997E-3</v>
      </c>
      <c r="O69" s="11" cm="1">
        <f t="array" ref="O69">_FV(F69,"52 week high",TRUE)</f>
        <v>382.73</v>
      </c>
      <c r="P69" s="11" cm="1">
        <f t="array" ref="P69">_FV(F69,"52 week low",TRUE)</f>
        <v>192.58</v>
      </c>
      <c r="Q69" s="11" cm="1">
        <f t="array" ref="Q69">IFERROR(_FV(F69,"P/E",TRUE),"")</f>
        <v>29.897300000000001</v>
      </c>
      <c r="R69" s="5" cm="1">
        <f t="array" ref="R69">IFERROR(_FV(F69,"Beta"),"")</f>
        <v>1.1906000000000001</v>
      </c>
      <c r="S69" s="16" cm="1">
        <f t="array" ref="S69">_FV(C69,"Previous close",TRUE)</f>
        <v>59.21</v>
      </c>
      <c r="T69" s="17" cm="1">
        <f t="array" ref="T69">_FV(C69,"Price")</f>
        <v>60.01</v>
      </c>
      <c r="U69" s="17" cm="1">
        <f t="array" ref="U69">_FV(C69,"Change")</f>
        <v>0.8</v>
      </c>
      <c r="V69" s="18" cm="1">
        <f t="array" ref="V69">_FV(C69,"Change (%)",TRUE)</f>
        <v>1.3511E-2</v>
      </c>
      <c r="W69" s="18" cm="1">
        <f t="array" ref="W69">_FV(C69,"Expense ratio",TRUE)</f>
        <v>2.0000000000000001E-4</v>
      </c>
      <c r="X69" s="18" cm="1">
        <f t="array" ref="X69">_FV(C69,"Return (YTD)",TRUE)</f>
        <v>0.11785</v>
      </c>
      <c r="Y69" s="18" cm="1">
        <f t="array" ref="Y69">_FV(C69,"Return (1y)",TRUE)</f>
        <v>0.22601700000000002</v>
      </c>
      <c r="Z69" s="18" cm="1">
        <f t="array" ref="Z69">_FV(C69,"Return (3y)",TRUE)</f>
        <v>0</v>
      </c>
      <c r="AA69" s="18" cm="1">
        <f t="array" ref="AA69">_FV(C69,"Return (5y)",TRUE)</f>
        <v>0</v>
      </c>
      <c r="AB69" s="19" cm="1">
        <f t="array" ref="AB69">_FV(C69,"Rating")</f>
        <v>0</v>
      </c>
      <c r="AC69" s="20" t="str" cm="1">
        <f t="array" ref="AC69">IF(_FV(C69,"Net assets",TRUE) &gt; 1000000000, "$ " &amp; TEXT(_FV(C69,"Net assets",TRUE)/1000000000,"#.#") &amp; " Bn", IF(_FV(C69,"Net assets",TRUE) &gt; 1000000, "$ " &amp; TEXT(_FV(C69,"Net assets",TRUE)/1000000,"#.#") &amp; " Mn",  IF(_FV(C69,"Net assets",TRUE) &gt; 1000, "$ " &amp; TEXT(_FV(C69,"Net assets",TRUE)/1000,"#.#") &amp; " K", "$ " &amp;  TEXT(_FV(C69,"Net assets",TRUE),"#.#"))))</f>
        <v>$ 404. Mn</v>
      </c>
    </row>
    <row r="70" spans="1:29">
      <c r="A70" s="3" t="s">
        <v>108</v>
      </c>
      <c r="B70" s="3" t="s">
        <v>151</v>
      </c>
      <c r="C70" s="3" t="e" vm="171">
        <v>#VALUE!</v>
      </c>
      <c r="D70" s="8">
        <v>3</v>
      </c>
      <c r="E70" s="3" t="s">
        <v>111</v>
      </c>
      <c r="F70" s="3" t="e" vm="6">
        <v>#VALUE!</v>
      </c>
      <c r="G70" s="3" t="str" cm="1">
        <f t="array" ref="G70">IFERROR(_FV(F70,"Industry"),"Not Applicable")</f>
        <v>Diversified Retail</v>
      </c>
      <c r="H70" s="10" cm="1">
        <f t="array" ref="H70">_FV(F70,"Previous close",TRUE)</f>
        <v>3081.11</v>
      </c>
      <c r="I70" s="10" cm="1">
        <f t="array" ref="I70">_FV(F70,"Open")</f>
        <v>3115.99</v>
      </c>
      <c r="J70" s="10" cm="1">
        <f t="array" ref="J70">_FV(F70,"High")</f>
        <v>3193.8798999999999</v>
      </c>
      <c r="K70" s="10" cm="1">
        <f t="array" ref="K70">_FV(F70,"Low")</f>
        <v>3074.0016000000001</v>
      </c>
      <c r="L70" s="10" cm="1">
        <f t="array" ref="L70">_FV(F70,"Price")</f>
        <v>3182.63</v>
      </c>
      <c r="M70" s="9" cm="1">
        <f t="array" ref="M70">_FV(F70,"Change")</f>
        <v>101.52</v>
      </c>
      <c r="N70" s="4" cm="1">
        <f t="array" ref="N70">_FV(F70,"Change (%)",TRUE)</f>
        <v>3.2948999999999999E-2</v>
      </c>
      <c r="O70" s="11" cm="1">
        <f t="array" ref="O70">_FV(F70,"52 week high",TRUE)</f>
        <v>3182.63</v>
      </c>
      <c r="P70" s="11" cm="1">
        <f t="array" ref="P70">_FV(F70,"52 week low",TRUE)</f>
        <v>1626.0318</v>
      </c>
      <c r="Q70" s="11" cm="1">
        <f t="array" ref="Q70">IFERROR(_FV(F70,"P/E",TRUE),"")</f>
        <v>147.18219999999999</v>
      </c>
      <c r="R70" s="5" cm="1">
        <f t="array" ref="R70">IFERROR(_FV(F70,"Beta"),"")</f>
        <v>1.3112999999999999</v>
      </c>
      <c r="S70" s="16" cm="1">
        <f t="array" ref="S70">_FV(C70,"Previous close",TRUE)</f>
        <v>59.21</v>
      </c>
      <c r="T70" s="17" cm="1">
        <f t="array" ref="T70">_FV(C70,"Price")</f>
        <v>60.01</v>
      </c>
      <c r="U70" s="17" cm="1">
        <f t="array" ref="U70">_FV(C70,"Change")</f>
        <v>0.8</v>
      </c>
      <c r="V70" s="18" cm="1">
        <f t="array" ref="V70">_FV(C70,"Change (%)",TRUE)</f>
        <v>1.3511E-2</v>
      </c>
      <c r="W70" s="18" cm="1">
        <f t="array" ref="W70">_FV(C70,"Expense ratio",TRUE)</f>
        <v>2.0000000000000001E-4</v>
      </c>
      <c r="X70" s="18" cm="1">
        <f t="array" ref="X70">_FV(C70,"Return (YTD)",TRUE)</f>
        <v>0.11785</v>
      </c>
      <c r="Y70" s="18" cm="1">
        <f t="array" ref="Y70">_FV(C70,"Return (1y)",TRUE)</f>
        <v>0.22601700000000002</v>
      </c>
      <c r="Z70" s="18" cm="1">
        <f t="array" ref="Z70">_FV(C70,"Return (3y)",TRUE)</f>
        <v>0</v>
      </c>
      <c r="AA70" s="18" cm="1">
        <f t="array" ref="AA70">_FV(C70,"Return (5y)",TRUE)</f>
        <v>0</v>
      </c>
      <c r="AB70" s="19" cm="1">
        <f t="array" ref="AB70">_FV(C70,"Rating")</f>
        <v>0</v>
      </c>
      <c r="AC70" s="20" t="str" cm="1">
        <f t="array" ref="AC70">IF(_FV(C70,"Net assets",TRUE) &gt; 1000000000, "$ " &amp; TEXT(_FV(C70,"Net assets",TRUE)/1000000000,"#.#") &amp; " Bn", IF(_FV(C70,"Net assets",TRUE) &gt; 1000000, "$ " &amp; TEXT(_FV(C70,"Net assets",TRUE)/1000000,"#.#") &amp; " Mn",  IF(_FV(C70,"Net assets",TRUE) &gt; 1000, "$ " &amp; TEXT(_FV(C70,"Net assets",TRUE)/1000,"#.#") &amp; " K", "$ " &amp;  TEXT(_FV(C70,"Net assets",TRUE),"#.#"))))</f>
        <v>$ 404. Mn</v>
      </c>
    </row>
    <row r="71" spans="1:29">
      <c r="A71" s="3" t="s">
        <v>108</v>
      </c>
      <c r="B71" s="3" t="s">
        <v>151</v>
      </c>
      <c r="C71" s="3" t="e" vm="171">
        <v>#VALUE!</v>
      </c>
      <c r="D71" s="8">
        <v>4</v>
      </c>
      <c r="E71" s="3" t="s">
        <v>113</v>
      </c>
      <c r="F71" s="3" t="e" vm="126">
        <v>#VALUE!</v>
      </c>
      <c r="G71" s="3" t="str" cm="1">
        <f t="array" ref="G71">IFERROR(_FV(F71,"Industry"),"Not Applicable")</f>
        <v>Software &amp; IT Services</v>
      </c>
      <c r="H71" s="10" cm="1">
        <f t="array" ref="H71">_FV(F71,"Previous close",TRUE)</f>
        <v>243.58</v>
      </c>
      <c r="I71" s="10" cm="1">
        <f t="array" ref="I71">_FV(F71,"Open")</f>
        <v>245</v>
      </c>
      <c r="J71" s="10" cm="1">
        <f t="array" ref="J71">_FV(F71,"High")</f>
        <v>246.52500000000001</v>
      </c>
      <c r="K71" s="10" cm="1">
        <f t="array" ref="K71">_FV(F71,"Low")</f>
        <v>239.24</v>
      </c>
      <c r="L71" s="10" cm="1">
        <f t="array" ref="L71">_FV(F71,"Price")</f>
        <v>244.5</v>
      </c>
      <c r="M71" s="9" cm="1">
        <f t="array" ref="M71">_FV(F71,"Change")</f>
        <v>0.92</v>
      </c>
      <c r="N71" s="4" cm="1">
        <f t="array" ref="N71">_FV(F71,"Change (%)",TRUE)</f>
        <v>3.777E-3</v>
      </c>
      <c r="O71" s="11" cm="1">
        <f t="array" ref="O71">_FV(F71,"52 week high",TRUE)</f>
        <v>247.65</v>
      </c>
      <c r="P71" s="11" cm="1">
        <f t="array" ref="P71">_FV(F71,"52 week low",TRUE)</f>
        <v>137.10059999999999</v>
      </c>
      <c r="Q71" s="11" cm="1">
        <f t="array" ref="Q71">IFERROR(_FV(F71,"P/E",TRUE),"")</f>
        <v>35.042999999999999</v>
      </c>
      <c r="R71" s="5" cm="1">
        <f t="array" ref="R71">IFERROR(_FV(F71,"Beta"),"")</f>
        <v>1.1961999999999999</v>
      </c>
      <c r="S71" s="16" cm="1">
        <f t="array" ref="S71">_FV(C71,"Previous close",TRUE)</f>
        <v>59.21</v>
      </c>
      <c r="T71" s="17" cm="1">
        <f t="array" ref="T71">_FV(C71,"Price")</f>
        <v>60.01</v>
      </c>
      <c r="U71" s="17" cm="1">
        <f t="array" ref="U71">_FV(C71,"Change")</f>
        <v>0.8</v>
      </c>
      <c r="V71" s="18" cm="1">
        <f t="array" ref="V71">_FV(C71,"Change (%)",TRUE)</f>
        <v>1.3511E-2</v>
      </c>
      <c r="W71" s="18" cm="1">
        <f t="array" ref="W71">_FV(C71,"Expense ratio",TRUE)</f>
        <v>2.0000000000000001E-4</v>
      </c>
      <c r="X71" s="18" cm="1">
        <f t="array" ref="X71">_FV(C71,"Return (YTD)",TRUE)</f>
        <v>0.11785</v>
      </c>
      <c r="Y71" s="18" cm="1">
        <f t="array" ref="Y71">_FV(C71,"Return (1y)",TRUE)</f>
        <v>0.22601700000000002</v>
      </c>
      <c r="Z71" s="18" cm="1">
        <f t="array" ref="Z71">_FV(C71,"Return (3y)",TRUE)</f>
        <v>0</v>
      </c>
      <c r="AA71" s="18" cm="1">
        <f t="array" ref="AA71">_FV(C71,"Return (5y)",TRUE)</f>
        <v>0</v>
      </c>
      <c r="AB71" s="19" cm="1">
        <f t="array" ref="AB71">_FV(C71,"Rating")</f>
        <v>0</v>
      </c>
      <c r="AC71" s="20" t="str" cm="1">
        <f t="array" ref="AC71">IF(_FV(C71,"Net assets",TRUE) &gt; 1000000000, "$ " &amp; TEXT(_FV(C71,"Net assets",TRUE)/1000000000,"#.#") &amp; " Bn", IF(_FV(C71,"Net assets",TRUE) &gt; 1000000, "$ " &amp; TEXT(_FV(C71,"Net assets",TRUE)/1000000,"#.#") &amp; " Mn",  IF(_FV(C71,"Net assets",TRUE) &gt; 1000, "$ " &amp; TEXT(_FV(C71,"Net assets",TRUE)/1000,"#.#") &amp; " K", "$ " &amp;  TEXT(_FV(C71,"Net assets",TRUE),"#.#"))))</f>
        <v>$ 404. Mn</v>
      </c>
    </row>
    <row r="72" spans="1:29">
      <c r="A72" s="3" t="s">
        <v>108</v>
      </c>
      <c r="B72" s="3" t="s">
        <v>151</v>
      </c>
      <c r="C72" s="3" t="e" vm="171">
        <v>#VALUE!</v>
      </c>
      <c r="D72" s="8">
        <v>5</v>
      </c>
      <c r="E72" s="3" t="s">
        <v>112</v>
      </c>
      <c r="F72" s="3" t="e" vm="5">
        <v>#VALUE!</v>
      </c>
      <c r="G72" s="3" t="str" cm="1">
        <f t="array" ref="G72">IFERROR(_FV(F72,"Industry"),"Not Applicable")</f>
        <v>Software &amp; IT Services</v>
      </c>
      <c r="H72" s="10" cm="1">
        <f t="array" ref="H72">_FV(F72,"Previous close",TRUE)</f>
        <v>1496</v>
      </c>
      <c r="I72" s="10" cm="1">
        <f t="array" ref="I72">_FV(F72,"Open")</f>
        <v>1506.45</v>
      </c>
      <c r="J72" s="10" cm="1">
        <f t="array" ref="J72">_FV(F72,"High")</f>
        <v>1522.72</v>
      </c>
      <c r="K72" s="10" cm="1">
        <f t="array" ref="K72">_FV(F72,"Low")</f>
        <v>1488.085</v>
      </c>
      <c r="L72" s="10" cm="1">
        <f t="array" ref="L72">_FV(F72,"Price")</f>
        <v>1510.99</v>
      </c>
      <c r="M72" s="9" cm="1">
        <f t="array" ref="M72">_FV(F72,"Change")</f>
        <v>14.99</v>
      </c>
      <c r="N72" s="4" cm="1">
        <f t="array" ref="N72">_FV(F72,"Change (%)",TRUE)</f>
        <v>1.0019999999999999E-2</v>
      </c>
      <c r="O72" s="11" cm="1">
        <f t="array" ref="O72">_FV(F72,"52 week high",TRUE)</f>
        <v>1532.1062999999999</v>
      </c>
      <c r="P72" s="11" cm="1">
        <f t="array" ref="P72">_FV(F72,"52 week low",TRUE)</f>
        <v>1013.5361</v>
      </c>
      <c r="Q72" s="11" cm="1">
        <f t="array" ref="Q72">IFERROR(_FV(F72,"P/E",TRUE),"")</f>
        <v>30.182400000000001</v>
      </c>
      <c r="R72" s="5" cm="1">
        <f t="array" ref="R72">IFERROR(_FV(F72,"Beta"),"")</f>
        <v>1.0474000000000001</v>
      </c>
      <c r="S72" s="16" cm="1">
        <f t="array" ref="S72">_FV(C72,"Previous close",TRUE)</f>
        <v>59.21</v>
      </c>
      <c r="T72" s="17" cm="1">
        <f t="array" ref="T72">_FV(C72,"Price")</f>
        <v>60.01</v>
      </c>
      <c r="U72" s="17" cm="1">
        <f t="array" ref="U72">_FV(C72,"Change")</f>
        <v>0.8</v>
      </c>
      <c r="V72" s="18" cm="1">
        <f t="array" ref="V72">_FV(C72,"Change (%)",TRUE)</f>
        <v>1.3511E-2</v>
      </c>
      <c r="W72" s="18" cm="1">
        <f t="array" ref="W72">_FV(C72,"Expense ratio",TRUE)</f>
        <v>2.0000000000000001E-4</v>
      </c>
      <c r="X72" s="18" cm="1">
        <f t="array" ref="X72">_FV(C72,"Return (YTD)",TRUE)</f>
        <v>0.11785</v>
      </c>
      <c r="Y72" s="18" cm="1">
        <f t="array" ref="Y72">_FV(C72,"Return (1y)",TRUE)</f>
        <v>0.22601700000000002</v>
      </c>
      <c r="Z72" s="18" cm="1">
        <f t="array" ref="Z72">_FV(C72,"Return (3y)",TRUE)</f>
        <v>0</v>
      </c>
      <c r="AA72" s="18" cm="1">
        <f t="array" ref="AA72">_FV(C72,"Return (5y)",TRUE)</f>
        <v>0</v>
      </c>
      <c r="AB72" s="19" cm="1">
        <f t="array" ref="AB72">_FV(C72,"Rating")</f>
        <v>0</v>
      </c>
      <c r="AC72" s="20" t="str" cm="1">
        <f t="array" ref="AC72">IF(_FV(C72,"Net assets",TRUE) &gt; 1000000000, "$ " &amp; TEXT(_FV(C72,"Net assets",TRUE)/1000000000,"#.#") &amp; " Bn", IF(_FV(C72,"Net assets",TRUE) &gt; 1000000, "$ " &amp; TEXT(_FV(C72,"Net assets",TRUE)/1000000,"#.#") &amp; " Mn",  IF(_FV(C72,"Net assets",TRUE) &gt; 1000, "$ " &amp; TEXT(_FV(C72,"Net assets",TRUE)/1000,"#.#") &amp; " K", "$ " &amp;  TEXT(_FV(C72,"Net assets",TRUE),"#.#"))))</f>
        <v>$ 404. Mn</v>
      </c>
    </row>
    <row r="73" spans="1:29">
      <c r="A73" s="3" t="s">
        <v>108</v>
      </c>
      <c r="B73" s="3" t="s">
        <v>151</v>
      </c>
      <c r="C73" s="3" t="e" vm="171">
        <v>#VALUE!</v>
      </c>
      <c r="D73" s="8">
        <v>6</v>
      </c>
      <c r="E73" s="3" t="s">
        <v>118</v>
      </c>
      <c r="F73" s="3" t="e" vm="123">
        <v>#VALUE!</v>
      </c>
      <c r="G73" s="3" t="str" cm="1">
        <f t="array" ref="G73">IFERROR(_FV(F73,"Industry"),"Not Applicable")</f>
        <v>Software &amp; IT Services</v>
      </c>
      <c r="H73" s="10" cm="1">
        <f t="array" ref="H73">_FV(F73,"Previous close",TRUE)</f>
        <v>1503.6</v>
      </c>
      <c r="I73" s="10" cm="1">
        <f t="array" ref="I73">_FV(F73,"Open")</f>
        <v>1509.93</v>
      </c>
      <c r="J73" s="10" cm="1">
        <f t="array" ref="J73">_FV(F73,"High")</f>
        <v>1529.1412</v>
      </c>
      <c r="K73" s="10" cm="1">
        <f t="array" ref="K73">_FV(F73,"Low")</f>
        <v>1495.59</v>
      </c>
      <c r="L73" s="10" cm="1">
        <f t="array" ref="L73">_FV(F73,"Price")</f>
        <v>1518.66</v>
      </c>
      <c r="M73" s="9" cm="1">
        <f t="array" ref="M73">_FV(F73,"Change")</f>
        <v>15.06</v>
      </c>
      <c r="N73" s="4" cm="1">
        <f t="array" ref="N73">_FV(F73,"Change (%)",TRUE)</f>
        <v>1.0016000000000001E-2</v>
      </c>
      <c r="O73" s="11" cm="1">
        <f t="array" ref="O73">_FV(F73,"52 week high",TRUE)</f>
        <v>1530.74</v>
      </c>
      <c r="P73" s="11" cm="1">
        <f t="array" ref="P73">_FV(F73,"52 week low",TRUE)</f>
        <v>1008.87</v>
      </c>
      <c r="Q73" s="11" cm="1">
        <f t="array" ref="Q73">IFERROR(_FV(F73,"P/E",TRUE),"")</f>
        <v>30.354900000000001</v>
      </c>
      <c r="R73" s="5" cm="1">
        <f t="array" ref="R73">IFERROR(_FV(F73,"Beta"),"")</f>
        <v>1.0474000000000001</v>
      </c>
      <c r="S73" s="16" cm="1">
        <f t="array" ref="S73">_FV(C73,"Previous close",TRUE)</f>
        <v>59.21</v>
      </c>
      <c r="T73" s="17" cm="1">
        <f t="array" ref="T73">_FV(C73,"Price")</f>
        <v>60.01</v>
      </c>
      <c r="U73" s="17" cm="1">
        <f t="array" ref="U73">_FV(C73,"Change")</f>
        <v>0.8</v>
      </c>
      <c r="V73" s="18" cm="1">
        <f t="array" ref="V73">_FV(C73,"Change (%)",TRUE)</f>
        <v>1.3511E-2</v>
      </c>
      <c r="W73" s="18" cm="1">
        <f t="array" ref="W73">_FV(C73,"Expense ratio",TRUE)</f>
        <v>2.0000000000000001E-4</v>
      </c>
      <c r="X73" s="18" cm="1">
        <f t="array" ref="X73">_FV(C73,"Return (YTD)",TRUE)</f>
        <v>0.11785</v>
      </c>
      <c r="Y73" s="18" cm="1">
        <f t="array" ref="Y73">_FV(C73,"Return (1y)",TRUE)</f>
        <v>0.22601700000000002</v>
      </c>
      <c r="Z73" s="18" cm="1">
        <f t="array" ref="Z73">_FV(C73,"Return (3y)",TRUE)</f>
        <v>0</v>
      </c>
      <c r="AA73" s="18" cm="1">
        <f t="array" ref="AA73">_FV(C73,"Return (5y)",TRUE)</f>
        <v>0</v>
      </c>
      <c r="AB73" s="19" cm="1">
        <f t="array" ref="AB73">_FV(C73,"Rating")</f>
        <v>0</v>
      </c>
      <c r="AC73" s="20" t="str" cm="1">
        <f t="array" ref="AC73">IF(_FV(C73,"Net assets",TRUE) &gt; 1000000000, "$ " &amp; TEXT(_FV(C73,"Net assets",TRUE)/1000000000,"#.#") &amp; " Bn", IF(_FV(C73,"Net assets",TRUE) &gt; 1000000, "$ " &amp; TEXT(_FV(C73,"Net assets",TRUE)/1000000,"#.#") &amp; " Mn",  IF(_FV(C73,"Net assets",TRUE) &gt; 1000, "$ " &amp; TEXT(_FV(C73,"Net assets",TRUE)/1000,"#.#") &amp; " K", "$ " &amp;  TEXT(_FV(C73,"Net assets",TRUE),"#.#"))))</f>
        <v>$ 404. Mn</v>
      </c>
    </row>
    <row r="74" spans="1:29">
      <c r="A74" s="3" t="s">
        <v>108</v>
      </c>
      <c r="B74" s="3" t="s">
        <v>151</v>
      </c>
      <c r="C74" s="3" t="e" vm="171">
        <v>#VALUE!</v>
      </c>
      <c r="D74" s="8">
        <v>7</v>
      </c>
      <c r="E74" s="3" t="s">
        <v>114</v>
      </c>
      <c r="F74" s="3" t="e" vm="78">
        <v>#VALUE!</v>
      </c>
      <c r="G74" s="3" t="str" cm="1">
        <f t="array" ref="G74">IFERROR(_FV(F74,"Industry"),"Not Applicable")</f>
        <v>Software &amp; IT Services</v>
      </c>
      <c r="H74" s="10" cm="1">
        <f t="array" ref="H74">_FV(F74,"Previous close",TRUE)</f>
        <v>195.07</v>
      </c>
      <c r="I74" s="10" cm="1">
        <f t="array" ref="I74">_FV(F74,"Open")</f>
        <v>195</v>
      </c>
      <c r="J74" s="10" cm="1">
        <f t="array" ref="J74">_FV(F74,"High")</f>
        <v>195.49</v>
      </c>
      <c r="K74" s="10" cm="1">
        <f t="array" ref="K74">_FV(F74,"Low")</f>
        <v>189.95</v>
      </c>
      <c r="L74" s="10" cm="1">
        <f t="array" ref="L74">_FV(F74,"Price")</f>
        <v>192.21</v>
      </c>
      <c r="M74" s="9" cm="1">
        <f t="array" ref="M74">_FV(F74,"Change")</f>
        <v>-2.86</v>
      </c>
      <c r="N74" s="4" cm="1">
        <f t="array" ref="N74">_FV(F74,"Change (%)",TRUE)</f>
        <v>-1.4661E-2</v>
      </c>
      <c r="O74" s="11" cm="1">
        <f t="array" ref="O74">_FV(F74,"52 week high",TRUE)</f>
        <v>214.17</v>
      </c>
      <c r="P74" s="11" cm="1">
        <f t="array" ref="P74">_FV(F74,"52 week low",TRUE)</f>
        <v>133.93</v>
      </c>
      <c r="Q74" s="11" cm="1">
        <f t="array" ref="Q74">IFERROR(_FV(F74,"P/E",TRUE),"")</f>
        <v>35.134700000000002</v>
      </c>
      <c r="R74" s="5" cm="1">
        <f t="array" ref="R74">IFERROR(_FV(F74,"Beta"),"")</f>
        <v>0.90959999999999996</v>
      </c>
      <c r="S74" s="16" cm="1">
        <f t="array" ref="S74">_FV(C74,"Previous close",TRUE)</f>
        <v>59.21</v>
      </c>
      <c r="T74" s="17" cm="1">
        <f t="array" ref="T74">_FV(C74,"Price")</f>
        <v>60.01</v>
      </c>
      <c r="U74" s="17" cm="1">
        <f t="array" ref="U74">_FV(C74,"Change")</f>
        <v>0.8</v>
      </c>
      <c r="V74" s="18" cm="1">
        <f t="array" ref="V74">_FV(C74,"Change (%)",TRUE)</f>
        <v>1.3511E-2</v>
      </c>
      <c r="W74" s="18" cm="1">
        <f t="array" ref="W74">_FV(C74,"Expense ratio",TRUE)</f>
        <v>2.0000000000000001E-4</v>
      </c>
      <c r="X74" s="18" cm="1">
        <f t="array" ref="X74">_FV(C74,"Return (YTD)",TRUE)</f>
        <v>0.11785</v>
      </c>
      <c r="Y74" s="18" cm="1">
        <f t="array" ref="Y74">_FV(C74,"Return (1y)",TRUE)</f>
        <v>0.22601700000000002</v>
      </c>
      <c r="Z74" s="18" cm="1">
        <f t="array" ref="Z74">_FV(C74,"Return (3y)",TRUE)</f>
        <v>0</v>
      </c>
      <c r="AA74" s="18" cm="1">
        <f t="array" ref="AA74">_FV(C74,"Return (5y)",TRUE)</f>
        <v>0</v>
      </c>
      <c r="AB74" s="19" cm="1">
        <f t="array" ref="AB74">_FV(C74,"Rating")</f>
        <v>0</v>
      </c>
      <c r="AC74" s="20" t="str" cm="1">
        <f t="array" ref="AC74">IF(_FV(C74,"Net assets",TRUE) &gt; 1000000000, "$ " &amp; TEXT(_FV(C74,"Net assets",TRUE)/1000000000,"#.#") &amp; " Bn", IF(_FV(C74,"Net assets",TRUE) &gt; 1000000, "$ " &amp; TEXT(_FV(C74,"Net assets",TRUE)/1000000,"#.#") &amp; " Mn",  IF(_FV(C74,"Net assets",TRUE) &gt; 1000, "$ " &amp; TEXT(_FV(C74,"Net assets",TRUE)/1000,"#.#") &amp; " K", "$ " &amp;  TEXT(_FV(C74,"Net assets",TRUE),"#.#"))))</f>
        <v>$ 404. Mn</v>
      </c>
    </row>
    <row r="75" spans="1:29">
      <c r="A75" s="3" t="s">
        <v>108</v>
      </c>
      <c r="B75" s="3" t="s">
        <v>151</v>
      </c>
      <c r="C75" s="3" t="e" vm="171">
        <v>#VALUE!</v>
      </c>
      <c r="D75" s="8">
        <v>8</v>
      </c>
      <c r="E75" s="3" t="s">
        <v>119</v>
      </c>
      <c r="F75" s="3" t="e" vm="73">
        <v>#VALUE!</v>
      </c>
      <c r="G75" s="3" t="str" cm="1">
        <f t="array" ref="G75">IFERROR(_FV(F75,"Industry"),"Not Applicable")</f>
        <v>Healthcare Providers &amp; Services</v>
      </c>
      <c r="H75" s="10" cm="1">
        <f t="array" ref="H75">_FV(F75,"Previous close",TRUE)</f>
        <v>298.36</v>
      </c>
      <c r="I75" s="10" cm="1">
        <f t="array" ref="I75">_FV(F75,"Open")</f>
        <v>295.10000000000002</v>
      </c>
      <c r="J75" s="10" cm="1">
        <f t="array" ref="J75">_FV(F75,"High")</f>
        <v>298.55</v>
      </c>
      <c r="K75" s="10" cm="1">
        <f t="array" ref="K75">_FV(F75,"Low")</f>
        <v>287.5</v>
      </c>
      <c r="L75" s="10" cm="1">
        <f t="array" ref="L75">_FV(F75,"Price")</f>
        <v>291.16000000000003</v>
      </c>
      <c r="M75" s="9" cm="1">
        <f t="array" ref="M75">_FV(F75,"Change")</f>
        <v>-7.2</v>
      </c>
      <c r="N75" s="4" cm="1">
        <f t="array" ref="N75">_FV(F75,"Change (%)",TRUE)</f>
        <v>-2.4131999999999997E-2</v>
      </c>
      <c r="O75" s="11" cm="1">
        <f t="array" ref="O75">_FV(F75,"52 week high",TRUE)</f>
        <v>315.83999999999997</v>
      </c>
      <c r="P75" s="11" cm="1">
        <f t="array" ref="P75">_FV(F75,"52 week low",TRUE)</f>
        <v>187.72</v>
      </c>
      <c r="Q75" s="11" cm="1">
        <f t="array" ref="Q75">IFERROR(_FV(F75,"P/E",TRUE),"")</f>
        <v>20.889800000000001</v>
      </c>
      <c r="R75" s="5" cm="1">
        <f t="array" ref="R75">IFERROR(_FV(F75,"Beta"),"")</f>
        <v>0.72070000000000001</v>
      </c>
      <c r="S75" s="16" cm="1">
        <f t="array" ref="S75">_FV(C75,"Previous close",TRUE)</f>
        <v>59.21</v>
      </c>
      <c r="T75" s="17" cm="1">
        <f t="array" ref="T75">_FV(C75,"Price")</f>
        <v>60.01</v>
      </c>
      <c r="U75" s="17" cm="1">
        <f t="array" ref="U75">_FV(C75,"Change")</f>
        <v>0.8</v>
      </c>
      <c r="V75" s="18" cm="1">
        <f t="array" ref="V75">_FV(C75,"Change (%)",TRUE)</f>
        <v>1.3511E-2</v>
      </c>
      <c r="W75" s="18" cm="1">
        <f t="array" ref="W75">_FV(C75,"Expense ratio",TRUE)</f>
        <v>2.0000000000000001E-4</v>
      </c>
      <c r="X75" s="18" cm="1">
        <f t="array" ref="X75">_FV(C75,"Return (YTD)",TRUE)</f>
        <v>0.11785</v>
      </c>
      <c r="Y75" s="18" cm="1">
        <f t="array" ref="Y75">_FV(C75,"Return (1y)",TRUE)</f>
        <v>0.22601700000000002</v>
      </c>
      <c r="Z75" s="18" cm="1">
        <f t="array" ref="Z75">_FV(C75,"Return (3y)",TRUE)</f>
        <v>0</v>
      </c>
      <c r="AA75" s="18" cm="1">
        <f t="array" ref="AA75">_FV(C75,"Return (5y)",TRUE)</f>
        <v>0</v>
      </c>
      <c r="AB75" s="19" cm="1">
        <f t="array" ref="AB75">_FV(C75,"Rating")</f>
        <v>0</v>
      </c>
      <c r="AC75" s="20" t="str" cm="1">
        <f t="array" ref="AC75">IF(_FV(C75,"Net assets",TRUE) &gt; 1000000000, "$ " &amp; TEXT(_FV(C75,"Net assets",TRUE)/1000000000,"#.#") &amp; " Bn", IF(_FV(C75,"Net assets",TRUE) &gt; 1000000, "$ " &amp; TEXT(_FV(C75,"Net assets",TRUE)/1000000,"#.#") &amp; " Mn",  IF(_FV(C75,"Net assets",TRUE) &gt; 1000, "$ " &amp; TEXT(_FV(C75,"Net assets",TRUE)/1000,"#.#") &amp; " K", "$ " &amp;  TEXT(_FV(C75,"Net assets",TRUE),"#.#"))))</f>
        <v>$ 404. Mn</v>
      </c>
    </row>
    <row r="76" spans="1:29">
      <c r="A76" s="3" t="s">
        <v>108</v>
      </c>
      <c r="B76" s="3" t="s">
        <v>151</v>
      </c>
      <c r="C76" s="3" t="e" vm="171">
        <v>#VALUE!</v>
      </c>
      <c r="D76" s="8">
        <v>9</v>
      </c>
      <c r="E76" s="3" t="s">
        <v>116</v>
      </c>
      <c r="F76" s="3" t="e" vm="42">
        <v>#VALUE!</v>
      </c>
      <c r="G76" s="3" t="str" cm="1">
        <f t="array" ref="G76">IFERROR(_FV(F76,"Industry"),"Not Applicable")</f>
        <v>Software &amp; IT Services</v>
      </c>
      <c r="H76" s="10" cm="1">
        <f t="array" ref="H76">_FV(F76,"Previous close",TRUE)</f>
        <v>300.14999999999998</v>
      </c>
      <c r="I76" s="10" cm="1">
        <f t="array" ref="I76">_FV(F76,"Open")</f>
        <v>299.62</v>
      </c>
      <c r="J76" s="10" cm="1">
        <f t="array" ref="J76">_FV(F76,"High")</f>
        <v>300.72000000000003</v>
      </c>
      <c r="K76" s="10" cm="1">
        <f t="array" ref="K76">_FV(F76,"Low")</f>
        <v>290.56</v>
      </c>
      <c r="L76" s="10" cm="1">
        <f t="array" ref="L76">_FV(F76,"Price")</f>
        <v>294.58999999999997</v>
      </c>
      <c r="M76" s="9" cm="1">
        <f t="array" ref="M76">_FV(F76,"Change")</f>
        <v>-5.56</v>
      </c>
      <c r="N76" s="4" cm="1">
        <f t="array" ref="N76">_FV(F76,"Change (%)",TRUE)</f>
        <v>-1.8523999999999999E-2</v>
      </c>
      <c r="O76" s="11" cm="1">
        <f t="array" ref="O76">_FV(F76,"52 week high",TRUE)</f>
        <v>347.25</v>
      </c>
      <c r="P76" s="11" cm="1">
        <f t="array" ref="P76">_FV(F76,"52 week low",TRUE)</f>
        <v>199.99</v>
      </c>
      <c r="Q76" s="11" cm="1">
        <f t="array" ref="Q76">IFERROR(_FV(F76,"P/E",TRUE),"")</f>
        <v>38.514600000000002</v>
      </c>
      <c r="R76" s="5" cm="1">
        <f t="array" ref="R76">IFERROR(_FV(F76,"Beta"),"")</f>
        <v>1.0678000000000001</v>
      </c>
      <c r="S76" s="16" cm="1">
        <f t="array" ref="S76">_FV(C76,"Previous close",TRUE)</f>
        <v>59.21</v>
      </c>
      <c r="T76" s="17" cm="1">
        <f t="array" ref="T76">_FV(C76,"Price")</f>
        <v>60.01</v>
      </c>
      <c r="U76" s="17" cm="1">
        <f t="array" ref="U76">_FV(C76,"Change")</f>
        <v>0.8</v>
      </c>
      <c r="V76" s="18" cm="1">
        <f t="array" ref="V76">_FV(C76,"Change (%)",TRUE)</f>
        <v>1.3511E-2</v>
      </c>
      <c r="W76" s="18" cm="1">
        <f t="array" ref="W76">_FV(C76,"Expense ratio",TRUE)</f>
        <v>2.0000000000000001E-4</v>
      </c>
      <c r="X76" s="18" cm="1">
        <f t="array" ref="X76">_FV(C76,"Return (YTD)",TRUE)</f>
        <v>0.11785</v>
      </c>
      <c r="Y76" s="18" cm="1">
        <f t="array" ref="Y76">_FV(C76,"Return (1y)",TRUE)</f>
        <v>0.22601700000000002</v>
      </c>
      <c r="Z76" s="18" cm="1">
        <f t="array" ref="Z76">_FV(C76,"Return (3y)",TRUE)</f>
        <v>0</v>
      </c>
      <c r="AA76" s="18" cm="1">
        <f t="array" ref="AA76">_FV(C76,"Return (5y)",TRUE)</f>
        <v>0</v>
      </c>
      <c r="AB76" s="19" cm="1">
        <f t="array" ref="AB76">_FV(C76,"Rating")</f>
        <v>0</v>
      </c>
      <c r="AC76" s="20" t="str" cm="1">
        <f t="array" ref="AC76">IF(_FV(C76,"Net assets",TRUE) &gt; 1000000000, "$ " &amp; TEXT(_FV(C76,"Net assets",TRUE)/1000000000,"#.#") &amp; " Bn", IF(_FV(C76,"Net assets",TRUE) &gt; 1000000, "$ " &amp; TEXT(_FV(C76,"Net assets",TRUE)/1000000,"#.#") &amp; " Mn",  IF(_FV(C76,"Net assets",TRUE) &gt; 1000, "$ " &amp; TEXT(_FV(C76,"Net assets",TRUE)/1000,"#.#") &amp; " K", "$ " &amp;  TEXT(_FV(C76,"Net assets",TRUE),"#.#"))))</f>
        <v>$ 404. Mn</v>
      </c>
    </row>
    <row r="77" spans="1:29">
      <c r="A77" s="3" t="s">
        <v>108</v>
      </c>
      <c r="B77" s="3" t="s">
        <v>151</v>
      </c>
      <c r="C77" s="3" t="e" vm="171">
        <v>#VALUE!</v>
      </c>
      <c r="D77" s="8">
        <v>10</v>
      </c>
      <c r="E77" s="3" t="s">
        <v>115</v>
      </c>
      <c r="F77" s="3" t="e" vm="127">
        <v>#VALUE!</v>
      </c>
      <c r="G77" s="3" t="str" cm="1">
        <f t="array" ref="G77">IFERROR(_FV(F77,"Industry"),"Not Applicable")</f>
        <v>Specialty Retailers</v>
      </c>
      <c r="H77" s="10" cm="1">
        <f t="array" ref="H77">_FV(F77,"Previous close",TRUE)</f>
        <v>249.17</v>
      </c>
      <c r="I77" s="10" cm="1">
        <f t="array" ref="I77">_FV(F77,"Open")</f>
        <v>249.66</v>
      </c>
      <c r="J77" s="10" cm="1">
        <f t="array" ref="J77">_FV(F77,"High")</f>
        <v>250.51</v>
      </c>
      <c r="K77" s="10" cm="1">
        <f t="array" ref="K77">_FV(F77,"Low")</f>
        <v>246.35</v>
      </c>
      <c r="L77" s="10" cm="1">
        <f t="array" ref="L77">_FV(F77,"Price")</f>
        <v>247.96</v>
      </c>
      <c r="M77" s="9" cm="1">
        <f t="array" ref="M77">_FV(F77,"Change")</f>
        <v>-1.21</v>
      </c>
      <c r="N77" s="4" cm="1">
        <f t="array" ref="N77">_FV(F77,"Change (%)",TRUE)</f>
        <v>-4.8560000000000001E-3</v>
      </c>
      <c r="O77" s="11" cm="1">
        <f t="array" ref="O77">_FV(F77,"52 week high",TRUE)</f>
        <v>259.2867</v>
      </c>
      <c r="P77" s="11" cm="1">
        <f t="array" ref="P77">_FV(F77,"52 week low",TRUE)</f>
        <v>140.63</v>
      </c>
      <c r="Q77" s="11" cm="1">
        <f t="array" ref="Q77">IFERROR(_FV(F77,"P/E",TRUE),"")</f>
        <v>24.764700000000001</v>
      </c>
      <c r="R77" s="5" cm="1">
        <f t="array" ref="R77">IFERROR(_FV(F77,"Beta"),"")</f>
        <v>1.0528999999999999</v>
      </c>
      <c r="S77" s="16" cm="1">
        <f t="array" ref="S77">_FV(C77,"Previous close",TRUE)</f>
        <v>59.21</v>
      </c>
      <c r="T77" s="17" cm="1">
        <f t="array" ref="T77">_FV(C77,"Price")</f>
        <v>60.01</v>
      </c>
      <c r="U77" s="17" cm="1">
        <f t="array" ref="U77">_FV(C77,"Change")</f>
        <v>0.8</v>
      </c>
      <c r="V77" s="18" cm="1">
        <f t="array" ref="V77">_FV(C77,"Change (%)",TRUE)</f>
        <v>1.3511E-2</v>
      </c>
      <c r="W77" s="18" cm="1">
        <f t="array" ref="W77">_FV(C77,"Expense ratio",TRUE)</f>
        <v>2.0000000000000001E-4</v>
      </c>
      <c r="X77" s="18" cm="1">
        <f t="array" ref="X77">_FV(C77,"Return (YTD)",TRUE)</f>
        <v>0.11785</v>
      </c>
      <c r="Y77" s="18" cm="1">
        <f t="array" ref="Y77">_FV(C77,"Return (1y)",TRUE)</f>
        <v>0.22601700000000002</v>
      </c>
      <c r="Z77" s="18" cm="1">
        <f t="array" ref="Z77">_FV(C77,"Return (3y)",TRUE)</f>
        <v>0</v>
      </c>
      <c r="AA77" s="18" cm="1">
        <f t="array" ref="AA77">_FV(C77,"Return (5y)",TRUE)</f>
        <v>0</v>
      </c>
      <c r="AB77" s="19" cm="1">
        <f t="array" ref="AB77">_FV(C77,"Rating")</f>
        <v>0</v>
      </c>
      <c r="AC77" s="20" t="str" cm="1">
        <f t="array" ref="AC77">IF(_FV(C77,"Net assets",TRUE) &gt; 1000000000, "$ " &amp; TEXT(_FV(C77,"Net assets",TRUE)/1000000000,"#.#") &amp; " Bn", IF(_FV(C77,"Net assets",TRUE) &gt; 1000000, "$ " &amp; TEXT(_FV(C77,"Net assets",TRUE)/1000000,"#.#") &amp; " Mn",  IF(_FV(C77,"Net assets",TRUE) &gt; 1000, "$ " &amp; TEXT(_FV(C77,"Net assets",TRUE)/1000,"#.#") &amp; " K", "$ " &amp;  TEXT(_FV(C77,"Net assets",TRUE),"#.#"))))</f>
        <v>$ 404. Mn</v>
      </c>
    </row>
    <row r="78" spans="1:29">
      <c r="A78" s="3" t="s">
        <v>108</v>
      </c>
      <c r="B78" s="3" t="s">
        <v>151</v>
      </c>
      <c r="C78" s="3" t="e" vm="171">
        <v>#VALUE!</v>
      </c>
      <c r="D78" s="8">
        <v>11</v>
      </c>
      <c r="E78" s="3" t="s">
        <v>152</v>
      </c>
      <c r="F78" s="3" t="e" vm="124">
        <v>#VALUE!</v>
      </c>
      <c r="G78" s="3" t="str" cm="1">
        <f t="array" ref="G78">IFERROR(_FV(F78,"Industry"),"Not Applicable")</f>
        <v>Aerospace &amp; Defense</v>
      </c>
      <c r="H78" s="10" cm="1">
        <f t="array" ref="H78">_FV(F78,"Previous close",TRUE)</f>
        <v>180.08</v>
      </c>
      <c r="I78" s="10" cm="1">
        <f t="array" ref="I78">_FV(F78,"Open")</f>
        <v>179.67</v>
      </c>
      <c r="J78" s="10" cm="1">
        <f t="array" ref="J78">_FV(F78,"High")</f>
        <v>180.75</v>
      </c>
      <c r="K78" s="10" cm="1">
        <f t="array" ref="K78">_FV(F78,"Low")</f>
        <v>172.81</v>
      </c>
      <c r="L78" s="10" cm="1">
        <f t="array" ref="L78">_FV(F78,"Price")</f>
        <v>173.28</v>
      </c>
      <c r="M78" s="9" cm="1">
        <f t="array" ref="M78">_FV(F78,"Change")</f>
        <v>-6.8</v>
      </c>
      <c r="N78" s="4" cm="1">
        <f t="array" ref="N78">_FV(F78,"Change (%)",TRUE)</f>
        <v>-3.7761000000000003E-2</v>
      </c>
      <c r="O78" s="11" cm="1">
        <f t="array" ref="O78">_FV(F78,"52 week high",TRUE)</f>
        <v>391</v>
      </c>
      <c r="P78" s="11" cm="1">
        <f t="array" ref="P78">_FV(F78,"52 week low",TRUE)</f>
        <v>89</v>
      </c>
      <c r="Q78" s="11" cm="1">
        <f t="array" ref="Q78">IFERROR(_FV(F78,"P/E",TRUE),"")</f>
        <v>0</v>
      </c>
      <c r="R78" s="5" cm="1">
        <f t="array" ref="R78">IFERROR(_FV(F78,"Beta"),"")</f>
        <v>1.4652000000000001</v>
      </c>
      <c r="S78" s="16" cm="1">
        <f t="array" ref="S78">_FV(C78,"Previous close",TRUE)</f>
        <v>59.21</v>
      </c>
      <c r="T78" s="17" cm="1">
        <f t="array" ref="T78">_FV(C78,"Price")</f>
        <v>60.01</v>
      </c>
      <c r="U78" s="17" cm="1">
        <f t="array" ref="U78">_FV(C78,"Change")</f>
        <v>0.8</v>
      </c>
      <c r="V78" s="18" cm="1">
        <f t="array" ref="V78">_FV(C78,"Change (%)",TRUE)</f>
        <v>1.3511E-2</v>
      </c>
      <c r="W78" s="18" cm="1">
        <f t="array" ref="W78">_FV(C78,"Expense ratio",TRUE)</f>
        <v>2.0000000000000001E-4</v>
      </c>
      <c r="X78" s="18" cm="1">
        <f t="array" ref="X78">_FV(C78,"Return (YTD)",TRUE)</f>
        <v>0.11785</v>
      </c>
      <c r="Y78" s="18" cm="1">
        <f t="array" ref="Y78">_FV(C78,"Return (1y)",TRUE)</f>
        <v>0.22601700000000002</v>
      </c>
      <c r="Z78" s="18" cm="1">
        <f t="array" ref="Z78">_FV(C78,"Return (3y)",TRUE)</f>
        <v>0</v>
      </c>
      <c r="AA78" s="18" cm="1">
        <f t="array" ref="AA78">_FV(C78,"Return (5y)",TRUE)</f>
        <v>0</v>
      </c>
      <c r="AB78" s="19" cm="1">
        <f t="array" ref="AB78">_FV(C78,"Rating")</f>
        <v>0</v>
      </c>
      <c r="AC78" s="20" t="str" cm="1">
        <f t="array" ref="AC78">IF(_FV(C78,"Net assets",TRUE) &gt; 1000000000, "$ " &amp; TEXT(_FV(C78,"Net assets",TRUE)/1000000000,"#.#") &amp; " Bn", IF(_FV(C78,"Net assets",TRUE) &gt; 1000000, "$ " &amp; TEXT(_FV(C78,"Net assets",TRUE)/1000000,"#.#") &amp; " Mn",  IF(_FV(C78,"Net assets",TRUE) &gt; 1000, "$ " &amp; TEXT(_FV(C78,"Net assets",TRUE)/1000,"#.#") &amp; " K", "$ " &amp;  TEXT(_FV(C78,"Net assets",TRUE),"#.#"))))</f>
        <v>$ 404. Mn</v>
      </c>
    </row>
    <row r="79" spans="1:29">
      <c r="A79" s="3" t="s">
        <v>108</v>
      </c>
      <c r="B79" s="3" t="s">
        <v>151</v>
      </c>
      <c r="C79" s="3" t="e" vm="171">
        <v>#VALUE!</v>
      </c>
      <c r="D79" s="8">
        <v>12</v>
      </c>
      <c r="E79" s="3" t="s">
        <v>153</v>
      </c>
      <c r="F79" s="3" t="e" vm="15">
        <v>#VALUE!</v>
      </c>
      <c r="G79" s="3" t="str" cm="1">
        <f t="array" ref="G79">IFERROR(_FV(F79,"Industry"),"Not Applicable")</f>
        <v>Communications &amp; Networking</v>
      </c>
      <c r="H79" s="10" cm="1">
        <f t="array" ref="H79">_FV(F79,"Previous close",TRUE)</f>
        <v>45.81</v>
      </c>
      <c r="I79" s="10" cm="1">
        <f t="array" ref="I79">_FV(F79,"Open")</f>
        <v>46.6</v>
      </c>
      <c r="J79" s="10" cm="1">
        <f t="array" ref="J79">_FV(F79,"High")</f>
        <v>47.195</v>
      </c>
      <c r="K79" s="10" cm="1">
        <f t="array" ref="K79">_FV(F79,"Low")</f>
        <v>46.22</v>
      </c>
      <c r="L79" s="10" cm="1">
        <f t="array" ref="L79">_FV(F79,"Price")</f>
        <v>46.7</v>
      </c>
      <c r="M79" s="9" cm="1">
        <f t="array" ref="M79">_FV(F79,"Change")</f>
        <v>0.89</v>
      </c>
      <c r="N79" s="4" cm="1">
        <f t="array" ref="N79">_FV(F79,"Change (%)",TRUE)</f>
        <v>1.9428000000000001E-2</v>
      </c>
      <c r="O79" s="11" cm="1">
        <f t="array" ref="O79">_FV(F79,"52 week high",TRUE)</f>
        <v>58.26</v>
      </c>
      <c r="P79" s="11" cm="1">
        <f t="array" ref="P79">_FV(F79,"52 week low",TRUE)</f>
        <v>32.400100000000002</v>
      </c>
      <c r="Q79" s="11" cm="1">
        <f t="array" ref="Q79">IFERROR(_FV(F79,"P/E",TRUE),"")</f>
        <v>16.848700000000001</v>
      </c>
      <c r="R79" s="5" cm="1">
        <f t="array" ref="R79">IFERROR(_FV(F79,"Beta"),"")</f>
        <v>0.95120000000000005</v>
      </c>
      <c r="S79" s="16" cm="1">
        <f t="array" ref="S79">_FV(C79,"Previous close",TRUE)</f>
        <v>59.21</v>
      </c>
      <c r="T79" s="17" cm="1">
        <f t="array" ref="T79">_FV(C79,"Price")</f>
        <v>60.01</v>
      </c>
      <c r="U79" s="17" cm="1">
        <f t="array" ref="U79">_FV(C79,"Change")</f>
        <v>0.8</v>
      </c>
      <c r="V79" s="18" cm="1">
        <f t="array" ref="V79">_FV(C79,"Change (%)",TRUE)</f>
        <v>1.3511E-2</v>
      </c>
      <c r="W79" s="18" cm="1">
        <f t="array" ref="W79">_FV(C79,"Expense ratio",TRUE)</f>
        <v>2.0000000000000001E-4</v>
      </c>
      <c r="X79" s="18" cm="1">
        <f t="array" ref="X79">_FV(C79,"Return (YTD)",TRUE)</f>
        <v>0.11785</v>
      </c>
      <c r="Y79" s="18" cm="1">
        <f t="array" ref="Y79">_FV(C79,"Return (1y)",TRUE)</f>
        <v>0.22601700000000002</v>
      </c>
      <c r="Z79" s="18" cm="1">
        <f t="array" ref="Z79">_FV(C79,"Return (3y)",TRUE)</f>
        <v>0</v>
      </c>
      <c r="AA79" s="18" cm="1">
        <f t="array" ref="AA79">_FV(C79,"Return (5y)",TRUE)</f>
        <v>0</v>
      </c>
      <c r="AB79" s="19" cm="1">
        <f t="array" ref="AB79">_FV(C79,"Rating")</f>
        <v>0</v>
      </c>
      <c r="AC79" s="20" t="str" cm="1">
        <f t="array" ref="AC79">IF(_FV(C79,"Net assets",TRUE) &gt; 1000000000, "$ " &amp; TEXT(_FV(C79,"Net assets",TRUE)/1000000000,"#.#") &amp; " Bn", IF(_FV(C79,"Net assets",TRUE) &gt; 1000000, "$ " &amp; TEXT(_FV(C79,"Net assets",TRUE)/1000000,"#.#") &amp; " Mn",  IF(_FV(C79,"Net assets",TRUE) &gt; 1000, "$ " &amp; TEXT(_FV(C79,"Net assets",TRUE)/1000,"#.#") &amp; " K", "$ " &amp;  TEXT(_FV(C79,"Net assets",TRUE),"#.#"))))</f>
        <v>$ 404. Mn</v>
      </c>
    </row>
    <row r="80" spans="1:29">
      <c r="A80" s="3" t="s">
        <v>108</v>
      </c>
      <c r="B80" s="3" t="s">
        <v>151</v>
      </c>
      <c r="C80" s="3" t="e" vm="171">
        <v>#VALUE!</v>
      </c>
      <c r="D80" s="8">
        <v>13</v>
      </c>
      <c r="E80" s="3" t="s">
        <v>154</v>
      </c>
      <c r="F80" s="3" t="e" vm="49">
        <v>#VALUE!</v>
      </c>
      <c r="G80" s="3" t="str" cm="1">
        <f t="array" ref="G80">IFERROR(_FV(F80,"Industry"),"Not Applicable")</f>
        <v>Semiconductors &amp; Semiconductor Equipment</v>
      </c>
      <c r="H80" s="10" cm="1">
        <f t="array" ref="H80">_FV(F80,"Previous close",TRUE)</f>
        <v>408.64</v>
      </c>
      <c r="I80" s="10" cm="1">
        <f t="array" ref="I80">_FV(F80,"Open")</f>
        <v>415.21</v>
      </c>
      <c r="J80" s="10" cm="1">
        <f t="array" ref="J80">_FV(F80,"High")</f>
        <v>422.8</v>
      </c>
      <c r="K80" s="10" cm="1">
        <f t="array" ref="K80">_FV(F80,"Low")</f>
        <v>409.34</v>
      </c>
      <c r="L80" s="10" cm="1">
        <f t="array" ref="L80">_FV(F80,"Price")</f>
        <v>420.36</v>
      </c>
      <c r="M80" s="9" cm="1">
        <f t="array" ref="M80">_FV(F80,"Change")</f>
        <v>11.72</v>
      </c>
      <c r="N80" s="4" cm="1">
        <f t="array" ref="N80">_FV(F80,"Change (%)",TRUE)</f>
        <v>2.8681000000000002E-2</v>
      </c>
      <c r="O80" s="11" cm="1">
        <f t="array" ref="O80">_FV(F80,"52 week high",TRUE)</f>
        <v>420.36</v>
      </c>
      <c r="P80" s="11" cm="1">
        <f t="array" ref="P80">_FV(F80,"52 week low",TRUE)</f>
        <v>147.39400000000001</v>
      </c>
      <c r="Q80" s="11" cm="1">
        <f t="array" ref="Q80">IFERROR(_FV(F80,"P/E",TRUE),"")</f>
        <v>76.289000000000001</v>
      </c>
      <c r="R80" s="5" cm="1">
        <f t="array" ref="R80">IFERROR(_FV(F80,"Beta"),"")</f>
        <v>1.3515999999999999</v>
      </c>
      <c r="S80" s="16" cm="1">
        <f t="array" ref="S80">_FV(C80,"Previous close",TRUE)</f>
        <v>59.21</v>
      </c>
      <c r="T80" s="17" cm="1">
        <f t="array" ref="T80">_FV(C80,"Price")</f>
        <v>60.01</v>
      </c>
      <c r="U80" s="17" cm="1">
        <f t="array" ref="U80">_FV(C80,"Change")</f>
        <v>0.8</v>
      </c>
      <c r="V80" s="18" cm="1">
        <f t="array" ref="V80">_FV(C80,"Change (%)",TRUE)</f>
        <v>1.3511E-2</v>
      </c>
      <c r="W80" s="18" cm="1">
        <f t="array" ref="W80">_FV(C80,"Expense ratio",TRUE)</f>
        <v>2.0000000000000001E-4</v>
      </c>
      <c r="X80" s="18" cm="1">
        <f t="array" ref="X80">_FV(C80,"Return (YTD)",TRUE)</f>
        <v>0.11785</v>
      </c>
      <c r="Y80" s="18" cm="1">
        <f t="array" ref="Y80">_FV(C80,"Return (1y)",TRUE)</f>
        <v>0.22601700000000002</v>
      </c>
      <c r="Z80" s="18" cm="1">
        <f t="array" ref="Z80">_FV(C80,"Return (3y)",TRUE)</f>
        <v>0</v>
      </c>
      <c r="AA80" s="18" cm="1">
        <f t="array" ref="AA80">_FV(C80,"Return (5y)",TRUE)</f>
        <v>0</v>
      </c>
      <c r="AB80" s="19" cm="1">
        <f t="array" ref="AB80">_FV(C80,"Rating")</f>
        <v>0</v>
      </c>
      <c r="AC80" s="20" t="str" cm="1">
        <f t="array" ref="AC80">IF(_FV(C80,"Net assets",TRUE) &gt; 1000000000, "$ " &amp; TEXT(_FV(C80,"Net assets",TRUE)/1000000000,"#.#") &amp; " Bn", IF(_FV(C80,"Net assets",TRUE) &gt; 1000000, "$ " &amp; TEXT(_FV(C80,"Net assets",TRUE)/1000000,"#.#") &amp; " Mn",  IF(_FV(C80,"Net assets",TRUE) &gt; 1000, "$ " &amp; TEXT(_FV(C80,"Net assets",TRUE)/1000,"#.#") &amp; " K", "$ " &amp;  TEXT(_FV(C80,"Net assets",TRUE),"#.#"))))</f>
        <v>$ 404. Mn</v>
      </c>
    </row>
    <row r="81" spans="1:29">
      <c r="A81" s="3" t="s">
        <v>108</v>
      </c>
      <c r="B81" s="3" t="s">
        <v>151</v>
      </c>
      <c r="C81" s="3" t="e" vm="171">
        <v>#VALUE!</v>
      </c>
      <c r="D81" s="8">
        <v>14</v>
      </c>
      <c r="E81" s="3" t="s">
        <v>120</v>
      </c>
      <c r="F81" s="3" t="e" vm="128">
        <v>#VALUE!</v>
      </c>
      <c r="G81" s="3" t="str" cm="1">
        <f t="array" ref="G81">IFERROR(_FV(F81,"Industry"),"Not Applicable")</f>
        <v>Pharmaceuticals</v>
      </c>
      <c r="H81" s="10" cm="1">
        <f t="array" ref="H81">_FV(F81,"Previous close",TRUE)</f>
        <v>77.92</v>
      </c>
      <c r="I81" s="10" cm="1">
        <f t="array" ref="I81">_FV(F81,"Open")</f>
        <v>77.94</v>
      </c>
      <c r="J81" s="10" cm="1">
        <f t="array" ref="J81">_FV(F81,"High")</f>
        <v>78.349999999999994</v>
      </c>
      <c r="K81" s="10" cm="1">
        <f t="array" ref="K81">_FV(F81,"Low")</f>
        <v>76.040000000000006</v>
      </c>
      <c r="L81" s="10" cm="1">
        <f t="array" ref="L81">_FV(F81,"Price")</f>
        <v>76.69</v>
      </c>
      <c r="M81" s="9" cm="1">
        <f t="array" ref="M81">_FV(F81,"Change")</f>
        <v>-1.23</v>
      </c>
      <c r="N81" s="4" cm="1">
        <f t="array" ref="N81">_FV(F81,"Change (%)",TRUE)</f>
        <v>-1.5785E-2</v>
      </c>
      <c r="O81" s="11" cm="1">
        <f t="array" ref="O81">_FV(F81,"52 week high",TRUE)</f>
        <v>92.64</v>
      </c>
      <c r="P81" s="11" cm="1">
        <f t="array" ref="P81">_FV(F81,"52 week low",TRUE)</f>
        <v>65.25</v>
      </c>
      <c r="Q81" s="11" cm="1">
        <f t="array" ref="Q81">IFERROR(_FV(F81,"P/E",TRUE),"")</f>
        <v>19.603300000000001</v>
      </c>
      <c r="R81" s="5" cm="1">
        <f t="array" ref="R81">IFERROR(_FV(F81,"Beta"),"")</f>
        <v>0.4864</v>
      </c>
      <c r="S81" s="16" cm="1">
        <f t="array" ref="S81">_FV(C81,"Previous close",TRUE)</f>
        <v>59.21</v>
      </c>
      <c r="T81" s="17" cm="1">
        <f t="array" ref="T81">_FV(C81,"Price")</f>
        <v>60.01</v>
      </c>
      <c r="U81" s="17" cm="1">
        <f t="array" ref="U81">_FV(C81,"Change")</f>
        <v>0.8</v>
      </c>
      <c r="V81" s="18" cm="1">
        <f t="array" ref="V81">_FV(C81,"Change (%)",TRUE)</f>
        <v>1.3511E-2</v>
      </c>
      <c r="W81" s="18" cm="1">
        <f t="array" ref="W81">_FV(C81,"Expense ratio",TRUE)</f>
        <v>2.0000000000000001E-4</v>
      </c>
      <c r="X81" s="18" cm="1">
        <f t="array" ref="X81">_FV(C81,"Return (YTD)",TRUE)</f>
        <v>0.11785</v>
      </c>
      <c r="Y81" s="18" cm="1">
        <f t="array" ref="Y81">_FV(C81,"Return (1y)",TRUE)</f>
        <v>0.22601700000000002</v>
      </c>
      <c r="Z81" s="18" cm="1">
        <f t="array" ref="Z81">_FV(C81,"Return (3y)",TRUE)</f>
        <v>0</v>
      </c>
      <c r="AA81" s="18" cm="1">
        <f t="array" ref="AA81">_FV(C81,"Return (5y)",TRUE)</f>
        <v>0</v>
      </c>
      <c r="AB81" s="19" cm="1">
        <f t="array" ref="AB81">_FV(C81,"Rating")</f>
        <v>0</v>
      </c>
      <c r="AC81" s="20" t="str" cm="1">
        <f t="array" ref="AC81">IF(_FV(C81,"Net assets",TRUE) &gt; 1000000000, "$ " &amp; TEXT(_FV(C81,"Net assets",TRUE)/1000000000,"#.#") &amp; " Bn", IF(_FV(C81,"Net assets",TRUE) &gt; 1000000, "$ " &amp; TEXT(_FV(C81,"Net assets",TRUE)/1000000,"#.#") &amp; " Mn",  IF(_FV(C81,"Net assets",TRUE) &gt; 1000, "$ " &amp; TEXT(_FV(C81,"Net assets",TRUE)/1000,"#.#") &amp; " K", "$ " &amp;  TEXT(_FV(C81,"Net assets",TRUE),"#.#"))))</f>
        <v>$ 404. Mn</v>
      </c>
    </row>
  </sheetData>
  <autoFilter ref="A1:AC81" xr:uid="{1B1D6232-96C5-4E81-B395-45C10A114F00}">
    <filterColumn colId="0">
      <filters>
        <filter val="Large Growth"/>
      </filters>
    </filterColumn>
  </autoFilter>
  <pageMargins left="0.7" right="0.7" top="0.75" bottom="0.75" header="0.3" footer="0.3"/>
  <pageSetup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0B5D6F-E875-43E9-8129-50E630CD10D2}">
  <dimension ref="A1:S27"/>
  <sheetViews>
    <sheetView tabSelected="1" topLeftCell="J1" workbookViewId="0">
      <selection activeCell="S2" sqref="S2"/>
    </sheetView>
  </sheetViews>
  <sheetFormatPr defaultRowHeight="15"/>
  <cols>
    <col min="1" max="1" width="26.140625" bestFit="1" customWidth="1"/>
    <col min="7" max="7" width="64.42578125" bestFit="1" customWidth="1"/>
    <col min="8" max="8" width="9.28515625" style="67" bestFit="1" customWidth="1"/>
    <col min="9" max="9" width="11.140625" customWidth="1"/>
    <col min="13" max="14" width="10.42578125" customWidth="1"/>
    <col min="15" max="15" width="16.140625" style="68" bestFit="1" customWidth="1"/>
    <col min="16" max="16" width="10.42578125" style="66" customWidth="1"/>
    <col min="17" max="17" width="10.42578125" style="99" customWidth="1"/>
    <col min="18" max="18" width="11.28515625" style="99" bestFit="1" customWidth="1"/>
    <col min="19" max="19" width="27" customWidth="1"/>
  </cols>
  <sheetData>
    <row r="1" spans="1:19">
      <c r="A1" s="27" t="s">
        <v>155</v>
      </c>
      <c r="B1" s="28">
        <v>0.25</v>
      </c>
      <c r="C1" s="27">
        <f>B1*2000</f>
        <v>500</v>
      </c>
      <c r="G1" s="34" t="s">
        <v>156</v>
      </c>
      <c r="O1" s="96" t="s">
        <v>155</v>
      </c>
      <c r="P1" s="97">
        <v>0.2</v>
      </c>
      <c r="Q1" s="98">
        <f>P1*1000</f>
        <v>200</v>
      </c>
      <c r="R1" s="98">
        <f>Q1*12</f>
        <v>2400</v>
      </c>
      <c r="S1" s="27" t="s">
        <v>157</v>
      </c>
    </row>
    <row r="2" spans="1:19">
      <c r="A2" s="27" t="s">
        <v>158</v>
      </c>
      <c r="B2" s="28">
        <v>0.15</v>
      </c>
      <c r="C2" s="27">
        <f t="shared" ref="C2:C7" si="0">B2*2000</f>
        <v>300</v>
      </c>
      <c r="G2" t="s">
        <v>32</v>
      </c>
      <c r="H2" s="67">
        <v>0.34</v>
      </c>
      <c r="I2">
        <f>H2*2000</f>
        <v>680</v>
      </c>
      <c r="O2" s="96" t="s">
        <v>25</v>
      </c>
      <c r="P2" s="28">
        <v>0.16</v>
      </c>
      <c r="Q2" s="98">
        <f t="shared" ref="Q2:Q8" si="1">P2*1000</f>
        <v>160</v>
      </c>
      <c r="R2" s="98">
        <f t="shared" ref="R2:R9" si="2">Q2*12</f>
        <v>1920</v>
      </c>
      <c r="S2" s="27" t="s">
        <v>159</v>
      </c>
    </row>
    <row r="3" spans="1:19">
      <c r="A3" s="27" t="s">
        <v>160</v>
      </c>
      <c r="B3" s="28">
        <v>0.1</v>
      </c>
      <c r="C3" s="27">
        <f t="shared" si="0"/>
        <v>200</v>
      </c>
      <c r="G3" t="s">
        <v>161</v>
      </c>
      <c r="H3" s="67">
        <v>0.17</v>
      </c>
      <c r="I3">
        <f t="shared" ref="I3:I12" si="3">H3*2000</f>
        <v>340</v>
      </c>
      <c r="O3" s="96" t="s">
        <v>24</v>
      </c>
      <c r="P3" s="28">
        <v>0.16</v>
      </c>
      <c r="Q3" s="98">
        <f t="shared" si="1"/>
        <v>160</v>
      </c>
      <c r="R3" s="98">
        <f t="shared" si="2"/>
        <v>1920</v>
      </c>
      <c r="S3" s="27" t="s">
        <v>162</v>
      </c>
    </row>
    <row r="4" spans="1:19">
      <c r="A4" s="27" t="s">
        <v>163</v>
      </c>
      <c r="B4" s="28">
        <v>0.1</v>
      </c>
      <c r="C4" s="27">
        <f t="shared" si="0"/>
        <v>200</v>
      </c>
      <c r="G4" t="s">
        <v>164</v>
      </c>
      <c r="H4" s="67">
        <v>0.14000000000000001</v>
      </c>
      <c r="I4">
        <f t="shared" si="3"/>
        <v>280</v>
      </c>
      <c r="O4" s="96" t="s">
        <v>165</v>
      </c>
      <c r="P4" s="28">
        <v>0.15</v>
      </c>
      <c r="Q4" s="98">
        <f>P4*1000</f>
        <v>150</v>
      </c>
      <c r="R4" s="98">
        <f>Q4*12</f>
        <v>1800</v>
      </c>
      <c r="S4" s="102"/>
    </row>
    <row r="5" spans="1:19">
      <c r="A5" s="27" t="s">
        <v>166</v>
      </c>
      <c r="B5" s="28">
        <v>0.15</v>
      </c>
      <c r="C5" s="27">
        <f t="shared" si="0"/>
        <v>300</v>
      </c>
      <c r="G5" t="s">
        <v>167</v>
      </c>
      <c r="H5" s="67">
        <v>0.12909999999999999</v>
      </c>
      <c r="I5">
        <f t="shared" si="3"/>
        <v>258.2</v>
      </c>
      <c r="O5" s="96" t="s">
        <v>168</v>
      </c>
      <c r="P5" s="28">
        <v>0.11</v>
      </c>
      <c r="Q5" s="98">
        <f t="shared" si="1"/>
        <v>110</v>
      </c>
      <c r="R5" s="101">
        <f t="shared" si="2"/>
        <v>1320</v>
      </c>
      <c r="S5" s="100" t="s">
        <v>169</v>
      </c>
    </row>
    <row r="6" spans="1:19">
      <c r="A6" s="27" t="s">
        <v>170</v>
      </c>
      <c r="B6" s="28">
        <v>0.1</v>
      </c>
      <c r="C6" s="27">
        <f t="shared" si="0"/>
        <v>200</v>
      </c>
      <c r="G6" t="s">
        <v>171</v>
      </c>
      <c r="H6" s="67">
        <v>0.11899999999999999</v>
      </c>
      <c r="I6">
        <f t="shared" si="3"/>
        <v>238</v>
      </c>
      <c r="O6" s="96" t="s">
        <v>172</v>
      </c>
      <c r="P6" s="28">
        <v>0.08</v>
      </c>
      <c r="Q6" s="98">
        <f t="shared" si="1"/>
        <v>80</v>
      </c>
      <c r="R6" s="98">
        <f t="shared" si="2"/>
        <v>960</v>
      </c>
      <c r="S6" s="103" t="s">
        <v>173</v>
      </c>
    </row>
    <row r="7" spans="1:19">
      <c r="A7" s="27" t="s">
        <v>174</v>
      </c>
      <c r="B7" s="28">
        <v>0.15</v>
      </c>
      <c r="C7" s="27">
        <f t="shared" si="0"/>
        <v>300</v>
      </c>
      <c r="G7" t="s">
        <v>23</v>
      </c>
      <c r="H7" s="67">
        <v>0.05</v>
      </c>
      <c r="I7">
        <f t="shared" si="3"/>
        <v>100</v>
      </c>
      <c r="O7" s="96" t="s">
        <v>175</v>
      </c>
      <c r="P7" s="28">
        <v>7.0000000000000007E-2</v>
      </c>
      <c r="Q7" s="98">
        <f t="shared" si="1"/>
        <v>70</v>
      </c>
      <c r="R7" s="98">
        <f t="shared" si="2"/>
        <v>840</v>
      </c>
      <c r="S7" s="27"/>
    </row>
    <row r="8" spans="1:19">
      <c r="A8" s="27" t="s">
        <v>176</v>
      </c>
      <c r="B8" s="28">
        <v>1</v>
      </c>
      <c r="C8" s="27">
        <f>SUM(C1:C7)</f>
        <v>2000</v>
      </c>
      <c r="G8" t="s">
        <v>177</v>
      </c>
      <c r="H8" s="67">
        <v>0.03</v>
      </c>
      <c r="I8">
        <f t="shared" si="3"/>
        <v>60</v>
      </c>
      <c r="O8" s="96" t="s">
        <v>178</v>
      </c>
      <c r="P8" s="28">
        <v>7.0000000000000007E-2</v>
      </c>
      <c r="Q8" s="98">
        <f t="shared" si="1"/>
        <v>70</v>
      </c>
      <c r="R8" s="98">
        <f t="shared" si="2"/>
        <v>840</v>
      </c>
      <c r="S8" s="27" t="s">
        <v>179</v>
      </c>
    </row>
    <row r="9" spans="1:19">
      <c r="G9" t="s">
        <v>28</v>
      </c>
      <c r="H9" s="67">
        <v>0.02</v>
      </c>
      <c r="I9">
        <f t="shared" si="3"/>
        <v>40</v>
      </c>
      <c r="O9" s="96" t="s">
        <v>176</v>
      </c>
      <c r="P9" s="28">
        <f>SUM(P1:P8)</f>
        <v>1</v>
      </c>
      <c r="Q9" s="98">
        <f>SUM(Q1:Q8)</f>
        <v>1000</v>
      </c>
      <c r="R9" s="98">
        <f t="shared" si="2"/>
        <v>12000</v>
      </c>
      <c r="S9" s="27"/>
    </row>
    <row r="10" spans="1:19">
      <c r="G10" t="s">
        <v>180</v>
      </c>
      <c r="H10" s="67">
        <v>1.6000000000000001E-3</v>
      </c>
      <c r="I10">
        <f t="shared" si="3"/>
        <v>3.2</v>
      </c>
    </row>
    <row r="11" spans="1:19">
      <c r="A11" t="s">
        <v>181</v>
      </c>
      <c r="B11" t="s">
        <v>182</v>
      </c>
      <c r="G11" t="s">
        <v>34</v>
      </c>
      <c r="H11" s="67">
        <v>2.0000000000000001E-4</v>
      </c>
      <c r="I11">
        <f t="shared" si="3"/>
        <v>0.4</v>
      </c>
      <c r="O11" s="68" t="s">
        <v>183</v>
      </c>
    </row>
    <row r="12" spans="1:19">
      <c r="A12" t="s">
        <v>184</v>
      </c>
      <c r="G12" t="s">
        <v>30</v>
      </c>
      <c r="H12" s="67">
        <v>1E-4</v>
      </c>
      <c r="I12">
        <f t="shared" si="3"/>
        <v>0.2</v>
      </c>
    </row>
    <row r="13" spans="1:19">
      <c r="A13" t="s">
        <v>185</v>
      </c>
      <c r="H13" s="67">
        <f>SUM(H2:H12)</f>
        <v>1.0000000000000002</v>
      </c>
    </row>
    <row r="14" spans="1:19">
      <c r="A14" t="s">
        <v>186</v>
      </c>
    </row>
    <row r="15" spans="1:19">
      <c r="G15" t="s">
        <v>187</v>
      </c>
    </row>
    <row r="16" spans="1:19">
      <c r="A16" t="s">
        <v>188</v>
      </c>
      <c r="G16" t="s">
        <v>189</v>
      </c>
    </row>
    <row r="17" spans="1:12">
      <c r="A17" t="s">
        <v>190</v>
      </c>
      <c r="G17" t="s">
        <v>191</v>
      </c>
      <c r="H17" s="67">
        <v>0.3</v>
      </c>
      <c r="I17" s="76">
        <v>0.3</v>
      </c>
      <c r="J17">
        <f>I17*C$8</f>
        <v>600</v>
      </c>
      <c r="K17">
        <v>89.32</v>
      </c>
      <c r="L17">
        <f>J17/K17</f>
        <v>6.7174205105239597</v>
      </c>
    </row>
    <row r="18" spans="1:12">
      <c r="A18" t="s">
        <v>192</v>
      </c>
      <c r="G18" t="s">
        <v>193</v>
      </c>
      <c r="H18" s="67">
        <v>7.4999999999999997E-2</v>
      </c>
      <c r="I18" s="76">
        <v>0.1</v>
      </c>
      <c r="J18">
        <f>I18*C$8</f>
        <v>200</v>
      </c>
      <c r="K18">
        <v>17.899999999999999</v>
      </c>
      <c r="L18">
        <f>J18/K18</f>
        <v>11.173184357541901</v>
      </c>
    </row>
    <row r="19" spans="1:12">
      <c r="A19" t="s">
        <v>194</v>
      </c>
      <c r="G19" t="s">
        <v>195</v>
      </c>
      <c r="H19" s="67">
        <v>0.4</v>
      </c>
      <c r="I19" s="76">
        <v>0.2</v>
      </c>
      <c r="J19">
        <f t="shared" ref="J19:J26" si="4">I19*C$8</f>
        <v>400</v>
      </c>
      <c r="K19">
        <v>16.87</v>
      </c>
      <c r="L19">
        <f t="shared" ref="L19:L24" si="5">J19/K19</f>
        <v>23.710729104919974</v>
      </c>
    </row>
    <row r="20" spans="1:12">
      <c r="A20" t="s">
        <v>196</v>
      </c>
      <c r="G20" t="s">
        <v>197</v>
      </c>
      <c r="H20" s="67">
        <v>0.15</v>
      </c>
      <c r="I20" s="76">
        <v>0.1</v>
      </c>
      <c r="J20">
        <f t="shared" si="4"/>
        <v>200</v>
      </c>
      <c r="K20">
        <v>12.02</v>
      </c>
      <c r="L20">
        <f t="shared" si="5"/>
        <v>16.638935108153078</v>
      </c>
    </row>
    <row r="21" spans="1:12">
      <c r="A21" t="s">
        <v>198</v>
      </c>
      <c r="G21" t="s">
        <v>199</v>
      </c>
      <c r="I21" s="76">
        <v>0</v>
      </c>
      <c r="J21">
        <f t="shared" si="4"/>
        <v>0</v>
      </c>
      <c r="K21">
        <v>11.32</v>
      </c>
      <c r="L21">
        <f t="shared" si="5"/>
        <v>0</v>
      </c>
    </row>
    <row r="22" spans="1:12">
      <c r="A22" t="s">
        <v>200</v>
      </c>
      <c r="G22" t="s">
        <v>201</v>
      </c>
      <c r="H22" s="67">
        <v>7.4999999999999997E-2</v>
      </c>
      <c r="I22" s="76">
        <v>0</v>
      </c>
      <c r="J22">
        <f t="shared" si="4"/>
        <v>0</v>
      </c>
    </row>
    <row r="23" spans="1:12">
      <c r="A23" t="s">
        <v>202</v>
      </c>
      <c r="G23" t="s">
        <v>203</v>
      </c>
      <c r="H23" s="67">
        <v>0.12</v>
      </c>
      <c r="I23" s="76">
        <v>0.12</v>
      </c>
      <c r="J23">
        <f t="shared" si="4"/>
        <v>240</v>
      </c>
      <c r="K23">
        <v>19.350000000000001</v>
      </c>
      <c r="L23">
        <f t="shared" si="5"/>
        <v>12.403100775193797</v>
      </c>
    </row>
    <row r="24" spans="1:12">
      <c r="G24" t="s">
        <v>204</v>
      </c>
      <c r="H24" s="67">
        <v>0.18</v>
      </c>
      <c r="I24" s="76">
        <v>0.18</v>
      </c>
      <c r="J24">
        <f t="shared" si="4"/>
        <v>360</v>
      </c>
      <c r="K24">
        <v>23.46</v>
      </c>
      <c r="L24">
        <f t="shared" si="5"/>
        <v>15.345268542199488</v>
      </c>
    </row>
    <row r="25" spans="1:12">
      <c r="G25" t="s">
        <v>205</v>
      </c>
      <c r="I25" s="76">
        <v>0</v>
      </c>
      <c r="J25">
        <f t="shared" si="4"/>
        <v>0</v>
      </c>
    </row>
    <row r="26" spans="1:12">
      <c r="G26" t="s">
        <v>206</v>
      </c>
      <c r="I26" s="76">
        <v>0</v>
      </c>
      <c r="J26">
        <f t="shared" si="4"/>
        <v>0</v>
      </c>
    </row>
    <row r="27" spans="1:12">
      <c r="G27" t="s">
        <v>207</v>
      </c>
    </row>
  </sheetData>
  <hyperlinks>
    <hyperlink ref="G1" r:id="rId1" xr:uid="{D98FE0D3-A5E5-417B-8B06-E78CB5C2D123}"/>
  </hyperlinks>
  <pageMargins left="0.7" right="0.7" top="0.75" bottom="0.75" header="0.3" footer="0.3"/>
  <pageSetup orientation="portrait" horizontalDpi="300" verticalDpi="30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E6C18C-4CB8-4A73-BD4C-213FB2124584}">
  <dimension ref="A2:M1002"/>
  <sheetViews>
    <sheetView showGridLines="0" workbookViewId="0">
      <pane ySplit="5" topLeftCell="A6" activePane="bottomLeft" state="frozen"/>
      <selection pane="bottomLeft" activeCell="A11" sqref="A11:XFD11"/>
    </sheetView>
  </sheetViews>
  <sheetFormatPr defaultRowHeight="15"/>
  <cols>
    <col min="1" max="1" width="9.140625" style="35" hidden="1" customWidth="1"/>
    <col min="2" max="2" width="11.140625" style="35" customWidth="1"/>
    <col min="3" max="3" width="9.140625" style="35"/>
    <col min="4" max="4" width="46.42578125" style="35" bestFit="1" customWidth="1"/>
    <col min="5" max="5" width="10.85546875" style="35" bestFit="1" customWidth="1"/>
    <col min="6" max="6" width="14.28515625" style="62" customWidth="1"/>
    <col min="7" max="7" width="10.7109375" style="61" bestFit="1" customWidth="1"/>
    <col min="8" max="8" width="13.28515625" style="35" bestFit="1" customWidth="1"/>
    <col min="9" max="9" width="12.85546875" style="35" bestFit="1" customWidth="1"/>
    <col min="10" max="10" width="13.28515625" style="35" bestFit="1" customWidth="1"/>
    <col min="11" max="11" width="13.28515625" style="35" customWidth="1"/>
    <col min="12" max="12" width="15.85546875" style="35" bestFit="1" customWidth="1"/>
    <col min="13" max="13" width="18.140625" style="35" bestFit="1" customWidth="1"/>
    <col min="14" max="16384" width="9.140625" style="35"/>
  </cols>
  <sheetData>
    <row r="2" spans="1:13">
      <c r="D2" s="94" t="s">
        <v>208</v>
      </c>
      <c r="E2" s="94"/>
      <c r="F2" s="65">
        <f>SUMIF(E:E,"Investment",K:K)</f>
        <v>-6.4007397611831447</v>
      </c>
      <c r="H2" s="95" t="s">
        <v>39</v>
      </c>
      <c r="I2" s="95"/>
      <c r="J2" s="65">
        <f>SUMIF(E:E,"IRA",K:K)</f>
        <v>0</v>
      </c>
    </row>
    <row r="3" spans="1:13">
      <c r="D3" s="94" t="s">
        <v>209</v>
      </c>
      <c r="E3" s="94"/>
      <c r="F3" s="93">
        <f>(SUMIF(E:E,"Investment",J:J) - SUMIF(E:E,"Investment",H:H)) / SUMIF(E:E,"Investment",H:H)</f>
        <v>-3.2003698805915517E-3</v>
      </c>
    </row>
    <row r="5" spans="1:13">
      <c r="A5" s="35" t="s">
        <v>41</v>
      </c>
      <c r="B5" s="35" t="s">
        <v>42</v>
      </c>
      <c r="C5" s="35" t="s">
        <v>43</v>
      </c>
      <c r="D5" s="35" t="s">
        <v>44</v>
      </c>
      <c r="E5" s="35" t="s">
        <v>45</v>
      </c>
      <c r="F5" s="62" t="s">
        <v>46</v>
      </c>
      <c r="G5" s="61" t="s">
        <v>47</v>
      </c>
      <c r="H5" s="35" t="s">
        <v>48</v>
      </c>
      <c r="I5" s="35" t="s">
        <v>49</v>
      </c>
      <c r="J5" s="35" t="s">
        <v>50</v>
      </c>
      <c r="K5" s="35" t="s">
        <v>51</v>
      </c>
      <c r="L5" s="35" t="s">
        <v>52</v>
      </c>
      <c r="M5" s="35" t="s">
        <v>53</v>
      </c>
    </row>
    <row r="6" spans="1:13">
      <c r="A6" s="35" t="str">
        <f>C6&amp;E6</f>
        <v>AMZNInvestment</v>
      </c>
      <c r="B6" s="60">
        <v>44008</v>
      </c>
      <c r="C6" s="35" t="s">
        <v>111</v>
      </c>
      <c r="D6" s="35" t="e" vm="6">
        <v>#VALUE!</v>
      </c>
      <c r="E6" s="35" t="s">
        <v>60</v>
      </c>
      <c r="F6" s="69">
        <v>4.7053939037470155E-2</v>
      </c>
      <c r="G6" s="61">
        <v>2890.3</v>
      </c>
      <c r="H6" s="61">
        <f>G6*F6</f>
        <v>136</v>
      </c>
      <c r="I6" s="36">
        <f>_FV(D6,"Price")</f>
        <v>3182.63</v>
      </c>
      <c r="J6" s="36">
        <f>I6*F6</f>
        <v>149.75527799882366</v>
      </c>
      <c r="K6" s="36">
        <f>J6-H6</f>
        <v>13.755277998823658</v>
      </c>
      <c r="L6" s="64">
        <f>(J6-H6)/J6</f>
        <v>9.1851707550045125E-2</v>
      </c>
      <c r="M6" s="63">
        <f>SUMIF(A:A,A6,J:J) / SUMIF(E:E,E6,J:J)</f>
        <v>7.51180445266037E-2</v>
      </c>
    </row>
    <row r="7" spans="1:13">
      <c r="A7" s="35" t="str">
        <f>C7&amp;E7</f>
        <v>WMTInvestment</v>
      </c>
      <c r="B7" s="60">
        <v>44008</v>
      </c>
      <c r="C7" s="35" t="s">
        <v>210</v>
      </c>
      <c r="D7" s="35" t="e" vm="79">
        <v>#VALUE!</v>
      </c>
      <c r="E7" s="35" t="s">
        <v>60</v>
      </c>
      <c r="F7" s="69">
        <v>0.20132539216508683</v>
      </c>
      <c r="G7" s="61">
        <v>119.21</v>
      </c>
      <c r="H7" s="61">
        <f>G7*F7</f>
        <v>24</v>
      </c>
      <c r="I7" s="36">
        <f>_FV(D7,"Price")</f>
        <v>127.75</v>
      </c>
      <c r="J7" s="36">
        <f>I7*F7</f>
        <v>25.719318849089841</v>
      </c>
      <c r="K7" s="36">
        <f>J7-H7</f>
        <v>1.7193188490898414</v>
      </c>
      <c r="L7" s="64">
        <f>(J7-H7)/J7</f>
        <v>6.6849315068493148E-2</v>
      </c>
      <c r="M7" s="63">
        <f>SUMIF(A:A,A7,J:J) / SUMIF(E:E,E7,J:J)</f>
        <v>1.2900947227482858E-2</v>
      </c>
    </row>
    <row r="8" spans="1:13">
      <c r="A8" s="35" t="str">
        <f>C8&amp;E8</f>
        <v>MSFTInvestment</v>
      </c>
      <c r="B8" s="60">
        <v>44008</v>
      </c>
      <c r="C8" s="35" t="s">
        <v>107</v>
      </c>
      <c r="D8" s="35" t="e" vm="44">
        <v>#VALUE!</v>
      </c>
      <c r="E8" s="35" t="s">
        <v>60</v>
      </c>
      <c r="F8" s="69">
        <v>0.49452147774653354</v>
      </c>
      <c r="G8" s="61">
        <v>206.26</v>
      </c>
      <c r="H8" s="61">
        <f>G8*F8</f>
        <v>102</v>
      </c>
      <c r="I8" s="36">
        <f>_FV(D8,"Price")</f>
        <v>214.32</v>
      </c>
      <c r="J8" s="36">
        <f>I8*F8</f>
        <v>105.98584311063706</v>
      </c>
      <c r="K8" s="36">
        <f>J8-H8</f>
        <v>3.9858431106370631</v>
      </c>
      <c r="L8" s="64">
        <f>(J8-H8)/J8</f>
        <v>3.7607316162747324E-2</v>
      </c>
      <c r="M8" s="63">
        <f>SUMIF(A:A,A8,J:J) / SUMIF(E:E,E8,J:J)</f>
        <v>5.316306302097084E-2</v>
      </c>
    </row>
    <row r="9" spans="1:13">
      <c r="A9" s="35" t="str">
        <f>C9&amp;E9</f>
        <v>CLXInvestment</v>
      </c>
      <c r="B9" s="60">
        <v>44008</v>
      </c>
      <c r="C9" s="35" t="s">
        <v>211</v>
      </c>
      <c r="D9" s="35" t="e" vm="16">
        <v>#VALUE!</v>
      </c>
      <c r="E9" s="35" t="s">
        <v>60</v>
      </c>
      <c r="F9" s="69">
        <v>5.4015124234785744E-2</v>
      </c>
      <c r="G9" s="61">
        <v>222.16</v>
      </c>
      <c r="H9" s="61">
        <f>G9*F9</f>
        <v>12</v>
      </c>
      <c r="I9" s="36">
        <f>_FV(D9,"Price")</f>
        <v>229.5</v>
      </c>
      <c r="J9" s="36">
        <f>I9*F9</f>
        <v>12.396471011883328</v>
      </c>
      <c r="K9" s="36">
        <f>J9-H9</f>
        <v>0.39647101188332812</v>
      </c>
      <c r="L9" s="64">
        <f>(J9-H9)/J9</f>
        <v>3.1982570806100279E-2</v>
      </c>
      <c r="M9" s="63">
        <f>SUMIF(A:A,A9,J:J) / SUMIF(E:E,E9,J:J)</f>
        <v>6.218135840599345E-3</v>
      </c>
    </row>
    <row r="10" spans="1:13">
      <c r="A10" s="35" t="str">
        <f>C10&amp;E10</f>
        <v>GOOGInvestment</v>
      </c>
      <c r="B10" s="60">
        <v>44008</v>
      </c>
      <c r="C10" s="35" t="s">
        <v>112</v>
      </c>
      <c r="D10" s="35" t="e" vm="5">
        <v>#VALUE!</v>
      </c>
      <c r="E10" s="35" t="s">
        <v>60</v>
      </c>
      <c r="F10" s="69">
        <v>7.6466170546869661E-2</v>
      </c>
      <c r="G10" s="61">
        <v>1464.7</v>
      </c>
      <c r="H10" s="61">
        <f>G10*F10</f>
        <v>112</v>
      </c>
      <c r="I10" s="36">
        <f>_FV(D10,"Price")</f>
        <v>1510.99</v>
      </c>
      <c r="J10" s="36">
        <f>I10*F10</f>
        <v>115.53961903461459</v>
      </c>
      <c r="K10" s="36">
        <f>J10-H10</f>
        <v>3.5396190346145886</v>
      </c>
      <c r="L10" s="64">
        <f>(J10-H10)/J10</f>
        <v>3.0635543584007767E-2</v>
      </c>
      <c r="M10" s="63">
        <f>SUMIF(A:A,A10,J:J) / SUMIF(E:E,E10,J:J)</f>
        <v>5.7955287875043594E-2</v>
      </c>
    </row>
    <row r="11" spans="1:13">
      <c r="A11" s="35" t="str">
        <f>C11&amp;E11</f>
        <v>CHGGInvestment</v>
      </c>
      <c r="B11" s="60">
        <v>44008</v>
      </c>
      <c r="C11" s="35" t="s">
        <v>212</v>
      </c>
      <c r="D11" s="35" t="e" vm="13">
        <v>#VALUE!</v>
      </c>
      <c r="E11" s="35" t="s">
        <v>60</v>
      </c>
      <c r="F11" s="69">
        <v>0.96866096866096862</v>
      </c>
      <c r="G11" s="61">
        <v>70.2</v>
      </c>
      <c r="H11" s="61">
        <f>G11*F11</f>
        <v>68</v>
      </c>
      <c r="I11" s="36">
        <f>_FV(D11,"Price")</f>
        <v>72.81</v>
      </c>
      <c r="J11" s="36">
        <f>I11*F11</f>
        <v>70.52820512820513</v>
      </c>
      <c r="K11" s="36">
        <f>J11-H11</f>
        <v>2.5282051282051299</v>
      </c>
      <c r="L11" s="64">
        <f>(J11-H11)/J11</f>
        <v>3.5846724351050706E-2</v>
      </c>
      <c r="M11" s="63">
        <f>SUMIF(A:A,A11,J:J) / SUMIF(E:E,E11,J:J)</f>
        <v>3.5377323083354492E-2</v>
      </c>
    </row>
    <row r="12" spans="1:13">
      <c r="A12" s="35" t="str">
        <f>C12&amp;E12</f>
        <v>CSCOInvestment</v>
      </c>
      <c r="B12" s="60">
        <v>44008</v>
      </c>
      <c r="C12" s="35" t="s">
        <v>153</v>
      </c>
      <c r="D12" s="35" t="e" vm="15">
        <v>#VALUE!</v>
      </c>
      <c r="E12" s="35" t="s">
        <v>60</v>
      </c>
      <c r="F12" s="69">
        <v>4.4707429322813939</v>
      </c>
      <c r="G12" s="61">
        <v>45.63</v>
      </c>
      <c r="H12" s="61">
        <f>G12*F12</f>
        <v>204</v>
      </c>
      <c r="I12" s="36">
        <f>_FV(D12,"Price")</f>
        <v>46.7</v>
      </c>
      <c r="J12" s="36">
        <f>I12*F12</f>
        <v>208.7836949375411</v>
      </c>
      <c r="K12" s="36">
        <f>J12-H12</f>
        <v>4.7836949375410995</v>
      </c>
      <c r="L12" s="64">
        <f>(J12-H12)/J12</f>
        <v>2.2912205567451858E-2</v>
      </c>
      <c r="M12" s="63">
        <f>SUMIF(A:A,A12,J:J) / SUMIF(E:E,E12,J:J)</f>
        <v>0.10472701264572626</v>
      </c>
    </row>
    <row r="13" spans="1:13">
      <c r="A13" s="35" t="str">
        <f>C13&amp;E13</f>
        <v>WSTInvestment</v>
      </c>
      <c r="B13" s="60">
        <v>44008</v>
      </c>
      <c r="C13" s="35" t="s">
        <v>100</v>
      </c>
      <c r="D13" s="35" t="e" vm="82">
        <v>#VALUE!</v>
      </c>
      <c r="E13" s="35" t="s">
        <v>60</v>
      </c>
      <c r="F13" s="69">
        <v>0.20719975623558093</v>
      </c>
      <c r="G13" s="61">
        <v>229.73</v>
      </c>
      <c r="H13" s="61">
        <f>G13*F13</f>
        <v>47.6</v>
      </c>
      <c r="I13" s="36">
        <f>_FV(D13,"Price")</f>
        <v>235.93</v>
      </c>
      <c r="J13" s="36">
        <f>I13*F13</f>
        <v>48.884638488660613</v>
      </c>
      <c r="K13" s="36">
        <f>J13-H13</f>
        <v>1.2846384886606117</v>
      </c>
      <c r="L13" s="64">
        <f>(J13-H13)/J13</f>
        <v>2.627898105370257E-2</v>
      </c>
      <c r="M13" s="63">
        <f>SUMIF(A:A,A13,J:J) / SUMIF(E:E,E13,J:J)</f>
        <v>2.4520794857640863E-2</v>
      </c>
    </row>
    <row r="14" spans="1:13">
      <c r="A14" s="35" t="str">
        <f>C14&amp;E14</f>
        <v>NEEInvestment</v>
      </c>
      <c r="B14" s="60">
        <v>44008</v>
      </c>
      <c r="C14" s="35" t="s">
        <v>213</v>
      </c>
      <c r="D14" s="35" t="e" vm="46">
        <v>#VALUE!</v>
      </c>
      <c r="E14" s="35" t="s">
        <v>60</v>
      </c>
      <c r="F14" s="69">
        <v>1.6233766233766235E-3</v>
      </c>
      <c r="G14" s="61">
        <v>246.4</v>
      </c>
      <c r="H14" s="61">
        <f>G14*F14</f>
        <v>0.4</v>
      </c>
      <c r="I14" s="36">
        <f>_FV(D14,"Price")</f>
        <v>251.99</v>
      </c>
      <c r="J14" s="36">
        <f>I14*F14</f>
        <v>0.40907467532467534</v>
      </c>
      <c r="K14" s="36">
        <f>J14-H14</f>
        <v>9.0746753246753187E-3</v>
      </c>
      <c r="L14" s="64">
        <f>(J14-H14)/J14</f>
        <v>2.2183419976983199E-2</v>
      </c>
      <c r="M14" s="63">
        <f>SUMIF(A:A,A14,J:J) / SUMIF(E:E,E14,J:J)</f>
        <v>2.0519403446993229E-4</v>
      </c>
    </row>
    <row r="15" spans="1:13">
      <c r="A15" s="35" t="str">
        <f>C15&amp;E15</f>
        <v>CCIInvestment</v>
      </c>
      <c r="B15" s="60">
        <v>44008</v>
      </c>
      <c r="C15" s="35" t="s">
        <v>214</v>
      </c>
      <c r="D15" s="35" t="e" vm="23">
        <v>#VALUE!</v>
      </c>
      <c r="E15" s="35" t="s">
        <v>60</v>
      </c>
      <c r="F15" s="69">
        <v>0.23430178069353327</v>
      </c>
      <c r="G15" s="61">
        <v>170.72</v>
      </c>
      <c r="H15" s="61">
        <f>G15*F15</f>
        <v>40</v>
      </c>
      <c r="I15" s="36">
        <f>_FV(D15,"Price")</f>
        <v>171.65</v>
      </c>
      <c r="J15" s="36">
        <f>I15*F15</f>
        <v>40.217900656044989</v>
      </c>
      <c r="K15" s="36">
        <f>J15-H15</f>
        <v>0.2179006560449892</v>
      </c>
      <c r="L15" s="64">
        <f>(J15-H15)/J15</f>
        <v>5.4180017477425801E-3</v>
      </c>
      <c r="M15" s="63">
        <f>SUMIF(A:A,A15,J:J) / SUMIF(E:E,E15,J:J)</f>
        <v>2.0173513031514274E-2</v>
      </c>
    </row>
    <row r="16" spans="1:13">
      <c r="A16" s="35" t="str">
        <f>C16&amp;E16</f>
        <v>DELLInvestment</v>
      </c>
      <c r="B16" s="60">
        <v>44008</v>
      </c>
      <c r="C16" s="35" t="s">
        <v>215</v>
      </c>
      <c r="D16" s="35" t="e" vm="25">
        <v>#VALUE!</v>
      </c>
      <c r="E16" s="35" t="s">
        <v>60</v>
      </c>
      <c r="F16" s="69">
        <v>3.7953488372093025</v>
      </c>
      <c r="G16" s="61">
        <v>53.75</v>
      </c>
      <c r="H16" s="61">
        <f>G16*F16</f>
        <v>204</v>
      </c>
      <c r="I16" s="36">
        <f>_FV(D16,"Price")</f>
        <v>53.69</v>
      </c>
      <c r="J16" s="36">
        <f>I16*F16</f>
        <v>203.77227906976745</v>
      </c>
      <c r="K16" s="36">
        <f>J16-H16</f>
        <v>-0.22772093023255024</v>
      </c>
      <c r="L16" s="64">
        <f>(J16-H16)/J16</f>
        <v>-1.1175265412553159E-3</v>
      </c>
      <c r="M16" s="63">
        <f>SUMIF(A:A,A16,J:J) / SUMIF(E:E,E16,J:J)</f>
        <v>0.10221325977285786</v>
      </c>
    </row>
    <row r="17" spans="1:13">
      <c r="A17" s="35" t="str">
        <f>C17&amp;E17</f>
        <v>TInvestment</v>
      </c>
      <c r="B17" s="60">
        <v>44008</v>
      </c>
      <c r="C17" s="35" t="s">
        <v>129</v>
      </c>
      <c r="D17" s="35" t="e" vm="10">
        <v>#VALUE!</v>
      </c>
      <c r="E17" s="35" t="s">
        <v>60</v>
      </c>
      <c r="F17" s="69">
        <v>5.585106382978724</v>
      </c>
      <c r="G17" s="61">
        <v>30.08</v>
      </c>
      <c r="H17" s="61">
        <f>G17*F17</f>
        <v>168</v>
      </c>
      <c r="I17" s="36">
        <f>_FV(D17,"Price")</f>
        <v>29.54</v>
      </c>
      <c r="J17" s="36">
        <f>I17*F17</f>
        <v>164.9840425531915</v>
      </c>
      <c r="K17" s="36">
        <f>J17-H17</f>
        <v>-3.0159574468084998</v>
      </c>
      <c r="L17" s="64">
        <f>(J17-H17)/J17</f>
        <v>-1.8280297901150915E-2</v>
      </c>
      <c r="M17" s="63">
        <f>SUMIF(A:A,A17,J:J) / SUMIF(E:E,E17,J:J)</f>
        <v>8.275687388318341E-2</v>
      </c>
    </row>
    <row r="18" spans="1:13">
      <c r="A18" s="35" t="str">
        <f>C18&amp;E18</f>
        <v>GILDInvestment</v>
      </c>
      <c r="B18" s="60">
        <v>44008</v>
      </c>
      <c r="C18" s="35" t="s">
        <v>216</v>
      </c>
      <c r="D18" s="35" t="e" vm="34">
        <v>#VALUE!</v>
      </c>
      <c r="E18" s="35" t="s">
        <v>60</v>
      </c>
      <c r="F18" s="69">
        <v>0.93516699410609028</v>
      </c>
      <c r="G18" s="61">
        <v>76.349999999999994</v>
      </c>
      <c r="H18" s="61">
        <f>G18*F18</f>
        <v>71.399999999999991</v>
      </c>
      <c r="I18" s="36">
        <f>_FV(D18,"Price")</f>
        <v>74.709999999999994</v>
      </c>
      <c r="J18" s="36">
        <f>I18*F18</f>
        <v>69.866326129665993</v>
      </c>
      <c r="K18" s="36">
        <f>J18-H18</f>
        <v>-1.5336738703339989</v>
      </c>
      <c r="L18" s="64">
        <f>(J18-H18)/J18</f>
        <v>-2.1951545977780911E-2</v>
      </c>
      <c r="M18" s="63">
        <f>SUMIF(A:A,A18,J:J) / SUMIF(E:E,E18,J:J)</f>
        <v>3.5045321054792418E-2</v>
      </c>
    </row>
    <row r="19" spans="1:13">
      <c r="A19" s="35" t="str">
        <f>C19&amp;E19</f>
        <v>ECLInvestment</v>
      </c>
      <c r="B19" s="60">
        <v>44008</v>
      </c>
      <c r="C19" s="35" t="s">
        <v>217</v>
      </c>
      <c r="D19" s="35" t="e" vm="30">
        <v>#VALUE!</v>
      </c>
      <c r="E19" s="35" t="s">
        <v>60</v>
      </c>
      <c r="F19" s="69">
        <v>1.5928322548531607E-2</v>
      </c>
      <c r="G19" s="61">
        <v>200.9</v>
      </c>
      <c r="H19" s="61">
        <f>G19*F19</f>
        <v>3.2</v>
      </c>
      <c r="I19" s="36">
        <f>_FV(D19,"Price")</f>
        <v>197.5</v>
      </c>
      <c r="J19" s="36">
        <f>I19*F19</f>
        <v>3.1458437033349926</v>
      </c>
      <c r="K19" s="36">
        <f>J19-H19</f>
        <v>-5.4156296665007542E-2</v>
      </c>
      <c r="L19" s="64">
        <f>(J19-H19)/J19</f>
        <v>-1.7215189873417743E-2</v>
      </c>
      <c r="M19" s="63">
        <f>SUMIF(A:A,A19,J:J) / SUMIF(E:E,E19,J:J)</f>
        <v>1.5779719455544673E-3</v>
      </c>
    </row>
    <row r="20" spans="1:13">
      <c r="A20" s="35" t="str">
        <f>C20&amp;E20</f>
        <v>KOInvestment</v>
      </c>
      <c r="B20" s="60">
        <v>44008</v>
      </c>
      <c r="C20" s="35" t="s">
        <v>218</v>
      </c>
      <c r="D20" s="35" t="e" vm="20">
        <v>#VALUE!</v>
      </c>
      <c r="E20" s="35" t="s">
        <v>60</v>
      </c>
      <c r="F20" s="69">
        <v>0.53475935828876997</v>
      </c>
      <c r="G20" s="61">
        <v>44.88</v>
      </c>
      <c r="H20" s="61">
        <f>G20*F20</f>
        <v>23.999999999999996</v>
      </c>
      <c r="I20" s="36">
        <f>_FV(D20,"Price")</f>
        <v>43.91</v>
      </c>
      <c r="J20" s="36">
        <f>I20*F20</f>
        <v>23.481283422459889</v>
      </c>
      <c r="K20" s="36">
        <f>J20-H20</f>
        <v>-0.51871657754010769</v>
      </c>
      <c r="L20" s="64">
        <f>(J20-H20)/J20</f>
        <v>-2.2090639945342782E-2</v>
      </c>
      <c r="M20" s="63">
        <f>SUMIF(A:A,A20,J:J) / SUMIF(E:E,E20,J:J)</f>
        <v>1.1778336745393365E-2</v>
      </c>
    </row>
    <row r="21" spans="1:13">
      <c r="A21" s="35" t="str">
        <f>C21&amp;E21</f>
        <v>HONInvestment</v>
      </c>
      <c r="B21" s="60">
        <v>44008</v>
      </c>
      <c r="C21" s="35" t="s">
        <v>219</v>
      </c>
      <c r="D21" s="35" t="e" vm="37">
        <v>#VALUE!</v>
      </c>
      <c r="E21" s="35" t="s">
        <v>60</v>
      </c>
      <c r="F21" s="69">
        <v>0.27582402427251412</v>
      </c>
      <c r="G21" s="61">
        <v>145.02000000000001</v>
      </c>
      <c r="H21" s="61">
        <f>G21*F21</f>
        <v>40</v>
      </c>
      <c r="I21" s="36">
        <f>_FV(D21,"Price")</f>
        <v>141.37</v>
      </c>
      <c r="J21" s="36">
        <f>I21*F21</f>
        <v>38.993242311405325</v>
      </c>
      <c r="K21" s="36">
        <f>J21-H21</f>
        <v>-1.006757688594675</v>
      </c>
      <c r="L21" s="64">
        <f>(J21-H21)/J21</f>
        <v>-2.5818773431421051E-2</v>
      </c>
      <c r="M21" s="63">
        <f>SUMIF(A:A,A21,J:J) / SUMIF(E:E,E21,J:J)</f>
        <v>1.9559217887517803E-2</v>
      </c>
    </row>
    <row r="22" spans="1:13">
      <c r="A22" s="35" t="str">
        <f>C22&amp;E22</f>
        <v>VInvestment</v>
      </c>
      <c r="B22" s="60">
        <v>44008</v>
      </c>
      <c r="C22" s="35" t="s">
        <v>114</v>
      </c>
      <c r="D22" s="35" t="e" vm="78">
        <v>#VALUE!</v>
      </c>
      <c r="E22" s="35" t="s">
        <v>60</v>
      </c>
      <c r="F22" s="69">
        <v>0.86880973066898359</v>
      </c>
      <c r="G22" s="61">
        <v>195.67</v>
      </c>
      <c r="H22" s="61">
        <f>G22*F22</f>
        <v>170</v>
      </c>
      <c r="I22" s="36">
        <f>_FV(D22,"Price")</f>
        <v>192.21</v>
      </c>
      <c r="J22" s="36">
        <f>I22*F22</f>
        <v>166.99391833188534</v>
      </c>
      <c r="K22" s="36">
        <f>J22-H22</f>
        <v>-3.0060816681146605</v>
      </c>
      <c r="L22" s="64">
        <f>(J22-H22)/J22</f>
        <v>-1.8001144581447238E-2</v>
      </c>
      <c r="M22" s="63">
        <f>SUMIF(A:A,A22,J:J) / SUMIF(E:E,E22,J:J)</f>
        <v>8.3765038271473288E-2</v>
      </c>
    </row>
    <row r="23" spans="1:13">
      <c r="A23" s="35" t="str">
        <f>C23&amp;E23</f>
        <v>WMInvestment</v>
      </c>
      <c r="B23" s="60">
        <v>44008</v>
      </c>
      <c r="C23" s="35" t="s">
        <v>220</v>
      </c>
      <c r="D23" s="35" t="e" vm="80">
        <v>#VALUE!</v>
      </c>
      <c r="E23" s="35" t="s">
        <v>60</v>
      </c>
      <c r="F23" s="69">
        <v>0.2857959416976279</v>
      </c>
      <c r="G23" s="61">
        <v>104.97</v>
      </c>
      <c r="H23" s="61">
        <f>G23*F23</f>
        <v>30</v>
      </c>
      <c r="I23" s="36">
        <f>_FV(D23,"Price")</f>
        <v>102.08</v>
      </c>
      <c r="J23" s="36">
        <f>I23*F23</f>
        <v>29.174049728493856</v>
      </c>
      <c r="K23" s="36">
        <f>J23-H23</f>
        <v>-0.82595027150614442</v>
      </c>
      <c r="L23" s="64">
        <f>(J23-H23)/J23</f>
        <v>-2.831112852664576E-2</v>
      </c>
      <c r="M23" s="63">
        <f>SUMIF(A:A,A23,J:J) / SUMIF(E:E,E23,J:J)</f>
        <v>1.4633858624626015E-2</v>
      </c>
    </row>
    <row r="24" spans="1:13">
      <c r="A24" s="35" t="str">
        <f>C24&amp;E24</f>
        <v>BACInvestment</v>
      </c>
      <c r="B24" s="60">
        <v>44008</v>
      </c>
      <c r="C24" s="35" t="s">
        <v>221</v>
      </c>
      <c r="D24" s="35" t="e" vm="11">
        <v>#VALUE!</v>
      </c>
      <c r="E24" s="35" t="s">
        <v>60</v>
      </c>
      <c r="F24" s="69">
        <v>5.5431515671962215</v>
      </c>
      <c r="G24" s="61">
        <v>23.29</v>
      </c>
      <c r="H24" s="61">
        <f>G24*F24</f>
        <v>129.1</v>
      </c>
      <c r="I24" s="36">
        <f>_FV(D24,"Price")</f>
        <v>22.77</v>
      </c>
      <c r="J24" s="36">
        <f>I24*F24</f>
        <v>126.21756118505796</v>
      </c>
      <c r="K24" s="36">
        <f>J24-H24</f>
        <v>-2.8824388149420344</v>
      </c>
      <c r="L24" s="64">
        <f>(J24-H24)/J24</f>
        <v>-2.2837066315327181E-2</v>
      </c>
      <c r="M24" s="63">
        <f>SUMIF(A:A,A24,J:J) / SUMIF(E:E,E24,J:J)</f>
        <v>6.3311400491760886E-2</v>
      </c>
    </row>
    <row r="25" spans="1:13">
      <c r="A25" s="35" t="str">
        <f>C25&amp;E25</f>
        <v>CVSInvestment</v>
      </c>
      <c r="B25" s="60">
        <v>44008</v>
      </c>
      <c r="C25" s="35" t="s">
        <v>61</v>
      </c>
      <c r="D25" s="35" t="e" vm="24">
        <v>#VALUE!</v>
      </c>
      <c r="E25" s="35" t="s">
        <v>60</v>
      </c>
      <c r="F25" s="69">
        <v>1.8392581143740339</v>
      </c>
      <c r="G25" s="61">
        <v>64.7</v>
      </c>
      <c r="H25" s="61">
        <f>G25*F25</f>
        <v>119</v>
      </c>
      <c r="I25" s="36">
        <f>_FV(D25,"Price")</f>
        <v>61.28</v>
      </c>
      <c r="J25" s="36">
        <f>I25*F25</f>
        <v>112.7097372488408</v>
      </c>
      <c r="K25" s="36">
        <f>J25-H25</f>
        <v>-6.2902627511592044</v>
      </c>
      <c r="L25" s="64">
        <f>(J25-H25)/J25</f>
        <v>-5.5809399477806866E-2</v>
      </c>
      <c r="M25" s="63">
        <f>SUMIF(A:A,A25,J:J) / SUMIF(E:E,E25,J:J)</f>
        <v>5.6535804109066078E-2</v>
      </c>
    </row>
    <row r="26" spans="1:13">
      <c r="A26" s="35" t="str">
        <f>C26&amp;E26</f>
        <v>RTXInvestment</v>
      </c>
      <c r="B26" s="60">
        <v>44008</v>
      </c>
      <c r="C26" s="35" t="s">
        <v>222</v>
      </c>
      <c r="D26" s="35" t="e" vm="58">
        <v>#VALUE!</v>
      </c>
      <c r="E26" s="35" t="s">
        <v>60</v>
      </c>
      <c r="F26" s="69">
        <v>0.48551545557533582</v>
      </c>
      <c r="G26" s="61">
        <v>61.79</v>
      </c>
      <c r="H26" s="61">
        <f>G26*F26</f>
        <v>30</v>
      </c>
      <c r="I26" s="36">
        <f>_FV(D26,"Price")</f>
        <v>58.11</v>
      </c>
      <c r="J26" s="36">
        <f>I26*F26</f>
        <v>28.213303123482763</v>
      </c>
      <c r="K26" s="36">
        <f>J26-H26</f>
        <v>-1.7866968765172366</v>
      </c>
      <c r="L26" s="64">
        <f>(J26-H26)/J26</f>
        <v>-6.3328170710721082E-2</v>
      </c>
      <c r="M26" s="63">
        <f>SUMIF(A:A,A26,J:J) / SUMIF(E:E,E26,J:J)</f>
        <v>1.4151943013914963E-2</v>
      </c>
    </row>
    <row r="27" spans="1:13">
      <c r="A27" s="35" t="str">
        <f>C27&amp;E27</f>
        <v>CVXInvestment</v>
      </c>
      <c r="B27" s="60">
        <v>44008</v>
      </c>
      <c r="C27" s="35" t="s">
        <v>223</v>
      </c>
      <c r="D27" s="35" t="e" vm="14">
        <v>#VALUE!</v>
      </c>
      <c r="E27" s="35" t="s">
        <v>60</v>
      </c>
      <c r="F27" s="69">
        <v>2.2647491790284227E-3</v>
      </c>
      <c r="G27" s="61">
        <v>88.31</v>
      </c>
      <c r="H27" s="61">
        <f>G27*F27</f>
        <v>0.2</v>
      </c>
      <c r="I27" s="36">
        <f>_FV(D27,"Price")</f>
        <v>82.74</v>
      </c>
      <c r="J27" s="36">
        <f>I27*F27</f>
        <v>0.18738534707281168</v>
      </c>
      <c r="K27" s="36">
        <f>J27-H27</f>
        <v>-1.261465292718833E-2</v>
      </c>
      <c r="L27" s="64">
        <f>(J27-H27)/J27</f>
        <v>-6.7319313512207005E-2</v>
      </c>
      <c r="M27" s="63">
        <f>SUMIF(A:A,A27,J:J) / SUMIF(E:E,E27,J:J)</f>
        <v>9.399348746265308E-5</v>
      </c>
    </row>
    <row r="28" spans="1:13">
      <c r="A28" s="35" t="str">
        <f>C28&amp;E28</f>
        <v>HBIInvestment</v>
      </c>
      <c r="B28" s="60">
        <v>44008</v>
      </c>
      <c r="C28" s="35" t="s">
        <v>224</v>
      </c>
      <c r="D28" s="35" t="e" vm="35">
        <v>#VALUE!</v>
      </c>
      <c r="E28" s="35" t="s">
        <v>60</v>
      </c>
      <c r="F28" s="69">
        <v>11.867364746945897</v>
      </c>
      <c r="G28" s="61">
        <v>11.46</v>
      </c>
      <c r="H28" s="61">
        <f>G28*F28</f>
        <v>136</v>
      </c>
      <c r="I28" s="36">
        <f>_FV(D28,"Price")</f>
        <v>10.77</v>
      </c>
      <c r="J28" s="36">
        <f>I28*F28</f>
        <v>127.81151832460731</v>
      </c>
      <c r="K28" s="36">
        <f>J28-H28</f>
        <v>-8.1884816753926941</v>
      </c>
      <c r="L28" s="64">
        <f>(J28-H28)/J28</f>
        <v>-6.4066852367688221E-2</v>
      </c>
      <c r="M28" s="63">
        <f>SUMIF(A:A,A28,J:J) / SUMIF(E:E,E28,J:J)</f>
        <v>6.4110937876901364E-2</v>
      </c>
    </row>
    <row r="29" spans="1:13">
      <c r="A29" s="35" t="str">
        <f>C29&amp;E29</f>
        <v>WFCInvestment</v>
      </c>
      <c r="B29" s="60">
        <v>44008</v>
      </c>
      <c r="C29" s="35" t="s">
        <v>59</v>
      </c>
      <c r="D29" s="35" t="e" vm="81">
        <v>#VALUE!</v>
      </c>
      <c r="E29" s="35" t="s">
        <v>60</v>
      </c>
      <c r="F29" s="69">
        <v>4.9845559845559846</v>
      </c>
      <c r="G29" s="61">
        <v>25.9</v>
      </c>
      <c r="H29" s="61">
        <f>G29*F29</f>
        <v>129.1</v>
      </c>
      <c r="I29" s="36">
        <f>_FV(D29,"Price")</f>
        <v>24.04</v>
      </c>
      <c r="J29" s="36">
        <f>I29*F29</f>
        <v>119.82872586872587</v>
      </c>
      <c r="K29" s="36">
        <f>J29-H29</f>
        <v>-9.2712741312741258</v>
      </c>
      <c r="L29" s="64">
        <f>(J29-H29)/J29</f>
        <v>-7.7371048252911773E-2</v>
      </c>
      <c r="M29" s="63">
        <f>SUMIF(A:A,A29,J:J) / SUMIF(E:E,E29,J:J)</f>
        <v>6.0106726692089246E-2</v>
      </c>
    </row>
    <row r="30" spans="1:13">
      <c r="A30" s="35" t="str">
        <f>C30&amp;E30</f>
        <v/>
      </c>
      <c r="K30" s="36"/>
    </row>
    <row r="31" spans="1:13">
      <c r="A31" s="35" t="str">
        <f>C31&amp;E31</f>
        <v/>
      </c>
      <c r="K31" s="36"/>
    </row>
    <row r="32" spans="1:13">
      <c r="A32" s="35" t="str">
        <f>C32&amp;E32</f>
        <v/>
      </c>
      <c r="K32" s="36"/>
    </row>
    <row r="33" spans="1:11">
      <c r="A33" s="35" t="str">
        <f>C33&amp;E33</f>
        <v/>
      </c>
      <c r="K33" s="36"/>
    </row>
    <row r="34" spans="1:11">
      <c r="A34" s="35" t="str">
        <f>C34&amp;E34</f>
        <v/>
      </c>
      <c r="K34" s="36"/>
    </row>
    <row r="35" spans="1:11">
      <c r="A35" s="35" t="str">
        <f>C35&amp;E35</f>
        <v/>
      </c>
      <c r="K35" s="36"/>
    </row>
    <row r="36" spans="1:11">
      <c r="A36" s="35" t="str">
        <f>C36&amp;E36</f>
        <v/>
      </c>
      <c r="K36" s="36"/>
    </row>
    <row r="37" spans="1:11">
      <c r="A37" s="35" t="str">
        <f>C37&amp;E37</f>
        <v/>
      </c>
      <c r="K37" s="36"/>
    </row>
    <row r="38" spans="1:11">
      <c r="A38" s="35" t="str">
        <f>C38&amp;E38</f>
        <v/>
      </c>
      <c r="K38" s="36"/>
    </row>
    <row r="39" spans="1:11">
      <c r="A39" s="35" t="str">
        <f>C39&amp;E39</f>
        <v/>
      </c>
      <c r="K39" s="36"/>
    </row>
    <row r="40" spans="1:11">
      <c r="A40" s="35" t="str">
        <f>C40&amp;E40</f>
        <v/>
      </c>
      <c r="K40" s="36"/>
    </row>
    <row r="41" spans="1:11">
      <c r="A41" s="35" t="str">
        <f>C41&amp;E41</f>
        <v/>
      </c>
      <c r="K41" s="36"/>
    </row>
    <row r="42" spans="1:11">
      <c r="A42" s="35" t="str">
        <f>C42&amp;E42</f>
        <v/>
      </c>
      <c r="K42" s="36"/>
    </row>
    <row r="43" spans="1:11">
      <c r="A43" s="35" t="str">
        <f>C43&amp;E43</f>
        <v/>
      </c>
      <c r="K43" s="36"/>
    </row>
    <row r="44" spans="1:11">
      <c r="A44" s="35" t="str">
        <f>C44&amp;E44</f>
        <v/>
      </c>
      <c r="K44" s="36"/>
    </row>
    <row r="45" spans="1:11">
      <c r="A45" s="35" t="str">
        <f>C45&amp;E45</f>
        <v/>
      </c>
      <c r="K45" s="36"/>
    </row>
    <row r="46" spans="1:11">
      <c r="A46" s="35" t="str">
        <f>C46&amp;E46</f>
        <v/>
      </c>
      <c r="K46" s="36"/>
    </row>
    <row r="47" spans="1:11">
      <c r="A47" s="35" t="str">
        <f>C47&amp;E47</f>
        <v/>
      </c>
      <c r="K47" s="36"/>
    </row>
    <row r="48" spans="1:11">
      <c r="A48" s="35" t="str">
        <f>C48&amp;E48</f>
        <v/>
      </c>
      <c r="K48" s="36"/>
    </row>
    <row r="49" spans="1:11">
      <c r="A49" s="35" t="str">
        <f>C49&amp;E49</f>
        <v/>
      </c>
      <c r="K49" s="36"/>
    </row>
    <row r="50" spans="1:11">
      <c r="A50" s="35" t="str">
        <f>C50&amp;E50</f>
        <v/>
      </c>
      <c r="K50" s="36"/>
    </row>
    <row r="51" spans="1:11">
      <c r="A51" s="35" t="str">
        <f>C51&amp;E51</f>
        <v/>
      </c>
      <c r="K51" s="36"/>
    </row>
    <row r="52" spans="1:11">
      <c r="A52" s="35" t="str">
        <f>C52&amp;E52</f>
        <v/>
      </c>
      <c r="K52" s="36"/>
    </row>
    <row r="53" spans="1:11">
      <c r="A53" s="35" t="str">
        <f>C53&amp;E53</f>
        <v/>
      </c>
      <c r="K53" s="36"/>
    </row>
    <row r="54" spans="1:11">
      <c r="A54" s="35" t="str">
        <f>C54&amp;E54</f>
        <v/>
      </c>
      <c r="K54" s="36"/>
    </row>
    <row r="55" spans="1:11">
      <c r="A55" s="35" t="str">
        <f>C55&amp;E55</f>
        <v/>
      </c>
      <c r="K55" s="36"/>
    </row>
    <row r="56" spans="1:11">
      <c r="A56" s="35" t="str">
        <f>C56&amp;E56</f>
        <v/>
      </c>
      <c r="K56" s="36"/>
    </row>
    <row r="57" spans="1:11">
      <c r="A57" s="35" t="str">
        <f>C57&amp;E57</f>
        <v/>
      </c>
      <c r="K57" s="36"/>
    </row>
    <row r="58" spans="1:11">
      <c r="A58" s="35" t="str">
        <f>C58&amp;E58</f>
        <v/>
      </c>
      <c r="K58" s="36"/>
    </row>
    <row r="59" spans="1:11">
      <c r="A59" s="35" t="str">
        <f>C59&amp;E59</f>
        <v/>
      </c>
      <c r="K59" s="36"/>
    </row>
    <row r="60" spans="1:11">
      <c r="A60" s="35" t="str">
        <f>C60&amp;E60</f>
        <v/>
      </c>
      <c r="K60" s="36"/>
    </row>
    <row r="61" spans="1:11">
      <c r="A61" s="35" t="str">
        <f>C61&amp;E61</f>
        <v/>
      </c>
      <c r="K61" s="36"/>
    </row>
    <row r="62" spans="1:11">
      <c r="A62" s="35" t="str">
        <f>C62&amp;E62</f>
        <v/>
      </c>
      <c r="K62" s="36"/>
    </row>
    <row r="63" spans="1:11">
      <c r="A63" s="35" t="str">
        <f>C63&amp;E63</f>
        <v/>
      </c>
      <c r="K63" s="36"/>
    </row>
    <row r="64" spans="1:11">
      <c r="A64" s="35" t="str">
        <f>C64&amp;E64</f>
        <v/>
      </c>
      <c r="K64" s="36"/>
    </row>
    <row r="65" spans="1:11">
      <c r="A65" s="35" t="str">
        <f>C65&amp;E65</f>
        <v/>
      </c>
      <c r="K65" s="36"/>
    </row>
    <row r="66" spans="1:11">
      <c r="A66" s="35" t="str">
        <f>C66&amp;E66</f>
        <v/>
      </c>
      <c r="K66" s="36"/>
    </row>
    <row r="67" spans="1:11">
      <c r="A67" s="35" t="str">
        <f>C67&amp;E67</f>
        <v/>
      </c>
      <c r="K67" s="36"/>
    </row>
    <row r="68" spans="1:11">
      <c r="A68" s="35" t="str">
        <f>C68&amp;E68</f>
        <v/>
      </c>
      <c r="K68" s="36"/>
    </row>
    <row r="69" spans="1:11">
      <c r="A69" s="35" t="str">
        <f>C69&amp;E69</f>
        <v/>
      </c>
      <c r="K69" s="36"/>
    </row>
    <row r="70" spans="1:11">
      <c r="A70" s="35" t="str">
        <f>C70&amp;E70</f>
        <v/>
      </c>
      <c r="K70" s="36"/>
    </row>
    <row r="71" spans="1:11">
      <c r="A71" s="35" t="str">
        <f>C71&amp;E71</f>
        <v/>
      </c>
      <c r="K71" s="36"/>
    </row>
    <row r="72" spans="1:11">
      <c r="A72" s="35" t="str">
        <f>C72&amp;E72</f>
        <v/>
      </c>
      <c r="K72" s="36"/>
    </row>
    <row r="73" spans="1:11">
      <c r="A73" s="35" t="str">
        <f>C73&amp;E73</f>
        <v/>
      </c>
      <c r="K73" s="36"/>
    </row>
    <row r="74" spans="1:11">
      <c r="A74" s="35" t="str">
        <f>C74&amp;E74</f>
        <v/>
      </c>
      <c r="K74" s="36"/>
    </row>
    <row r="75" spans="1:11">
      <c r="A75" s="35" t="str">
        <f>C75&amp;E75</f>
        <v/>
      </c>
      <c r="K75" s="36"/>
    </row>
    <row r="76" spans="1:11">
      <c r="A76" s="35" t="str">
        <f>C76&amp;E76</f>
        <v/>
      </c>
      <c r="K76" s="36"/>
    </row>
    <row r="77" spans="1:11">
      <c r="A77" s="35" t="str">
        <f>C77&amp;E77</f>
        <v/>
      </c>
      <c r="K77" s="36"/>
    </row>
    <row r="78" spans="1:11">
      <c r="A78" s="35" t="str">
        <f>C78&amp;E78</f>
        <v/>
      </c>
      <c r="K78" s="36"/>
    </row>
    <row r="79" spans="1:11">
      <c r="A79" s="35" t="str">
        <f>C79&amp;E79</f>
        <v/>
      </c>
      <c r="K79" s="36"/>
    </row>
    <row r="80" spans="1:11">
      <c r="A80" s="35" t="str">
        <f>C80&amp;E80</f>
        <v/>
      </c>
      <c r="K80" s="36"/>
    </row>
    <row r="81" spans="1:11">
      <c r="A81" s="35" t="str">
        <f>C81&amp;E81</f>
        <v/>
      </c>
      <c r="K81" s="36"/>
    </row>
    <row r="82" spans="1:11">
      <c r="A82" s="35" t="str">
        <f>C82&amp;E82</f>
        <v/>
      </c>
      <c r="K82" s="36"/>
    </row>
    <row r="83" spans="1:11">
      <c r="A83" s="35" t="str">
        <f>C83&amp;E83</f>
        <v/>
      </c>
      <c r="K83" s="36"/>
    </row>
    <row r="84" spans="1:11">
      <c r="A84" s="35" t="str">
        <f>C84&amp;E84</f>
        <v/>
      </c>
      <c r="K84" s="36"/>
    </row>
    <row r="85" spans="1:11">
      <c r="A85" s="35" t="str">
        <f>C85&amp;E85</f>
        <v/>
      </c>
      <c r="K85" s="36"/>
    </row>
    <row r="86" spans="1:11">
      <c r="A86" s="35" t="str">
        <f>C86&amp;E86</f>
        <v/>
      </c>
      <c r="K86" s="36"/>
    </row>
    <row r="87" spans="1:11">
      <c r="A87" s="35" t="str">
        <f>C87&amp;E87</f>
        <v/>
      </c>
      <c r="K87" s="36"/>
    </row>
    <row r="88" spans="1:11">
      <c r="A88" s="35" t="str">
        <f>C88&amp;E88</f>
        <v/>
      </c>
      <c r="K88" s="36"/>
    </row>
    <row r="89" spans="1:11">
      <c r="A89" s="35" t="str">
        <f>C89&amp;E89</f>
        <v/>
      </c>
      <c r="K89" s="36"/>
    </row>
    <row r="90" spans="1:11">
      <c r="A90" s="35" t="str">
        <f>C90&amp;E90</f>
        <v/>
      </c>
      <c r="K90" s="36"/>
    </row>
    <row r="91" spans="1:11">
      <c r="A91" s="35" t="str">
        <f>C91&amp;E91</f>
        <v/>
      </c>
      <c r="K91" s="36"/>
    </row>
    <row r="92" spans="1:11">
      <c r="A92" s="35" t="str">
        <f>C92&amp;E92</f>
        <v/>
      </c>
      <c r="K92" s="36"/>
    </row>
    <row r="93" spans="1:11">
      <c r="A93" s="35" t="str">
        <f>C93&amp;E93</f>
        <v/>
      </c>
      <c r="K93" s="36"/>
    </row>
    <row r="94" spans="1:11">
      <c r="A94" s="35" t="str">
        <f>C94&amp;E94</f>
        <v/>
      </c>
      <c r="K94" s="36"/>
    </row>
    <row r="95" spans="1:11">
      <c r="A95" s="35" t="str">
        <f>C95&amp;E95</f>
        <v/>
      </c>
      <c r="K95" s="36"/>
    </row>
    <row r="96" spans="1:11">
      <c r="A96" s="35" t="str">
        <f>C96&amp;E96</f>
        <v/>
      </c>
      <c r="K96" s="36"/>
    </row>
    <row r="97" spans="1:11">
      <c r="A97" s="35" t="str">
        <f>C97&amp;E97</f>
        <v/>
      </c>
      <c r="K97" s="36"/>
    </row>
    <row r="98" spans="1:11">
      <c r="A98" s="35" t="str">
        <f>C98&amp;E98</f>
        <v/>
      </c>
      <c r="K98" s="36"/>
    </row>
    <row r="99" spans="1:11">
      <c r="A99" s="35" t="str">
        <f>C99&amp;E99</f>
        <v/>
      </c>
      <c r="K99" s="36"/>
    </row>
    <row r="100" spans="1:11">
      <c r="A100" s="35" t="str">
        <f>C100&amp;E100</f>
        <v/>
      </c>
      <c r="K100" s="36"/>
    </row>
    <row r="101" spans="1:11">
      <c r="A101" s="35" t="str">
        <f>C101&amp;E101</f>
        <v/>
      </c>
      <c r="K101" s="36"/>
    </row>
    <row r="102" spans="1:11">
      <c r="A102" s="35" t="str">
        <f>C102&amp;E102</f>
        <v/>
      </c>
      <c r="K102" s="36"/>
    </row>
    <row r="103" spans="1:11">
      <c r="A103" s="35" t="str">
        <f>C103&amp;E103</f>
        <v/>
      </c>
      <c r="K103" s="36"/>
    </row>
    <row r="104" spans="1:11">
      <c r="A104" s="35" t="str">
        <f>C104&amp;E104</f>
        <v/>
      </c>
      <c r="K104" s="36"/>
    </row>
    <row r="105" spans="1:11">
      <c r="A105" s="35" t="str">
        <f>C105&amp;E105</f>
        <v/>
      </c>
      <c r="K105" s="36"/>
    </row>
    <row r="106" spans="1:11">
      <c r="A106" s="35" t="str">
        <f>C106&amp;E106</f>
        <v/>
      </c>
      <c r="K106" s="36"/>
    </row>
    <row r="107" spans="1:11">
      <c r="A107" s="35" t="str">
        <f>C107&amp;E107</f>
        <v/>
      </c>
      <c r="K107" s="36"/>
    </row>
    <row r="108" spans="1:11">
      <c r="A108" s="35" t="str">
        <f>C108&amp;E108</f>
        <v/>
      </c>
      <c r="K108" s="36"/>
    </row>
    <row r="109" spans="1:11">
      <c r="A109" s="35" t="str">
        <f>C109&amp;E109</f>
        <v/>
      </c>
      <c r="K109" s="36"/>
    </row>
    <row r="110" spans="1:11">
      <c r="A110" s="35" t="str">
        <f>C110&amp;E110</f>
        <v/>
      </c>
      <c r="K110" s="36"/>
    </row>
    <row r="111" spans="1:11">
      <c r="A111" s="35" t="str">
        <f>C111&amp;E111</f>
        <v/>
      </c>
      <c r="K111" s="36"/>
    </row>
    <row r="112" spans="1:11">
      <c r="A112" s="35" t="str">
        <f>C112&amp;E112</f>
        <v/>
      </c>
      <c r="K112" s="36"/>
    </row>
    <row r="113" spans="1:11">
      <c r="A113" s="35" t="str">
        <f>C113&amp;E113</f>
        <v/>
      </c>
      <c r="K113" s="36"/>
    </row>
    <row r="114" spans="1:11">
      <c r="A114" s="35" t="str">
        <f>C114&amp;E114</f>
        <v/>
      </c>
      <c r="K114" s="36"/>
    </row>
    <row r="115" spans="1:11">
      <c r="A115" s="35" t="str">
        <f>C115&amp;E115</f>
        <v/>
      </c>
      <c r="K115" s="36"/>
    </row>
    <row r="116" spans="1:11">
      <c r="A116" s="35" t="str">
        <f>C116&amp;E116</f>
        <v/>
      </c>
      <c r="K116" s="36"/>
    </row>
    <row r="117" spans="1:11">
      <c r="A117" s="35" t="str">
        <f>C117&amp;E117</f>
        <v/>
      </c>
      <c r="K117" s="36"/>
    </row>
    <row r="118" spans="1:11">
      <c r="A118" s="35" t="str">
        <f>C118&amp;E118</f>
        <v/>
      </c>
      <c r="K118" s="36"/>
    </row>
    <row r="119" spans="1:11">
      <c r="A119" s="35" t="str">
        <f>C119&amp;E119</f>
        <v/>
      </c>
      <c r="K119" s="36"/>
    </row>
    <row r="120" spans="1:11">
      <c r="A120" s="35" t="str">
        <f>C120&amp;E120</f>
        <v/>
      </c>
      <c r="K120" s="36"/>
    </row>
    <row r="121" spans="1:11">
      <c r="A121" s="35" t="str">
        <f>C121&amp;E121</f>
        <v/>
      </c>
      <c r="K121" s="36"/>
    </row>
    <row r="122" spans="1:11">
      <c r="A122" s="35" t="str">
        <f>C122&amp;E122</f>
        <v/>
      </c>
      <c r="K122" s="36"/>
    </row>
    <row r="123" spans="1:11">
      <c r="A123" s="35" t="str">
        <f>C123&amp;E123</f>
        <v/>
      </c>
      <c r="K123" s="36"/>
    </row>
    <row r="124" spans="1:11">
      <c r="A124" s="35" t="str">
        <f>C124&amp;E124</f>
        <v/>
      </c>
      <c r="K124" s="36"/>
    </row>
    <row r="125" spans="1:11">
      <c r="A125" s="35" t="str">
        <f>C125&amp;E125</f>
        <v/>
      </c>
      <c r="K125" s="36"/>
    </row>
    <row r="126" spans="1:11">
      <c r="A126" s="35" t="str">
        <f>C126&amp;E126</f>
        <v/>
      </c>
      <c r="K126" s="36"/>
    </row>
    <row r="127" spans="1:11">
      <c r="A127" s="35" t="str">
        <f>C127&amp;E127</f>
        <v/>
      </c>
      <c r="K127" s="36"/>
    </row>
    <row r="128" spans="1:11">
      <c r="A128" s="35" t="str">
        <f>C128&amp;E128</f>
        <v/>
      </c>
      <c r="K128" s="36"/>
    </row>
    <row r="129" spans="1:11">
      <c r="A129" s="35" t="str">
        <f>C129&amp;E129</f>
        <v/>
      </c>
      <c r="K129" s="36"/>
    </row>
    <row r="130" spans="1:11">
      <c r="A130" s="35" t="str">
        <f>C130&amp;E130</f>
        <v/>
      </c>
      <c r="K130" s="36"/>
    </row>
    <row r="131" spans="1:11">
      <c r="A131" s="35" t="str">
        <f>C131&amp;E131</f>
        <v/>
      </c>
      <c r="K131" s="36"/>
    </row>
    <row r="132" spans="1:11">
      <c r="A132" s="35" t="str">
        <f>C132&amp;E132</f>
        <v/>
      </c>
      <c r="K132" s="36"/>
    </row>
    <row r="133" spans="1:11">
      <c r="A133" s="35" t="str">
        <f>C133&amp;E133</f>
        <v/>
      </c>
      <c r="K133" s="36"/>
    </row>
    <row r="134" spans="1:11">
      <c r="A134" s="35" t="str">
        <f>C134&amp;E134</f>
        <v/>
      </c>
      <c r="K134" s="36"/>
    </row>
    <row r="135" spans="1:11">
      <c r="A135" s="35" t="str">
        <f>C135&amp;E135</f>
        <v/>
      </c>
      <c r="K135" s="36"/>
    </row>
    <row r="136" spans="1:11">
      <c r="A136" s="35" t="str">
        <f>C136&amp;E136</f>
        <v/>
      </c>
      <c r="K136" s="36"/>
    </row>
    <row r="137" spans="1:11">
      <c r="A137" s="35" t="str">
        <f>C137&amp;E137</f>
        <v/>
      </c>
      <c r="K137" s="36"/>
    </row>
    <row r="138" spans="1:11">
      <c r="A138" s="35" t="str">
        <f>C138&amp;E138</f>
        <v/>
      </c>
      <c r="K138" s="36"/>
    </row>
    <row r="139" spans="1:11">
      <c r="A139" s="35" t="str">
        <f>C139&amp;E139</f>
        <v/>
      </c>
      <c r="K139" s="36"/>
    </row>
    <row r="140" spans="1:11">
      <c r="A140" s="35" t="str">
        <f>C140&amp;E140</f>
        <v/>
      </c>
      <c r="K140" s="36"/>
    </row>
    <row r="141" spans="1:11">
      <c r="A141" s="35" t="str">
        <f>C141&amp;E141</f>
        <v/>
      </c>
      <c r="K141" s="36"/>
    </row>
    <row r="142" spans="1:11">
      <c r="A142" s="35" t="str">
        <f>C142&amp;E142</f>
        <v/>
      </c>
      <c r="K142" s="36"/>
    </row>
    <row r="143" spans="1:11">
      <c r="A143" s="35" t="str">
        <f>C143&amp;E143</f>
        <v/>
      </c>
      <c r="K143" s="36"/>
    </row>
    <row r="144" spans="1:11">
      <c r="A144" s="35" t="str">
        <f>C144&amp;E144</f>
        <v/>
      </c>
      <c r="K144" s="36"/>
    </row>
    <row r="145" spans="1:11">
      <c r="A145" s="35" t="str">
        <f>C145&amp;E145</f>
        <v/>
      </c>
      <c r="K145" s="36"/>
    </row>
    <row r="146" spans="1:11">
      <c r="A146" s="35" t="str">
        <f>C146&amp;E146</f>
        <v/>
      </c>
      <c r="K146" s="36"/>
    </row>
    <row r="147" spans="1:11">
      <c r="A147" s="35" t="str">
        <f>C147&amp;E147</f>
        <v/>
      </c>
      <c r="K147" s="36"/>
    </row>
    <row r="148" spans="1:11">
      <c r="A148" s="35" t="str">
        <f>C148&amp;E148</f>
        <v/>
      </c>
      <c r="K148" s="36"/>
    </row>
    <row r="149" spans="1:11">
      <c r="A149" s="35" t="str">
        <f>C149&amp;E149</f>
        <v/>
      </c>
      <c r="K149" s="36"/>
    </row>
    <row r="150" spans="1:11">
      <c r="A150" s="35" t="str">
        <f>C150&amp;E150</f>
        <v/>
      </c>
      <c r="K150" s="36"/>
    </row>
    <row r="151" spans="1:11">
      <c r="A151" s="35" t="str">
        <f>C151&amp;E151</f>
        <v/>
      </c>
      <c r="K151" s="36"/>
    </row>
    <row r="152" spans="1:11">
      <c r="A152" s="35" t="str">
        <f>C152&amp;E152</f>
        <v/>
      </c>
      <c r="K152" s="36"/>
    </row>
    <row r="153" spans="1:11">
      <c r="A153" s="35" t="str">
        <f>C153&amp;E153</f>
        <v/>
      </c>
      <c r="K153" s="36"/>
    </row>
    <row r="154" spans="1:11">
      <c r="A154" s="35" t="str">
        <f>C154&amp;E154</f>
        <v/>
      </c>
      <c r="K154" s="36"/>
    </row>
    <row r="155" spans="1:11">
      <c r="A155" s="35" t="str">
        <f>C155&amp;E155</f>
        <v/>
      </c>
      <c r="K155" s="36"/>
    </row>
    <row r="156" spans="1:11">
      <c r="A156" s="35" t="str">
        <f>C156&amp;E156</f>
        <v/>
      </c>
      <c r="K156" s="36"/>
    </row>
    <row r="157" spans="1:11">
      <c r="A157" s="35" t="str">
        <f>C157&amp;E157</f>
        <v/>
      </c>
      <c r="K157" s="36"/>
    </row>
    <row r="158" spans="1:11">
      <c r="A158" s="35" t="str">
        <f>C158&amp;E158</f>
        <v/>
      </c>
      <c r="K158" s="36"/>
    </row>
    <row r="159" spans="1:11">
      <c r="A159" s="35" t="str">
        <f>C159&amp;E159</f>
        <v/>
      </c>
      <c r="K159" s="36"/>
    </row>
    <row r="160" spans="1:11">
      <c r="A160" s="35" t="str">
        <f>C160&amp;E160</f>
        <v/>
      </c>
      <c r="K160" s="36"/>
    </row>
    <row r="161" spans="1:11">
      <c r="A161" s="35" t="str">
        <f>C161&amp;E161</f>
        <v/>
      </c>
      <c r="K161" s="36"/>
    </row>
    <row r="162" spans="1:11">
      <c r="A162" s="35" t="str">
        <f>C162&amp;E162</f>
        <v/>
      </c>
      <c r="K162" s="36"/>
    </row>
    <row r="163" spans="1:11">
      <c r="A163" s="35" t="str">
        <f>C163&amp;E163</f>
        <v/>
      </c>
      <c r="K163" s="36"/>
    </row>
    <row r="164" spans="1:11">
      <c r="A164" s="35" t="str">
        <f>C164&amp;E164</f>
        <v/>
      </c>
      <c r="K164" s="36"/>
    </row>
    <row r="165" spans="1:11">
      <c r="A165" s="35" t="str">
        <f>C165&amp;E165</f>
        <v/>
      </c>
      <c r="K165" s="36"/>
    </row>
    <row r="166" spans="1:11">
      <c r="A166" s="35" t="str">
        <f>C166&amp;E166</f>
        <v/>
      </c>
      <c r="K166" s="36"/>
    </row>
    <row r="167" spans="1:11">
      <c r="A167" s="35" t="str">
        <f>C167&amp;E167</f>
        <v/>
      </c>
      <c r="K167" s="36"/>
    </row>
    <row r="168" spans="1:11">
      <c r="A168" s="35" t="str">
        <f>C168&amp;E168</f>
        <v/>
      </c>
      <c r="K168" s="36"/>
    </row>
    <row r="169" spans="1:11">
      <c r="A169" s="35" t="str">
        <f>C169&amp;E169</f>
        <v/>
      </c>
      <c r="K169" s="36"/>
    </row>
    <row r="170" spans="1:11">
      <c r="A170" s="35" t="str">
        <f>C170&amp;E170</f>
        <v/>
      </c>
      <c r="K170" s="36"/>
    </row>
    <row r="171" spans="1:11">
      <c r="A171" s="35" t="str">
        <f>C171&amp;E171</f>
        <v/>
      </c>
      <c r="K171" s="36"/>
    </row>
    <row r="172" spans="1:11">
      <c r="A172" s="35" t="str">
        <f>C172&amp;E172</f>
        <v/>
      </c>
      <c r="K172" s="36"/>
    </row>
    <row r="173" spans="1:11">
      <c r="A173" s="35" t="str">
        <f>C173&amp;E173</f>
        <v/>
      </c>
      <c r="K173" s="36"/>
    </row>
    <row r="174" spans="1:11">
      <c r="A174" s="35" t="str">
        <f>C174&amp;E174</f>
        <v/>
      </c>
      <c r="K174" s="36"/>
    </row>
    <row r="175" spans="1:11">
      <c r="A175" s="35" t="str">
        <f>C175&amp;E175</f>
        <v/>
      </c>
      <c r="K175" s="36"/>
    </row>
    <row r="176" spans="1:11">
      <c r="A176" s="35" t="str">
        <f>C176&amp;E176</f>
        <v/>
      </c>
      <c r="K176" s="36"/>
    </row>
    <row r="177" spans="1:11">
      <c r="A177" s="35" t="str">
        <f>C177&amp;E177</f>
        <v/>
      </c>
      <c r="K177" s="36"/>
    </row>
    <row r="178" spans="1:11">
      <c r="A178" s="35" t="str">
        <f>C178&amp;E178</f>
        <v/>
      </c>
      <c r="K178" s="36"/>
    </row>
    <row r="179" spans="1:11">
      <c r="A179" s="35" t="str">
        <f>C179&amp;E179</f>
        <v/>
      </c>
      <c r="K179" s="36"/>
    </row>
    <row r="180" spans="1:11">
      <c r="A180" s="35" t="str">
        <f>C180&amp;E180</f>
        <v/>
      </c>
      <c r="K180" s="36"/>
    </row>
    <row r="181" spans="1:11">
      <c r="A181" s="35" t="str">
        <f>C181&amp;E181</f>
        <v/>
      </c>
      <c r="K181" s="36"/>
    </row>
    <row r="182" spans="1:11">
      <c r="A182" s="35" t="str">
        <f>C182&amp;E182</f>
        <v/>
      </c>
      <c r="K182" s="36"/>
    </row>
    <row r="183" spans="1:11">
      <c r="A183" s="35" t="str">
        <f>C183&amp;E183</f>
        <v/>
      </c>
      <c r="K183" s="36"/>
    </row>
    <row r="184" spans="1:11">
      <c r="A184" s="35" t="str">
        <f>C184&amp;E184</f>
        <v/>
      </c>
      <c r="K184" s="36"/>
    </row>
    <row r="185" spans="1:11">
      <c r="A185" s="35" t="str">
        <f>C185&amp;E185</f>
        <v/>
      </c>
      <c r="K185" s="36"/>
    </row>
    <row r="186" spans="1:11">
      <c r="A186" s="35" t="str">
        <f>C186&amp;E186</f>
        <v/>
      </c>
      <c r="K186" s="36"/>
    </row>
    <row r="187" spans="1:11">
      <c r="A187" s="35" t="str">
        <f>C187&amp;E187</f>
        <v/>
      </c>
      <c r="K187" s="36"/>
    </row>
    <row r="188" spans="1:11">
      <c r="A188" s="35" t="str">
        <f>C188&amp;E188</f>
        <v/>
      </c>
      <c r="K188" s="36"/>
    </row>
    <row r="189" spans="1:11">
      <c r="A189" s="35" t="str">
        <f>C189&amp;E189</f>
        <v/>
      </c>
      <c r="K189" s="36"/>
    </row>
    <row r="190" spans="1:11">
      <c r="A190" s="35" t="str">
        <f>C190&amp;E190</f>
        <v/>
      </c>
      <c r="K190" s="36"/>
    </row>
    <row r="191" spans="1:11">
      <c r="A191" s="35" t="str">
        <f>C191&amp;E191</f>
        <v/>
      </c>
      <c r="K191" s="36"/>
    </row>
    <row r="192" spans="1:11">
      <c r="A192" s="35" t="str">
        <f>C192&amp;E192</f>
        <v/>
      </c>
      <c r="K192" s="36"/>
    </row>
    <row r="193" spans="1:11">
      <c r="A193" s="35" t="str">
        <f>C193&amp;E193</f>
        <v/>
      </c>
      <c r="K193" s="36"/>
    </row>
    <row r="194" spans="1:11">
      <c r="A194" s="35" t="str">
        <f>C194&amp;E194</f>
        <v/>
      </c>
      <c r="K194" s="36"/>
    </row>
    <row r="195" spans="1:11">
      <c r="A195" s="35" t="str">
        <f>C195&amp;E195</f>
        <v/>
      </c>
      <c r="K195" s="36"/>
    </row>
    <row r="196" spans="1:11">
      <c r="A196" s="35" t="str">
        <f>C196&amp;E196</f>
        <v/>
      </c>
      <c r="K196" s="36"/>
    </row>
    <row r="197" spans="1:11">
      <c r="A197" s="35" t="str">
        <f>C197&amp;E197</f>
        <v/>
      </c>
      <c r="K197" s="36"/>
    </row>
    <row r="198" spans="1:11">
      <c r="A198" s="35" t="str">
        <f>C198&amp;E198</f>
        <v/>
      </c>
      <c r="K198" s="36"/>
    </row>
    <row r="199" spans="1:11">
      <c r="A199" s="35" t="str">
        <f>C199&amp;E199</f>
        <v/>
      </c>
      <c r="K199" s="36"/>
    </row>
    <row r="200" spans="1:11">
      <c r="A200" s="35" t="str">
        <f>C200&amp;E200</f>
        <v/>
      </c>
      <c r="K200" s="36"/>
    </row>
    <row r="201" spans="1:11">
      <c r="A201" s="35" t="str">
        <f>C201&amp;E201</f>
        <v/>
      </c>
      <c r="K201" s="36"/>
    </row>
    <row r="202" spans="1:11">
      <c r="A202" s="35" t="str">
        <f>C202&amp;E202</f>
        <v/>
      </c>
      <c r="K202" s="36"/>
    </row>
    <row r="203" spans="1:11">
      <c r="A203" s="35" t="str">
        <f>C203&amp;E203</f>
        <v/>
      </c>
      <c r="K203" s="36"/>
    </row>
    <row r="204" spans="1:11">
      <c r="A204" s="35" t="str">
        <f>C204&amp;E204</f>
        <v/>
      </c>
      <c r="K204" s="36"/>
    </row>
    <row r="205" spans="1:11">
      <c r="A205" s="35" t="str">
        <f>C205&amp;E205</f>
        <v/>
      </c>
      <c r="K205" s="36"/>
    </row>
    <row r="206" spans="1:11">
      <c r="A206" s="35" t="str">
        <f>C206&amp;E206</f>
        <v/>
      </c>
      <c r="K206" s="36"/>
    </row>
    <row r="207" spans="1:11">
      <c r="A207" s="35" t="str">
        <f>C207&amp;E207</f>
        <v/>
      </c>
      <c r="K207" s="36"/>
    </row>
    <row r="208" spans="1:11">
      <c r="A208" s="35" t="str">
        <f>C208&amp;E208</f>
        <v/>
      </c>
      <c r="K208" s="36"/>
    </row>
    <row r="209" spans="1:11">
      <c r="A209" s="35" t="str">
        <f>C209&amp;E209</f>
        <v/>
      </c>
      <c r="K209" s="36"/>
    </row>
    <row r="210" spans="1:11">
      <c r="A210" s="35" t="str">
        <f>C210&amp;E210</f>
        <v/>
      </c>
      <c r="K210" s="36"/>
    </row>
    <row r="211" spans="1:11">
      <c r="A211" s="35" t="str">
        <f>C211&amp;E211</f>
        <v/>
      </c>
      <c r="K211" s="36"/>
    </row>
    <row r="212" spans="1:11">
      <c r="A212" s="35" t="str">
        <f>C212&amp;E212</f>
        <v/>
      </c>
      <c r="K212" s="36"/>
    </row>
    <row r="213" spans="1:11">
      <c r="A213" s="35" t="str">
        <f>C213&amp;E213</f>
        <v/>
      </c>
      <c r="K213" s="36"/>
    </row>
    <row r="214" spans="1:11">
      <c r="A214" s="35" t="str">
        <f>C214&amp;E214</f>
        <v/>
      </c>
      <c r="K214" s="36"/>
    </row>
    <row r="215" spans="1:11">
      <c r="A215" s="35" t="str">
        <f>C215&amp;E215</f>
        <v/>
      </c>
      <c r="K215" s="36"/>
    </row>
    <row r="216" spans="1:11">
      <c r="A216" s="35" t="str">
        <f>C216&amp;E216</f>
        <v/>
      </c>
      <c r="K216" s="36"/>
    </row>
    <row r="217" spans="1:11">
      <c r="A217" s="35" t="str">
        <f>C217&amp;E217</f>
        <v/>
      </c>
      <c r="K217" s="36"/>
    </row>
    <row r="218" spans="1:11">
      <c r="A218" s="35" t="str">
        <f>C218&amp;E218</f>
        <v/>
      </c>
      <c r="K218" s="36"/>
    </row>
    <row r="219" spans="1:11">
      <c r="A219" s="35" t="str">
        <f>C219&amp;E219</f>
        <v/>
      </c>
      <c r="K219" s="36"/>
    </row>
    <row r="220" spans="1:11">
      <c r="A220" s="35" t="str">
        <f>C220&amp;E220</f>
        <v/>
      </c>
      <c r="K220" s="36"/>
    </row>
    <row r="221" spans="1:11">
      <c r="A221" s="35" t="str">
        <f>C221&amp;E221</f>
        <v/>
      </c>
      <c r="K221" s="36"/>
    </row>
    <row r="222" spans="1:11">
      <c r="A222" s="35" t="str">
        <f>C222&amp;E222</f>
        <v/>
      </c>
      <c r="K222" s="36"/>
    </row>
    <row r="223" spans="1:11">
      <c r="A223" s="35" t="str">
        <f>C223&amp;E223</f>
        <v/>
      </c>
      <c r="K223" s="36"/>
    </row>
    <row r="224" spans="1:11">
      <c r="A224" s="35" t="str">
        <f>C224&amp;E224</f>
        <v/>
      </c>
      <c r="K224" s="36"/>
    </row>
    <row r="225" spans="1:11">
      <c r="A225" s="35" t="str">
        <f>C225&amp;E225</f>
        <v/>
      </c>
      <c r="K225" s="36"/>
    </row>
    <row r="226" spans="1:11">
      <c r="A226" s="35" t="str">
        <f>C226&amp;E226</f>
        <v/>
      </c>
      <c r="K226" s="36"/>
    </row>
    <row r="227" spans="1:11">
      <c r="A227" s="35" t="str">
        <f>C227&amp;E227</f>
        <v/>
      </c>
      <c r="K227" s="36"/>
    </row>
    <row r="228" spans="1:11">
      <c r="A228" s="35" t="str">
        <f>C228&amp;E228</f>
        <v/>
      </c>
      <c r="K228" s="36"/>
    </row>
    <row r="229" spans="1:11">
      <c r="A229" s="35" t="str">
        <f>C229&amp;E229</f>
        <v/>
      </c>
      <c r="K229" s="36"/>
    </row>
    <row r="230" spans="1:11">
      <c r="A230" s="35" t="str">
        <f>C230&amp;E230</f>
        <v/>
      </c>
      <c r="K230" s="36"/>
    </row>
    <row r="231" spans="1:11">
      <c r="A231" s="35" t="str">
        <f>C231&amp;E231</f>
        <v/>
      </c>
      <c r="K231" s="36"/>
    </row>
    <row r="232" spans="1:11">
      <c r="A232" s="35" t="str">
        <f>C232&amp;E232</f>
        <v/>
      </c>
      <c r="K232" s="36"/>
    </row>
    <row r="233" spans="1:11">
      <c r="A233" s="35" t="str">
        <f>C233&amp;E233</f>
        <v/>
      </c>
      <c r="K233" s="36"/>
    </row>
    <row r="234" spans="1:11">
      <c r="A234" s="35" t="str">
        <f>C234&amp;E234</f>
        <v/>
      </c>
      <c r="K234" s="36"/>
    </row>
    <row r="235" spans="1:11">
      <c r="A235" s="35" t="str">
        <f>C235&amp;E235</f>
        <v/>
      </c>
      <c r="K235" s="36"/>
    </row>
    <row r="236" spans="1:11">
      <c r="A236" s="35" t="str">
        <f>C236&amp;E236</f>
        <v/>
      </c>
      <c r="K236" s="36"/>
    </row>
    <row r="237" spans="1:11">
      <c r="A237" s="35" t="str">
        <f>C237&amp;E237</f>
        <v/>
      </c>
      <c r="K237" s="36"/>
    </row>
    <row r="238" spans="1:11">
      <c r="A238" s="35" t="str">
        <f>C238&amp;E238</f>
        <v/>
      </c>
      <c r="K238" s="36"/>
    </row>
    <row r="239" spans="1:11">
      <c r="A239" s="35" t="str">
        <f>C239&amp;E239</f>
        <v/>
      </c>
      <c r="K239" s="36"/>
    </row>
    <row r="240" spans="1:11">
      <c r="A240" s="35" t="str">
        <f>C240&amp;E240</f>
        <v/>
      </c>
      <c r="K240" s="36"/>
    </row>
    <row r="241" spans="1:11">
      <c r="A241" s="35" t="str">
        <f>C241&amp;E241</f>
        <v/>
      </c>
      <c r="K241" s="36"/>
    </row>
    <row r="242" spans="1:11">
      <c r="A242" s="35" t="str">
        <f>C242&amp;E242</f>
        <v/>
      </c>
      <c r="K242" s="36"/>
    </row>
    <row r="243" spans="1:11">
      <c r="A243" s="35" t="str">
        <f>C243&amp;E243</f>
        <v/>
      </c>
      <c r="K243" s="36"/>
    </row>
    <row r="244" spans="1:11">
      <c r="A244" s="35" t="str">
        <f>C244&amp;E244</f>
        <v/>
      </c>
      <c r="K244" s="36"/>
    </row>
    <row r="245" spans="1:11">
      <c r="A245" s="35" t="str">
        <f>C245&amp;E245</f>
        <v/>
      </c>
      <c r="K245" s="36"/>
    </row>
    <row r="246" spans="1:11">
      <c r="A246" s="35" t="str">
        <f>C246&amp;E246</f>
        <v/>
      </c>
      <c r="K246" s="36"/>
    </row>
    <row r="247" spans="1:11">
      <c r="A247" s="35" t="str">
        <f>C247&amp;E247</f>
        <v/>
      </c>
      <c r="K247" s="36"/>
    </row>
    <row r="248" spans="1:11">
      <c r="A248" s="35" t="str">
        <f>C248&amp;E248</f>
        <v/>
      </c>
      <c r="K248" s="36"/>
    </row>
    <row r="249" spans="1:11">
      <c r="A249" s="35" t="str">
        <f>C249&amp;E249</f>
        <v/>
      </c>
      <c r="K249" s="36"/>
    </row>
    <row r="250" spans="1:11">
      <c r="A250" s="35" t="str">
        <f>C250&amp;E250</f>
        <v/>
      </c>
      <c r="K250" s="36"/>
    </row>
    <row r="251" spans="1:11">
      <c r="A251" s="35" t="str">
        <f>C251&amp;E251</f>
        <v/>
      </c>
      <c r="K251" s="36"/>
    </row>
    <row r="252" spans="1:11">
      <c r="A252" s="35" t="str">
        <f>C252&amp;E252</f>
        <v/>
      </c>
      <c r="K252" s="36"/>
    </row>
    <row r="253" spans="1:11">
      <c r="A253" s="35" t="str">
        <f>C253&amp;E253</f>
        <v/>
      </c>
      <c r="K253" s="36"/>
    </row>
    <row r="254" spans="1:11">
      <c r="A254" s="35" t="str">
        <f>C254&amp;E254</f>
        <v/>
      </c>
      <c r="K254" s="36"/>
    </row>
    <row r="255" spans="1:11">
      <c r="A255" s="35" t="str">
        <f>C255&amp;E255</f>
        <v/>
      </c>
      <c r="K255" s="36"/>
    </row>
    <row r="256" spans="1:11">
      <c r="A256" s="35" t="str">
        <f>C256&amp;E256</f>
        <v/>
      </c>
      <c r="K256" s="36"/>
    </row>
    <row r="257" spans="1:11">
      <c r="A257" s="35" t="str">
        <f>C257&amp;E257</f>
        <v/>
      </c>
      <c r="K257" s="36"/>
    </row>
    <row r="258" spans="1:11">
      <c r="A258" s="35" t="str">
        <f>C258&amp;E258</f>
        <v/>
      </c>
      <c r="K258" s="36"/>
    </row>
    <row r="259" spans="1:11">
      <c r="A259" s="35" t="str">
        <f>C259&amp;E259</f>
        <v/>
      </c>
      <c r="K259" s="36"/>
    </row>
    <row r="260" spans="1:11">
      <c r="A260" s="35" t="str">
        <f>C260&amp;E260</f>
        <v/>
      </c>
      <c r="K260" s="36"/>
    </row>
    <row r="261" spans="1:11">
      <c r="A261" s="35" t="str">
        <f>C261&amp;E261</f>
        <v/>
      </c>
      <c r="K261" s="36"/>
    </row>
    <row r="262" spans="1:11">
      <c r="A262" s="35" t="str">
        <f>C262&amp;E262</f>
        <v/>
      </c>
      <c r="K262" s="36"/>
    </row>
    <row r="263" spans="1:11">
      <c r="A263" s="35" t="str">
        <f>C263&amp;E263</f>
        <v/>
      </c>
      <c r="K263" s="36"/>
    </row>
    <row r="264" spans="1:11">
      <c r="A264" s="35" t="str">
        <f>C264&amp;E264</f>
        <v/>
      </c>
      <c r="K264" s="36"/>
    </row>
    <row r="265" spans="1:11">
      <c r="A265" s="35" t="str">
        <f>C265&amp;E265</f>
        <v/>
      </c>
      <c r="K265" s="36"/>
    </row>
    <row r="266" spans="1:11">
      <c r="A266" s="35" t="str">
        <f>C266&amp;E266</f>
        <v/>
      </c>
      <c r="K266" s="36"/>
    </row>
    <row r="267" spans="1:11">
      <c r="A267" s="35" t="str">
        <f>C267&amp;E267</f>
        <v/>
      </c>
      <c r="K267" s="36"/>
    </row>
    <row r="268" spans="1:11">
      <c r="A268" s="35" t="str">
        <f>C268&amp;E268</f>
        <v/>
      </c>
      <c r="K268" s="36"/>
    </row>
    <row r="269" spans="1:11">
      <c r="A269" s="35" t="str">
        <f>C269&amp;E269</f>
        <v/>
      </c>
      <c r="K269" s="36"/>
    </row>
    <row r="270" spans="1:11">
      <c r="A270" s="35" t="str">
        <f>C270&amp;E270</f>
        <v/>
      </c>
      <c r="K270" s="36"/>
    </row>
    <row r="271" spans="1:11">
      <c r="A271" s="35" t="str">
        <f>C271&amp;E271</f>
        <v/>
      </c>
      <c r="K271" s="36"/>
    </row>
    <row r="272" spans="1:11">
      <c r="A272" s="35" t="str">
        <f>C272&amp;E272</f>
        <v/>
      </c>
      <c r="K272" s="36"/>
    </row>
    <row r="273" spans="1:11">
      <c r="A273" s="35" t="str">
        <f>C273&amp;E273</f>
        <v/>
      </c>
      <c r="K273" s="36"/>
    </row>
    <row r="274" spans="1:11">
      <c r="A274" s="35" t="str">
        <f>C274&amp;E274</f>
        <v/>
      </c>
      <c r="K274" s="36"/>
    </row>
    <row r="275" spans="1:11">
      <c r="A275" s="35" t="str">
        <f>C275&amp;E275</f>
        <v/>
      </c>
      <c r="K275" s="36"/>
    </row>
    <row r="276" spans="1:11">
      <c r="A276" s="35" t="str">
        <f>C276&amp;E276</f>
        <v/>
      </c>
      <c r="K276" s="36"/>
    </row>
    <row r="277" spans="1:11">
      <c r="A277" s="35" t="str">
        <f>C277&amp;E277</f>
        <v/>
      </c>
      <c r="K277" s="36"/>
    </row>
    <row r="278" spans="1:11">
      <c r="A278" s="35" t="str">
        <f>C278&amp;E278</f>
        <v/>
      </c>
      <c r="K278" s="36"/>
    </row>
    <row r="279" spans="1:11">
      <c r="A279" s="35" t="str">
        <f>C279&amp;E279</f>
        <v/>
      </c>
      <c r="K279" s="36"/>
    </row>
    <row r="280" spans="1:11">
      <c r="A280" s="35" t="str">
        <f>C280&amp;E280</f>
        <v/>
      </c>
      <c r="K280" s="36"/>
    </row>
    <row r="281" spans="1:11">
      <c r="A281" s="35" t="str">
        <f>C281&amp;E281</f>
        <v/>
      </c>
      <c r="K281" s="36"/>
    </row>
    <row r="282" spans="1:11">
      <c r="A282" s="35" t="str">
        <f>C282&amp;E282</f>
        <v/>
      </c>
      <c r="K282" s="36"/>
    </row>
    <row r="283" spans="1:11">
      <c r="A283" s="35" t="str">
        <f>C283&amp;E283</f>
        <v/>
      </c>
      <c r="K283" s="36"/>
    </row>
    <row r="284" spans="1:11">
      <c r="A284" s="35" t="str">
        <f>C284&amp;E284</f>
        <v/>
      </c>
      <c r="K284" s="36"/>
    </row>
    <row r="285" spans="1:11">
      <c r="A285" s="35" t="str">
        <f>C285&amp;E285</f>
        <v/>
      </c>
      <c r="K285" s="36"/>
    </row>
    <row r="286" spans="1:11">
      <c r="A286" s="35" t="str">
        <f>C286&amp;E286</f>
        <v/>
      </c>
      <c r="K286" s="36"/>
    </row>
    <row r="287" spans="1:11">
      <c r="A287" s="35" t="str">
        <f>C287&amp;E287</f>
        <v/>
      </c>
      <c r="K287" s="36"/>
    </row>
    <row r="288" spans="1:11">
      <c r="A288" s="35" t="str">
        <f>C288&amp;E288</f>
        <v/>
      </c>
      <c r="K288" s="36"/>
    </row>
    <row r="289" spans="1:11">
      <c r="A289" s="35" t="str">
        <f>C289&amp;E289</f>
        <v/>
      </c>
      <c r="K289" s="36"/>
    </row>
    <row r="290" spans="1:11">
      <c r="A290" s="35" t="str">
        <f>C290&amp;E290</f>
        <v/>
      </c>
      <c r="K290" s="36"/>
    </row>
    <row r="291" spans="1:11">
      <c r="A291" s="35" t="str">
        <f>C291&amp;E291</f>
        <v/>
      </c>
      <c r="K291" s="36"/>
    </row>
    <row r="292" spans="1:11">
      <c r="A292" s="35" t="str">
        <f>C292&amp;E292</f>
        <v/>
      </c>
      <c r="K292" s="36"/>
    </row>
    <row r="293" spans="1:11">
      <c r="A293" s="35" t="str">
        <f>C293&amp;E293</f>
        <v/>
      </c>
      <c r="K293" s="36"/>
    </row>
    <row r="294" spans="1:11">
      <c r="A294" s="35" t="str">
        <f>C294&amp;E294</f>
        <v/>
      </c>
      <c r="K294" s="36"/>
    </row>
    <row r="295" spans="1:11">
      <c r="A295" s="35" t="str">
        <f>C295&amp;E295</f>
        <v/>
      </c>
      <c r="K295" s="36"/>
    </row>
    <row r="296" spans="1:11">
      <c r="A296" s="35" t="str">
        <f>C296&amp;E296</f>
        <v/>
      </c>
      <c r="K296" s="36"/>
    </row>
    <row r="297" spans="1:11">
      <c r="A297" s="35" t="str">
        <f>C297&amp;E297</f>
        <v/>
      </c>
      <c r="K297" s="36"/>
    </row>
    <row r="298" spans="1:11">
      <c r="A298" s="35" t="str">
        <f>C298&amp;E298</f>
        <v/>
      </c>
      <c r="K298" s="36"/>
    </row>
    <row r="299" spans="1:11">
      <c r="A299" s="35" t="str">
        <f>C299&amp;E299</f>
        <v/>
      </c>
      <c r="K299" s="36"/>
    </row>
    <row r="300" spans="1:11">
      <c r="A300" s="35" t="str">
        <f>C300&amp;E300</f>
        <v/>
      </c>
      <c r="K300" s="36"/>
    </row>
    <row r="301" spans="1:11">
      <c r="A301" s="35" t="str">
        <f>C301&amp;E301</f>
        <v/>
      </c>
      <c r="K301" s="36"/>
    </row>
    <row r="302" spans="1:11">
      <c r="A302" s="35" t="str">
        <f>C302&amp;E302</f>
        <v/>
      </c>
      <c r="K302" s="36"/>
    </row>
    <row r="303" spans="1:11">
      <c r="A303" s="35" t="str">
        <f>C303&amp;E303</f>
        <v/>
      </c>
      <c r="K303" s="36"/>
    </row>
    <row r="304" spans="1:11">
      <c r="A304" s="35" t="str">
        <f>C304&amp;E304</f>
        <v/>
      </c>
      <c r="K304" s="36"/>
    </row>
    <row r="305" spans="1:11">
      <c r="A305" s="35" t="str">
        <f>C305&amp;E305</f>
        <v/>
      </c>
      <c r="K305" s="36"/>
    </row>
    <row r="306" spans="1:11">
      <c r="A306" s="35" t="str">
        <f>C306&amp;E306</f>
        <v/>
      </c>
      <c r="K306" s="36"/>
    </row>
    <row r="307" spans="1:11">
      <c r="A307" s="35" t="str">
        <f>C307&amp;E307</f>
        <v/>
      </c>
      <c r="K307" s="36"/>
    </row>
    <row r="308" spans="1:11">
      <c r="A308" s="35" t="str">
        <f>C308&amp;E308</f>
        <v/>
      </c>
      <c r="K308" s="36"/>
    </row>
    <row r="309" spans="1:11">
      <c r="A309" s="35" t="str">
        <f>C309&amp;E309</f>
        <v/>
      </c>
      <c r="K309" s="36"/>
    </row>
    <row r="310" spans="1:11">
      <c r="A310" s="35" t="str">
        <f>C310&amp;E310</f>
        <v/>
      </c>
      <c r="K310" s="36"/>
    </row>
    <row r="311" spans="1:11">
      <c r="A311" s="35" t="str">
        <f>C311&amp;E311</f>
        <v/>
      </c>
      <c r="K311" s="36"/>
    </row>
    <row r="312" spans="1:11">
      <c r="A312" s="35" t="str">
        <f>C312&amp;E312</f>
        <v/>
      </c>
      <c r="K312" s="36"/>
    </row>
    <row r="313" spans="1:11">
      <c r="A313" s="35" t="str">
        <f>C313&amp;E313</f>
        <v/>
      </c>
      <c r="K313" s="36"/>
    </row>
    <row r="314" spans="1:11">
      <c r="A314" s="35" t="str">
        <f>C314&amp;E314</f>
        <v/>
      </c>
      <c r="K314" s="36"/>
    </row>
    <row r="315" spans="1:11">
      <c r="A315" s="35" t="str">
        <f>C315&amp;E315</f>
        <v/>
      </c>
      <c r="K315" s="36"/>
    </row>
    <row r="316" spans="1:11">
      <c r="A316" s="35" t="str">
        <f>C316&amp;E316</f>
        <v/>
      </c>
      <c r="K316" s="36"/>
    </row>
    <row r="317" spans="1:11">
      <c r="A317" s="35" t="str">
        <f>C317&amp;E317</f>
        <v/>
      </c>
      <c r="K317" s="36"/>
    </row>
    <row r="318" spans="1:11">
      <c r="A318" s="35" t="str">
        <f>C318&amp;E318</f>
        <v/>
      </c>
      <c r="K318" s="36"/>
    </row>
    <row r="319" spans="1:11">
      <c r="A319" s="35" t="str">
        <f>C319&amp;E319</f>
        <v/>
      </c>
      <c r="K319" s="36"/>
    </row>
    <row r="320" spans="1:11">
      <c r="A320" s="35" t="str">
        <f>C320&amp;E320</f>
        <v/>
      </c>
      <c r="K320" s="36"/>
    </row>
    <row r="321" spans="1:11">
      <c r="A321" s="35" t="str">
        <f>C321&amp;E321</f>
        <v/>
      </c>
      <c r="K321" s="36"/>
    </row>
    <row r="322" spans="1:11">
      <c r="A322" s="35" t="str">
        <f>C322&amp;E322</f>
        <v/>
      </c>
      <c r="K322" s="36"/>
    </row>
    <row r="323" spans="1:11">
      <c r="A323" s="35" t="str">
        <f>C323&amp;E323</f>
        <v/>
      </c>
      <c r="K323" s="36"/>
    </row>
    <row r="324" spans="1:11">
      <c r="A324" s="35" t="str">
        <f>C324&amp;E324</f>
        <v/>
      </c>
      <c r="K324" s="36"/>
    </row>
    <row r="325" spans="1:11">
      <c r="A325" s="35" t="str">
        <f>C325&amp;E325</f>
        <v/>
      </c>
      <c r="K325" s="36"/>
    </row>
    <row r="326" spans="1:11">
      <c r="A326" s="35" t="str">
        <f>C326&amp;E326</f>
        <v/>
      </c>
      <c r="K326" s="36"/>
    </row>
    <row r="327" spans="1:11">
      <c r="A327" s="35" t="str">
        <f>C327&amp;E327</f>
        <v/>
      </c>
      <c r="K327" s="36"/>
    </row>
    <row r="328" spans="1:11">
      <c r="A328" s="35" t="str">
        <f>C328&amp;E328</f>
        <v/>
      </c>
      <c r="K328" s="36"/>
    </row>
    <row r="329" spans="1:11">
      <c r="A329" s="35" t="str">
        <f>C329&amp;E329</f>
        <v/>
      </c>
      <c r="K329" s="36"/>
    </row>
    <row r="330" spans="1:11">
      <c r="A330" s="35" t="str">
        <f>C330&amp;E330</f>
        <v/>
      </c>
      <c r="K330" s="36"/>
    </row>
    <row r="331" spans="1:11">
      <c r="A331" s="35" t="str">
        <f>C331&amp;E331</f>
        <v/>
      </c>
      <c r="K331" s="36"/>
    </row>
    <row r="332" spans="1:11">
      <c r="A332" s="35" t="str">
        <f>C332&amp;E332</f>
        <v/>
      </c>
      <c r="K332" s="36"/>
    </row>
    <row r="333" spans="1:11">
      <c r="A333" s="35" t="str">
        <f>C333&amp;E333</f>
        <v/>
      </c>
      <c r="K333" s="36"/>
    </row>
    <row r="334" spans="1:11">
      <c r="A334" s="35" t="str">
        <f>C334&amp;E334</f>
        <v/>
      </c>
      <c r="K334" s="36"/>
    </row>
    <row r="335" spans="1:11">
      <c r="A335" s="35" t="str">
        <f>C335&amp;E335</f>
        <v/>
      </c>
      <c r="K335" s="36"/>
    </row>
    <row r="336" spans="1:11">
      <c r="A336" s="35" t="str">
        <f>C336&amp;E336</f>
        <v/>
      </c>
      <c r="K336" s="36"/>
    </row>
    <row r="337" spans="1:11">
      <c r="A337" s="35" t="str">
        <f>C337&amp;E337</f>
        <v/>
      </c>
      <c r="K337" s="36"/>
    </row>
    <row r="338" spans="1:11">
      <c r="A338" s="35" t="str">
        <f>C338&amp;E338</f>
        <v/>
      </c>
      <c r="K338" s="36"/>
    </row>
    <row r="339" spans="1:11">
      <c r="A339" s="35" t="str">
        <f>C339&amp;E339</f>
        <v/>
      </c>
      <c r="K339" s="36"/>
    </row>
    <row r="340" spans="1:11">
      <c r="A340" s="35" t="str">
        <f>C340&amp;E340</f>
        <v/>
      </c>
      <c r="K340" s="36"/>
    </row>
    <row r="341" spans="1:11">
      <c r="A341" s="35" t="str">
        <f>C341&amp;E341</f>
        <v/>
      </c>
      <c r="K341" s="36"/>
    </row>
    <row r="342" spans="1:11">
      <c r="A342" s="35" t="str">
        <f>C342&amp;E342</f>
        <v/>
      </c>
      <c r="K342" s="36"/>
    </row>
    <row r="343" spans="1:11">
      <c r="A343" s="35" t="str">
        <f>C343&amp;E343</f>
        <v/>
      </c>
      <c r="K343" s="36"/>
    </row>
    <row r="344" spans="1:11">
      <c r="A344" s="35" t="str">
        <f>C344&amp;E344</f>
        <v/>
      </c>
      <c r="K344" s="36"/>
    </row>
    <row r="345" spans="1:11">
      <c r="A345" s="35" t="str">
        <f>C345&amp;E345</f>
        <v/>
      </c>
      <c r="K345" s="36"/>
    </row>
    <row r="346" spans="1:11">
      <c r="A346" s="35" t="str">
        <f>C346&amp;E346</f>
        <v/>
      </c>
      <c r="K346" s="36"/>
    </row>
    <row r="347" spans="1:11">
      <c r="A347" s="35" t="str">
        <f>C347&amp;E347</f>
        <v/>
      </c>
      <c r="K347" s="36"/>
    </row>
    <row r="348" spans="1:11">
      <c r="A348" s="35" t="str">
        <f>C348&amp;E348</f>
        <v/>
      </c>
      <c r="K348" s="36"/>
    </row>
    <row r="349" spans="1:11">
      <c r="A349" s="35" t="str">
        <f>C349&amp;E349</f>
        <v/>
      </c>
      <c r="K349" s="36"/>
    </row>
    <row r="350" spans="1:11">
      <c r="A350" s="35" t="str">
        <f>C350&amp;E350</f>
        <v/>
      </c>
      <c r="K350" s="36"/>
    </row>
    <row r="351" spans="1:11">
      <c r="A351" s="35" t="str">
        <f>C351&amp;E351</f>
        <v/>
      </c>
      <c r="K351" s="36"/>
    </row>
    <row r="352" spans="1:11">
      <c r="A352" s="35" t="str">
        <f>C352&amp;E352</f>
        <v/>
      </c>
      <c r="K352" s="36"/>
    </row>
    <row r="353" spans="1:11">
      <c r="A353" s="35" t="str">
        <f>C353&amp;E353</f>
        <v/>
      </c>
      <c r="K353" s="36"/>
    </row>
    <row r="354" spans="1:11">
      <c r="A354" s="35" t="str">
        <f>C354&amp;E354</f>
        <v/>
      </c>
      <c r="K354" s="36"/>
    </row>
    <row r="355" spans="1:11">
      <c r="A355" s="35" t="str">
        <f>C355&amp;E355</f>
        <v/>
      </c>
      <c r="K355" s="36"/>
    </row>
    <row r="356" spans="1:11">
      <c r="A356" s="35" t="str">
        <f>C356&amp;E356</f>
        <v/>
      </c>
      <c r="K356" s="36"/>
    </row>
    <row r="357" spans="1:11">
      <c r="A357" s="35" t="str">
        <f>C357&amp;E357</f>
        <v/>
      </c>
      <c r="K357" s="36"/>
    </row>
    <row r="358" spans="1:11">
      <c r="A358" s="35" t="str">
        <f>C358&amp;E358</f>
        <v/>
      </c>
      <c r="K358" s="36"/>
    </row>
    <row r="359" spans="1:11">
      <c r="A359" s="35" t="str">
        <f>C359&amp;E359</f>
        <v/>
      </c>
      <c r="K359" s="36"/>
    </row>
    <row r="360" spans="1:11">
      <c r="A360" s="35" t="str">
        <f>C360&amp;E360</f>
        <v/>
      </c>
      <c r="K360" s="36"/>
    </row>
    <row r="361" spans="1:11">
      <c r="A361" s="35" t="str">
        <f>C361&amp;E361</f>
        <v/>
      </c>
      <c r="K361" s="36"/>
    </row>
    <row r="362" spans="1:11">
      <c r="A362" s="35" t="str">
        <f>C362&amp;E362</f>
        <v/>
      </c>
      <c r="K362" s="36"/>
    </row>
    <row r="363" spans="1:11">
      <c r="A363" s="35" t="str">
        <f>C363&amp;E363</f>
        <v/>
      </c>
      <c r="K363" s="36"/>
    </row>
    <row r="364" spans="1:11">
      <c r="A364" s="35" t="str">
        <f>C364&amp;E364</f>
        <v/>
      </c>
      <c r="K364" s="36"/>
    </row>
    <row r="365" spans="1:11">
      <c r="A365" s="35" t="str">
        <f>C365&amp;E365</f>
        <v/>
      </c>
      <c r="K365" s="36"/>
    </row>
    <row r="366" spans="1:11">
      <c r="A366" s="35" t="str">
        <f>C366&amp;E366</f>
        <v/>
      </c>
      <c r="K366" s="36"/>
    </row>
    <row r="367" spans="1:11">
      <c r="A367" s="35" t="str">
        <f>C367&amp;E367</f>
        <v/>
      </c>
      <c r="K367" s="36"/>
    </row>
    <row r="368" spans="1:11">
      <c r="A368" s="35" t="str">
        <f>C368&amp;E368</f>
        <v/>
      </c>
      <c r="K368" s="36"/>
    </row>
    <row r="369" spans="1:11">
      <c r="A369" s="35" t="str">
        <f>C369&amp;E369</f>
        <v/>
      </c>
      <c r="K369" s="36"/>
    </row>
    <row r="370" spans="1:11">
      <c r="A370" s="35" t="str">
        <f>C370&amp;E370</f>
        <v/>
      </c>
      <c r="K370" s="36"/>
    </row>
    <row r="371" spans="1:11">
      <c r="A371" s="35" t="str">
        <f>C371&amp;E371</f>
        <v/>
      </c>
      <c r="K371" s="36"/>
    </row>
    <row r="372" spans="1:11">
      <c r="A372" s="35" t="str">
        <f>C372&amp;E372</f>
        <v/>
      </c>
      <c r="K372" s="36"/>
    </row>
    <row r="373" spans="1:11">
      <c r="A373" s="35" t="str">
        <f>C373&amp;E373</f>
        <v/>
      </c>
      <c r="K373" s="36"/>
    </row>
    <row r="374" spans="1:11">
      <c r="A374" s="35" t="str">
        <f>C374&amp;E374</f>
        <v/>
      </c>
      <c r="K374" s="36"/>
    </row>
    <row r="375" spans="1:11">
      <c r="A375" s="35" t="str">
        <f>C375&amp;E375</f>
        <v/>
      </c>
      <c r="K375" s="36"/>
    </row>
    <row r="376" spans="1:11">
      <c r="A376" s="35" t="str">
        <f>C376&amp;E376</f>
        <v/>
      </c>
      <c r="K376" s="36"/>
    </row>
    <row r="377" spans="1:11">
      <c r="A377" s="35" t="str">
        <f>C377&amp;E377</f>
        <v/>
      </c>
      <c r="K377" s="36"/>
    </row>
    <row r="378" spans="1:11">
      <c r="A378" s="35" t="str">
        <f>C378&amp;E378</f>
        <v/>
      </c>
      <c r="K378" s="36"/>
    </row>
    <row r="379" spans="1:11">
      <c r="A379" s="35" t="str">
        <f>C379&amp;E379</f>
        <v/>
      </c>
      <c r="K379" s="36"/>
    </row>
    <row r="380" spans="1:11">
      <c r="A380" s="35" t="str">
        <f>C380&amp;E380</f>
        <v/>
      </c>
      <c r="K380" s="36"/>
    </row>
    <row r="381" spans="1:11">
      <c r="A381" s="35" t="str">
        <f>C381&amp;E381</f>
        <v/>
      </c>
      <c r="K381" s="36"/>
    </row>
    <row r="382" spans="1:11">
      <c r="A382" s="35" t="str">
        <f>C382&amp;E382</f>
        <v/>
      </c>
      <c r="K382" s="36"/>
    </row>
    <row r="383" spans="1:11">
      <c r="A383" s="35" t="str">
        <f>C383&amp;E383</f>
        <v/>
      </c>
      <c r="K383" s="36"/>
    </row>
    <row r="384" spans="1:11">
      <c r="A384" s="35" t="str">
        <f>C384&amp;E384</f>
        <v/>
      </c>
      <c r="K384" s="36"/>
    </row>
    <row r="385" spans="1:11">
      <c r="A385" s="35" t="str">
        <f>C385&amp;E385</f>
        <v/>
      </c>
      <c r="K385" s="36"/>
    </row>
    <row r="386" spans="1:11">
      <c r="A386" s="35" t="str">
        <f>C386&amp;E386</f>
        <v/>
      </c>
      <c r="K386" s="36"/>
    </row>
    <row r="387" spans="1:11">
      <c r="A387" s="35" t="str">
        <f>C387&amp;E387</f>
        <v/>
      </c>
      <c r="K387" s="36"/>
    </row>
    <row r="388" spans="1:11">
      <c r="A388" s="35" t="str">
        <f>C388&amp;E388</f>
        <v/>
      </c>
      <c r="K388" s="36"/>
    </row>
    <row r="389" spans="1:11">
      <c r="A389" s="35" t="str">
        <f>C389&amp;E389</f>
        <v/>
      </c>
      <c r="K389" s="36"/>
    </row>
    <row r="390" spans="1:11">
      <c r="A390" s="35" t="str">
        <f>C390&amp;E390</f>
        <v/>
      </c>
      <c r="K390" s="36"/>
    </row>
    <row r="391" spans="1:11">
      <c r="A391" s="35" t="str">
        <f>C391&amp;E391</f>
        <v/>
      </c>
      <c r="K391" s="36"/>
    </row>
    <row r="392" spans="1:11">
      <c r="A392" s="35" t="str">
        <f>C392&amp;E392</f>
        <v/>
      </c>
      <c r="K392" s="36"/>
    </row>
    <row r="393" spans="1:11">
      <c r="A393" s="35" t="str">
        <f>C393&amp;E393</f>
        <v/>
      </c>
      <c r="K393" s="36"/>
    </row>
    <row r="394" spans="1:11">
      <c r="A394" s="35" t="str">
        <f>C394&amp;E394</f>
        <v/>
      </c>
      <c r="K394" s="36"/>
    </row>
    <row r="395" spans="1:11">
      <c r="A395" s="35" t="str">
        <f>C395&amp;E395</f>
        <v/>
      </c>
      <c r="K395" s="36"/>
    </row>
    <row r="396" spans="1:11">
      <c r="A396" s="35" t="str">
        <f>C396&amp;E396</f>
        <v/>
      </c>
      <c r="K396" s="36"/>
    </row>
    <row r="397" spans="1:11">
      <c r="A397" s="35" t="str">
        <f>C397&amp;E397</f>
        <v/>
      </c>
      <c r="K397" s="36"/>
    </row>
    <row r="398" spans="1:11">
      <c r="A398" s="35" t="str">
        <f>C398&amp;E398</f>
        <v/>
      </c>
      <c r="K398" s="36"/>
    </row>
    <row r="399" spans="1:11">
      <c r="A399" s="35" t="str">
        <f>C399&amp;E399</f>
        <v/>
      </c>
      <c r="K399" s="36"/>
    </row>
    <row r="400" spans="1:11">
      <c r="A400" s="35" t="str">
        <f>C400&amp;E400</f>
        <v/>
      </c>
      <c r="K400" s="36"/>
    </row>
    <row r="401" spans="1:11">
      <c r="A401" s="35" t="str">
        <f>C401&amp;E401</f>
        <v/>
      </c>
      <c r="K401" s="36"/>
    </row>
    <row r="402" spans="1:11">
      <c r="A402" s="35" t="str">
        <f>C402&amp;E402</f>
        <v/>
      </c>
      <c r="K402" s="36"/>
    </row>
    <row r="403" spans="1:11">
      <c r="A403" s="35" t="str">
        <f>C403&amp;E403</f>
        <v/>
      </c>
      <c r="K403" s="36"/>
    </row>
    <row r="404" spans="1:11">
      <c r="A404" s="35" t="str">
        <f>C404&amp;E404</f>
        <v/>
      </c>
      <c r="K404" s="36"/>
    </row>
    <row r="405" spans="1:11">
      <c r="A405" s="35" t="str">
        <f>C405&amp;E405</f>
        <v/>
      </c>
      <c r="K405" s="36"/>
    </row>
    <row r="406" spans="1:11">
      <c r="A406" s="35" t="str">
        <f>C406&amp;E406</f>
        <v/>
      </c>
      <c r="K406" s="36"/>
    </row>
    <row r="407" spans="1:11">
      <c r="A407" s="35" t="str">
        <f>C407&amp;E407</f>
        <v/>
      </c>
      <c r="K407" s="36"/>
    </row>
    <row r="408" spans="1:11">
      <c r="A408" s="35" t="str">
        <f>C408&amp;E408</f>
        <v/>
      </c>
      <c r="K408" s="36"/>
    </row>
    <row r="409" spans="1:11">
      <c r="A409" s="35" t="str">
        <f>C409&amp;E409</f>
        <v/>
      </c>
      <c r="K409" s="36"/>
    </row>
    <row r="410" spans="1:11">
      <c r="A410" s="35" t="str">
        <f>C410&amp;E410</f>
        <v/>
      </c>
      <c r="K410" s="36"/>
    </row>
    <row r="411" spans="1:11">
      <c r="A411" s="35" t="str">
        <f>C411&amp;E411</f>
        <v/>
      </c>
      <c r="K411" s="36"/>
    </row>
    <row r="412" spans="1:11">
      <c r="A412" s="35" t="str">
        <f>C412&amp;E412</f>
        <v/>
      </c>
      <c r="K412" s="36"/>
    </row>
    <row r="413" spans="1:11">
      <c r="A413" s="35" t="str">
        <f>C413&amp;E413</f>
        <v/>
      </c>
      <c r="K413" s="36"/>
    </row>
    <row r="414" spans="1:11">
      <c r="A414" s="35" t="str">
        <f>C414&amp;E414</f>
        <v/>
      </c>
      <c r="K414" s="36"/>
    </row>
    <row r="415" spans="1:11">
      <c r="A415" s="35" t="str">
        <f>C415&amp;E415</f>
        <v/>
      </c>
      <c r="K415" s="36"/>
    </row>
    <row r="416" spans="1:11">
      <c r="A416" s="35" t="str">
        <f>C416&amp;E416</f>
        <v/>
      </c>
      <c r="K416" s="36"/>
    </row>
    <row r="417" spans="1:11">
      <c r="A417" s="35" t="str">
        <f>C417&amp;E417</f>
        <v/>
      </c>
      <c r="K417" s="36"/>
    </row>
    <row r="418" spans="1:11">
      <c r="A418" s="35" t="str">
        <f>C418&amp;E418</f>
        <v/>
      </c>
      <c r="K418" s="36"/>
    </row>
    <row r="419" spans="1:11">
      <c r="A419" s="35" t="str">
        <f>C419&amp;E419</f>
        <v/>
      </c>
      <c r="K419" s="36"/>
    </row>
    <row r="420" spans="1:11">
      <c r="A420" s="35" t="str">
        <f>C420&amp;E420</f>
        <v/>
      </c>
      <c r="K420" s="36"/>
    </row>
    <row r="421" spans="1:11">
      <c r="A421" s="35" t="str">
        <f>C421&amp;E421</f>
        <v/>
      </c>
      <c r="K421" s="36"/>
    </row>
    <row r="422" spans="1:11">
      <c r="A422" s="35" t="str">
        <f>C422&amp;E422</f>
        <v/>
      </c>
      <c r="K422" s="36"/>
    </row>
    <row r="423" spans="1:11">
      <c r="A423" s="35" t="str">
        <f>C423&amp;E423</f>
        <v/>
      </c>
      <c r="K423" s="36"/>
    </row>
    <row r="424" spans="1:11">
      <c r="A424" s="35" t="str">
        <f>C424&amp;E424</f>
        <v/>
      </c>
      <c r="K424" s="36"/>
    </row>
    <row r="425" spans="1:11">
      <c r="A425" s="35" t="str">
        <f>C425&amp;E425</f>
        <v/>
      </c>
      <c r="K425" s="36"/>
    </row>
    <row r="426" spans="1:11">
      <c r="A426" s="35" t="str">
        <f>C426&amp;E426</f>
        <v/>
      </c>
      <c r="K426" s="36"/>
    </row>
    <row r="427" spans="1:11">
      <c r="A427" s="35" t="str">
        <f>C427&amp;E427</f>
        <v/>
      </c>
      <c r="K427" s="36"/>
    </row>
    <row r="428" spans="1:11">
      <c r="A428" s="35" t="str">
        <f>C428&amp;E428</f>
        <v/>
      </c>
      <c r="K428" s="36"/>
    </row>
    <row r="429" spans="1:11">
      <c r="A429" s="35" t="str">
        <f>C429&amp;E429</f>
        <v/>
      </c>
      <c r="K429" s="36"/>
    </row>
    <row r="430" spans="1:11">
      <c r="A430" s="35" t="str">
        <f>C430&amp;E430</f>
        <v/>
      </c>
      <c r="K430" s="36"/>
    </row>
    <row r="431" spans="1:11">
      <c r="A431" s="35" t="str">
        <f>C431&amp;E431</f>
        <v/>
      </c>
      <c r="K431" s="36"/>
    </row>
    <row r="432" spans="1:11">
      <c r="A432" s="35" t="str">
        <f>C432&amp;E432</f>
        <v/>
      </c>
      <c r="K432" s="36"/>
    </row>
    <row r="433" spans="1:11">
      <c r="A433" s="35" t="str">
        <f>C433&amp;E433</f>
        <v/>
      </c>
      <c r="K433" s="36"/>
    </row>
    <row r="434" spans="1:11">
      <c r="A434" s="35" t="str">
        <f>C434&amp;E434</f>
        <v/>
      </c>
      <c r="K434" s="36"/>
    </row>
    <row r="435" spans="1:11">
      <c r="A435" s="35" t="str">
        <f>C435&amp;E435</f>
        <v/>
      </c>
      <c r="K435" s="36"/>
    </row>
    <row r="436" spans="1:11">
      <c r="A436" s="35" t="str">
        <f>C436&amp;E436</f>
        <v/>
      </c>
      <c r="K436" s="36"/>
    </row>
    <row r="437" spans="1:11">
      <c r="A437" s="35" t="str">
        <f>C437&amp;E437</f>
        <v/>
      </c>
      <c r="K437" s="36"/>
    </row>
    <row r="438" spans="1:11">
      <c r="A438" s="35" t="str">
        <f>C438&amp;E438</f>
        <v/>
      </c>
      <c r="K438" s="36"/>
    </row>
    <row r="439" spans="1:11">
      <c r="A439" s="35" t="str">
        <f>C439&amp;E439</f>
        <v/>
      </c>
      <c r="K439" s="36"/>
    </row>
    <row r="440" spans="1:11">
      <c r="A440" s="35" t="str">
        <f>C440&amp;E440</f>
        <v/>
      </c>
      <c r="K440" s="36"/>
    </row>
    <row r="441" spans="1:11">
      <c r="A441" s="35" t="str">
        <f>C441&amp;E441</f>
        <v/>
      </c>
      <c r="K441" s="36"/>
    </row>
    <row r="442" spans="1:11">
      <c r="A442" s="35" t="str">
        <f>C442&amp;E442</f>
        <v/>
      </c>
      <c r="K442" s="36"/>
    </row>
    <row r="443" spans="1:11">
      <c r="A443" s="35" t="str">
        <f>C443&amp;E443</f>
        <v/>
      </c>
      <c r="K443" s="36"/>
    </row>
    <row r="444" spans="1:11">
      <c r="A444" s="35" t="str">
        <f>C444&amp;E444</f>
        <v/>
      </c>
      <c r="K444" s="36"/>
    </row>
    <row r="445" spans="1:11">
      <c r="A445" s="35" t="str">
        <f>C445&amp;E445</f>
        <v/>
      </c>
      <c r="K445" s="36"/>
    </row>
    <row r="446" spans="1:11">
      <c r="A446" s="35" t="str">
        <f>C446&amp;E446</f>
        <v/>
      </c>
      <c r="K446" s="36"/>
    </row>
    <row r="447" spans="1:11">
      <c r="A447" s="35" t="str">
        <f>C447&amp;E447</f>
        <v/>
      </c>
      <c r="K447" s="36"/>
    </row>
    <row r="448" spans="1:11">
      <c r="A448" s="35" t="str">
        <f>C448&amp;E448</f>
        <v/>
      </c>
      <c r="K448" s="36"/>
    </row>
    <row r="449" spans="1:11">
      <c r="A449" s="35" t="str">
        <f>C449&amp;E449</f>
        <v/>
      </c>
      <c r="K449" s="36"/>
    </row>
    <row r="450" spans="1:11">
      <c r="A450" s="35" t="str">
        <f>C450&amp;E450</f>
        <v/>
      </c>
      <c r="K450" s="36"/>
    </row>
    <row r="451" spans="1:11">
      <c r="A451" s="35" t="str">
        <f>C451&amp;E451</f>
        <v/>
      </c>
      <c r="K451" s="36"/>
    </row>
    <row r="452" spans="1:11">
      <c r="A452" s="35" t="str">
        <f>C452&amp;E452</f>
        <v/>
      </c>
      <c r="K452" s="36"/>
    </row>
    <row r="453" spans="1:11">
      <c r="A453" s="35" t="str">
        <f>C453&amp;E453</f>
        <v/>
      </c>
      <c r="K453" s="36"/>
    </row>
    <row r="454" spans="1:11">
      <c r="A454" s="35" t="str">
        <f>C454&amp;E454</f>
        <v/>
      </c>
      <c r="K454" s="36"/>
    </row>
    <row r="455" spans="1:11">
      <c r="A455" s="35" t="str">
        <f>C455&amp;E455</f>
        <v/>
      </c>
      <c r="K455" s="36"/>
    </row>
    <row r="456" spans="1:11">
      <c r="A456" s="35" t="str">
        <f>C456&amp;E456</f>
        <v/>
      </c>
      <c r="K456" s="36"/>
    </row>
    <row r="457" spans="1:11">
      <c r="A457" s="35" t="str">
        <f>C457&amp;E457</f>
        <v/>
      </c>
      <c r="K457" s="36"/>
    </row>
    <row r="458" spans="1:11">
      <c r="A458" s="35" t="str">
        <f>C458&amp;E458</f>
        <v/>
      </c>
      <c r="K458" s="36"/>
    </row>
    <row r="459" spans="1:11">
      <c r="A459" s="35" t="str">
        <f>C459&amp;E459</f>
        <v/>
      </c>
      <c r="K459" s="36"/>
    </row>
    <row r="460" spans="1:11">
      <c r="A460" s="35" t="str">
        <f>C460&amp;E460</f>
        <v/>
      </c>
      <c r="K460" s="36"/>
    </row>
    <row r="461" spans="1:11">
      <c r="A461" s="35" t="str">
        <f>C461&amp;E461</f>
        <v/>
      </c>
      <c r="K461" s="36"/>
    </row>
    <row r="462" spans="1:11">
      <c r="A462" s="35" t="str">
        <f>C462&amp;E462</f>
        <v/>
      </c>
      <c r="K462" s="36"/>
    </row>
    <row r="463" spans="1:11">
      <c r="A463" s="35" t="str">
        <f>C463&amp;E463</f>
        <v/>
      </c>
      <c r="K463" s="36"/>
    </row>
    <row r="464" spans="1:11">
      <c r="A464" s="35" t="str">
        <f>C464&amp;E464</f>
        <v/>
      </c>
      <c r="K464" s="36"/>
    </row>
    <row r="465" spans="1:11">
      <c r="A465" s="35" t="str">
        <f>C465&amp;E465</f>
        <v/>
      </c>
      <c r="K465" s="36"/>
    </row>
    <row r="466" spans="1:11">
      <c r="A466" s="35" t="str">
        <f>C466&amp;E466</f>
        <v/>
      </c>
      <c r="K466" s="36"/>
    </row>
    <row r="467" spans="1:11">
      <c r="A467" s="35" t="str">
        <f>C467&amp;E467</f>
        <v/>
      </c>
      <c r="K467" s="36"/>
    </row>
    <row r="468" spans="1:11">
      <c r="A468" s="35" t="str">
        <f>C468&amp;E468</f>
        <v/>
      </c>
      <c r="K468" s="36"/>
    </row>
    <row r="469" spans="1:11">
      <c r="A469" s="35" t="str">
        <f>C469&amp;E469</f>
        <v/>
      </c>
      <c r="K469" s="36"/>
    </row>
    <row r="470" spans="1:11">
      <c r="A470" s="35" t="str">
        <f>C470&amp;E470</f>
        <v/>
      </c>
      <c r="K470" s="36"/>
    </row>
    <row r="471" spans="1:11">
      <c r="A471" s="35" t="str">
        <f>C471&amp;E471</f>
        <v/>
      </c>
      <c r="K471" s="36"/>
    </row>
    <row r="472" spans="1:11">
      <c r="A472" s="35" t="str">
        <f>C472&amp;E472</f>
        <v/>
      </c>
      <c r="K472" s="36"/>
    </row>
    <row r="473" spans="1:11">
      <c r="A473" s="35" t="str">
        <f>C473&amp;E473</f>
        <v/>
      </c>
      <c r="K473" s="36"/>
    </row>
    <row r="474" spans="1:11">
      <c r="A474" s="35" t="str">
        <f>C474&amp;E474</f>
        <v/>
      </c>
      <c r="K474" s="36"/>
    </row>
    <row r="475" spans="1:11">
      <c r="A475" s="35" t="str">
        <f>C475&amp;E475</f>
        <v/>
      </c>
      <c r="K475" s="36"/>
    </row>
    <row r="476" spans="1:11">
      <c r="A476" s="35" t="str">
        <f>C476&amp;E476</f>
        <v/>
      </c>
      <c r="K476" s="36"/>
    </row>
    <row r="477" spans="1:11">
      <c r="A477" s="35" t="str">
        <f>C477&amp;E477</f>
        <v/>
      </c>
      <c r="K477" s="36"/>
    </row>
    <row r="478" spans="1:11">
      <c r="A478" s="35" t="str">
        <f>C478&amp;E478</f>
        <v/>
      </c>
      <c r="K478" s="36"/>
    </row>
    <row r="479" spans="1:11">
      <c r="A479" s="35" t="str">
        <f>C479&amp;E479</f>
        <v/>
      </c>
      <c r="K479" s="36"/>
    </row>
    <row r="480" spans="1:11">
      <c r="A480" s="35" t="str">
        <f>C480&amp;E480</f>
        <v/>
      </c>
      <c r="K480" s="36"/>
    </row>
    <row r="481" spans="1:11">
      <c r="A481" s="35" t="str">
        <f>C481&amp;E481</f>
        <v/>
      </c>
      <c r="K481" s="36"/>
    </row>
    <row r="482" spans="1:11">
      <c r="A482" s="35" t="str">
        <f>C482&amp;E482</f>
        <v/>
      </c>
      <c r="K482" s="36"/>
    </row>
    <row r="483" spans="1:11">
      <c r="A483" s="35" t="str">
        <f>C483&amp;E483</f>
        <v/>
      </c>
      <c r="K483" s="36"/>
    </row>
    <row r="484" spans="1:11">
      <c r="A484" s="35" t="str">
        <f>C484&amp;E484</f>
        <v/>
      </c>
      <c r="K484" s="36"/>
    </row>
    <row r="485" spans="1:11">
      <c r="A485" s="35" t="str">
        <f>C485&amp;E485</f>
        <v/>
      </c>
      <c r="K485" s="36"/>
    </row>
    <row r="486" spans="1:11">
      <c r="A486" s="35" t="str">
        <f>C486&amp;E486</f>
        <v/>
      </c>
      <c r="K486" s="36"/>
    </row>
    <row r="487" spans="1:11">
      <c r="A487" s="35" t="str">
        <f>C487&amp;E487</f>
        <v/>
      </c>
      <c r="K487" s="36"/>
    </row>
    <row r="488" spans="1:11">
      <c r="A488" s="35" t="str">
        <f>C488&amp;E488</f>
        <v/>
      </c>
      <c r="K488" s="36"/>
    </row>
    <row r="489" spans="1:11">
      <c r="A489" s="35" t="str">
        <f>C489&amp;E489</f>
        <v/>
      </c>
      <c r="K489" s="36"/>
    </row>
    <row r="490" spans="1:11">
      <c r="A490" s="35" t="str">
        <f>C490&amp;E490</f>
        <v/>
      </c>
      <c r="K490" s="36"/>
    </row>
    <row r="491" spans="1:11">
      <c r="A491" s="35" t="str">
        <f>C491&amp;E491</f>
        <v/>
      </c>
      <c r="K491" s="36"/>
    </row>
    <row r="492" spans="1:11">
      <c r="A492" s="35" t="str">
        <f>C492&amp;E492</f>
        <v/>
      </c>
      <c r="K492" s="36"/>
    </row>
    <row r="493" spans="1:11">
      <c r="A493" s="35" t="str">
        <f>C493&amp;E493</f>
        <v/>
      </c>
      <c r="K493" s="36"/>
    </row>
    <row r="494" spans="1:11">
      <c r="A494" s="35" t="str">
        <f>C494&amp;E494</f>
        <v/>
      </c>
      <c r="K494" s="36"/>
    </row>
    <row r="495" spans="1:11">
      <c r="A495" s="35" t="str">
        <f>C495&amp;E495</f>
        <v/>
      </c>
      <c r="K495" s="36"/>
    </row>
    <row r="496" spans="1:11">
      <c r="A496" s="35" t="str">
        <f>C496&amp;E496</f>
        <v/>
      </c>
      <c r="K496" s="36"/>
    </row>
    <row r="497" spans="1:11">
      <c r="A497" s="35" t="str">
        <f>C497&amp;E497</f>
        <v/>
      </c>
      <c r="K497" s="36"/>
    </row>
    <row r="498" spans="1:11">
      <c r="A498" s="35" t="str">
        <f>C498&amp;E498</f>
        <v/>
      </c>
      <c r="K498" s="36"/>
    </row>
    <row r="499" spans="1:11">
      <c r="A499" s="35" t="str">
        <f>C499&amp;E499</f>
        <v/>
      </c>
      <c r="K499" s="36"/>
    </row>
    <row r="500" spans="1:11">
      <c r="A500" s="35" t="str">
        <f>C500&amp;E500</f>
        <v/>
      </c>
      <c r="K500" s="36"/>
    </row>
    <row r="501" spans="1:11">
      <c r="A501" s="35" t="str">
        <f>C501&amp;E501</f>
        <v/>
      </c>
      <c r="K501" s="36"/>
    </row>
    <row r="502" spans="1:11">
      <c r="A502" s="35" t="str">
        <f>C502&amp;E502</f>
        <v/>
      </c>
      <c r="K502" s="36"/>
    </row>
    <row r="503" spans="1:11">
      <c r="A503" s="35" t="str">
        <f>C503&amp;E503</f>
        <v/>
      </c>
      <c r="K503" s="36"/>
    </row>
    <row r="504" spans="1:11">
      <c r="A504" s="35" t="str">
        <f>C504&amp;E504</f>
        <v/>
      </c>
      <c r="K504" s="36"/>
    </row>
    <row r="505" spans="1:11">
      <c r="A505" s="35" t="str">
        <f>C505&amp;E505</f>
        <v/>
      </c>
      <c r="K505" s="36"/>
    </row>
    <row r="506" spans="1:11">
      <c r="A506" s="35" t="str">
        <f>C506&amp;E506</f>
        <v/>
      </c>
      <c r="K506" s="36"/>
    </row>
    <row r="507" spans="1:11">
      <c r="A507" s="35" t="str">
        <f>C507&amp;E507</f>
        <v/>
      </c>
      <c r="K507" s="36"/>
    </row>
    <row r="508" spans="1:11">
      <c r="A508" s="35" t="str">
        <f>C508&amp;E508</f>
        <v/>
      </c>
      <c r="K508" s="36"/>
    </row>
    <row r="509" spans="1:11">
      <c r="A509" s="35" t="str">
        <f>C509&amp;E509</f>
        <v/>
      </c>
      <c r="K509" s="36"/>
    </row>
    <row r="510" spans="1:11">
      <c r="A510" s="35" t="str">
        <f>C510&amp;E510</f>
        <v/>
      </c>
      <c r="K510" s="36"/>
    </row>
    <row r="511" spans="1:11">
      <c r="A511" s="35" t="str">
        <f>C511&amp;E511</f>
        <v/>
      </c>
      <c r="K511" s="36"/>
    </row>
    <row r="512" spans="1:11">
      <c r="A512" s="35" t="str">
        <f>C512&amp;E512</f>
        <v/>
      </c>
      <c r="K512" s="36"/>
    </row>
    <row r="513" spans="1:11">
      <c r="A513" s="35" t="str">
        <f>C513&amp;E513</f>
        <v/>
      </c>
      <c r="K513" s="36"/>
    </row>
    <row r="514" spans="1:11">
      <c r="A514" s="35" t="str">
        <f>C514&amp;E514</f>
        <v/>
      </c>
      <c r="K514" s="36"/>
    </row>
    <row r="515" spans="1:11">
      <c r="A515" s="35" t="str">
        <f>C515&amp;E515</f>
        <v/>
      </c>
      <c r="K515" s="36"/>
    </row>
    <row r="516" spans="1:11">
      <c r="A516" s="35" t="str">
        <f>C516&amp;E516</f>
        <v/>
      </c>
      <c r="K516" s="36"/>
    </row>
    <row r="517" spans="1:11">
      <c r="A517" s="35" t="str">
        <f>C517&amp;E517</f>
        <v/>
      </c>
      <c r="K517" s="36"/>
    </row>
    <row r="518" spans="1:11">
      <c r="A518" s="35" t="str">
        <f>C518&amp;E518</f>
        <v/>
      </c>
      <c r="K518" s="36"/>
    </row>
    <row r="519" spans="1:11">
      <c r="A519" s="35" t="str">
        <f>C519&amp;E519</f>
        <v/>
      </c>
      <c r="K519" s="36"/>
    </row>
    <row r="520" spans="1:11">
      <c r="A520" s="35" t="str">
        <f>C520&amp;E520</f>
        <v/>
      </c>
      <c r="K520" s="36"/>
    </row>
    <row r="521" spans="1:11">
      <c r="A521" s="35" t="str">
        <f>C521&amp;E521</f>
        <v/>
      </c>
      <c r="K521" s="36"/>
    </row>
    <row r="522" spans="1:11">
      <c r="A522" s="35" t="str">
        <f>C522&amp;E522</f>
        <v/>
      </c>
      <c r="K522" s="36"/>
    </row>
    <row r="523" spans="1:11">
      <c r="A523" s="35" t="str">
        <f>C523&amp;E523</f>
        <v/>
      </c>
      <c r="K523" s="36"/>
    </row>
    <row r="524" spans="1:11">
      <c r="A524" s="35" t="str">
        <f>C524&amp;E524</f>
        <v/>
      </c>
      <c r="K524" s="36"/>
    </row>
    <row r="525" spans="1:11">
      <c r="A525" s="35" t="str">
        <f>C525&amp;E525</f>
        <v/>
      </c>
      <c r="K525" s="36"/>
    </row>
    <row r="526" spans="1:11">
      <c r="A526" s="35" t="str">
        <f>C526&amp;E526</f>
        <v/>
      </c>
      <c r="K526" s="36"/>
    </row>
    <row r="527" spans="1:11">
      <c r="A527" s="35" t="str">
        <f>C527&amp;E527</f>
        <v/>
      </c>
      <c r="K527" s="36"/>
    </row>
    <row r="528" spans="1:11">
      <c r="A528" s="35" t="str">
        <f>C528&amp;E528</f>
        <v/>
      </c>
      <c r="K528" s="36"/>
    </row>
    <row r="529" spans="1:11">
      <c r="A529" s="35" t="str">
        <f>C529&amp;E529</f>
        <v/>
      </c>
      <c r="K529" s="36"/>
    </row>
    <row r="530" spans="1:11">
      <c r="A530" s="35" t="str">
        <f>C530&amp;E530</f>
        <v/>
      </c>
      <c r="K530" s="36"/>
    </row>
    <row r="531" spans="1:11">
      <c r="A531" s="35" t="str">
        <f>C531&amp;E531</f>
        <v/>
      </c>
      <c r="K531" s="36"/>
    </row>
    <row r="532" spans="1:11">
      <c r="A532" s="35" t="str">
        <f>C532&amp;E532</f>
        <v/>
      </c>
      <c r="K532" s="36"/>
    </row>
    <row r="533" spans="1:11">
      <c r="A533" s="35" t="str">
        <f>C533&amp;E533</f>
        <v/>
      </c>
      <c r="K533" s="36"/>
    </row>
    <row r="534" spans="1:11">
      <c r="A534" s="35" t="str">
        <f>C534&amp;E534</f>
        <v/>
      </c>
      <c r="K534" s="36"/>
    </row>
    <row r="535" spans="1:11">
      <c r="A535" s="35" t="str">
        <f>C535&amp;E535</f>
        <v/>
      </c>
      <c r="K535" s="36"/>
    </row>
    <row r="536" spans="1:11">
      <c r="A536" s="35" t="str">
        <f>C536&amp;E536</f>
        <v/>
      </c>
      <c r="K536" s="36"/>
    </row>
    <row r="537" spans="1:11">
      <c r="A537" s="35" t="str">
        <f>C537&amp;E537</f>
        <v/>
      </c>
      <c r="K537" s="36"/>
    </row>
    <row r="538" spans="1:11">
      <c r="A538" s="35" t="str">
        <f>C538&amp;E538</f>
        <v/>
      </c>
      <c r="K538" s="36"/>
    </row>
    <row r="539" spans="1:11">
      <c r="A539" s="35" t="str">
        <f>C539&amp;E539</f>
        <v/>
      </c>
      <c r="K539" s="36"/>
    </row>
    <row r="540" spans="1:11">
      <c r="A540" s="35" t="str">
        <f>C540&amp;E540</f>
        <v/>
      </c>
      <c r="K540" s="36"/>
    </row>
    <row r="541" spans="1:11">
      <c r="A541" s="35" t="str">
        <f>C541&amp;E541</f>
        <v/>
      </c>
      <c r="K541" s="36"/>
    </row>
    <row r="542" spans="1:11">
      <c r="A542" s="35" t="str">
        <f>C542&amp;E542</f>
        <v/>
      </c>
      <c r="K542" s="36"/>
    </row>
    <row r="543" spans="1:11">
      <c r="A543" s="35" t="str">
        <f>C543&amp;E543</f>
        <v/>
      </c>
      <c r="K543" s="36"/>
    </row>
    <row r="544" spans="1:11">
      <c r="A544" s="35" t="str">
        <f>C544&amp;E544</f>
        <v/>
      </c>
      <c r="K544" s="36"/>
    </row>
    <row r="545" spans="1:11">
      <c r="A545" s="35" t="str">
        <f>C545&amp;E545</f>
        <v/>
      </c>
      <c r="K545" s="36"/>
    </row>
    <row r="546" spans="1:11">
      <c r="A546" s="35" t="str">
        <f>C546&amp;E546</f>
        <v/>
      </c>
      <c r="K546" s="36"/>
    </row>
    <row r="547" spans="1:11">
      <c r="A547" s="35" t="str">
        <f>C547&amp;E547</f>
        <v/>
      </c>
      <c r="K547" s="36"/>
    </row>
    <row r="548" spans="1:11">
      <c r="A548" s="35" t="str">
        <f>C548&amp;E548</f>
        <v/>
      </c>
      <c r="K548" s="36"/>
    </row>
    <row r="549" spans="1:11">
      <c r="A549" s="35" t="str">
        <f>C549&amp;E549</f>
        <v/>
      </c>
      <c r="K549" s="36"/>
    </row>
    <row r="550" spans="1:11">
      <c r="A550" s="35" t="str">
        <f>C550&amp;E550</f>
        <v/>
      </c>
      <c r="K550" s="36"/>
    </row>
    <row r="551" spans="1:11">
      <c r="A551" s="35" t="str">
        <f>C551&amp;E551</f>
        <v/>
      </c>
      <c r="K551" s="36"/>
    </row>
    <row r="552" spans="1:11">
      <c r="A552" s="35" t="str">
        <f>C552&amp;E552</f>
        <v/>
      </c>
      <c r="K552" s="36"/>
    </row>
    <row r="553" spans="1:11">
      <c r="A553" s="35" t="str">
        <f>C553&amp;E553</f>
        <v/>
      </c>
      <c r="K553" s="36"/>
    </row>
    <row r="554" spans="1:11">
      <c r="A554" s="35" t="str">
        <f>C554&amp;E554</f>
        <v/>
      </c>
      <c r="K554" s="36"/>
    </row>
    <row r="555" spans="1:11">
      <c r="A555" s="35" t="str">
        <f>C555&amp;E555</f>
        <v/>
      </c>
      <c r="K555" s="36"/>
    </row>
    <row r="556" spans="1:11">
      <c r="A556" s="35" t="str">
        <f>C556&amp;E556</f>
        <v/>
      </c>
      <c r="K556" s="36"/>
    </row>
    <row r="557" spans="1:11">
      <c r="A557" s="35" t="str">
        <f>C557&amp;E557</f>
        <v/>
      </c>
      <c r="K557" s="36"/>
    </row>
    <row r="558" spans="1:11">
      <c r="A558" s="35" t="str">
        <f>C558&amp;E558</f>
        <v/>
      </c>
      <c r="K558" s="36"/>
    </row>
    <row r="559" spans="1:11">
      <c r="A559" s="35" t="str">
        <f>C559&amp;E559</f>
        <v/>
      </c>
      <c r="K559" s="36"/>
    </row>
    <row r="560" spans="1:11">
      <c r="A560" s="35" t="str">
        <f>C560&amp;E560</f>
        <v/>
      </c>
      <c r="K560" s="36"/>
    </row>
    <row r="561" spans="1:11">
      <c r="A561" s="35" t="str">
        <f>C561&amp;E561</f>
        <v/>
      </c>
      <c r="K561" s="36"/>
    </row>
    <row r="562" spans="1:11">
      <c r="A562" s="35" t="str">
        <f>C562&amp;E562</f>
        <v/>
      </c>
      <c r="K562" s="36"/>
    </row>
    <row r="563" spans="1:11">
      <c r="A563" s="35" t="str">
        <f>C563&amp;E563</f>
        <v/>
      </c>
      <c r="K563" s="36"/>
    </row>
    <row r="564" spans="1:11">
      <c r="A564" s="35" t="str">
        <f>C564&amp;E564</f>
        <v/>
      </c>
      <c r="K564" s="36"/>
    </row>
    <row r="565" spans="1:11">
      <c r="A565" s="35" t="str">
        <f>C565&amp;E565</f>
        <v/>
      </c>
      <c r="K565" s="36"/>
    </row>
    <row r="566" spans="1:11">
      <c r="A566" s="35" t="str">
        <f>C566&amp;E566</f>
        <v/>
      </c>
      <c r="K566" s="36"/>
    </row>
    <row r="567" spans="1:11">
      <c r="A567" s="35" t="str">
        <f>C567&amp;E567</f>
        <v/>
      </c>
      <c r="K567" s="36"/>
    </row>
    <row r="568" spans="1:11">
      <c r="A568" s="35" t="str">
        <f>C568&amp;E568</f>
        <v/>
      </c>
      <c r="K568" s="36"/>
    </row>
    <row r="569" spans="1:11">
      <c r="A569" s="35" t="str">
        <f>C569&amp;E569</f>
        <v/>
      </c>
      <c r="K569" s="36"/>
    </row>
    <row r="570" spans="1:11">
      <c r="A570" s="35" t="str">
        <f>C570&amp;E570</f>
        <v/>
      </c>
      <c r="K570" s="36"/>
    </row>
    <row r="571" spans="1:11">
      <c r="A571" s="35" t="str">
        <f>C571&amp;E571</f>
        <v/>
      </c>
      <c r="K571" s="36"/>
    </row>
    <row r="572" spans="1:11">
      <c r="A572" s="35" t="str">
        <f>C572&amp;E572</f>
        <v/>
      </c>
      <c r="K572" s="36"/>
    </row>
    <row r="573" spans="1:11">
      <c r="A573" s="35" t="str">
        <f>C573&amp;E573</f>
        <v/>
      </c>
      <c r="K573" s="36"/>
    </row>
    <row r="574" spans="1:11">
      <c r="A574" s="35" t="str">
        <f>C574&amp;E574</f>
        <v/>
      </c>
      <c r="K574" s="36"/>
    </row>
    <row r="575" spans="1:11">
      <c r="A575" s="35" t="str">
        <f>C575&amp;E575</f>
        <v/>
      </c>
      <c r="K575" s="36"/>
    </row>
    <row r="576" spans="1:11">
      <c r="A576" s="35" t="str">
        <f>C576&amp;E576</f>
        <v/>
      </c>
      <c r="K576" s="36"/>
    </row>
    <row r="577" spans="1:11">
      <c r="A577" s="35" t="str">
        <f>C577&amp;E577</f>
        <v/>
      </c>
      <c r="K577" s="36"/>
    </row>
    <row r="578" spans="1:11">
      <c r="A578" s="35" t="str">
        <f>C578&amp;E578</f>
        <v/>
      </c>
      <c r="K578" s="36"/>
    </row>
    <row r="579" spans="1:11">
      <c r="A579" s="35" t="str">
        <f>C579&amp;E579</f>
        <v/>
      </c>
      <c r="K579" s="36"/>
    </row>
    <row r="580" spans="1:11">
      <c r="A580" s="35" t="str">
        <f>C580&amp;E580</f>
        <v/>
      </c>
      <c r="K580" s="36"/>
    </row>
    <row r="581" spans="1:11">
      <c r="A581" s="35" t="str">
        <f>C581&amp;E581</f>
        <v/>
      </c>
      <c r="K581" s="36"/>
    </row>
    <row r="582" spans="1:11">
      <c r="A582" s="35" t="str">
        <f>C582&amp;E582</f>
        <v/>
      </c>
      <c r="K582" s="36"/>
    </row>
    <row r="583" spans="1:11">
      <c r="A583" s="35" t="str">
        <f>C583&amp;E583</f>
        <v/>
      </c>
      <c r="K583" s="36"/>
    </row>
    <row r="584" spans="1:11">
      <c r="A584" s="35" t="str">
        <f>C584&amp;E584</f>
        <v/>
      </c>
      <c r="K584" s="36"/>
    </row>
    <row r="585" spans="1:11">
      <c r="A585" s="35" t="str">
        <f>C585&amp;E585</f>
        <v/>
      </c>
      <c r="K585" s="36"/>
    </row>
    <row r="586" spans="1:11">
      <c r="A586" s="35" t="str">
        <f>C586&amp;E586</f>
        <v/>
      </c>
      <c r="K586" s="36"/>
    </row>
    <row r="587" spans="1:11">
      <c r="A587" s="35" t="str">
        <f>C587&amp;E587</f>
        <v/>
      </c>
      <c r="K587" s="36"/>
    </row>
    <row r="588" spans="1:11">
      <c r="A588" s="35" t="str">
        <f>C588&amp;E588</f>
        <v/>
      </c>
      <c r="K588" s="36"/>
    </row>
    <row r="589" spans="1:11">
      <c r="A589" s="35" t="str">
        <f>C589&amp;E589</f>
        <v/>
      </c>
      <c r="K589" s="36"/>
    </row>
    <row r="590" spans="1:11">
      <c r="A590" s="35" t="str">
        <f>C590&amp;E590</f>
        <v/>
      </c>
      <c r="K590" s="36"/>
    </row>
    <row r="591" spans="1:11">
      <c r="A591" s="35" t="str">
        <f>C591&amp;E591</f>
        <v/>
      </c>
      <c r="K591" s="36"/>
    </row>
    <row r="592" spans="1:11">
      <c r="A592" s="35" t="str">
        <f>C592&amp;E592</f>
        <v/>
      </c>
      <c r="K592" s="36"/>
    </row>
    <row r="593" spans="1:11">
      <c r="A593" s="35" t="str">
        <f>C593&amp;E593</f>
        <v/>
      </c>
      <c r="K593" s="36"/>
    </row>
    <row r="594" spans="1:11">
      <c r="A594" s="35" t="str">
        <f>C594&amp;E594</f>
        <v/>
      </c>
      <c r="K594" s="36"/>
    </row>
    <row r="595" spans="1:11">
      <c r="A595" s="35" t="str">
        <f>C595&amp;E595</f>
        <v/>
      </c>
      <c r="K595" s="36"/>
    </row>
    <row r="596" spans="1:11">
      <c r="A596" s="35" t="str">
        <f>C596&amp;E596</f>
        <v/>
      </c>
      <c r="K596" s="36"/>
    </row>
    <row r="597" spans="1:11">
      <c r="A597" s="35" t="str">
        <f>C597&amp;E597</f>
        <v/>
      </c>
      <c r="K597" s="36"/>
    </row>
    <row r="598" spans="1:11">
      <c r="A598" s="35" t="str">
        <f>C598&amp;E598</f>
        <v/>
      </c>
      <c r="K598" s="36"/>
    </row>
    <row r="599" spans="1:11">
      <c r="A599" s="35" t="str">
        <f>C599&amp;E599</f>
        <v/>
      </c>
      <c r="K599" s="36"/>
    </row>
    <row r="600" spans="1:11">
      <c r="A600" s="35" t="str">
        <f>C600&amp;E600</f>
        <v/>
      </c>
      <c r="K600" s="36"/>
    </row>
    <row r="601" spans="1:11">
      <c r="A601" s="35" t="str">
        <f>C601&amp;E601</f>
        <v/>
      </c>
      <c r="K601" s="36"/>
    </row>
    <row r="602" spans="1:11">
      <c r="A602" s="35" t="str">
        <f>C602&amp;E602</f>
        <v/>
      </c>
      <c r="K602" s="36"/>
    </row>
    <row r="603" spans="1:11">
      <c r="A603" s="35" t="str">
        <f>C603&amp;E603</f>
        <v/>
      </c>
      <c r="K603" s="36"/>
    </row>
    <row r="604" spans="1:11">
      <c r="A604" s="35" t="str">
        <f>C604&amp;E604</f>
        <v/>
      </c>
      <c r="K604" s="36"/>
    </row>
    <row r="605" spans="1:11">
      <c r="A605" s="35" t="str">
        <f>C605&amp;E605</f>
        <v/>
      </c>
      <c r="K605" s="36"/>
    </row>
    <row r="606" spans="1:11">
      <c r="A606" s="35" t="str">
        <f>C606&amp;E606</f>
        <v/>
      </c>
      <c r="K606" s="36"/>
    </row>
    <row r="607" spans="1:11">
      <c r="A607" s="35" t="str">
        <f>C607&amp;E607</f>
        <v/>
      </c>
      <c r="K607" s="36"/>
    </row>
    <row r="608" spans="1:11">
      <c r="A608" s="35" t="str">
        <f>C608&amp;E608</f>
        <v/>
      </c>
      <c r="K608" s="36"/>
    </row>
    <row r="609" spans="1:11">
      <c r="A609" s="35" t="str">
        <f>C609&amp;E609</f>
        <v/>
      </c>
      <c r="K609" s="36"/>
    </row>
    <row r="610" spans="1:11">
      <c r="A610" s="35" t="str">
        <f>C610&amp;E610</f>
        <v/>
      </c>
      <c r="K610" s="36"/>
    </row>
    <row r="611" spans="1:11">
      <c r="A611" s="35" t="str">
        <f>C611&amp;E611</f>
        <v/>
      </c>
      <c r="K611" s="36"/>
    </row>
    <row r="612" spans="1:11">
      <c r="A612" s="35" t="str">
        <f>C612&amp;E612</f>
        <v/>
      </c>
      <c r="K612" s="36"/>
    </row>
    <row r="613" spans="1:11">
      <c r="A613" s="35" t="str">
        <f>C613&amp;E613</f>
        <v/>
      </c>
      <c r="K613" s="36"/>
    </row>
    <row r="614" spans="1:11">
      <c r="A614" s="35" t="str">
        <f>C614&amp;E614</f>
        <v/>
      </c>
      <c r="K614" s="36"/>
    </row>
    <row r="615" spans="1:11">
      <c r="A615" s="35" t="str">
        <f>C615&amp;E615</f>
        <v/>
      </c>
      <c r="K615" s="36"/>
    </row>
    <row r="616" spans="1:11">
      <c r="A616" s="35" t="str">
        <f>C616&amp;E616</f>
        <v/>
      </c>
      <c r="K616" s="36"/>
    </row>
    <row r="617" spans="1:11">
      <c r="A617" s="35" t="str">
        <f>C617&amp;E617</f>
        <v/>
      </c>
      <c r="K617" s="36"/>
    </row>
    <row r="618" spans="1:11">
      <c r="A618" s="35" t="str">
        <f>C618&amp;E618</f>
        <v/>
      </c>
      <c r="K618" s="36"/>
    </row>
    <row r="619" spans="1:11">
      <c r="A619" s="35" t="str">
        <f>C619&amp;E619</f>
        <v/>
      </c>
      <c r="K619" s="36"/>
    </row>
    <row r="620" spans="1:11">
      <c r="A620" s="35" t="str">
        <f>C620&amp;E620</f>
        <v/>
      </c>
      <c r="K620" s="36"/>
    </row>
    <row r="621" spans="1:11">
      <c r="A621" s="35" t="str">
        <f>C621&amp;E621</f>
        <v/>
      </c>
      <c r="K621" s="36"/>
    </row>
    <row r="622" spans="1:11">
      <c r="A622" s="35" t="str">
        <f>C622&amp;E622</f>
        <v/>
      </c>
      <c r="K622" s="36"/>
    </row>
    <row r="623" spans="1:11">
      <c r="A623" s="35" t="str">
        <f>C623&amp;E623</f>
        <v/>
      </c>
      <c r="K623" s="36"/>
    </row>
    <row r="624" spans="1:11">
      <c r="A624" s="35" t="str">
        <f>C624&amp;E624</f>
        <v/>
      </c>
      <c r="K624" s="36"/>
    </row>
    <row r="625" spans="1:11">
      <c r="A625" s="35" t="str">
        <f>C625&amp;E625</f>
        <v/>
      </c>
      <c r="K625" s="36"/>
    </row>
    <row r="626" spans="1:11">
      <c r="A626" s="35" t="str">
        <f>C626&amp;E626</f>
        <v/>
      </c>
      <c r="K626" s="36"/>
    </row>
    <row r="627" spans="1:11">
      <c r="A627" s="35" t="str">
        <f>C627&amp;E627</f>
        <v/>
      </c>
      <c r="K627" s="36"/>
    </row>
    <row r="628" spans="1:11">
      <c r="A628" s="35" t="str">
        <f>C628&amp;E628</f>
        <v/>
      </c>
      <c r="K628" s="36"/>
    </row>
    <row r="629" spans="1:11">
      <c r="A629" s="35" t="str">
        <f>C629&amp;E629</f>
        <v/>
      </c>
      <c r="K629" s="36"/>
    </row>
    <row r="630" spans="1:11">
      <c r="A630" s="35" t="str">
        <f>C630&amp;E630</f>
        <v/>
      </c>
      <c r="K630" s="36"/>
    </row>
    <row r="631" spans="1:11">
      <c r="A631" s="35" t="str">
        <f>C631&amp;E631</f>
        <v/>
      </c>
      <c r="K631" s="36"/>
    </row>
    <row r="632" spans="1:11">
      <c r="A632" s="35" t="str">
        <f>C632&amp;E632</f>
        <v/>
      </c>
      <c r="K632" s="36"/>
    </row>
    <row r="633" spans="1:11">
      <c r="A633" s="35" t="str">
        <f>C633&amp;E633</f>
        <v/>
      </c>
      <c r="K633" s="36"/>
    </row>
    <row r="634" spans="1:11">
      <c r="A634" s="35" t="str">
        <f>C634&amp;E634</f>
        <v/>
      </c>
      <c r="K634" s="36"/>
    </row>
    <row r="635" spans="1:11">
      <c r="A635" s="35" t="str">
        <f>C635&amp;E635</f>
        <v/>
      </c>
      <c r="K635" s="36"/>
    </row>
    <row r="636" spans="1:11">
      <c r="A636" s="35" t="str">
        <f>C636&amp;E636</f>
        <v/>
      </c>
      <c r="K636" s="36"/>
    </row>
    <row r="637" spans="1:11">
      <c r="A637" s="35" t="str">
        <f>C637&amp;E637</f>
        <v/>
      </c>
      <c r="K637" s="36"/>
    </row>
    <row r="638" spans="1:11">
      <c r="A638" s="35" t="str">
        <f>C638&amp;E638</f>
        <v/>
      </c>
      <c r="K638" s="36"/>
    </row>
    <row r="639" spans="1:11">
      <c r="A639" s="35" t="str">
        <f>C639&amp;E639</f>
        <v/>
      </c>
      <c r="K639" s="36"/>
    </row>
    <row r="640" spans="1:11">
      <c r="A640" s="35" t="str">
        <f>C640&amp;E640</f>
        <v/>
      </c>
      <c r="K640" s="36"/>
    </row>
    <row r="641" spans="1:11">
      <c r="A641" s="35" t="str">
        <f>C641&amp;E641</f>
        <v/>
      </c>
      <c r="K641" s="36"/>
    </row>
    <row r="642" spans="1:11">
      <c r="A642" s="35" t="str">
        <f>C642&amp;E642</f>
        <v/>
      </c>
      <c r="K642" s="36"/>
    </row>
    <row r="643" spans="1:11">
      <c r="A643" s="35" t="str">
        <f>C643&amp;E643</f>
        <v/>
      </c>
      <c r="K643" s="36"/>
    </row>
    <row r="644" spans="1:11">
      <c r="A644" s="35" t="str">
        <f>C644&amp;E644</f>
        <v/>
      </c>
      <c r="K644" s="36"/>
    </row>
    <row r="645" spans="1:11">
      <c r="A645" s="35" t="str">
        <f>C645&amp;E645</f>
        <v/>
      </c>
      <c r="K645" s="36"/>
    </row>
    <row r="646" spans="1:11">
      <c r="A646" s="35" t="str">
        <f>C646&amp;E646</f>
        <v/>
      </c>
      <c r="K646" s="36"/>
    </row>
    <row r="647" spans="1:11">
      <c r="A647" s="35" t="str">
        <f>C647&amp;E647</f>
        <v/>
      </c>
      <c r="K647" s="36"/>
    </row>
    <row r="648" spans="1:11">
      <c r="A648" s="35" t="str">
        <f>C648&amp;E648</f>
        <v/>
      </c>
      <c r="K648" s="36"/>
    </row>
    <row r="649" spans="1:11">
      <c r="A649" s="35" t="str">
        <f>C649&amp;E649</f>
        <v/>
      </c>
      <c r="K649" s="36"/>
    </row>
    <row r="650" spans="1:11">
      <c r="A650" s="35" t="str">
        <f>C650&amp;E650</f>
        <v/>
      </c>
      <c r="K650" s="36"/>
    </row>
    <row r="651" spans="1:11">
      <c r="A651" s="35" t="str">
        <f>C651&amp;E651</f>
        <v/>
      </c>
      <c r="K651" s="36"/>
    </row>
    <row r="652" spans="1:11">
      <c r="A652" s="35" t="str">
        <f>C652&amp;E652</f>
        <v/>
      </c>
      <c r="K652" s="36"/>
    </row>
    <row r="653" spans="1:11">
      <c r="A653" s="35" t="str">
        <f>C653&amp;E653</f>
        <v/>
      </c>
      <c r="K653" s="36"/>
    </row>
    <row r="654" spans="1:11">
      <c r="A654" s="35" t="str">
        <f>C654&amp;E654</f>
        <v/>
      </c>
      <c r="K654" s="36"/>
    </row>
    <row r="655" spans="1:11">
      <c r="A655" s="35" t="str">
        <f>C655&amp;E655</f>
        <v/>
      </c>
      <c r="K655" s="36"/>
    </row>
    <row r="656" spans="1:11">
      <c r="A656" s="35" t="str">
        <f>C656&amp;E656</f>
        <v/>
      </c>
      <c r="K656" s="36"/>
    </row>
    <row r="657" spans="1:11">
      <c r="A657" s="35" t="str">
        <f>C657&amp;E657</f>
        <v/>
      </c>
      <c r="K657" s="36"/>
    </row>
    <row r="658" spans="1:11">
      <c r="A658" s="35" t="str">
        <f>C658&amp;E658</f>
        <v/>
      </c>
      <c r="K658" s="36"/>
    </row>
    <row r="659" spans="1:11">
      <c r="A659" s="35" t="str">
        <f>C659&amp;E659</f>
        <v/>
      </c>
      <c r="K659" s="36"/>
    </row>
    <row r="660" spans="1:11">
      <c r="A660" s="35" t="str">
        <f>C660&amp;E660</f>
        <v/>
      </c>
      <c r="K660" s="36"/>
    </row>
    <row r="661" spans="1:11">
      <c r="A661" s="35" t="str">
        <f>C661&amp;E661</f>
        <v/>
      </c>
      <c r="K661" s="36"/>
    </row>
    <row r="662" spans="1:11">
      <c r="A662" s="35" t="str">
        <f>C662&amp;E662</f>
        <v/>
      </c>
      <c r="K662" s="36"/>
    </row>
    <row r="663" spans="1:11">
      <c r="A663" s="35" t="str">
        <f>C663&amp;E663</f>
        <v/>
      </c>
      <c r="K663" s="36"/>
    </row>
    <row r="664" spans="1:11">
      <c r="A664" s="35" t="str">
        <f>C664&amp;E664</f>
        <v/>
      </c>
      <c r="K664" s="36"/>
    </row>
    <row r="665" spans="1:11">
      <c r="A665" s="35" t="str">
        <f>C665&amp;E665</f>
        <v/>
      </c>
      <c r="K665" s="36"/>
    </row>
    <row r="666" spans="1:11">
      <c r="A666" s="35" t="str">
        <f>C666&amp;E666</f>
        <v/>
      </c>
      <c r="K666" s="36"/>
    </row>
    <row r="667" spans="1:11">
      <c r="A667" s="35" t="str">
        <f>C667&amp;E667</f>
        <v/>
      </c>
      <c r="K667" s="36"/>
    </row>
    <row r="668" spans="1:11">
      <c r="A668" s="35" t="str">
        <f>C668&amp;E668</f>
        <v/>
      </c>
      <c r="K668" s="36"/>
    </row>
    <row r="669" spans="1:11">
      <c r="A669" s="35" t="str">
        <f>C669&amp;E669</f>
        <v/>
      </c>
      <c r="K669" s="36"/>
    </row>
    <row r="670" spans="1:11">
      <c r="A670" s="35" t="str">
        <f>C670&amp;E670</f>
        <v/>
      </c>
      <c r="K670" s="36"/>
    </row>
    <row r="671" spans="1:11">
      <c r="A671" s="35" t="str">
        <f>C671&amp;E671</f>
        <v/>
      </c>
      <c r="K671" s="36"/>
    </row>
    <row r="672" spans="1:11">
      <c r="A672" s="35" t="str">
        <f>C672&amp;E672</f>
        <v/>
      </c>
      <c r="K672" s="36"/>
    </row>
    <row r="673" spans="1:11">
      <c r="A673" s="35" t="str">
        <f>C673&amp;E673</f>
        <v/>
      </c>
      <c r="K673" s="36"/>
    </row>
    <row r="674" spans="1:11">
      <c r="A674" s="35" t="str">
        <f>C674&amp;E674</f>
        <v/>
      </c>
      <c r="K674" s="36"/>
    </row>
    <row r="675" spans="1:11">
      <c r="A675" s="35" t="str">
        <f>C675&amp;E675</f>
        <v/>
      </c>
      <c r="K675" s="36"/>
    </row>
    <row r="676" spans="1:11">
      <c r="A676" s="35" t="str">
        <f>C676&amp;E676</f>
        <v/>
      </c>
      <c r="K676" s="36"/>
    </row>
    <row r="677" spans="1:11">
      <c r="A677" s="35" t="str">
        <f>C677&amp;E677</f>
        <v/>
      </c>
      <c r="K677" s="36"/>
    </row>
    <row r="678" spans="1:11">
      <c r="A678" s="35" t="str">
        <f>C678&amp;E678</f>
        <v/>
      </c>
      <c r="K678" s="36"/>
    </row>
    <row r="679" spans="1:11">
      <c r="A679" s="35" t="str">
        <f>C679&amp;E679</f>
        <v/>
      </c>
      <c r="K679" s="36"/>
    </row>
    <row r="680" spans="1:11">
      <c r="A680" s="35" t="str">
        <f>C680&amp;E680</f>
        <v/>
      </c>
      <c r="K680" s="36"/>
    </row>
    <row r="681" spans="1:11">
      <c r="A681" s="35" t="str">
        <f>C681&amp;E681</f>
        <v/>
      </c>
      <c r="K681" s="36"/>
    </row>
    <row r="682" spans="1:11">
      <c r="A682" s="35" t="str">
        <f>C682&amp;E682</f>
        <v/>
      </c>
      <c r="K682" s="36"/>
    </row>
    <row r="683" spans="1:11">
      <c r="A683" s="35" t="str">
        <f>C683&amp;E683</f>
        <v/>
      </c>
      <c r="K683" s="36"/>
    </row>
    <row r="684" spans="1:11">
      <c r="A684" s="35" t="str">
        <f>C684&amp;E684</f>
        <v/>
      </c>
      <c r="K684" s="36"/>
    </row>
    <row r="685" spans="1:11">
      <c r="A685" s="35" t="str">
        <f>C685&amp;E685</f>
        <v/>
      </c>
      <c r="K685" s="36"/>
    </row>
    <row r="686" spans="1:11">
      <c r="A686" s="35" t="str">
        <f>C686&amp;E686</f>
        <v/>
      </c>
      <c r="K686" s="36"/>
    </row>
    <row r="687" spans="1:11">
      <c r="A687" s="35" t="str">
        <f>C687&amp;E687</f>
        <v/>
      </c>
      <c r="K687" s="36"/>
    </row>
    <row r="688" spans="1:11">
      <c r="A688" s="35" t="str">
        <f>C688&amp;E688</f>
        <v/>
      </c>
      <c r="K688" s="36"/>
    </row>
    <row r="689" spans="1:11">
      <c r="A689" s="35" t="str">
        <f>C689&amp;E689</f>
        <v/>
      </c>
      <c r="K689" s="36"/>
    </row>
    <row r="690" spans="1:11">
      <c r="A690" s="35" t="str">
        <f>C690&amp;E690</f>
        <v/>
      </c>
      <c r="K690" s="36"/>
    </row>
    <row r="691" spans="1:11">
      <c r="A691" s="35" t="str">
        <f>C691&amp;E691</f>
        <v/>
      </c>
      <c r="K691" s="36"/>
    </row>
    <row r="692" spans="1:11">
      <c r="A692" s="35" t="str">
        <f>C692&amp;E692</f>
        <v/>
      </c>
      <c r="K692" s="36"/>
    </row>
    <row r="693" spans="1:11">
      <c r="A693" s="35" t="str">
        <f>C693&amp;E693</f>
        <v/>
      </c>
      <c r="K693" s="36"/>
    </row>
    <row r="694" spans="1:11">
      <c r="A694" s="35" t="str">
        <f>C694&amp;E694</f>
        <v/>
      </c>
      <c r="K694" s="36"/>
    </row>
    <row r="695" spans="1:11">
      <c r="A695" s="35" t="str">
        <f>C695&amp;E695</f>
        <v/>
      </c>
      <c r="K695" s="36"/>
    </row>
    <row r="696" spans="1:11">
      <c r="A696" s="35" t="str">
        <f>C696&amp;E696</f>
        <v/>
      </c>
      <c r="K696" s="36"/>
    </row>
    <row r="697" spans="1:11">
      <c r="A697" s="35" t="str">
        <f>C697&amp;E697</f>
        <v/>
      </c>
      <c r="K697" s="36"/>
    </row>
    <row r="698" spans="1:11">
      <c r="A698" s="35" t="str">
        <f>C698&amp;E698</f>
        <v/>
      </c>
      <c r="K698" s="36"/>
    </row>
    <row r="699" spans="1:11">
      <c r="A699" s="35" t="str">
        <f>C699&amp;E699</f>
        <v/>
      </c>
      <c r="K699" s="36"/>
    </row>
    <row r="700" spans="1:11">
      <c r="A700" s="35" t="str">
        <f>C700&amp;E700</f>
        <v/>
      </c>
      <c r="K700" s="36"/>
    </row>
    <row r="701" spans="1:11">
      <c r="A701" s="35" t="str">
        <f>C701&amp;E701</f>
        <v/>
      </c>
      <c r="K701" s="36"/>
    </row>
    <row r="702" spans="1:11">
      <c r="A702" s="35" t="str">
        <f>C702&amp;E702</f>
        <v/>
      </c>
      <c r="K702" s="36"/>
    </row>
    <row r="703" spans="1:11">
      <c r="A703" s="35" t="str">
        <f>C703&amp;E703</f>
        <v/>
      </c>
      <c r="K703" s="36"/>
    </row>
    <row r="704" spans="1:11">
      <c r="A704" s="35" t="str">
        <f>C704&amp;E704</f>
        <v/>
      </c>
      <c r="K704" s="36"/>
    </row>
    <row r="705" spans="1:11">
      <c r="A705" s="35" t="str">
        <f>C705&amp;E705</f>
        <v/>
      </c>
      <c r="K705" s="36"/>
    </row>
    <row r="706" spans="1:11">
      <c r="A706" s="35" t="str">
        <f>C706&amp;E706</f>
        <v/>
      </c>
      <c r="K706" s="36"/>
    </row>
    <row r="707" spans="1:11">
      <c r="A707" s="35" t="str">
        <f>C707&amp;E707</f>
        <v/>
      </c>
      <c r="K707" s="36"/>
    </row>
    <row r="708" spans="1:11">
      <c r="A708" s="35" t="str">
        <f>C708&amp;E708</f>
        <v/>
      </c>
      <c r="K708" s="36"/>
    </row>
    <row r="709" spans="1:11">
      <c r="A709" s="35" t="str">
        <f>C709&amp;E709</f>
        <v/>
      </c>
      <c r="K709" s="36"/>
    </row>
    <row r="710" spans="1:11">
      <c r="A710" s="35" t="str">
        <f>C710&amp;E710</f>
        <v/>
      </c>
      <c r="K710" s="36"/>
    </row>
    <row r="711" spans="1:11">
      <c r="A711" s="35" t="str">
        <f>C711&amp;E711</f>
        <v/>
      </c>
      <c r="K711" s="36"/>
    </row>
    <row r="712" spans="1:11">
      <c r="A712" s="35" t="str">
        <f>C712&amp;E712</f>
        <v/>
      </c>
      <c r="K712" s="36"/>
    </row>
    <row r="713" spans="1:11">
      <c r="A713" s="35" t="str">
        <f>C713&amp;E713</f>
        <v/>
      </c>
      <c r="K713" s="36"/>
    </row>
    <row r="714" spans="1:11">
      <c r="A714" s="35" t="str">
        <f>C714&amp;E714</f>
        <v/>
      </c>
      <c r="K714" s="36"/>
    </row>
    <row r="715" spans="1:11">
      <c r="A715" s="35" t="str">
        <f>C715&amp;E715</f>
        <v/>
      </c>
      <c r="K715" s="36"/>
    </row>
    <row r="716" spans="1:11">
      <c r="A716" s="35" t="str">
        <f>C716&amp;E716</f>
        <v/>
      </c>
      <c r="K716" s="36"/>
    </row>
    <row r="717" spans="1:11">
      <c r="A717" s="35" t="str">
        <f>C717&amp;E717</f>
        <v/>
      </c>
      <c r="K717" s="36"/>
    </row>
    <row r="718" spans="1:11">
      <c r="A718" s="35" t="str">
        <f>C718&amp;E718</f>
        <v/>
      </c>
      <c r="K718" s="36"/>
    </row>
    <row r="719" spans="1:11">
      <c r="A719" s="35" t="str">
        <f>C719&amp;E719</f>
        <v/>
      </c>
      <c r="K719" s="36"/>
    </row>
    <row r="720" spans="1:11">
      <c r="A720" s="35" t="str">
        <f>C720&amp;E720</f>
        <v/>
      </c>
      <c r="K720" s="36"/>
    </row>
    <row r="721" spans="1:11">
      <c r="A721" s="35" t="str">
        <f>C721&amp;E721</f>
        <v/>
      </c>
      <c r="K721" s="36"/>
    </row>
    <row r="722" spans="1:11">
      <c r="A722" s="35" t="str">
        <f>C722&amp;E722</f>
        <v/>
      </c>
      <c r="K722" s="36"/>
    </row>
    <row r="723" spans="1:11">
      <c r="A723" s="35" t="str">
        <f>C723&amp;E723</f>
        <v/>
      </c>
      <c r="K723" s="36"/>
    </row>
    <row r="724" spans="1:11">
      <c r="A724" s="35" t="str">
        <f>C724&amp;E724</f>
        <v/>
      </c>
      <c r="K724" s="36"/>
    </row>
    <row r="725" spans="1:11">
      <c r="A725" s="35" t="str">
        <f>C725&amp;E725</f>
        <v/>
      </c>
      <c r="K725" s="36"/>
    </row>
    <row r="726" spans="1:11">
      <c r="A726" s="35" t="str">
        <f>C726&amp;E726</f>
        <v/>
      </c>
      <c r="K726" s="36"/>
    </row>
    <row r="727" spans="1:11">
      <c r="A727" s="35" t="str">
        <f>C727&amp;E727</f>
        <v/>
      </c>
      <c r="K727" s="36"/>
    </row>
    <row r="728" spans="1:11">
      <c r="A728" s="35" t="str">
        <f>C728&amp;E728</f>
        <v/>
      </c>
      <c r="K728" s="36"/>
    </row>
    <row r="729" spans="1:11">
      <c r="A729" s="35" t="str">
        <f>C729&amp;E729</f>
        <v/>
      </c>
      <c r="K729" s="36"/>
    </row>
    <row r="730" spans="1:11">
      <c r="A730" s="35" t="str">
        <f>C730&amp;E730</f>
        <v/>
      </c>
      <c r="K730" s="36"/>
    </row>
    <row r="731" spans="1:11">
      <c r="A731" s="35" t="str">
        <f>C731&amp;E731</f>
        <v/>
      </c>
      <c r="K731" s="36"/>
    </row>
    <row r="732" spans="1:11">
      <c r="A732" s="35" t="str">
        <f>C732&amp;E732</f>
        <v/>
      </c>
      <c r="K732" s="36"/>
    </row>
    <row r="733" spans="1:11">
      <c r="A733" s="35" t="str">
        <f>C733&amp;E733</f>
        <v/>
      </c>
      <c r="K733" s="36"/>
    </row>
    <row r="734" spans="1:11">
      <c r="A734" s="35" t="str">
        <f>C734&amp;E734</f>
        <v/>
      </c>
      <c r="K734" s="36"/>
    </row>
    <row r="735" spans="1:11">
      <c r="A735" s="35" t="str">
        <f>C735&amp;E735</f>
        <v/>
      </c>
      <c r="K735" s="36"/>
    </row>
    <row r="736" spans="1:11">
      <c r="A736" s="35" t="str">
        <f>C736&amp;E736</f>
        <v/>
      </c>
      <c r="K736" s="36"/>
    </row>
    <row r="737" spans="1:11">
      <c r="A737" s="35" t="str">
        <f>C737&amp;E737</f>
        <v/>
      </c>
      <c r="K737" s="36"/>
    </row>
    <row r="738" spans="1:11">
      <c r="A738" s="35" t="str">
        <f>C738&amp;E738</f>
        <v/>
      </c>
      <c r="K738" s="36"/>
    </row>
    <row r="739" spans="1:11">
      <c r="A739" s="35" t="str">
        <f>C739&amp;E739</f>
        <v/>
      </c>
      <c r="K739" s="36"/>
    </row>
    <row r="740" spans="1:11">
      <c r="A740" s="35" t="str">
        <f>C740&amp;E740</f>
        <v/>
      </c>
      <c r="K740" s="36"/>
    </row>
    <row r="741" spans="1:11">
      <c r="A741" s="35" t="str">
        <f>C741&amp;E741</f>
        <v/>
      </c>
      <c r="K741" s="36"/>
    </row>
    <row r="742" spans="1:11">
      <c r="A742" s="35" t="str">
        <f>C742&amp;E742</f>
        <v/>
      </c>
      <c r="K742" s="36"/>
    </row>
    <row r="743" spans="1:11">
      <c r="A743" s="35" t="str">
        <f>C743&amp;E743</f>
        <v/>
      </c>
      <c r="K743" s="36"/>
    </row>
    <row r="744" spans="1:11">
      <c r="A744" s="35" t="str">
        <f>C744&amp;E744</f>
        <v/>
      </c>
      <c r="K744" s="36"/>
    </row>
    <row r="745" spans="1:11">
      <c r="A745" s="35" t="str">
        <f>C745&amp;E745</f>
        <v/>
      </c>
      <c r="K745" s="36"/>
    </row>
    <row r="746" spans="1:11">
      <c r="A746" s="35" t="str">
        <f>C746&amp;E746</f>
        <v/>
      </c>
      <c r="K746" s="36"/>
    </row>
    <row r="747" spans="1:11">
      <c r="A747" s="35" t="str">
        <f>C747&amp;E747</f>
        <v/>
      </c>
      <c r="K747" s="36"/>
    </row>
    <row r="748" spans="1:11">
      <c r="A748" s="35" t="str">
        <f>C748&amp;E748</f>
        <v/>
      </c>
      <c r="K748" s="36"/>
    </row>
    <row r="749" spans="1:11">
      <c r="A749" s="35" t="str">
        <f>C749&amp;E749</f>
        <v/>
      </c>
      <c r="K749" s="36"/>
    </row>
    <row r="750" spans="1:11">
      <c r="A750" s="35" t="str">
        <f>C750&amp;E750</f>
        <v/>
      </c>
      <c r="K750" s="36"/>
    </row>
    <row r="751" spans="1:11">
      <c r="A751" s="35" t="str">
        <f>C751&amp;E751</f>
        <v/>
      </c>
      <c r="K751" s="36"/>
    </row>
    <row r="752" spans="1:11">
      <c r="A752" s="35" t="str">
        <f>C752&amp;E752</f>
        <v/>
      </c>
      <c r="K752" s="36"/>
    </row>
    <row r="753" spans="1:11">
      <c r="A753" s="35" t="str">
        <f>C753&amp;E753</f>
        <v/>
      </c>
      <c r="K753" s="36"/>
    </row>
    <row r="754" spans="1:11">
      <c r="A754" s="35" t="str">
        <f>C754&amp;E754</f>
        <v/>
      </c>
      <c r="K754" s="36"/>
    </row>
    <row r="755" spans="1:11">
      <c r="A755" s="35" t="str">
        <f>C755&amp;E755</f>
        <v/>
      </c>
      <c r="K755" s="36"/>
    </row>
    <row r="756" spans="1:11">
      <c r="A756" s="35" t="str">
        <f>C756&amp;E756</f>
        <v/>
      </c>
      <c r="K756" s="36"/>
    </row>
    <row r="757" spans="1:11">
      <c r="A757" s="35" t="str">
        <f>C757&amp;E757</f>
        <v/>
      </c>
      <c r="K757" s="36"/>
    </row>
    <row r="758" spans="1:11">
      <c r="A758" s="35" t="str">
        <f>C758&amp;E758</f>
        <v/>
      </c>
      <c r="K758" s="36"/>
    </row>
    <row r="759" spans="1:11">
      <c r="A759" s="35" t="str">
        <f>C759&amp;E759</f>
        <v/>
      </c>
      <c r="K759" s="36"/>
    </row>
    <row r="760" spans="1:11">
      <c r="A760" s="35" t="str">
        <f>C760&amp;E760</f>
        <v/>
      </c>
      <c r="K760" s="36"/>
    </row>
    <row r="761" spans="1:11">
      <c r="A761" s="35" t="str">
        <f>C761&amp;E761</f>
        <v/>
      </c>
      <c r="K761" s="36"/>
    </row>
    <row r="762" spans="1:11">
      <c r="A762" s="35" t="str">
        <f>C762&amp;E762</f>
        <v/>
      </c>
      <c r="K762" s="36"/>
    </row>
    <row r="763" spans="1:11">
      <c r="A763" s="35" t="str">
        <f>C763&amp;E763</f>
        <v/>
      </c>
      <c r="K763" s="36"/>
    </row>
    <row r="764" spans="1:11">
      <c r="A764" s="35" t="str">
        <f>C764&amp;E764</f>
        <v/>
      </c>
      <c r="K764" s="36"/>
    </row>
    <row r="765" spans="1:11">
      <c r="A765" s="35" t="str">
        <f>C765&amp;E765</f>
        <v/>
      </c>
      <c r="K765" s="36"/>
    </row>
    <row r="766" spans="1:11">
      <c r="A766" s="35" t="str">
        <f>C766&amp;E766</f>
        <v/>
      </c>
      <c r="K766" s="36"/>
    </row>
    <row r="767" spans="1:11">
      <c r="A767" s="35" t="str">
        <f>C767&amp;E767</f>
        <v/>
      </c>
      <c r="K767" s="36"/>
    </row>
    <row r="768" spans="1:11">
      <c r="A768" s="35" t="str">
        <f>C768&amp;E768</f>
        <v/>
      </c>
      <c r="K768" s="36"/>
    </row>
    <row r="769" spans="1:11">
      <c r="A769" s="35" t="str">
        <f>C769&amp;E769</f>
        <v/>
      </c>
      <c r="K769" s="36"/>
    </row>
    <row r="770" spans="1:11">
      <c r="A770" s="35" t="str">
        <f>C770&amp;E770</f>
        <v/>
      </c>
      <c r="K770" s="36"/>
    </row>
    <row r="771" spans="1:11">
      <c r="A771" s="35" t="str">
        <f>C771&amp;E771</f>
        <v/>
      </c>
      <c r="K771" s="36"/>
    </row>
    <row r="772" spans="1:11">
      <c r="A772" s="35" t="str">
        <f>C772&amp;E772</f>
        <v/>
      </c>
      <c r="K772" s="36"/>
    </row>
    <row r="773" spans="1:11">
      <c r="A773" s="35" t="str">
        <f>C773&amp;E773</f>
        <v/>
      </c>
      <c r="K773" s="36"/>
    </row>
    <row r="774" spans="1:11">
      <c r="A774" s="35" t="str">
        <f>C774&amp;E774</f>
        <v/>
      </c>
      <c r="K774" s="36"/>
    </row>
    <row r="775" spans="1:11">
      <c r="A775" s="35" t="str">
        <f>C775&amp;E775</f>
        <v/>
      </c>
      <c r="K775" s="36"/>
    </row>
    <row r="776" spans="1:11">
      <c r="A776" s="35" t="str">
        <f>C776&amp;E776</f>
        <v/>
      </c>
      <c r="K776" s="36"/>
    </row>
    <row r="777" spans="1:11">
      <c r="A777" s="35" t="str">
        <f>C777&amp;E777</f>
        <v/>
      </c>
      <c r="K777" s="36"/>
    </row>
    <row r="778" spans="1:11">
      <c r="A778" s="35" t="str">
        <f>C778&amp;E778</f>
        <v/>
      </c>
      <c r="K778" s="36"/>
    </row>
    <row r="779" spans="1:11">
      <c r="A779" s="35" t="str">
        <f>C779&amp;E779</f>
        <v/>
      </c>
      <c r="K779" s="36"/>
    </row>
    <row r="780" spans="1:11">
      <c r="A780" s="35" t="str">
        <f>C780&amp;E780</f>
        <v/>
      </c>
      <c r="K780" s="36"/>
    </row>
    <row r="781" spans="1:11">
      <c r="A781" s="35" t="str">
        <f>C781&amp;E781</f>
        <v/>
      </c>
      <c r="K781" s="36"/>
    </row>
    <row r="782" spans="1:11">
      <c r="A782" s="35" t="str">
        <f>C782&amp;E782</f>
        <v/>
      </c>
      <c r="K782" s="36"/>
    </row>
    <row r="783" spans="1:11">
      <c r="A783" s="35" t="str">
        <f>C783&amp;E783</f>
        <v/>
      </c>
      <c r="K783" s="36"/>
    </row>
    <row r="784" spans="1:11">
      <c r="A784" s="35" t="str">
        <f>C784&amp;E784</f>
        <v/>
      </c>
      <c r="K784" s="36"/>
    </row>
    <row r="785" spans="1:11">
      <c r="A785" s="35" t="str">
        <f>C785&amp;E785</f>
        <v/>
      </c>
      <c r="K785" s="36"/>
    </row>
    <row r="786" spans="1:11">
      <c r="A786" s="35" t="str">
        <f>C786&amp;E786</f>
        <v/>
      </c>
      <c r="K786" s="36"/>
    </row>
    <row r="787" spans="1:11">
      <c r="A787" s="35" t="str">
        <f>C787&amp;E787</f>
        <v/>
      </c>
      <c r="K787" s="36"/>
    </row>
    <row r="788" spans="1:11">
      <c r="A788" s="35" t="str">
        <f>C788&amp;E788</f>
        <v/>
      </c>
      <c r="K788" s="36"/>
    </row>
    <row r="789" spans="1:11">
      <c r="A789" s="35" t="str">
        <f>C789&amp;E789</f>
        <v/>
      </c>
      <c r="K789" s="36"/>
    </row>
    <row r="790" spans="1:11">
      <c r="A790" s="35" t="str">
        <f>C790&amp;E790</f>
        <v/>
      </c>
      <c r="K790" s="36"/>
    </row>
    <row r="791" spans="1:11">
      <c r="A791" s="35" t="str">
        <f>C791&amp;E791</f>
        <v/>
      </c>
      <c r="K791" s="36"/>
    </row>
    <row r="792" spans="1:11">
      <c r="A792" s="35" t="str">
        <f>C792&amp;E792</f>
        <v/>
      </c>
      <c r="K792" s="36"/>
    </row>
    <row r="793" spans="1:11">
      <c r="A793" s="35" t="str">
        <f>C793&amp;E793</f>
        <v/>
      </c>
      <c r="K793" s="36"/>
    </row>
    <row r="794" spans="1:11">
      <c r="A794" s="35" t="str">
        <f>C794&amp;E794</f>
        <v/>
      </c>
      <c r="K794" s="36"/>
    </row>
    <row r="795" spans="1:11">
      <c r="A795" s="35" t="str">
        <f>C795&amp;E795</f>
        <v/>
      </c>
      <c r="K795" s="36"/>
    </row>
    <row r="796" spans="1:11">
      <c r="A796" s="35" t="str">
        <f>C796&amp;E796</f>
        <v/>
      </c>
      <c r="K796" s="36"/>
    </row>
    <row r="797" spans="1:11">
      <c r="A797" s="35" t="str">
        <f>C797&amp;E797</f>
        <v/>
      </c>
      <c r="K797" s="36"/>
    </row>
    <row r="798" spans="1:11">
      <c r="A798" s="35" t="str">
        <f>C798&amp;E798</f>
        <v/>
      </c>
      <c r="K798" s="36"/>
    </row>
    <row r="799" spans="1:11">
      <c r="A799" s="35" t="str">
        <f>C799&amp;E799</f>
        <v/>
      </c>
      <c r="K799" s="36"/>
    </row>
    <row r="800" spans="1:11">
      <c r="A800" s="35" t="str">
        <f>C800&amp;E800</f>
        <v/>
      </c>
      <c r="K800" s="36"/>
    </row>
    <row r="801" spans="1:11">
      <c r="A801" s="35" t="str">
        <f>C801&amp;E801</f>
        <v/>
      </c>
      <c r="K801" s="36"/>
    </row>
    <row r="802" spans="1:11">
      <c r="A802" s="35" t="str">
        <f>C802&amp;E802</f>
        <v/>
      </c>
      <c r="K802" s="36"/>
    </row>
    <row r="803" spans="1:11">
      <c r="A803" s="35" t="str">
        <f>C803&amp;E803</f>
        <v/>
      </c>
      <c r="K803" s="36"/>
    </row>
    <row r="804" spans="1:11">
      <c r="A804" s="35" t="str">
        <f>C804&amp;E804</f>
        <v/>
      </c>
      <c r="K804" s="36"/>
    </row>
    <row r="805" spans="1:11">
      <c r="A805" s="35" t="str">
        <f>C805&amp;E805</f>
        <v/>
      </c>
      <c r="K805" s="36"/>
    </row>
    <row r="806" spans="1:11">
      <c r="A806" s="35" t="str">
        <f>C806&amp;E806</f>
        <v/>
      </c>
      <c r="K806" s="36"/>
    </row>
    <row r="807" spans="1:11">
      <c r="A807" s="35" t="str">
        <f>C807&amp;E807</f>
        <v/>
      </c>
      <c r="K807" s="36"/>
    </row>
    <row r="808" spans="1:11">
      <c r="A808" s="35" t="str">
        <f>C808&amp;E808</f>
        <v/>
      </c>
      <c r="K808" s="36"/>
    </row>
    <row r="809" spans="1:11">
      <c r="A809" s="35" t="str">
        <f>C809&amp;E809</f>
        <v/>
      </c>
      <c r="K809" s="36"/>
    </row>
    <row r="810" spans="1:11">
      <c r="A810" s="35" t="str">
        <f>C810&amp;E810</f>
        <v/>
      </c>
      <c r="K810" s="36"/>
    </row>
    <row r="811" spans="1:11">
      <c r="A811" s="35" t="str">
        <f>C811&amp;E811</f>
        <v/>
      </c>
      <c r="K811" s="36"/>
    </row>
    <row r="812" spans="1:11">
      <c r="A812" s="35" t="str">
        <f>C812&amp;E812</f>
        <v/>
      </c>
      <c r="K812" s="36"/>
    </row>
    <row r="813" spans="1:11">
      <c r="A813" s="35" t="str">
        <f>C813&amp;E813</f>
        <v/>
      </c>
      <c r="K813" s="36"/>
    </row>
    <row r="814" spans="1:11">
      <c r="A814" s="35" t="str">
        <f>C814&amp;E814</f>
        <v/>
      </c>
      <c r="K814" s="36"/>
    </row>
    <row r="815" spans="1:11">
      <c r="A815" s="35" t="str">
        <f>C815&amp;E815</f>
        <v/>
      </c>
      <c r="K815" s="36"/>
    </row>
    <row r="816" spans="1:11">
      <c r="A816" s="35" t="str">
        <f>C816&amp;E816</f>
        <v/>
      </c>
      <c r="K816" s="36"/>
    </row>
    <row r="817" spans="1:11">
      <c r="A817" s="35" t="str">
        <f>C817&amp;E817</f>
        <v/>
      </c>
      <c r="K817" s="36"/>
    </row>
    <row r="818" spans="1:11">
      <c r="A818" s="35" t="str">
        <f>C818&amp;E818</f>
        <v/>
      </c>
      <c r="K818" s="36"/>
    </row>
    <row r="819" spans="1:11">
      <c r="A819" s="35" t="str">
        <f>C819&amp;E819</f>
        <v/>
      </c>
      <c r="K819" s="36"/>
    </row>
    <row r="820" spans="1:11">
      <c r="A820" s="35" t="str">
        <f>C820&amp;E820</f>
        <v/>
      </c>
      <c r="K820" s="36"/>
    </row>
    <row r="821" spans="1:11">
      <c r="A821" s="35" t="str">
        <f>C821&amp;E821</f>
        <v/>
      </c>
      <c r="K821" s="36"/>
    </row>
    <row r="822" spans="1:11">
      <c r="A822" s="35" t="str">
        <f>C822&amp;E822</f>
        <v/>
      </c>
      <c r="K822" s="36"/>
    </row>
    <row r="823" spans="1:11">
      <c r="A823" s="35" t="str">
        <f>C823&amp;E823</f>
        <v/>
      </c>
      <c r="K823" s="36"/>
    </row>
    <row r="824" spans="1:11">
      <c r="A824" s="35" t="str">
        <f>C824&amp;E824</f>
        <v/>
      </c>
      <c r="K824" s="36"/>
    </row>
    <row r="825" spans="1:11">
      <c r="A825" s="35" t="str">
        <f>C825&amp;E825</f>
        <v/>
      </c>
      <c r="K825" s="36"/>
    </row>
    <row r="826" spans="1:11">
      <c r="A826" s="35" t="str">
        <f>C826&amp;E826</f>
        <v/>
      </c>
      <c r="K826" s="36"/>
    </row>
    <row r="827" spans="1:11">
      <c r="A827" s="35" t="str">
        <f>C827&amp;E827</f>
        <v/>
      </c>
      <c r="K827" s="36"/>
    </row>
    <row r="828" spans="1:11">
      <c r="A828" s="35" t="str">
        <f>C828&amp;E828</f>
        <v/>
      </c>
      <c r="K828" s="36"/>
    </row>
    <row r="829" spans="1:11">
      <c r="A829" s="35" t="str">
        <f>C829&amp;E829</f>
        <v/>
      </c>
      <c r="K829" s="36"/>
    </row>
    <row r="830" spans="1:11">
      <c r="A830" s="35" t="str">
        <f>C830&amp;E830</f>
        <v/>
      </c>
      <c r="K830" s="36"/>
    </row>
    <row r="831" spans="1:11">
      <c r="A831" s="35" t="str">
        <f>C831&amp;E831</f>
        <v/>
      </c>
      <c r="K831" s="36"/>
    </row>
    <row r="832" spans="1:11">
      <c r="A832" s="35" t="str">
        <f>C832&amp;E832</f>
        <v/>
      </c>
      <c r="K832" s="36"/>
    </row>
    <row r="833" spans="1:11">
      <c r="A833" s="35" t="str">
        <f>C833&amp;E833</f>
        <v/>
      </c>
      <c r="K833" s="36"/>
    </row>
    <row r="834" spans="1:11">
      <c r="A834" s="35" t="str">
        <f>C834&amp;E834</f>
        <v/>
      </c>
      <c r="K834" s="36"/>
    </row>
    <row r="835" spans="1:11">
      <c r="A835" s="35" t="str">
        <f>C835&amp;E835</f>
        <v/>
      </c>
      <c r="K835" s="36"/>
    </row>
    <row r="836" spans="1:11">
      <c r="A836" s="35" t="str">
        <f>C836&amp;E836</f>
        <v/>
      </c>
      <c r="K836" s="36"/>
    </row>
    <row r="837" spans="1:11">
      <c r="A837" s="35" t="str">
        <f>C837&amp;E837</f>
        <v/>
      </c>
      <c r="K837" s="36"/>
    </row>
    <row r="838" spans="1:11">
      <c r="A838" s="35" t="str">
        <f>C838&amp;E838</f>
        <v/>
      </c>
      <c r="K838" s="36"/>
    </row>
    <row r="839" spans="1:11">
      <c r="A839" s="35" t="str">
        <f>C839&amp;E839</f>
        <v/>
      </c>
      <c r="K839" s="36"/>
    </row>
    <row r="840" spans="1:11">
      <c r="A840" s="35" t="str">
        <f>C840&amp;E840</f>
        <v/>
      </c>
      <c r="K840" s="36"/>
    </row>
    <row r="841" spans="1:11">
      <c r="A841" s="35" t="str">
        <f>C841&amp;E841</f>
        <v/>
      </c>
      <c r="K841" s="36"/>
    </row>
    <row r="842" spans="1:11">
      <c r="A842" s="35" t="str">
        <f>C842&amp;E842</f>
        <v/>
      </c>
      <c r="K842" s="36"/>
    </row>
    <row r="843" spans="1:11">
      <c r="A843" s="35" t="str">
        <f>C843&amp;E843</f>
        <v/>
      </c>
      <c r="K843" s="36"/>
    </row>
    <row r="844" spans="1:11">
      <c r="A844" s="35" t="str">
        <f>C844&amp;E844</f>
        <v/>
      </c>
      <c r="K844" s="36"/>
    </row>
    <row r="845" spans="1:11">
      <c r="A845" s="35" t="str">
        <f>C845&amp;E845</f>
        <v/>
      </c>
      <c r="K845" s="36"/>
    </row>
    <row r="846" spans="1:11">
      <c r="A846" s="35" t="str">
        <f>C846&amp;E846</f>
        <v/>
      </c>
      <c r="K846" s="36"/>
    </row>
    <row r="847" spans="1:11">
      <c r="A847" s="35" t="str">
        <f>C847&amp;E847</f>
        <v/>
      </c>
      <c r="K847" s="36"/>
    </row>
    <row r="848" spans="1:11">
      <c r="A848" s="35" t="str">
        <f>C848&amp;E848</f>
        <v/>
      </c>
      <c r="K848" s="36"/>
    </row>
    <row r="849" spans="1:11">
      <c r="A849" s="35" t="str">
        <f>C849&amp;E849</f>
        <v/>
      </c>
      <c r="K849" s="36"/>
    </row>
    <row r="850" spans="1:11">
      <c r="A850" s="35" t="str">
        <f>C850&amp;E850</f>
        <v/>
      </c>
      <c r="K850" s="36"/>
    </row>
    <row r="851" spans="1:11">
      <c r="A851" s="35" t="str">
        <f>C851&amp;E851</f>
        <v/>
      </c>
      <c r="K851" s="36"/>
    </row>
    <row r="852" spans="1:11">
      <c r="A852" s="35" t="str">
        <f>C852&amp;E852</f>
        <v/>
      </c>
      <c r="K852" s="36"/>
    </row>
    <row r="853" spans="1:11">
      <c r="A853" s="35" t="str">
        <f>C853&amp;E853</f>
        <v/>
      </c>
      <c r="K853" s="36"/>
    </row>
    <row r="854" spans="1:11">
      <c r="A854" s="35" t="str">
        <f>C854&amp;E854</f>
        <v/>
      </c>
      <c r="K854" s="36"/>
    </row>
    <row r="855" spans="1:11">
      <c r="A855" s="35" t="str">
        <f>C855&amp;E855</f>
        <v/>
      </c>
      <c r="K855" s="36"/>
    </row>
    <row r="856" spans="1:11">
      <c r="A856" s="35" t="str">
        <f>C856&amp;E856</f>
        <v/>
      </c>
      <c r="K856" s="36"/>
    </row>
    <row r="857" spans="1:11">
      <c r="A857" s="35" t="str">
        <f>C857&amp;E857</f>
        <v/>
      </c>
      <c r="K857" s="36"/>
    </row>
    <row r="858" spans="1:11">
      <c r="A858" s="35" t="str">
        <f>C858&amp;E858</f>
        <v/>
      </c>
      <c r="K858" s="36"/>
    </row>
    <row r="859" spans="1:11">
      <c r="A859" s="35" t="str">
        <f>C859&amp;E859</f>
        <v/>
      </c>
      <c r="K859" s="36"/>
    </row>
    <row r="860" spans="1:11">
      <c r="A860" s="35" t="str">
        <f>C860&amp;E860</f>
        <v/>
      </c>
      <c r="K860" s="36"/>
    </row>
    <row r="861" spans="1:11">
      <c r="A861" s="35" t="str">
        <f>C861&amp;E861</f>
        <v/>
      </c>
      <c r="K861" s="36"/>
    </row>
    <row r="862" spans="1:11">
      <c r="A862" s="35" t="str">
        <f>C862&amp;E862</f>
        <v/>
      </c>
      <c r="K862" s="36"/>
    </row>
    <row r="863" spans="1:11">
      <c r="A863" s="35" t="str">
        <f>C863&amp;E863</f>
        <v/>
      </c>
      <c r="K863" s="36"/>
    </row>
    <row r="864" spans="1:11">
      <c r="A864" s="35" t="str">
        <f>C864&amp;E864</f>
        <v/>
      </c>
      <c r="K864" s="36"/>
    </row>
    <row r="865" spans="1:11">
      <c r="A865" s="35" t="str">
        <f>C865&amp;E865</f>
        <v/>
      </c>
      <c r="K865" s="36"/>
    </row>
    <row r="866" spans="1:11">
      <c r="A866" s="35" t="str">
        <f>C866&amp;E866</f>
        <v/>
      </c>
      <c r="K866" s="36"/>
    </row>
    <row r="867" spans="1:11">
      <c r="A867" s="35" t="str">
        <f>C867&amp;E867</f>
        <v/>
      </c>
      <c r="K867" s="36"/>
    </row>
    <row r="868" spans="1:11">
      <c r="A868" s="35" t="str">
        <f>C868&amp;E868</f>
        <v/>
      </c>
      <c r="K868" s="36"/>
    </row>
    <row r="869" spans="1:11">
      <c r="A869" s="35" t="str">
        <f>C869&amp;E869</f>
        <v/>
      </c>
      <c r="K869" s="36"/>
    </row>
    <row r="870" spans="1:11">
      <c r="A870" s="35" t="str">
        <f>C870&amp;E870</f>
        <v/>
      </c>
      <c r="K870" s="36"/>
    </row>
    <row r="871" spans="1:11">
      <c r="A871" s="35" t="str">
        <f>C871&amp;E871</f>
        <v/>
      </c>
      <c r="K871" s="36"/>
    </row>
    <row r="872" spans="1:11">
      <c r="A872" s="35" t="str">
        <f>C872&amp;E872</f>
        <v/>
      </c>
      <c r="K872" s="36"/>
    </row>
    <row r="873" spans="1:11">
      <c r="A873" s="35" t="str">
        <f>C873&amp;E873</f>
        <v/>
      </c>
      <c r="K873" s="36"/>
    </row>
    <row r="874" spans="1:11">
      <c r="A874" s="35" t="str">
        <f>C874&amp;E874</f>
        <v/>
      </c>
      <c r="K874" s="36"/>
    </row>
    <row r="875" spans="1:11">
      <c r="A875" s="35" t="str">
        <f>C875&amp;E875</f>
        <v/>
      </c>
      <c r="K875" s="36"/>
    </row>
    <row r="876" spans="1:11">
      <c r="A876" s="35" t="str">
        <f>C876&amp;E876</f>
        <v/>
      </c>
      <c r="K876" s="36"/>
    </row>
    <row r="877" spans="1:11">
      <c r="A877" s="35" t="str">
        <f>C877&amp;E877</f>
        <v/>
      </c>
      <c r="K877" s="36"/>
    </row>
    <row r="878" spans="1:11">
      <c r="A878" s="35" t="str">
        <f>C878&amp;E878</f>
        <v/>
      </c>
      <c r="K878" s="36"/>
    </row>
    <row r="879" spans="1:11">
      <c r="A879" s="35" t="str">
        <f>C879&amp;E879</f>
        <v/>
      </c>
      <c r="K879" s="36"/>
    </row>
    <row r="880" spans="1:11">
      <c r="A880" s="35" t="str">
        <f>C880&amp;E880</f>
        <v/>
      </c>
      <c r="K880" s="36"/>
    </row>
    <row r="881" spans="1:11">
      <c r="A881" s="35" t="str">
        <f>C881&amp;E881</f>
        <v/>
      </c>
      <c r="K881" s="36"/>
    </row>
    <row r="882" spans="1:11">
      <c r="A882" s="35" t="str">
        <f>C882&amp;E882</f>
        <v/>
      </c>
      <c r="K882" s="36"/>
    </row>
    <row r="883" spans="1:11">
      <c r="A883" s="35" t="str">
        <f>C883&amp;E883</f>
        <v/>
      </c>
      <c r="K883" s="36"/>
    </row>
    <row r="884" spans="1:11">
      <c r="A884" s="35" t="str">
        <f>C884&amp;E884</f>
        <v/>
      </c>
      <c r="K884" s="36"/>
    </row>
    <row r="885" spans="1:11">
      <c r="A885" s="35" t="str">
        <f>C885&amp;E885</f>
        <v/>
      </c>
      <c r="K885" s="36"/>
    </row>
    <row r="886" spans="1:11">
      <c r="A886" s="35" t="str">
        <f>C886&amp;E886</f>
        <v/>
      </c>
      <c r="K886" s="36"/>
    </row>
    <row r="887" spans="1:11">
      <c r="A887" s="35" t="str">
        <f>C887&amp;E887</f>
        <v/>
      </c>
      <c r="K887" s="36"/>
    </row>
    <row r="888" spans="1:11">
      <c r="A888" s="35" t="str">
        <f>C888&amp;E888</f>
        <v/>
      </c>
      <c r="K888" s="36"/>
    </row>
    <row r="889" spans="1:11">
      <c r="A889" s="35" t="str">
        <f>C889&amp;E889</f>
        <v/>
      </c>
      <c r="K889" s="36"/>
    </row>
    <row r="890" spans="1:11">
      <c r="A890" s="35" t="str">
        <f>C890&amp;E890</f>
        <v/>
      </c>
      <c r="K890" s="36"/>
    </row>
    <row r="891" spans="1:11">
      <c r="A891" s="35" t="str">
        <f>C891&amp;E891</f>
        <v/>
      </c>
      <c r="K891" s="36"/>
    </row>
    <row r="892" spans="1:11">
      <c r="A892" s="35" t="str">
        <f>C892&amp;E892</f>
        <v/>
      </c>
      <c r="K892" s="36"/>
    </row>
    <row r="893" spans="1:11">
      <c r="A893" s="35" t="str">
        <f>C893&amp;E893</f>
        <v/>
      </c>
      <c r="K893" s="36"/>
    </row>
    <row r="894" spans="1:11">
      <c r="A894" s="35" t="str">
        <f>C894&amp;E894</f>
        <v/>
      </c>
      <c r="K894" s="36"/>
    </row>
    <row r="895" spans="1:11">
      <c r="A895" s="35" t="str">
        <f>C895&amp;E895</f>
        <v/>
      </c>
      <c r="K895" s="36"/>
    </row>
    <row r="896" spans="1:11">
      <c r="A896" s="35" t="str">
        <f>C896&amp;E896</f>
        <v/>
      </c>
      <c r="K896" s="36"/>
    </row>
    <row r="897" spans="1:11">
      <c r="A897" s="35" t="str">
        <f>C897&amp;E897</f>
        <v/>
      </c>
      <c r="K897" s="36"/>
    </row>
    <row r="898" spans="1:11">
      <c r="A898" s="35" t="str">
        <f>C898&amp;E898</f>
        <v/>
      </c>
      <c r="K898" s="36"/>
    </row>
    <row r="899" spans="1:11">
      <c r="A899" s="35" t="str">
        <f>C899&amp;E899</f>
        <v/>
      </c>
      <c r="K899" s="36"/>
    </row>
    <row r="900" spans="1:11">
      <c r="A900" s="35" t="str">
        <f>C900&amp;E900</f>
        <v/>
      </c>
      <c r="K900" s="36"/>
    </row>
    <row r="901" spans="1:11">
      <c r="A901" s="35" t="str">
        <f>C901&amp;E901</f>
        <v/>
      </c>
      <c r="K901" s="36"/>
    </row>
    <row r="902" spans="1:11">
      <c r="A902" s="35" t="str">
        <f>C902&amp;E902</f>
        <v/>
      </c>
      <c r="K902" s="36"/>
    </row>
    <row r="903" spans="1:11">
      <c r="A903" s="35" t="str">
        <f>C903&amp;E903</f>
        <v/>
      </c>
      <c r="K903" s="36"/>
    </row>
    <row r="904" spans="1:11">
      <c r="A904" s="35" t="str">
        <f>C904&amp;E904</f>
        <v/>
      </c>
      <c r="K904" s="36"/>
    </row>
    <row r="905" spans="1:11">
      <c r="A905" s="35" t="str">
        <f>C905&amp;E905</f>
        <v/>
      </c>
      <c r="K905" s="36"/>
    </row>
    <row r="906" spans="1:11">
      <c r="A906" s="35" t="str">
        <f>C906&amp;E906</f>
        <v/>
      </c>
      <c r="K906" s="36"/>
    </row>
    <row r="907" spans="1:11">
      <c r="A907" s="35" t="str">
        <f>C907&amp;E907</f>
        <v/>
      </c>
      <c r="K907" s="36"/>
    </row>
    <row r="908" spans="1:11">
      <c r="A908" s="35" t="str">
        <f>C908&amp;E908</f>
        <v/>
      </c>
      <c r="K908" s="36"/>
    </row>
    <row r="909" spans="1:11">
      <c r="A909" s="35" t="str">
        <f>C909&amp;E909</f>
        <v/>
      </c>
      <c r="K909" s="36"/>
    </row>
    <row r="910" spans="1:11">
      <c r="A910" s="35" t="str">
        <f>C910&amp;E910</f>
        <v/>
      </c>
      <c r="K910" s="36"/>
    </row>
    <row r="911" spans="1:11">
      <c r="A911" s="35" t="str">
        <f>C911&amp;E911</f>
        <v/>
      </c>
      <c r="K911" s="36"/>
    </row>
    <row r="912" spans="1:11">
      <c r="A912" s="35" t="str">
        <f>C912&amp;E912</f>
        <v/>
      </c>
      <c r="K912" s="36"/>
    </row>
    <row r="913" spans="1:11">
      <c r="A913" s="35" t="str">
        <f>C913&amp;E913</f>
        <v/>
      </c>
      <c r="K913" s="36"/>
    </row>
    <row r="914" spans="1:11">
      <c r="A914" s="35" t="str">
        <f>C914&amp;E914</f>
        <v/>
      </c>
      <c r="K914" s="36"/>
    </row>
    <row r="915" spans="1:11">
      <c r="A915" s="35" t="str">
        <f>C915&amp;E915</f>
        <v/>
      </c>
      <c r="K915" s="36"/>
    </row>
    <row r="916" spans="1:11">
      <c r="A916" s="35" t="str">
        <f>C916&amp;E916</f>
        <v/>
      </c>
      <c r="K916" s="36"/>
    </row>
    <row r="917" spans="1:11">
      <c r="A917" s="35" t="str">
        <f>C917&amp;E917</f>
        <v/>
      </c>
      <c r="K917" s="36"/>
    </row>
    <row r="918" spans="1:11">
      <c r="A918" s="35" t="str">
        <f>C918&amp;E918</f>
        <v/>
      </c>
      <c r="K918" s="36"/>
    </row>
    <row r="919" spans="1:11">
      <c r="A919" s="35" t="str">
        <f>C919&amp;E919</f>
        <v/>
      </c>
      <c r="K919" s="36"/>
    </row>
    <row r="920" spans="1:11">
      <c r="A920" s="35" t="str">
        <f>C920&amp;E920</f>
        <v/>
      </c>
      <c r="K920" s="36"/>
    </row>
    <row r="921" spans="1:11">
      <c r="A921" s="35" t="str">
        <f>C921&amp;E921</f>
        <v/>
      </c>
      <c r="K921" s="36"/>
    </row>
    <row r="922" spans="1:11">
      <c r="A922" s="35" t="str">
        <f>C922&amp;E922</f>
        <v/>
      </c>
      <c r="K922" s="36"/>
    </row>
    <row r="923" spans="1:11">
      <c r="A923" s="35" t="str">
        <f>C923&amp;E923</f>
        <v/>
      </c>
      <c r="K923" s="36"/>
    </row>
    <row r="924" spans="1:11">
      <c r="A924" s="35" t="str">
        <f>C924&amp;E924</f>
        <v/>
      </c>
      <c r="K924" s="36"/>
    </row>
    <row r="925" spans="1:11">
      <c r="A925" s="35" t="str">
        <f>C925&amp;E925</f>
        <v/>
      </c>
      <c r="K925" s="36"/>
    </row>
    <row r="926" spans="1:11">
      <c r="A926" s="35" t="str">
        <f>C926&amp;E926</f>
        <v/>
      </c>
      <c r="K926" s="36"/>
    </row>
    <row r="927" spans="1:11">
      <c r="A927" s="35" t="str">
        <f>C927&amp;E927</f>
        <v/>
      </c>
      <c r="K927" s="36"/>
    </row>
    <row r="928" spans="1:11">
      <c r="A928" s="35" t="str">
        <f>C928&amp;E928</f>
        <v/>
      </c>
      <c r="K928" s="36"/>
    </row>
    <row r="929" spans="1:11">
      <c r="A929" s="35" t="str">
        <f>C929&amp;E929</f>
        <v/>
      </c>
      <c r="K929" s="36"/>
    </row>
    <row r="930" spans="1:11">
      <c r="A930" s="35" t="str">
        <f>C930&amp;E930</f>
        <v/>
      </c>
      <c r="K930" s="36"/>
    </row>
    <row r="931" spans="1:11">
      <c r="A931" s="35" t="str">
        <f>C931&amp;E931</f>
        <v/>
      </c>
      <c r="K931" s="36"/>
    </row>
    <row r="932" spans="1:11">
      <c r="A932" s="35" t="str">
        <f>C932&amp;E932</f>
        <v/>
      </c>
      <c r="K932" s="36"/>
    </row>
    <row r="933" spans="1:11">
      <c r="A933" s="35" t="str">
        <f>C933&amp;E933</f>
        <v/>
      </c>
      <c r="K933" s="36"/>
    </row>
    <row r="934" spans="1:11">
      <c r="A934" s="35" t="str">
        <f>C934&amp;E934</f>
        <v/>
      </c>
      <c r="K934" s="36"/>
    </row>
    <row r="935" spans="1:11">
      <c r="A935" s="35" t="str">
        <f>C935&amp;E935</f>
        <v/>
      </c>
      <c r="K935" s="36"/>
    </row>
    <row r="936" spans="1:11">
      <c r="A936" s="35" t="str">
        <f>C936&amp;E936</f>
        <v/>
      </c>
      <c r="K936" s="36"/>
    </row>
    <row r="937" spans="1:11">
      <c r="A937" s="35" t="str">
        <f>C937&amp;E937</f>
        <v/>
      </c>
      <c r="K937" s="36"/>
    </row>
    <row r="938" spans="1:11">
      <c r="A938" s="35" t="str">
        <f>C938&amp;E938</f>
        <v/>
      </c>
      <c r="K938" s="36"/>
    </row>
    <row r="939" spans="1:11">
      <c r="A939" s="35" t="str">
        <f>C939&amp;E939</f>
        <v/>
      </c>
      <c r="K939" s="36"/>
    </row>
    <row r="940" spans="1:11">
      <c r="A940" s="35" t="str">
        <f>C940&amp;E940</f>
        <v/>
      </c>
      <c r="K940" s="36"/>
    </row>
    <row r="941" spans="1:11">
      <c r="A941" s="35" t="str">
        <f>C941&amp;E941</f>
        <v/>
      </c>
      <c r="K941" s="36"/>
    </row>
    <row r="942" spans="1:11">
      <c r="A942" s="35" t="str">
        <f>C942&amp;E942</f>
        <v/>
      </c>
      <c r="K942" s="36"/>
    </row>
    <row r="943" spans="1:11">
      <c r="A943" s="35" t="str">
        <f>C943&amp;E943</f>
        <v/>
      </c>
      <c r="K943" s="36"/>
    </row>
    <row r="944" spans="1:11">
      <c r="A944" s="35" t="str">
        <f>C944&amp;E944</f>
        <v/>
      </c>
      <c r="K944" s="36"/>
    </row>
    <row r="945" spans="1:11">
      <c r="A945" s="35" t="str">
        <f>C945&amp;E945</f>
        <v/>
      </c>
      <c r="K945" s="36"/>
    </row>
    <row r="946" spans="1:11">
      <c r="A946" s="35" t="str">
        <f>C946&amp;E946</f>
        <v/>
      </c>
      <c r="K946" s="36"/>
    </row>
    <row r="947" spans="1:11">
      <c r="A947" s="35" t="str">
        <f>C947&amp;E947</f>
        <v/>
      </c>
      <c r="K947" s="36"/>
    </row>
    <row r="948" spans="1:11">
      <c r="A948" s="35" t="str">
        <f>C948&amp;E948</f>
        <v/>
      </c>
      <c r="K948" s="36"/>
    </row>
    <row r="949" spans="1:11">
      <c r="A949" s="35" t="str">
        <f>C949&amp;E949</f>
        <v/>
      </c>
      <c r="K949" s="36"/>
    </row>
    <row r="950" spans="1:11">
      <c r="A950" s="35" t="str">
        <f>C950&amp;E950</f>
        <v/>
      </c>
      <c r="K950" s="36"/>
    </row>
    <row r="951" spans="1:11">
      <c r="A951" s="35" t="str">
        <f>C951&amp;E951</f>
        <v/>
      </c>
      <c r="K951" s="36"/>
    </row>
    <row r="952" spans="1:11">
      <c r="A952" s="35" t="str">
        <f>C952&amp;E952</f>
        <v/>
      </c>
      <c r="K952" s="36"/>
    </row>
    <row r="953" spans="1:11">
      <c r="A953" s="35" t="str">
        <f>C953&amp;E953</f>
        <v/>
      </c>
      <c r="K953" s="36"/>
    </row>
    <row r="954" spans="1:11">
      <c r="A954" s="35" t="str">
        <f>C954&amp;E954</f>
        <v/>
      </c>
      <c r="K954" s="36"/>
    </row>
    <row r="955" spans="1:11">
      <c r="A955" s="35" t="str">
        <f>C955&amp;E955</f>
        <v/>
      </c>
      <c r="K955" s="36"/>
    </row>
    <row r="956" spans="1:11">
      <c r="A956" s="35" t="str">
        <f>C956&amp;E956</f>
        <v/>
      </c>
      <c r="K956" s="36"/>
    </row>
    <row r="957" spans="1:11">
      <c r="A957" s="35" t="str">
        <f>C957&amp;E957</f>
        <v/>
      </c>
      <c r="K957" s="36"/>
    </row>
    <row r="958" spans="1:11">
      <c r="A958" s="35" t="str">
        <f>C958&amp;E958</f>
        <v/>
      </c>
      <c r="K958" s="36"/>
    </row>
    <row r="959" spans="1:11">
      <c r="A959" s="35" t="str">
        <f>C959&amp;E959</f>
        <v/>
      </c>
      <c r="K959" s="36"/>
    </row>
    <row r="960" spans="1:11">
      <c r="A960" s="35" t="str">
        <f>C960&amp;E960</f>
        <v/>
      </c>
      <c r="K960" s="36"/>
    </row>
    <row r="961" spans="1:11">
      <c r="A961" s="35" t="str">
        <f>C961&amp;E961</f>
        <v/>
      </c>
      <c r="K961" s="36"/>
    </row>
    <row r="962" spans="1:11">
      <c r="A962" s="35" t="str">
        <f>C962&amp;E962</f>
        <v/>
      </c>
      <c r="K962" s="36"/>
    </row>
    <row r="963" spans="1:11">
      <c r="A963" s="35" t="str">
        <f>C963&amp;E963</f>
        <v/>
      </c>
      <c r="K963" s="36"/>
    </row>
    <row r="964" spans="1:11">
      <c r="A964" s="35" t="str">
        <f>C964&amp;E964</f>
        <v/>
      </c>
      <c r="K964" s="36"/>
    </row>
    <row r="965" spans="1:11">
      <c r="A965" s="35" t="str">
        <f>C965&amp;E965</f>
        <v/>
      </c>
      <c r="K965" s="36"/>
    </row>
    <row r="966" spans="1:11">
      <c r="A966" s="35" t="str">
        <f>C966&amp;E966</f>
        <v/>
      </c>
      <c r="K966" s="36"/>
    </row>
    <row r="967" spans="1:11">
      <c r="A967" s="35" t="str">
        <f>C967&amp;E967</f>
        <v/>
      </c>
      <c r="K967" s="36"/>
    </row>
    <row r="968" spans="1:11">
      <c r="A968" s="35" t="str">
        <f>C968&amp;E968</f>
        <v/>
      </c>
      <c r="K968" s="36"/>
    </row>
    <row r="969" spans="1:11">
      <c r="A969" s="35" t="str">
        <f>C969&amp;E969</f>
        <v/>
      </c>
      <c r="K969" s="36"/>
    </row>
    <row r="970" spans="1:11">
      <c r="A970" s="35" t="str">
        <f>C970&amp;E970</f>
        <v/>
      </c>
      <c r="K970" s="36"/>
    </row>
    <row r="971" spans="1:11">
      <c r="A971" s="35" t="str">
        <f>C971&amp;E971</f>
        <v/>
      </c>
      <c r="K971" s="36"/>
    </row>
    <row r="972" spans="1:11">
      <c r="A972" s="35" t="str">
        <f>C972&amp;E972</f>
        <v/>
      </c>
      <c r="K972" s="36"/>
    </row>
    <row r="973" spans="1:11">
      <c r="A973" s="35" t="str">
        <f>C973&amp;E973</f>
        <v/>
      </c>
      <c r="K973" s="36"/>
    </row>
    <row r="974" spans="1:11">
      <c r="A974" s="35" t="str">
        <f>C974&amp;E974</f>
        <v/>
      </c>
      <c r="K974" s="36"/>
    </row>
    <row r="975" spans="1:11">
      <c r="A975" s="35" t="str">
        <f>C975&amp;E975</f>
        <v/>
      </c>
      <c r="K975" s="36"/>
    </row>
    <row r="976" spans="1:11">
      <c r="A976" s="35" t="str">
        <f>C976&amp;E976</f>
        <v/>
      </c>
      <c r="K976" s="36"/>
    </row>
    <row r="977" spans="1:11">
      <c r="A977" s="35" t="str">
        <f>C977&amp;E977</f>
        <v/>
      </c>
      <c r="K977" s="36"/>
    </row>
    <row r="978" spans="1:11">
      <c r="A978" s="35" t="str">
        <f>C978&amp;E978</f>
        <v/>
      </c>
      <c r="K978" s="36"/>
    </row>
    <row r="979" spans="1:11">
      <c r="A979" s="35" t="str">
        <f>C979&amp;E979</f>
        <v/>
      </c>
      <c r="K979" s="36"/>
    </row>
    <row r="980" spans="1:11">
      <c r="A980" s="35" t="str">
        <f>C980&amp;E980</f>
        <v/>
      </c>
      <c r="K980" s="36"/>
    </row>
    <row r="981" spans="1:11">
      <c r="A981" s="35" t="str">
        <f>C981&amp;E981</f>
        <v/>
      </c>
      <c r="K981" s="36"/>
    </row>
    <row r="982" spans="1:11">
      <c r="A982" s="35" t="str">
        <f>C982&amp;E982</f>
        <v/>
      </c>
      <c r="K982" s="36"/>
    </row>
    <row r="983" spans="1:11">
      <c r="A983" s="35" t="str">
        <f>C983&amp;E983</f>
        <v/>
      </c>
      <c r="K983" s="36"/>
    </row>
    <row r="984" spans="1:11">
      <c r="A984" s="35" t="str">
        <f>C984&amp;E984</f>
        <v/>
      </c>
      <c r="K984" s="36"/>
    </row>
    <row r="985" spans="1:11">
      <c r="A985" s="35" t="str">
        <f>C985&amp;E985</f>
        <v/>
      </c>
      <c r="K985" s="36"/>
    </row>
    <row r="986" spans="1:11">
      <c r="A986" s="35" t="str">
        <f>C986&amp;E986</f>
        <v/>
      </c>
      <c r="K986" s="36"/>
    </row>
    <row r="987" spans="1:11">
      <c r="A987" s="35" t="str">
        <f>C987&amp;E987</f>
        <v/>
      </c>
      <c r="K987" s="36"/>
    </row>
    <row r="988" spans="1:11">
      <c r="A988" s="35" t="str">
        <f>C988&amp;E988</f>
        <v/>
      </c>
      <c r="K988" s="36"/>
    </row>
    <row r="989" spans="1:11">
      <c r="A989" s="35" t="str">
        <f>C989&amp;E989</f>
        <v/>
      </c>
      <c r="K989" s="36"/>
    </row>
    <row r="990" spans="1:11">
      <c r="A990" s="35" t="str">
        <f>C990&amp;E990</f>
        <v/>
      </c>
      <c r="K990" s="36"/>
    </row>
    <row r="991" spans="1:11">
      <c r="A991" s="35" t="str">
        <f>C991&amp;E991</f>
        <v/>
      </c>
      <c r="K991" s="36"/>
    </row>
    <row r="992" spans="1:11">
      <c r="A992" s="35" t="str">
        <f>C992&amp;E992</f>
        <v/>
      </c>
      <c r="K992" s="36"/>
    </row>
    <row r="993" spans="1:11">
      <c r="A993" s="35" t="str">
        <f>C993&amp;E993</f>
        <v/>
      </c>
      <c r="K993" s="36"/>
    </row>
    <row r="994" spans="1:11">
      <c r="A994" s="35" t="str">
        <f>C994&amp;E994</f>
        <v/>
      </c>
      <c r="K994" s="36"/>
    </row>
    <row r="995" spans="1:11">
      <c r="A995" s="35" t="str">
        <f>C995&amp;E995</f>
        <v/>
      </c>
      <c r="K995" s="36"/>
    </row>
    <row r="996" spans="1:11">
      <c r="A996" s="35" t="str">
        <f>C996&amp;E996</f>
        <v/>
      </c>
      <c r="K996" s="36"/>
    </row>
    <row r="997" spans="1:11">
      <c r="A997" s="35" t="str">
        <f>C997&amp;E997</f>
        <v/>
      </c>
      <c r="K997" s="36"/>
    </row>
    <row r="998" spans="1:11">
      <c r="A998" s="35" t="str">
        <f>C998&amp;E998</f>
        <v/>
      </c>
      <c r="K998" s="36"/>
    </row>
    <row r="999" spans="1:11">
      <c r="A999" s="35" t="str">
        <f>C999&amp;E999</f>
        <v/>
      </c>
      <c r="K999" s="36"/>
    </row>
    <row r="1000" spans="1:11">
      <c r="A1000" s="35" t="str">
        <f>C1000&amp;E1000</f>
        <v/>
      </c>
      <c r="K1000" s="36"/>
    </row>
    <row r="1001" spans="1:11">
      <c r="A1001" s="35" t="str">
        <f>C1001&amp;E1001</f>
        <v/>
      </c>
      <c r="K1001" s="36"/>
    </row>
    <row r="1002" spans="1:11">
      <c r="A1002" s="35" t="str">
        <f>C1002&amp;E1002</f>
        <v/>
      </c>
      <c r="K1002" s="36"/>
    </row>
  </sheetData>
  <autoFilter ref="A5:M1003" xr:uid="{05505DD2-182C-403F-8A1E-087E6EAB8993}">
    <sortState xmlns:xlrd2="http://schemas.microsoft.com/office/spreadsheetml/2017/richdata2" ref="A6:M1003">
      <sortCondition descending="1" ref="L5:L1003"/>
    </sortState>
  </autoFilter>
  <mergeCells count="3">
    <mergeCell ref="D2:E2"/>
    <mergeCell ref="H2:I2"/>
    <mergeCell ref="D3:E3"/>
  </mergeCells>
  <pageMargins left="0.7" right="0.7" top="0.75" bottom="0.75" header="0.3" footer="0.3"/>
  <pageSetup orientation="portrait" horizontalDpi="300" verticalDpi="300" r:id="rId1"/>
  <extLst>
    <ext xmlns:x14="http://schemas.microsoft.com/office/spreadsheetml/2009/9/main" uri="{78C0D931-6437-407d-A8EE-F0AAD7539E65}">
      <x14:conditionalFormattings>
        <x14:conditionalFormatting xmlns:xm="http://schemas.microsoft.com/office/excel/2006/main">
          <x14:cfRule type="iconSet" priority="16" id="{A2469747-ED7C-42E5-AE3E-E41A981D17EA}">
            <x14:iconSet iconSet="3Triangles">
              <x14:cfvo type="percent">
                <xm:f>0</xm:f>
              </x14:cfvo>
              <x14:cfvo type="percent">
                <xm:f>33</xm:f>
              </x14:cfvo>
              <x14:cfvo type="percent">
                <xm:f>67</xm:f>
              </x14:cfvo>
            </x14:iconSet>
          </x14:cfRule>
          <xm:sqref>K2</xm:sqref>
        </x14:conditionalFormatting>
        <x14:conditionalFormatting xmlns:xm="http://schemas.microsoft.com/office/excel/2006/main">
          <x14:cfRule type="iconSet" priority="15" id="{1FA20A26-4801-40C7-909F-840DB2F7000F}">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L6:L16</xm:sqref>
        </x14:conditionalFormatting>
        <x14:conditionalFormatting xmlns:xm="http://schemas.microsoft.com/office/excel/2006/main">
          <x14:cfRule type="iconSet" priority="13" id="{7888E1E1-5EB9-4D67-A6F8-4D0AD18B2D5E}">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L17</xm:sqref>
        </x14:conditionalFormatting>
        <x14:conditionalFormatting xmlns:xm="http://schemas.microsoft.com/office/excel/2006/main">
          <x14:cfRule type="iconSet" priority="12" id="{8AA7FAFD-6696-4453-AF53-1ED0C6F40B8D}">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L18</xm:sqref>
        </x14:conditionalFormatting>
        <x14:conditionalFormatting xmlns:xm="http://schemas.microsoft.com/office/excel/2006/main">
          <x14:cfRule type="iconSet" priority="11" id="{4D5FF42F-20A5-4BB4-A6E4-0F6490AD5BE5}">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L19</xm:sqref>
        </x14:conditionalFormatting>
        <x14:conditionalFormatting xmlns:xm="http://schemas.microsoft.com/office/excel/2006/main">
          <x14:cfRule type="iconSet" priority="10" id="{4CC7867D-951B-405E-9D35-F29922349983}">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L20</xm:sqref>
        </x14:conditionalFormatting>
        <x14:conditionalFormatting xmlns:xm="http://schemas.microsoft.com/office/excel/2006/main">
          <x14:cfRule type="iconSet" priority="9" id="{BA68CE32-22BF-4777-8562-45EA38383EBC}">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L21:L22</xm:sqref>
        </x14:conditionalFormatting>
        <x14:conditionalFormatting xmlns:xm="http://schemas.microsoft.com/office/excel/2006/main">
          <x14:cfRule type="iconSet" priority="8" id="{3F0147C3-4F86-4D7E-8F35-3F25DC92287C}">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L23:L25</xm:sqref>
        </x14:conditionalFormatting>
        <x14:conditionalFormatting xmlns:xm="http://schemas.microsoft.com/office/excel/2006/main">
          <x14:cfRule type="iconSet" priority="7" id="{EEB88A02-2C39-4E9A-85F8-1A5C83B1A957}">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L26</xm:sqref>
        </x14:conditionalFormatting>
        <x14:conditionalFormatting xmlns:xm="http://schemas.microsoft.com/office/excel/2006/main">
          <x14:cfRule type="iconSet" priority="6" id="{1E5BDE5A-5EB1-45E5-810E-15E7CD94BB91}">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L27</xm:sqref>
        </x14:conditionalFormatting>
        <x14:conditionalFormatting xmlns:xm="http://schemas.microsoft.com/office/excel/2006/main">
          <x14:cfRule type="iconSet" priority="18" id="{05476FCB-55CC-456A-A161-1E052C71D20D}">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L28:L29</xm:sqref>
        </x14:conditionalFormatting>
        <x14:conditionalFormatting xmlns:xm="http://schemas.microsoft.com/office/excel/2006/main">
          <x14:cfRule type="iconSet" priority="3" id="{FF75D9D4-32AB-41EF-AAE6-472C802AE92E}">
            <x14:iconSet iconSet="3Triangles">
              <x14:cfvo type="percent">
                <xm:f>0</xm:f>
              </x14:cfvo>
              <x14:cfvo type="num" gte="0">
                <xm:f>-1E-13</xm:f>
              </x14:cfvo>
              <x14:cfvo type="num" gte="0">
                <xm:f>0</xm:f>
              </x14:cfvo>
            </x14:iconSet>
          </x14:cfRule>
          <xm:sqref>F2</xm:sqref>
        </x14:conditionalFormatting>
        <x14:conditionalFormatting xmlns:xm="http://schemas.microsoft.com/office/excel/2006/main">
          <x14:cfRule type="iconSet" priority="2" id="{F70899F8-0B10-43AA-AD72-801EC3D7B5B9}">
            <x14:iconSet iconSet="3Triangles">
              <x14:cfvo type="percent">
                <xm:f>0</xm:f>
              </x14:cfvo>
              <x14:cfvo type="num" gte="0">
                <xm:f>-1E-13</xm:f>
              </x14:cfvo>
              <x14:cfvo type="num" gte="0">
                <xm:f>0</xm:f>
              </x14:cfvo>
            </x14:iconSet>
          </x14:cfRule>
          <xm:sqref>J2</xm:sqref>
        </x14:conditionalFormatting>
        <x14:conditionalFormatting xmlns:xm="http://schemas.microsoft.com/office/excel/2006/main">
          <x14:cfRule type="iconSet" priority="1" id="{27C1DD71-24DB-45D3-BC92-A02F1A49BF4E}">
            <x14:iconSet iconSet="3Triangles">
              <x14:cfvo type="percent">
                <xm:f>0</xm:f>
              </x14:cfvo>
              <x14:cfvo type="num" gte="0">
                <xm:f>-1E-13</xm:f>
              </x14:cfvo>
              <x14:cfvo type="num" gte="0">
                <xm:f>0</xm:f>
              </x14:cfvo>
            </x14:iconSet>
          </x14:cfRule>
          <xm:sqref>F3</xm:sqref>
        </x14:conditionalFormatting>
      </x14:conditionalFormatting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FB7AE1-9D0A-404D-9CC4-3CA47D4B2E4B}">
  <dimension ref="A2:M1001"/>
  <sheetViews>
    <sheetView workbookViewId="0">
      <selection activeCell="C8" sqref="C8"/>
    </sheetView>
  </sheetViews>
  <sheetFormatPr defaultRowHeight="15"/>
  <cols>
    <col min="1" max="1" width="9.140625" style="35" customWidth="1"/>
    <col min="2" max="2" width="11.140625" style="35" customWidth="1"/>
    <col min="3" max="3" width="9.140625" style="35"/>
    <col min="4" max="4" width="46.42578125" style="35" bestFit="1" customWidth="1"/>
    <col min="5" max="5" width="10.85546875" style="35" bestFit="1" customWidth="1"/>
    <col min="6" max="6" width="14.28515625" style="62" customWidth="1"/>
    <col min="7" max="7" width="10.7109375" style="61" bestFit="1" customWidth="1"/>
    <col min="8" max="8" width="14.28515625" style="35" customWidth="1"/>
    <col min="9" max="9" width="12.85546875" style="35" bestFit="1" customWidth="1"/>
    <col min="10" max="10" width="13.28515625" style="35" bestFit="1" customWidth="1"/>
    <col min="11" max="11" width="13.28515625" style="35" customWidth="1"/>
    <col min="12" max="12" width="15.85546875" style="35" bestFit="1" customWidth="1"/>
    <col min="13" max="13" width="18.140625" style="35" bestFit="1" customWidth="1"/>
    <col min="14" max="16384" width="9.140625" style="35"/>
  </cols>
  <sheetData>
    <row r="2" spans="1:13">
      <c r="D2" s="94" t="s">
        <v>208</v>
      </c>
      <c r="E2" s="94"/>
      <c r="F2" s="81">
        <f>SUMIF(E:E,"Investment",K:K)</f>
        <v>0</v>
      </c>
      <c r="H2" s="95" t="s">
        <v>39</v>
      </c>
      <c r="I2" s="95"/>
      <c r="J2" s="81">
        <f>SUMIF(E:E,"IRA",K:K)</f>
        <v>4.4209419574615936</v>
      </c>
    </row>
    <row r="3" spans="1:13">
      <c r="D3" s="94" t="s">
        <v>209</v>
      </c>
      <c r="E3" s="94"/>
      <c r="F3" s="64">
        <f>IFERROR((SUMIF(E:E,"Investment",J:J) - SUMIF(E:E,"Investment",H:H)) / SUMIF(E:E,"Investment",H:H),0)</f>
        <v>0</v>
      </c>
      <c r="H3" s="35" t="s">
        <v>225</v>
      </c>
      <c r="J3" s="64">
        <f>IFERROR((SUMIF(E:E,"IRA",K:K)) / SUMIF(E:E,"IRA",H:H),0)</f>
        <v>2.2102240263256207E-3</v>
      </c>
    </row>
    <row r="5" spans="1:13">
      <c r="A5" s="35" t="s">
        <v>41</v>
      </c>
      <c r="B5" s="35" t="s">
        <v>42</v>
      </c>
      <c r="C5" s="35" t="s">
        <v>43</v>
      </c>
      <c r="D5" s="35" t="s">
        <v>44</v>
      </c>
      <c r="E5" s="35" t="s">
        <v>45</v>
      </c>
      <c r="F5" s="62" t="s">
        <v>46</v>
      </c>
      <c r="G5" s="61" t="s">
        <v>47</v>
      </c>
      <c r="H5" s="35" t="s">
        <v>48</v>
      </c>
      <c r="I5" s="35" t="s">
        <v>49</v>
      </c>
      <c r="J5" s="35" t="s">
        <v>50</v>
      </c>
      <c r="K5" s="35" t="s">
        <v>51</v>
      </c>
      <c r="L5" s="35" t="s">
        <v>52</v>
      </c>
      <c r="M5" s="35" t="s">
        <v>53</v>
      </c>
    </row>
    <row r="6" spans="1:13">
      <c r="A6" s="35" t="str">
        <f>C6&amp;E6</f>
        <v>FSKAXIRA</v>
      </c>
      <c r="B6" s="60">
        <v>44014</v>
      </c>
      <c r="C6" s="35" t="s">
        <v>226</v>
      </c>
      <c r="D6" s="35" t="e" vm="116">
        <v>#VALUE!</v>
      </c>
      <c r="E6" s="35" t="s">
        <v>55</v>
      </c>
      <c r="F6" s="69">
        <v>6.7174205105239597</v>
      </c>
      <c r="G6" s="61">
        <v>89.32</v>
      </c>
      <c r="H6" s="61">
        <f>G6*F6</f>
        <v>600</v>
      </c>
      <c r="I6" s="36">
        <f>_FV(D6,"Price")</f>
        <v>89.05</v>
      </c>
      <c r="J6" s="36">
        <f>I6*F6</f>
        <v>598.18629646215857</v>
      </c>
      <c r="K6" s="36">
        <f>J6-H6</f>
        <v>-1.8137035378414339</v>
      </c>
      <c r="L6" s="64">
        <f>(J6-H6)/J6</f>
        <v>-3.0320044918584477E-3</v>
      </c>
      <c r="M6" s="63">
        <f t="shared" ref="M6:M11" si="0">SUMIF(A:A,A6,J:J) / SUMIF(E:E,E6,J:J)</f>
        <v>0.29840020243879911</v>
      </c>
    </row>
    <row r="7" spans="1:13">
      <c r="A7" s="35" t="str">
        <f t="shared" ref="A7:A35" si="1">C7&amp;E7</f>
        <v>GLDMIRA</v>
      </c>
      <c r="B7" s="60">
        <v>44014</v>
      </c>
      <c r="C7" s="35" t="str">
        <f>_FV(D7,"Ticker symbol",TRUE)</f>
        <v>GLDM</v>
      </c>
      <c r="D7" s="35" t="e" vm="98">
        <v>#VALUE!</v>
      </c>
      <c r="E7" s="35" t="s">
        <v>55</v>
      </c>
      <c r="F7" s="69">
        <v>11.173184357541901</v>
      </c>
      <c r="G7" s="61">
        <v>17.920000000000002</v>
      </c>
      <c r="H7" s="61">
        <f t="shared" ref="H7:H9" si="2">G7*F7</f>
        <v>200.22346368715088</v>
      </c>
      <c r="I7" s="36">
        <f t="shared" ref="I7:I9" si="3">_FV(D7,"Price")</f>
        <v>17.989999999999998</v>
      </c>
      <c r="J7" s="36">
        <f t="shared" ref="J7:J9" si="4">I7*F7</f>
        <v>201.00558659217879</v>
      </c>
      <c r="K7" s="36">
        <f t="shared" ref="K7:K9" si="5">J7-H7</f>
        <v>0.78212290502790438</v>
      </c>
      <c r="L7" s="64">
        <f t="shared" ref="L7:L9" si="6">(J7-H7)/J7</f>
        <v>3.8910505836574449E-3</v>
      </c>
      <c r="M7" s="63">
        <f t="shared" si="0"/>
        <v>0.10026994614416092</v>
      </c>
    </row>
    <row r="8" spans="1:13">
      <c r="A8" s="35" t="str">
        <f t="shared" si="1"/>
        <v>FNBGXIRA</v>
      </c>
      <c r="B8" s="60">
        <v>44014</v>
      </c>
      <c r="C8" s="35" t="str">
        <f>_FV(D8,"Ticker symbol",TRUE)</f>
        <v>FNBGX</v>
      </c>
      <c r="D8" s="35" t="e" vm="120">
        <v>#VALUE!</v>
      </c>
      <c r="E8" s="35" t="s">
        <v>55</v>
      </c>
      <c r="F8" s="69">
        <v>23.710729104919974</v>
      </c>
      <c r="G8" s="61">
        <v>16.87</v>
      </c>
      <c r="H8" s="61">
        <f t="shared" si="2"/>
        <v>400</v>
      </c>
      <c r="I8" s="36">
        <f t="shared" si="3"/>
        <v>17.03</v>
      </c>
      <c r="J8" s="36">
        <f t="shared" si="4"/>
        <v>403.79371665678718</v>
      </c>
      <c r="K8" s="36">
        <f t="shared" si="5"/>
        <v>3.7937166567871827</v>
      </c>
      <c r="L8" s="64">
        <f t="shared" si="6"/>
        <v>9.3951849677040185E-3</v>
      </c>
      <c r="M8" s="63">
        <f t="shared" si="0"/>
        <v>0.20142909910595513</v>
      </c>
    </row>
    <row r="9" spans="1:13">
      <c r="A9" s="35" t="str">
        <f t="shared" si="1"/>
        <v>FUAMXIRA</v>
      </c>
      <c r="B9" s="60">
        <v>44014</v>
      </c>
      <c r="C9" s="35" t="str">
        <f>_FV(D9,"Ticker symbol",TRUE)</f>
        <v>FUAMX</v>
      </c>
      <c r="D9" s="35" t="e" vm="122">
        <v>#VALUE!</v>
      </c>
      <c r="E9" s="35" t="s">
        <v>55</v>
      </c>
      <c r="F9" s="69">
        <v>16.638935108153078</v>
      </c>
      <c r="G9" s="61">
        <v>12.02</v>
      </c>
      <c r="H9" s="61">
        <f t="shared" si="2"/>
        <v>200</v>
      </c>
      <c r="I9" s="36">
        <f t="shared" si="3"/>
        <v>12.03</v>
      </c>
      <c r="J9" s="36">
        <f t="shared" si="4"/>
        <v>200.16638935108151</v>
      </c>
      <c r="K9" s="36">
        <f t="shared" si="5"/>
        <v>0.16638935108150577</v>
      </c>
      <c r="L9" s="64">
        <f t="shared" si="6"/>
        <v>8.3125519534484602E-4</v>
      </c>
      <c r="M9" s="63">
        <f t="shared" si="0"/>
        <v>9.9851319659217105E-2</v>
      </c>
    </row>
    <row r="10" spans="1:13">
      <c r="A10" s="35" t="str">
        <f t="shared" si="1"/>
        <v>FSRPXIRA</v>
      </c>
      <c r="B10" s="60">
        <v>44014</v>
      </c>
      <c r="C10" s="35" t="str">
        <f t="shared" ref="C10:C11" si="7">_FV(D10,"Ticker symbol",TRUE)</f>
        <v>FSRPX</v>
      </c>
      <c r="D10" s="35" t="e" vm="172">
        <v>#VALUE!</v>
      </c>
      <c r="E10" s="35" t="s">
        <v>55</v>
      </c>
      <c r="F10" s="69">
        <v>12.403100775193797</v>
      </c>
      <c r="G10" s="61">
        <v>19.350000000000001</v>
      </c>
      <c r="H10" s="61">
        <f t="shared" ref="H10:H11" si="8">G10*F10</f>
        <v>240</v>
      </c>
      <c r="I10" s="36">
        <f t="shared" ref="I10:I11" si="9">_FV(D10,"Price")</f>
        <v>19.260000000000002</v>
      </c>
      <c r="J10" s="36">
        <f t="shared" ref="J10:J11" si="10">I10*F10</f>
        <v>238.88372093023256</v>
      </c>
      <c r="K10" s="36">
        <f t="shared" ref="K10:K11" si="11">J10-H10</f>
        <v>-1.1162790697674438</v>
      </c>
      <c r="L10" s="64">
        <f t="shared" ref="L10:L11" si="12">(J10-H10)/J10</f>
        <v>-4.6728971962616906E-3</v>
      </c>
      <c r="M10" s="63">
        <f t="shared" si="0"/>
        <v>0.11916513485264096</v>
      </c>
    </row>
    <row r="11" spans="1:13">
      <c r="A11" s="35" t="str">
        <f t="shared" si="1"/>
        <v>FSCSXIRA</v>
      </c>
      <c r="B11" s="60">
        <v>44014</v>
      </c>
      <c r="C11" s="35" t="str">
        <f t="shared" si="7"/>
        <v>FSCSX</v>
      </c>
      <c r="D11" s="35" t="e" vm="119">
        <v>#VALUE!</v>
      </c>
      <c r="E11" s="35" t="s">
        <v>55</v>
      </c>
      <c r="F11" s="69">
        <v>15.345268542199488</v>
      </c>
      <c r="G11" s="61">
        <v>23.46</v>
      </c>
      <c r="H11" s="61">
        <f t="shared" si="8"/>
        <v>360</v>
      </c>
      <c r="I11" s="36">
        <f t="shared" si="9"/>
        <v>23.63</v>
      </c>
      <c r="J11" s="36">
        <f t="shared" si="10"/>
        <v>362.60869565217388</v>
      </c>
      <c r="K11" s="36">
        <f t="shared" si="11"/>
        <v>2.6086956521738784</v>
      </c>
      <c r="L11" s="64">
        <f t="shared" si="12"/>
        <v>7.1942446043164517E-3</v>
      </c>
      <c r="M11" s="63">
        <f t="shared" si="0"/>
        <v>0.18088429779922668</v>
      </c>
    </row>
    <row r="12" spans="1:13">
      <c r="A12" s="35" t="str">
        <f t="shared" si="1"/>
        <v/>
      </c>
      <c r="B12" s="60"/>
      <c r="F12" s="69"/>
      <c r="H12" s="61"/>
      <c r="I12" s="36"/>
      <c r="J12" s="36"/>
      <c r="K12" s="36"/>
      <c r="L12" s="64"/>
      <c r="M12" s="63"/>
    </row>
    <row r="13" spans="1:13">
      <c r="A13" s="35" t="str">
        <f t="shared" si="1"/>
        <v/>
      </c>
      <c r="B13" s="60"/>
      <c r="F13" s="69"/>
      <c r="H13" s="61"/>
      <c r="I13" s="36"/>
      <c r="J13" s="36"/>
      <c r="K13" s="36"/>
      <c r="L13" s="64"/>
      <c r="M13" s="63"/>
    </row>
    <row r="14" spans="1:13">
      <c r="A14" s="35" t="str">
        <f t="shared" si="1"/>
        <v/>
      </c>
      <c r="B14" s="60"/>
      <c r="F14" s="69"/>
      <c r="H14" s="61"/>
      <c r="I14" s="36"/>
      <c r="J14" s="36"/>
      <c r="K14" s="36"/>
      <c r="L14" s="64"/>
      <c r="M14" s="63"/>
    </row>
    <row r="15" spans="1:13">
      <c r="A15" s="35" t="str">
        <f t="shared" si="1"/>
        <v/>
      </c>
      <c r="B15" s="60"/>
      <c r="F15" s="69"/>
      <c r="H15" s="61"/>
      <c r="I15" s="36"/>
      <c r="J15" s="36"/>
      <c r="K15" s="36"/>
      <c r="L15" s="64"/>
      <c r="M15" s="63"/>
    </row>
    <row r="16" spans="1:13">
      <c r="A16" s="35" t="str">
        <f t="shared" si="1"/>
        <v/>
      </c>
      <c r="B16" s="60"/>
      <c r="F16" s="69"/>
      <c r="H16" s="61"/>
      <c r="I16" s="36"/>
      <c r="J16" s="36"/>
      <c r="K16" s="36"/>
      <c r="L16" s="64"/>
      <c r="M16" s="63"/>
    </row>
    <row r="17" spans="1:13">
      <c r="A17" s="35" t="str">
        <f t="shared" si="1"/>
        <v/>
      </c>
      <c r="B17" s="60"/>
      <c r="F17" s="69"/>
      <c r="H17" s="61"/>
      <c r="I17" s="36"/>
      <c r="J17" s="36"/>
      <c r="K17" s="36"/>
      <c r="L17" s="64"/>
      <c r="M17" s="63"/>
    </row>
    <row r="18" spans="1:13">
      <c r="A18" s="35" t="str">
        <f t="shared" si="1"/>
        <v/>
      </c>
      <c r="B18" s="60"/>
      <c r="F18" s="69"/>
      <c r="H18" s="61"/>
      <c r="I18" s="36"/>
      <c r="J18" s="36"/>
      <c r="K18" s="36"/>
      <c r="L18" s="64"/>
      <c r="M18" s="63"/>
    </row>
    <row r="19" spans="1:13">
      <c r="A19" s="35" t="str">
        <f t="shared" si="1"/>
        <v/>
      </c>
      <c r="B19" s="60"/>
      <c r="F19" s="69"/>
      <c r="H19" s="61"/>
      <c r="I19" s="36"/>
      <c r="J19" s="36"/>
      <c r="K19" s="36"/>
      <c r="L19" s="64"/>
      <c r="M19" s="63"/>
    </row>
    <row r="20" spans="1:13">
      <c r="A20" s="35" t="str">
        <f t="shared" si="1"/>
        <v/>
      </c>
      <c r="B20" s="60"/>
      <c r="F20" s="69"/>
      <c r="H20" s="61"/>
      <c r="I20" s="36"/>
      <c r="J20" s="36"/>
      <c r="K20" s="36"/>
      <c r="L20" s="64"/>
      <c r="M20" s="63"/>
    </row>
    <row r="21" spans="1:13">
      <c r="A21" s="35" t="str">
        <f t="shared" si="1"/>
        <v/>
      </c>
      <c r="B21" s="60"/>
      <c r="F21" s="69"/>
      <c r="H21" s="61"/>
      <c r="I21" s="36"/>
      <c r="J21" s="36"/>
      <c r="K21" s="36"/>
      <c r="L21" s="64"/>
      <c r="M21" s="63"/>
    </row>
    <row r="22" spans="1:13">
      <c r="A22" s="35" t="str">
        <f t="shared" si="1"/>
        <v/>
      </c>
      <c r="B22" s="60"/>
      <c r="F22" s="69"/>
      <c r="H22" s="61"/>
      <c r="I22" s="36"/>
      <c r="J22" s="36"/>
      <c r="K22" s="36"/>
      <c r="L22" s="64"/>
      <c r="M22" s="63"/>
    </row>
    <row r="23" spans="1:13">
      <c r="A23" s="35" t="str">
        <f t="shared" si="1"/>
        <v/>
      </c>
      <c r="B23" s="60"/>
      <c r="F23" s="69"/>
      <c r="H23" s="61"/>
      <c r="I23" s="36"/>
      <c r="J23" s="36"/>
      <c r="K23" s="36"/>
      <c r="L23" s="64"/>
      <c r="M23" s="63"/>
    </row>
    <row r="24" spans="1:13">
      <c r="A24" s="35" t="str">
        <f t="shared" si="1"/>
        <v/>
      </c>
      <c r="B24" s="60"/>
      <c r="F24" s="69"/>
      <c r="H24" s="61"/>
      <c r="I24" s="36"/>
      <c r="J24" s="36"/>
      <c r="K24" s="36"/>
      <c r="L24" s="64"/>
      <c r="M24" s="63"/>
    </row>
    <row r="25" spans="1:13">
      <c r="A25" s="35" t="str">
        <f t="shared" si="1"/>
        <v/>
      </c>
      <c r="B25" s="60"/>
      <c r="F25" s="69"/>
      <c r="H25" s="61"/>
      <c r="I25" s="36"/>
      <c r="J25" s="36"/>
      <c r="K25" s="36"/>
      <c r="L25" s="64"/>
      <c r="M25" s="63"/>
    </row>
    <row r="26" spans="1:13">
      <c r="A26" s="35" t="str">
        <f t="shared" si="1"/>
        <v/>
      </c>
      <c r="B26" s="60"/>
      <c r="F26" s="69"/>
      <c r="H26" s="61"/>
      <c r="I26" s="36"/>
      <c r="J26" s="36"/>
      <c r="K26" s="36"/>
      <c r="L26" s="64"/>
      <c r="M26" s="63"/>
    </row>
    <row r="27" spans="1:13">
      <c r="A27" s="35" t="str">
        <f t="shared" si="1"/>
        <v/>
      </c>
      <c r="B27" s="60"/>
      <c r="F27" s="69"/>
      <c r="H27" s="61"/>
      <c r="I27" s="36"/>
      <c r="J27" s="36"/>
      <c r="K27" s="36"/>
      <c r="L27" s="64"/>
      <c r="M27" s="63"/>
    </row>
    <row r="28" spans="1:13">
      <c r="A28" s="35" t="str">
        <f t="shared" si="1"/>
        <v/>
      </c>
      <c r="B28" s="60"/>
      <c r="F28" s="69"/>
      <c r="H28" s="61"/>
      <c r="I28" s="36"/>
      <c r="J28" s="36"/>
      <c r="K28" s="36"/>
      <c r="L28" s="64"/>
      <c r="M28" s="63"/>
    </row>
    <row r="29" spans="1:13">
      <c r="A29" s="35" t="str">
        <f t="shared" si="1"/>
        <v/>
      </c>
      <c r="K29" s="36"/>
    </row>
    <row r="30" spans="1:13">
      <c r="A30" s="35" t="str">
        <f t="shared" si="1"/>
        <v/>
      </c>
      <c r="K30" s="36"/>
    </row>
    <row r="31" spans="1:13">
      <c r="A31" s="35" t="str">
        <f t="shared" si="1"/>
        <v/>
      </c>
      <c r="K31" s="36"/>
    </row>
    <row r="32" spans="1:13">
      <c r="A32" s="35" t="str">
        <f t="shared" si="1"/>
        <v/>
      </c>
      <c r="K32" s="36"/>
    </row>
    <row r="33" spans="1:11">
      <c r="A33" s="35" t="str">
        <f t="shared" si="1"/>
        <v/>
      </c>
      <c r="K33" s="36"/>
    </row>
    <row r="34" spans="1:11">
      <c r="A34" s="35" t="str">
        <f t="shared" si="1"/>
        <v/>
      </c>
      <c r="K34" s="36"/>
    </row>
    <row r="35" spans="1:11">
      <c r="A35" s="35" t="str">
        <f t="shared" si="1"/>
        <v/>
      </c>
      <c r="K35" s="36"/>
    </row>
    <row r="36" spans="1:11">
      <c r="A36" s="35" t="str">
        <f t="shared" ref="A36:A99" si="13">C36&amp;E36</f>
        <v/>
      </c>
      <c r="K36" s="36"/>
    </row>
    <row r="37" spans="1:11">
      <c r="A37" s="35" t="str">
        <f t="shared" si="13"/>
        <v/>
      </c>
      <c r="K37" s="36"/>
    </row>
    <row r="38" spans="1:11">
      <c r="A38" s="35" t="str">
        <f t="shared" si="13"/>
        <v/>
      </c>
      <c r="K38" s="36"/>
    </row>
    <row r="39" spans="1:11">
      <c r="A39" s="35" t="str">
        <f t="shared" si="13"/>
        <v/>
      </c>
      <c r="K39" s="36"/>
    </row>
    <row r="40" spans="1:11">
      <c r="A40" s="35" t="str">
        <f t="shared" si="13"/>
        <v/>
      </c>
      <c r="K40" s="36"/>
    </row>
    <row r="41" spans="1:11">
      <c r="A41" s="35" t="str">
        <f t="shared" si="13"/>
        <v/>
      </c>
      <c r="K41" s="36"/>
    </row>
    <row r="42" spans="1:11">
      <c r="A42" s="35" t="str">
        <f t="shared" si="13"/>
        <v/>
      </c>
      <c r="K42" s="36"/>
    </row>
    <row r="43" spans="1:11">
      <c r="A43" s="35" t="str">
        <f t="shared" si="13"/>
        <v/>
      </c>
      <c r="K43" s="36"/>
    </row>
    <row r="44" spans="1:11">
      <c r="A44" s="35" t="str">
        <f t="shared" si="13"/>
        <v/>
      </c>
      <c r="K44" s="36"/>
    </row>
    <row r="45" spans="1:11">
      <c r="A45" s="35" t="str">
        <f t="shared" si="13"/>
        <v/>
      </c>
      <c r="K45" s="36"/>
    </row>
    <row r="46" spans="1:11">
      <c r="A46" s="35" t="str">
        <f t="shared" si="13"/>
        <v/>
      </c>
      <c r="K46" s="36"/>
    </row>
    <row r="47" spans="1:11">
      <c r="A47" s="35" t="str">
        <f t="shared" si="13"/>
        <v/>
      </c>
      <c r="K47" s="36"/>
    </row>
    <row r="48" spans="1:11">
      <c r="A48" s="35" t="str">
        <f t="shared" si="13"/>
        <v/>
      </c>
      <c r="K48" s="36"/>
    </row>
    <row r="49" spans="1:11">
      <c r="A49" s="35" t="str">
        <f t="shared" si="13"/>
        <v/>
      </c>
      <c r="K49" s="36"/>
    </row>
    <row r="50" spans="1:11">
      <c r="A50" s="35" t="str">
        <f t="shared" si="13"/>
        <v/>
      </c>
      <c r="K50" s="36"/>
    </row>
    <row r="51" spans="1:11">
      <c r="A51" s="35" t="str">
        <f t="shared" si="13"/>
        <v/>
      </c>
      <c r="K51" s="36"/>
    </row>
    <row r="52" spans="1:11">
      <c r="A52" s="35" t="str">
        <f t="shared" si="13"/>
        <v/>
      </c>
      <c r="K52" s="36"/>
    </row>
    <row r="53" spans="1:11">
      <c r="A53" s="35" t="str">
        <f t="shared" si="13"/>
        <v/>
      </c>
      <c r="K53" s="36"/>
    </row>
    <row r="54" spans="1:11">
      <c r="A54" s="35" t="str">
        <f t="shared" si="13"/>
        <v/>
      </c>
      <c r="K54" s="36"/>
    </row>
    <row r="55" spans="1:11">
      <c r="A55" s="35" t="str">
        <f t="shared" si="13"/>
        <v/>
      </c>
      <c r="K55" s="36"/>
    </row>
    <row r="56" spans="1:11">
      <c r="A56" s="35" t="str">
        <f t="shared" si="13"/>
        <v/>
      </c>
      <c r="K56" s="36"/>
    </row>
    <row r="57" spans="1:11">
      <c r="A57" s="35" t="str">
        <f t="shared" si="13"/>
        <v/>
      </c>
      <c r="K57" s="36"/>
    </row>
    <row r="58" spans="1:11">
      <c r="A58" s="35" t="str">
        <f t="shared" si="13"/>
        <v/>
      </c>
      <c r="K58" s="36"/>
    </row>
    <row r="59" spans="1:11">
      <c r="A59" s="35" t="str">
        <f t="shared" si="13"/>
        <v/>
      </c>
      <c r="K59" s="36"/>
    </row>
    <row r="60" spans="1:11">
      <c r="A60" s="35" t="str">
        <f t="shared" si="13"/>
        <v/>
      </c>
      <c r="K60" s="36"/>
    </row>
    <row r="61" spans="1:11">
      <c r="A61" s="35" t="str">
        <f t="shared" si="13"/>
        <v/>
      </c>
      <c r="K61" s="36"/>
    </row>
    <row r="62" spans="1:11">
      <c r="A62" s="35" t="str">
        <f t="shared" si="13"/>
        <v/>
      </c>
      <c r="K62" s="36"/>
    </row>
    <row r="63" spans="1:11">
      <c r="A63" s="35" t="str">
        <f t="shared" si="13"/>
        <v/>
      </c>
      <c r="K63" s="36"/>
    </row>
    <row r="64" spans="1:11">
      <c r="A64" s="35" t="str">
        <f t="shared" si="13"/>
        <v/>
      </c>
      <c r="K64" s="36"/>
    </row>
    <row r="65" spans="1:11">
      <c r="A65" s="35" t="str">
        <f t="shared" si="13"/>
        <v/>
      </c>
      <c r="K65" s="36"/>
    </row>
    <row r="66" spans="1:11">
      <c r="A66" s="35" t="str">
        <f t="shared" si="13"/>
        <v/>
      </c>
      <c r="K66" s="36"/>
    </row>
    <row r="67" spans="1:11">
      <c r="A67" s="35" t="str">
        <f t="shared" si="13"/>
        <v/>
      </c>
      <c r="K67" s="36"/>
    </row>
    <row r="68" spans="1:11">
      <c r="A68" s="35" t="str">
        <f t="shared" si="13"/>
        <v/>
      </c>
      <c r="K68" s="36"/>
    </row>
    <row r="69" spans="1:11">
      <c r="A69" s="35" t="str">
        <f t="shared" si="13"/>
        <v/>
      </c>
      <c r="K69" s="36"/>
    </row>
    <row r="70" spans="1:11">
      <c r="A70" s="35" t="str">
        <f t="shared" si="13"/>
        <v/>
      </c>
      <c r="K70" s="36"/>
    </row>
    <row r="71" spans="1:11">
      <c r="A71" s="35" t="str">
        <f t="shared" si="13"/>
        <v/>
      </c>
      <c r="K71" s="36"/>
    </row>
    <row r="72" spans="1:11">
      <c r="A72" s="35" t="str">
        <f t="shared" si="13"/>
        <v/>
      </c>
      <c r="K72" s="36"/>
    </row>
    <row r="73" spans="1:11">
      <c r="A73" s="35" t="str">
        <f t="shared" si="13"/>
        <v/>
      </c>
      <c r="K73" s="36"/>
    </row>
    <row r="74" spans="1:11">
      <c r="A74" s="35" t="str">
        <f t="shared" si="13"/>
        <v/>
      </c>
      <c r="K74" s="36"/>
    </row>
    <row r="75" spans="1:11">
      <c r="A75" s="35" t="str">
        <f t="shared" si="13"/>
        <v/>
      </c>
      <c r="K75" s="36"/>
    </row>
    <row r="76" spans="1:11">
      <c r="A76" s="35" t="str">
        <f t="shared" si="13"/>
        <v/>
      </c>
      <c r="K76" s="36"/>
    </row>
    <row r="77" spans="1:11">
      <c r="A77" s="35" t="str">
        <f t="shared" si="13"/>
        <v/>
      </c>
      <c r="K77" s="36"/>
    </row>
    <row r="78" spans="1:11">
      <c r="A78" s="35" t="str">
        <f t="shared" si="13"/>
        <v/>
      </c>
      <c r="K78" s="36"/>
    </row>
    <row r="79" spans="1:11">
      <c r="A79" s="35" t="str">
        <f t="shared" si="13"/>
        <v/>
      </c>
      <c r="K79" s="36"/>
    </row>
    <row r="80" spans="1:11">
      <c r="A80" s="35" t="str">
        <f t="shared" si="13"/>
        <v/>
      </c>
      <c r="K80" s="36"/>
    </row>
    <row r="81" spans="1:11">
      <c r="A81" s="35" t="str">
        <f t="shared" si="13"/>
        <v/>
      </c>
      <c r="K81" s="36"/>
    </row>
    <row r="82" spans="1:11">
      <c r="A82" s="35" t="str">
        <f t="shared" si="13"/>
        <v/>
      </c>
      <c r="K82" s="36"/>
    </row>
    <row r="83" spans="1:11">
      <c r="A83" s="35" t="str">
        <f t="shared" si="13"/>
        <v/>
      </c>
      <c r="K83" s="36"/>
    </row>
    <row r="84" spans="1:11">
      <c r="A84" s="35" t="str">
        <f t="shared" si="13"/>
        <v/>
      </c>
      <c r="K84" s="36"/>
    </row>
    <row r="85" spans="1:11">
      <c r="A85" s="35" t="str">
        <f t="shared" si="13"/>
        <v/>
      </c>
      <c r="K85" s="36"/>
    </row>
    <row r="86" spans="1:11">
      <c r="A86" s="35" t="str">
        <f t="shared" si="13"/>
        <v/>
      </c>
      <c r="K86" s="36"/>
    </row>
    <row r="87" spans="1:11">
      <c r="A87" s="35" t="str">
        <f t="shared" si="13"/>
        <v/>
      </c>
      <c r="K87" s="36"/>
    </row>
    <row r="88" spans="1:11">
      <c r="A88" s="35" t="str">
        <f t="shared" si="13"/>
        <v/>
      </c>
      <c r="K88" s="36"/>
    </row>
    <row r="89" spans="1:11">
      <c r="A89" s="35" t="str">
        <f t="shared" si="13"/>
        <v/>
      </c>
      <c r="K89" s="36"/>
    </row>
    <row r="90" spans="1:11">
      <c r="A90" s="35" t="str">
        <f t="shared" si="13"/>
        <v/>
      </c>
      <c r="K90" s="36"/>
    </row>
    <row r="91" spans="1:11">
      <c r="A91" s="35" t="str">
        <f t="shared" si="13"/>
        <v/>
      </c>
      <c r="K91" s="36"/>
    </row>
    <row r="92" spans="1:11">
      <c r="A92" s="35" t="str">
        <f t="shared" si="13"/>
        <v/>
      </c>
      <c r="K92" s="36"/>
    </row>
    <row r="93" spans="1:11">
      <c r="A93" s="35" t="str">
        <f t="shared" si="13"/>
        <v/>
      </c>
      <c r="K93" s="36"/>
    </row>
    <row r="94" spans="1:11">
      <c r="A94" s="35" t="str">
        <f t="shared" si="13"/>
        <v/>
      </c>
      <c r="K94" s="36"/>
    </row>
    <row r="95" spans="1:11">
      <c r="A95" s="35" t="str">
        <f t="shared" si="13"/>
        <v/>
      </c>
      <c r="K95" s="36"/>
    </row>
    <row r="96" spans="1:11">
      <c r="A96" s="35" t="str">
        <f t="shared" si="13"/>
        <v/>
      </c>
      <c r="K96" s="36"/>
    </row>
    <row r="97" spans="1:11">
      <c r="A97" s="35" t="str">
        <f t="shared" si="13"/>
        <v/>
      </c>
      <c r="K97" s="36"/>
    </row>
    <row r="98" spans="1:11">
      <c r="A98" s="35" t="str">
        <f t="shared" si="13"/>
        <v/>
      </c>
      <c r="K98" s="36"/>
    </row>
    <row r="99" spans="1:11">
      <c r="A99" s="35" t="str">
        <f t="shared" si="13"/>
        <v/>
      </c>
      <c r="K99" s="36"/>
    </row>
    <row r="100" spans="1:11">
      <c r="A100" s="35" t="str">
        <f t="shared" ref="A100:A163" si="14">C100&amp;E100</f>
        <v/>
      </c>
      <c r="K100" s="36"/>
    </row>
    <row r="101" spans="1:11">
      <c r="A101" s="35" t="str">
        <f t="shared" si="14"/>
        <v/>
      </c>
      <c r="K101" s="36"/>
    </row>
    <row r="102" spans="1:11">
      <c r="A102" s="35" t="str">
        <f t="shared" si="14"/>
        <v/>
      </c>
      <c r="K102" s="36"/>
    </row>
    <row r="103" spans="1:11">
      <c r="A103" s="35" t="str">
        <f t="shared" si="14"/>
        <v/>
      </c>
      <c r="K103" s="36"/>
    </row>
    <row r="104" spans="1:11">
      <c r="A104" s="35" t="str">
        <f t="shared" si="14"/>
        <v/>
      </c>
      <c r="K104" s="36"/>
    </row>
    <row r="105" spans="1:11">
      <c r="A105" s="35" t="str">
        <f t="shared" si="14"/>
        <v/>
      </c>
      <c r="K105" s="36"/>
    </row>
    <row r="106" spans="1:11">
      <c r="A106" s="35" t="str">
        <f t="shared" si="14"/>
        <v/>
      </c>
      <c r="K106" s="36"/>
    </row>
    <row r="107" spans="1:11">
      <c r="A107" s="35" t="str">
        <f t="shared" si="14"/>
        <v/>
      </c>
      <c r="K107" s="36"/>
    </row>
    <row r="108" spans="1:11">
      <c r="A108" s="35" t="str">
        <f t="shared" si="14"/>
        <v/>
      </c>
      <c r="K108" s="36"/>
    </row>
    <row r="109" spans="1:11">
      <c r="A109" s="35" t="str">
        <f t="shared" si="14"/>
        <v/>
      </c>
      <c r="K109" s="36"/>
    </row>
    <row r="110" spans="1:11">
      <c r="A110" s="35" t="str">
        <f t="shared" si="14"/>
        <v/>
      </c>
      <c r="K110" s="36"/>
    </row>
    <row r="111" spans="1:11">
      <c r="A111" s="35" t="str">
        <f t="shared" si="14"/>
        <v/>
      </c>
      <c r="K111" s="36"/>
    </row>
    <row r="112" spans="1:11">
      <c r="A112" s="35" t="str">
        <f t="shared" si="14"/>
        <v/>
      </c>
      <c r="K112" s="36"/>
    </row>
    <row r="113" spans="1:11">
      <c r="A113" s="35" t="str">
        <f t="shared" si="14"/>
        <v/>
      </c>
      <c r="K113" s="36"/>
    </row>
    <row r="114" spans="1:11">
      <c r="A114" s="35" t="str">
        <f t="shared" si="14"/>
        <v/>
      </c>
      <c r="K114" s="36"/>
    </row>
    <row r="115" spans="1:11">
      <c r="A115" s="35" t="str">
        <f t="shared" si="14"/>
        <v/>
      </c>
      <c r="K115" s="36"/>
    </row>
    <row r="116" spans="1:11">
      <c r="A116" s="35" t="str">
        <f t="shared" si="14"/>
        <v/>
      </c>
      <c r="K116" s="36"/>
    </row>
    <row r="117" spans="1:11">
      <c r="A117" s="35" t="str">
        <f t="shared" si="14"/>
        <v/>
      </c>
      <c r="K117" s="36"/>
    </row>
    <row r="118" spans="1:11">
      <c r="A118" s="35" t="str">
        <f t="shared" si="14"/>
        <v/>
      </c>
      <c r="K118" s="36"/>
    </row>
    <row r="119" spans="1:11">
      <c r="A119" s="35" t="str">
        <f t="shared" si="14"/>
        <v/>
      </c>
      <c r="K119" s="36"/>
    </row>
    <row r="120" spans="1:11">
      <c r="A120" s="35" t="str">
        <f t="shared" si="14"/>
        <v/>
      </c>
      <c r="K120" s="36"/>
    </row>
    <row r="121" spans="1:11">
      <c r="A121" s="35" t="str">
        <f t="shared" si="14"/>
        <v/>
      </c>
      <c r="K121" s="36"/>
    </row>
    <row r="122" spans="1:11">
      <c r="A122" s="35" t="str">
        <f t="shared" si="14"/>
        <v/>
      </c>
      <c r="K122" s="36"/>
    </row>
    <row r="123" spans="1:11">
      <c r="A123" s="35" t="str">
        <f t="shared" si="14"/>
        <v/>
      </c>
      <c r="K123" s="36"/>
    </row>
    <row r="124" spans="1:11">
      <c r="A124" s="35" t="str">
        <f t="shared" si="14"/>
        <v/>
      </c>
      <c r="K124" s="36"/>
    </row>
    <row r="125" spans="1:11">
      <c r="A125" s="35" t="str">
        <f t="shared" si="14"/>
        <v/>
      </c>
      <c r="K125" s="36"/>
    </row>
    <row r="126" spans="1:11">
      <c r="A126" s="35" t="str">
        <f t="shared" si="14"/>
        <v/>
      </c>
      <c r="K126" s="36"/>
    </row>
    <row r="127" spans="1:11">
      <c r="A127" s="35" t="str">
        <f t="shared" si="14"/>
        <v/>
      </c>
      <c r="K127" s="36"/>
    </row>
    <row r="128" spans="1:11">
      <c r="A128" s="35" t="str">
        <f t="shared" si="14"/>
        <v/>
      </c>
      <c r="K128" s="36"/>
    </row>
    <row r="129" spans="1:11">
      <c r="A129" s="35" t="str">
        <f t="shared" si="14"/>
        <v/>
      </c>
      <c r="K129" s="36"/>
    </row>
    <row r="130" spans="1:11">
      <c r="A130" s="35" t="str">
        <f t="shared" si="14"/>
        <v/>
      </c>
      <c r="K130" s="36"/>
    </row>
    <row r="131" spans="1:11">
      <c r="A131" s="35" t="str">
        <f t="shared" si="14"/>
        <v/>
      </c>
      <c r="K131" s="36"/>
    </row>
    <row r="132" spans="1:11">
      <c r="A132" s="35" t="str">
        <f t="shared" si="14"/>
        <v/>
      </c>
      <c r="K132" s="36"/>
    </row>
    <row r="133" spans="1:11">
      <c r="A133" s="35" t="str">
        <f t="shared" si="14"/>
        <v/>
      </c>
      <c r="K133" s="36"/>
    </row>
    <row r="134" spans="1:11">
      <c r="A134" s="35" t="str">
        <f t="shared" si="14"/>
        <v/>
      </c>
      <c r="K134" s="36"/>
    </row>
    <row r="135" spans="1:11">
      <c r="A135" s="35" t="str">
        <f t="shared" si="14"/>
        <v/>
      </c>
      <c r="K135" s="36"/>
    </row>
    <row r="136" spans="1:11">
      <c r="A136" s="35" t="str">
        <f t="shared" si="14"/>
        <v/>
      </c>
      <c r="K136" s="36"/>
    </row>
    <row r="137" spans="1:11">
      <c r="A137" s="35" t="str">
        <f t="shared" si="14"/>
        <v/>
      </c>
      <c r="K137" s="36"/>
    </row>
    <row r="138" spans="1:11">
      <c r="A138" s="35" t="str">
        <f t="shared" si="14"/>
        <v/>
      </c>
      <c r="K138" s="36"/>
    </row>
    <row r="139" spans="1:11">
      <c r="A139" s="35" t="str">
        <f t="shared" si="14"/>
        <v/>
      </c>
      <c r="K139" s="36"/>
    </row>
    <row r="140" spans="1:11">
      <c r="A140" s="35" t="str">
        <f t="shared" si="14"/>
        <v/>
      </c>
      <c r="K140" s="36"/>
    </row>
    <row r="141" spans="1:11">
      <c r="A141" s="35" t="str">
        <f t="shared" si="14"/>
        <v/>
      </c>
      <c r="K141" s="36"/>
    </row>
    <row r="142" spans="1:11">
      <c r="A142" s="35" t="str">
        <f t="shared" si="14"/>
        <v/>
      </c>
      <c r="K142" s="36"/>
    </row>
    <row r="143" spans="1:11">
      <c r="A143" s="35" t="str">
        <f t="shared" si="14"/>
        <v/>
      </c>
      <c r="K143" s="36"/>
    </row>
    <row r="144" spans="1:11">
      <c r="A144" s="35" t="str">
        <f t="shared" si="14"/>
        <v/>
      </c>
      <c r="K144" s="36"/>
    </row>
    <row r="145" spans="1:11">
      <c r="A145" s="35" t="str">
        <f t="shared" si="14"/>
        <v/>
      </c>
      <c r="K145" s="36"/>
    </row>
    <row r="146" spans="1:11">
      <c r="A146" s="35" t="str">
        <f t="shared" si="14"/>
        <v/>
      </c>
      <c r="K146" s="36"/>
    </row>
    <row r="147" spans="1:11">
      <c r="A147" s="35" t="str">
        <f t="shared" si="14"/>
        <v/>
      </c>
      <c r="K147" s="36"/>
    </row>
    <row r="148" spans="1:11">
      <c r="A148" s="35" t="str">
        <f t="shared" si="14"/>
        <v/>
      </c>
      <c r="K148" s="36"/>
    </row>
    <row r="149" spans="1:11">
      <c r="A149" s="35" t="str">
        <f t="shared" si="14"/>
        <v/>
      </c>
      <c r="K149" s="36"/>
    </row>
    <row r="150" spans="1:11">
      <c r="A150" s="35" t="str">
        <f t="shared" si="14"/>
        <v/>
      </c>
      <c r="K150" s="36"/>
    </row>
    <row r="151" spans="1:11">
      <c r="A151" s="35" t="str">
        <f t="shared" si="14"/>
        <v/>
      </c>
      <c r="K151" s="36"/>
    </row>
    <row r="152" spans="1:11">
      <c r="A152" s="35" t="str">
        <f t="shared" si="14"/>
        <v/>
      </c>
      <c r="K152" s="36"/>
    </row>
    <row r="153" spans="1:11">
      <c r="A153" s="35" t="str">
        <f t="shared" si="14"/>
        <v/>
      </c>
      <c r="K153" s="36"/>
    </row>
    <row r="154" spans="1:11">
      <c r="A154" s="35" t="str">
        <f t="shared" si="14"/>
        <v/>
      </c>
      <c r="K154" s="36"/>
    </row>
    <row r="155" spans="1:11">
      <c r="A155" s="35" t="str">
        <f t="shared" si="14"/>
        <v/>
      </c>
      <c r="K155" s="36"/>
    </row>
    <row r="156" spans="1:11">
      <c r="A156" s="35" t="str">
        <f t="shared" si="14"/>
        <v/>
      </c>
      <c r="K156" s="36"/>
    </row>
    <row r="157" spans="1:11">
      <c r="A157" s="35" t="str">
        <f t="shared" si="14"/>
        <v/>
      </c>
      <c r="K157" s="36"/>
    </row>
    <row r="158" spans="1:11">
      <c r="A158" s="35" t="str">
        <f t="shared" si="14"/>
        <v/>
      </c>
      <c r="K158" s="36"/>
    </row>
    <row r="159" spans="1:11">
      <c r="A159" s="35" t="str">
        <f t="shared" si="14"/>
        <v/>
      </c>
      <c r="K159" s="36"/>
    </row>
    <row r="160" spans="1:11">
      <c r="A160" s="35" t="str">
        <f t="shared" si="14"/>
        <v/>
      </c>
      <c r="K160" s="36"/>
    </row>
    <row r="161" spans="1:11">
      <c r="A161" s="35" t="str">
        <f t="shared" si="14"/>
        <v/>
      </c>
      <c r="K161" s="36"/>
    </row>
    <row r="162" spans="1:11">
      <c r="A162" s="35" t="str">
        <f t="shared" si="14"/>
        <v/>
      </c>
      <c r="K162" s="36"/>
    </row>
    <row r="163" spans="1:11">
      <c r="A163" s="35" t="str">
        <f t="shared" si="14"/>
        <v/>
      </c>
      <c r="K163" s="36"/>
    </row>
    <row r="164" spans="1:11">
      <c r="A164" s="35" t="str">
        <f t="shared" ref="A164:A227" si="15">C164&amp;E164</f>
        <v/>
      </c>
      <c r="K164" s="36"/>
    </row>
    <row r="165" spans="1:11">
      <c r="A165" s="35" t="str">
        <f t="shared" si="15"/>
        <v/>
      </c>
      <c r="K165" s="36"/>
    </row>
    <row r="166" spans="1:11">
      <c r="A166" s="35" t="str">
        <f t="shared" si="15"/>
        <v/>
      </c>
      <c r="K166" s="36"/>
    </row>
    <row r="167" spans="1:11">
      <c r="A167" s="35" t="str">
        <f t="shared" si="15"/>
        <v/>
      </c>
      <c r="K167" s="36"/>
    </row>
    <row r="168" spans="1:11">
      <c r="A168" s="35" t="str">
        <f t="shared" si="15"/>
        <v/>
      </c>
      <c r="K168" s="36"/>
    </row>
    <row r="169" spans="1:11">
      <c r="A169" s="35" t="str">
        <f t="shared" si="15"/>
        <v/>
      </c>
      <c r="K169" s="36"/>
    </row>
    <row r="170" spans="1:11">
      <c r="A170" s="35" t="str">
        <f t="shared" si="15"/>
        <v/>
      </c>
      <c r="K170" s="36"/>
    </row>
    <row r="171" spans="1:11">
      <c r="A171" s="35" t="str">
        <f t="shared" si="15"/>
        <v/>
      </c>
      <c r="K171" s="36"/>
    </row>
    <row r="172" spans="1:11">
      <c r="A172" s="35" t="str">
        <f t="shared" si="15"/>
        <v/>
      </c>
      <c r="K172" s="36"/>
    </row>
    <row r="173" spans="1:11">
      <c r="A173" s="35" t="str">
        <f t="shared" si="15"/>
        <v/>
      </c>
      <c r="K173" s="36"/>
    </row>
    <row r="174" spans="1:11">
      <c r="A174" s="35" t="str">
        <f t="shared" si="15"/>
        <v/>
      </c>
      <c r="K174" s="36"/>
    </row>
    <row r="175" spans="1:11">
      <c r="A175" s="35" t="str">
        <f t="shared" si="15"/>
        <v/>
      </c>
      <c r="K175" s="36"/>
    </row>
    <row r="176" spans="1:11">
      <c r="A176" s="35" t="str">
        <f t="shared" si="15"/>
        <v/>
      </c>
      <c r="K176" s="36"/>
    </row>
    <row r="177" spans="1:11">
      <c r="A177" s="35" t="str">
        <f t="shared" si="15"/>
        <v/>
      </c>
      <c r="K177" s="36"/>
    </row>
    <row r="178" spans="1:11">
      <c r="A178" s="35" t="str">
        <f t="shared" si="15"/>
        <v/>
      </c>
      <c r="K178" s="36"/>
    </row>
    <row r="179" spans="1:11">
      <c r="A179" s="35" t="str">
        <f t="shared" si="15"/>
        <v/>
      </c>
      <c r="K179" s="36"/>
    </row>
    <row r="180" spans="1:11">
      <c r="A180" s="35" t="str">
        <f t="shared" si="15"/>
        <v/>
      </c>
      <c r="K180" s="36"/>
    </row>
    <row r="181" spans="1:11">
      <c r="A181" s="35" t="str">
        <f t="shared" si="15"/>
        <v/>
      </c>
      <c r="K181" s="36"/>
    </row>
    <row r="182" spans="1:11">
      <c r="A182" s="35" t="str">
        <f t="shared" si="15"/>
        <v/>
      </c>
      <c r="K182" s="36"/>
    </row>
    <row r="183" spans="1:11">
      <c r="A183" s="35" t="str">
        <f t="shared" si="15"/>
        <v/>
      </c>
      <c r="K183" s="36"/>
    </row>
    <row r="184" spans="1:11">
      <c r="A184" s="35" t="str">
        <f t="shared" si="15"/>
        <v/>
      </c>
      <c r="K184" s="36"/>
    </row>
    <row r="185" spans="1:11">
      <c r="A185" s="35" t="str">
        <f t="shared" si="15"/>
        <v/>
      </c>
      <c r="K185" s="36"/>
    </row>
    <row r="186" spans="1:11">
      <c r="A186" s="35" t="str">
        <f t="shared" si="15"/>
        <v/>
      </c>
      <c r="K186" s="36"/>
    </row>
    <row r="187" spans="1:11">
      <c r="A187" s="35" t="str">
        <f t="shared" si="15"/>
        <v/>
      </c>
      <c r="K187" s="36"/>
    </row>
    <row r="188" spans="1:11">
      <c r="A188" s="35" t="str">
        <f t="shared" si="15"/>
        <v/>
      </c>
      <c r="K188" s="36"/>
    </row>
    <row r="189" spans="1:11">
      <c r="A189" s="35" t="str">
        <f t="shared" si="15"/>
        <v/>
      </c>
      <c r="K189" s="36"/>
    </row>
    <row r="190" spans="1:11">
      <c r="A190" s="35" t="str">
        <f t="shared" si="15"/>
        <v/>
      </c>
      <c r="K190" s="36"/>
    </row>
    <row r="191" spans="1:11">
      <c r="A191" s="35" t="str">
        <f t="shared" si="15"/>
        <v/>
      </c>
      <c r="K191" s="36"/>
    </row>
    <row r="192" spans="1:11">
      <c r="A192" s="35" t="str">
        <f t="shared" si="15"/>
        <v/>
      </c>
      <c r="K192" s="36"/>
    </row>
    <row r="193" spans="1:11">
      <c r="A193" s="35" t="str">
        <f t="shared" si="15"/>
        <v/>
      </c>
      <c r="K193" s="36"/>
    </row>
    <row r="194" spans="1:11">
      <c r="A194" s="35" t="str">
        <f t="shared" si="15"/>
        <v/>
      </c>
      <c r="K194" s="36"/>
    </row>
    <row r="195" spans="1:11">
      <c r="A195" s="35" t="str">
        <f t="shared" si="15"/>
        <v/>
      </c>
      <c r="K195" s="36"/>
    </row>
    <row r="196" spans="1:11">
      <c r="A196" s="35" t="str">
        <f t="shared" si="15"/>
        <v/>
      </c>
      <c r="K196" s="36"/>
    </row>
    <row r="197" spans="1:11">
      <c r="A197" s="35" t="str">
        <f t="shared" si="15"/>
        <v/>
      </c>
      <c r="K197" s="36"/>
    </row>
    <row r="198" spans="1:11">
      <c r="A198" s="35" t="str">
        <f t="shared" si="15"/>
        <v/>
      </c>
      <c r="K198" s="36"/>
    </row>
    <row r="199" spans="1:11">
      <c r="A199" s="35" t="str">
        <f t="shared" si="15"/>
        <v/>
      </c>
      <c r="K199" s="36"/>
    </row>
    <row r="200" spans="1:11">
      <c r="A200" s="35" t="str">
        <f t="shared" si="15"/>
        <v/>
      </c>
      <c r="K200" s="36"/>
    </row>
    <row r="201" spans="1:11">
      <c r="A201" s="35" t="str">
        <f t="shared" si="15"/>
        <v/>
      </c>
      <c r="K201" s="36"/>
    </row>
    <row r="202" spans="1:11">
      <c r="A202" s="35" t="str">
        <f t="shared" si="15"/>
        <v/>
      </c>
      <c r="K202" s="36"/>
    </row>
    <row r="203" spans="1:11">
      <c r="A203" s="35" t="str">
        <f t="shared" si="15"/>
        <v/>
      </c>
      <c r="K203" s="36"/>
    </row>
    <row r="204" spans="1:11">
      <c r="A204" s="35" t="str">
        <f t="shared" si="15"/>
        <v/>
      </c>
      <c r="K204" s="36"/>
    </row>
    <row r="205" spans="1:11">
      <c r="A205" s="35" t="str">
        <f t="shared" si="15"/>
        <v/>
      </c>
      <c r="K205" s="36"/>
    </row>
    <row r="206" spans="1:11">
      <c r="A206" s="35" t="str">
        <f t="shared" si="15"/>
        <v/>
      </c>
      <c r="K206" s="36"/>
    </row>
    <row r="207" spans="1:11">
      <c r="A207" s="35" t="str">
        <f t="shared" si="15"/>
        <v/>
      </c>
      <c r="K207" s="36"/>
    </row>
    <row r="208" spans="1:11">
      <c r="A208" s="35" t="str">
        <f t="shared" si="15"/>
        <v/>
      </c>
      <c r="K208" s="36"/>
    </row>
    <row r="209" spans="1:11">
      <c r="A209" s="35" t="str">
        <f t="shared" si="15"/>
        <v/>
      </c>
      <c r="K209" s="36"/>
    </row>
    <row r="210" spans="1:11">
      <c r="A210" s="35" t="str">
        <f t="shared" si="15"/>
        <v/>
      </c>
      <c r="K210" s="36"/>
    </row>
    <row r="211" spans="1:11">
      <c r="A211" s="35" t="str">
        <f t="shared" si="15"/>
        <v/>
      </c>
      <c r="K211" s="36"/>
    </row>
    <row r="212" spans="1:11">
      <c r="A212" s="35" t="str">
        <f t="shared" si="15"/>
        <v/>
      </c>
      <c r="K212" s="36"/>
    </row>
    <row r="213" spans="1:11">
      <c r="A213" s="35" t="str">
        <f t="shared" si="15"/>
        <v/>
      </c>
      <c r="K213" s="36"/>
    </row>
    <row r="214" spans="1:11">
      <c r="A214" s="35" t="str">
        <f t="shared" si="15"/>
        <v/>
      </c>
      <c r="K214" s="36"/>
    </row>
    <row r="215" spans="1:11">
      <c r="A215" s="35" t="str">
        <f t="shared" si="15"/>
        <v/>
      </c>
      <c r="K215" s="36"/>
    </row>
    <row r="216" spans="1:11">
      <c r="A216" s="35" t="str">
        <f t="shared" si="15"/>
        <v/>
      </c>
      <c r="K216" s="36"/>
    </row>
    <row r="217" spans="1:11">
      <c r="A217" s="35" t="str">
        <f t="shared" si="15"/>
        <v/>
      </c>
      <c r="K217" s="36"/>
    </row>
    <row r="218" spans="1:11">
      <c r="A218" s="35" t="str">
        <f t="shared" si="15"/>
        <v/>
      </c>
      <c r="K218" s="36"/>
    </row>
    <row r="219" spans="1:11">
      <c r="A219" s="35" t="str">
        <f t="shared" si="15"/>
        <v/>
      </c>
      <c r="K219" s="36"/>
    </row>
    <row r="220" spans="1:11">
      <c r="A220" s="35" t="str">
        <f t="shared" si="15"/>
        <v/>
      </c>
      <c r="K220" s="36"/>
    </row>
    <row r="221" spans="1:11">
      <c r="A221" s="35" t="str">
        <f t="shared" si="15"/>
        <v/>
      </c>
      <c r="K221" s="36"/>
    </row>
    <row r="222" spans="1:11">
      <c r="A222" s="35" t="str">
        <f t="shared" si="15"/>
        <v/>
      </c>
      <c r="K222" s="36"/>
    </row>
    <row r="223" spans="1:11">
      <c r="A223" s="35" t="str">
        <f t="shared" si="15"/>
        <v/>
      </c>
      <c r="K223" s="36"/>
    </row>
    <row r="224" spans="1:11">
      <c r="A224" s="35" t="str">
        <f t="shared" si="15"/>
        <v/>
      </c>
      <c r="K224" s="36"/>
    </row>
    <row r="225" spans="1:11">
      <c r="A225" s="35" t="str">
        <f t="shared" si="15"/>
        <v/>
      </c>
      <c r="K225" s="36"/>
    </row>
    <row r="226" spans="1:11">
      <c r="A226" s="35" t="str">
        <f t="shared" si="15"/>
        <v/>
      </c>
      <c r="K226" s="36"/>
    </row>
    <row r="227" spans="1:11">
      <c r="A227" s="35" t="str">
        <f t="shared" si="15"/>
        <v/>
      </c>
      <c r="K227" s="36"/>
    </row>
    <row r="228" spans="1:11">
      <c r="A228" s="35" t="str">
        <f t="shared" ref="A228:A291" si="16">C228&amp;E228</f>
        <v/>
      </c>
      <c r="K228" s="36"/>
    </row>
    <row r="229" spans="1:11">
      <c r="A229" s="35" t="str">
        <f t="shared" si="16"/>
        <v/>
      </c>
      <c r="K229" s="36"/>
    </row>
    <row r="230" spans="1:11">
      <c r="A230" s="35" t="str">
        <f t="shared" si="16"/>
        <v/>
      </c>
      <c r="K230" s="36"/>
    </row>
    <row r="231" spans="1:11">
      <c r="A231" s="35" t="str">
        <f t="shared" si="16"/>
        <v/>
      </c>
      <c r="K231" s="36"/>
    </row>
    <row r="232" spans="1:11">
      <c r="A232" s="35" t="str">
        <f t="shared" si="16"/>
        <v/>
      </c>
      <c r="K232" s="36"/>
    </row>
    <row r="233" spans="1:11">
      <c r="A233" s="35" t="str">
        <f t="shared" si="16"/>
        <v/>
      </c>
      <c r="K233" s="36"/>
    </row>
    <row r="234" spans="1:11">
      <c r="A234" s="35" t="str">
        <f t="shared" si="16"/>
        <v/>
      </c>
      <c r="K234" s="36"/>
    </row>
    <row r="235" spans="1:11">
      <c r="A235" s="35" t="str">
        <f t="shared" si="16"/>
        <v/>
      </c>
      <c r="K235" s="36"/>
    </row>
    <row r="236" spans="1:11">
      <c r="A236" s="35" t="str">
        <f t="shared" si="16"/>
        <v/>
      </c>
      <c r="K236" s="36"/>
    </row>
    <row r="237" spans="1:11">
      <c r="A237" s="35" t="str">
        <f t="shared" si="16"/>
        <v/>
      </c>
      <c r="K237" s="36"/>
    </row>
    <row r="238" spans="1:11">
      <c r="A238" s="35" t="str">
        <f t="shared" si="16"/>
        <v/>
      </c>
      <c r="K238" s="36"/>
    </row>
    <row r="239" spans="1:11">
      <c r="A239" s="35" t="str">
        <f t="shared" si="16"/>
        <v/>
      </c>
      <c r="K239" s="36"/>
    </row>
    <row r="240" spans="1:11">
      <c r="A240" s="35" t="str">
        <f t="shared" si="16"/>
        <v/>
      </c>
      <c r="K240" s="36"/>
    </row>
    <row r="241" spans="1:11">
      <c r="A241" s="35" t="str">
        <f t="shared" si="16"/>
        <v/>
      </c>
      <c r="K241" s="36"/>
    </row>
    <row r="242" spans="1:11">
      <c r="A242" s="35" t="str">
        <f t="shared" si="16"/>
        <v/>
      </c>
      <c r="K242" s="36"/>
    </row>
    <row r="243" spans="1:11">
      <c r="A243" s="35" t="str">
        <f t="shared" si="16"/>
        <v/>
      </c>
      <c r="K243" s="36"/>
    </row>
    <row r="244" spans="1:11">
      <c r="A244" s="35" t="str">
        <f t="shared" si="16"/>
        <v/>
      </c>
      <c r="K244" s="36"/>
    </row>
    <row r="245" spans="1:11">
      <c r="A245" s="35" t="str">
        <f t="shared" si="16"/>
        <v/>
      </c>
      <c r="K245" s="36"/>
    </row>
    <row r="246" spans="1:11">
      <c r="A246" s="35" t="str">
        <f t="shared" si="16"/>
        <v/>
      </c>
      <c r="K246" s="36"/>
    </row>
    <row r="247" spans="1:11">
      <c r="A247" s="35" t="str">
        <f t="shared" si="16"/>
        <v/>
      </c>
      <c r="K247" s="36"/>
    </row>
    <row r="248" spans="1:11">
      <c r="A248" s="35" t="str">
        <f t="shared" si="16"/>
        <v/>
      </c>
      <c r="K248" s="36"/>
    </row>
    <row r="249" spans="1:11">
      <c r="A249" s="35" t="str">
        <f t="shared" si="16"/>
        <v/>
      </c>
      <c r="K249" s="36"/>
    </row>
    <row r="250" spans="1:11">
      <c r="A250" s="35" t="str">
        <f t="shared" si="16"/>
        <v/>
      </c>
      <c r="K250" s="36"/>
    </row>
    <row r="251" spans="1:11">
      <c r="A251" s="35" t="str">
        <f t="shared" si="16"/>
        <v/>
      </c>
      <c r="K251" s="36"/>
    </row>
    <row r="252" spans="1:11">
      <c r="A252" s="35" t="str">
        <f t="shared" si="16"/>
        <v/>
      </c>
      <c r="K252" s="36"/>
    </row>
    <row r="253" spans="1:11">
      <c r="A253" s="35" t="str">
        <f t="shared" si="16"/>
        <v/>
      </c>
      <c r="K253" s="36"/>
    </row>
    <row r="254" spans="1:11">
      <c r="A254" s="35" t="str">
        <f t="shared" si="16"/>
        <v/>
      </c>
      <c r="K254" s="36"/>
    </row>
    <row r="255" spans="1:11">
      <c r="A255" s="35" t="str">
        <f t="shared" si="16"/>
        <v/>
      </c>
      <c r="K255" s="36"/>
    </row>
    <row r="256" spans="1:11">
      <c r="A256" s="35" t="str">
        <f t="shared" si="16"/>
        <v/>
      </c>
      <c r="K256" s="36"/>
    </row>
    <row r="257" spans="1:11">
      <c r="A257" s="35" t="str">
        <f t="shared" si="16"/>
        <v/>
      </c>
      <c r="K257" s="36"/>
    </row>
    <row r="258" spans="1:11">
      <c r="A258" s="35" t="str">
        <f t="shared" si="16"/>
        <v/>
      </c>
      <c r="K258" s="36"/>
    </row>
    <row r="259" spans="1:11">
      <c r="A259" s="35" t="str">
        <f t="shared" si="16"/>
        <v/>
      </c>
      <c r="K259" s="36"/>
    </row>
    <row r="260" spans="1:11">
      <c r="A260" s="35" t="str">
        <f t="shared" si="16"/>
        <v/>
      </c>
      <c r="K260" s="36"/>
    </row>
    <row r="261" spans="1:11">
      <c r="A261" s="35" t="str">
        <f t="shared" si="16"/>
        <v/>
      </c>
      <c r="K261" s="36"/>
    </row>
    <row r="262" spans="1:11">
      <c r="A262" s="35" t="str">
        <f t="shared" si="16"/>
        <v/>
      </c>
      <c r="K262" s="36"/>
    </row>
    <row r="263" spans="1:11">
      <c r="A263" s="35" t="str">
        <f t="shared" si="16"/>
        <v/>
      </c>
      <c r="K263" s="36"/>
    </row>
    <row r="264" spans="1:11">
      <c r="A264" s="35" t="str">
        <f t="shared" si="16"/>
        <v/>
      </c>
      <c r="K264" s="36"/>
    </row>
    <row r="265" spans="1:11">
      <c r="A265" s="35" t="str">
        <f t="shared" si="16"/>
        <v/>
      </c>
      <c r="K265" s="36"/>
    </row>
    <row r="266" spans="1:11">
      <c r="A266" s="35" t="str">
        <f t="shared" si="16"/>
        <v/>
      </c>
      <c r="K266" s="36"/>
    </row>
    <row r="267" spans="1:11">
      <c r="A267" s="35" t="str">
        <f t="shared" si="16"/>
        <v/>
      </c>
      <c r="K267" s="36"/>
    </row>
    <row r="268" spans="1:11">
      <c r="A268" s="35" t="str">
        <f t="shared" si="16"/>
        <v/>
      </c>
      <c r="K268" s="36"/>
    </row>
    <row r="269" spans="1:11">
      <c r="A269" s="35" t="str">
        <f t="shared" si="16"/>
        <v/>
      </c>
      <c r="K269" s="36"/>
    </row>
    <row r="270" spans="1:11">
      <c r="A270" s="35" t="str">
        <f t="shared" si="16"/>
        <v/>
      </c>
      <c r="K270" s="36"/>
    </row>
    <row r="271" spans="1:11">
      <c r="A271" s="35" t="str">
        <f t="shared" si="16"/>
        <v/>
      </c>
      <c r="K271" s="36"/>
    </row>
    <row r="272" spans="1:11">
      <c r="A272" s="35" t="str">
        <f t="shared" si="16"/>
        <v/>
      </c>
      <c r="K272" s="36"/>
    </row>
    <row r="273" spans="1:11">
      <c r="A273" s="35" t="str">
        <f t="shared" si="16"/>
        <v/>
      </c>
      <c r="K273" s="36"/>
    </row>
    <row r="274" spans="1:11">
      <c r="A274" s="35" t="str">
        <f t="shared" si="16"/>
        <v/>
      </c>
      <c r="K274" s="36"/>
    </row>
    <row r="275" spans="1:11">
      <c r="A275" s="35" t="str">
        <f t="shared" si="16"/>
        <v/>
      </c>
      <c r="K275" s="36"/>
    </row>
    <row r="276" spans="1:11">
      <c r="A276" s="35" t="str">
        <f t="shared" si="16"/>
        <v/>
      </c>
      <c r="K276" s="36"/>
    </row>
    <row r="277" spans="1:11">
      <c r="A277" s="35" t="str">
        <f t="shared" si="16"/>
        <v/>
      </c>
      <c r="K277" s="36"/>
    </row>
    <row r="278" spans="1:11">
      <c r="A278" s="35" t="str">
        <f t="shared" si="16"/>
        <v/>
      </c>
      <c r="K278" s="36"/>
    </row>
    <row r="279" spans="1:11">
      <c r="A279" s="35" t="str">
        <f t="shared" si="16"/>
        <v/>
      </c>
      <c r="K279" s="36"/>
    </row>
    <row r="280" spans="1:11">
      <c r="A280" s="35" t="str">
        <f t="shared" si="16"/>
        <v/>
      </c>
      <c r="K280" s="36"/>
    </row>
    <row r="281" spans="1:11">
      <c r="A281" s="35" t="str">
        <f t="shared" si="16"/>
        <v/>
      </c>
      <c r="K281" s="36"/>
    </row>
    <row r="282" spans="1:11">
      <c r="A282" s="35" t="str">
        <f t="shared" si="16"/>
        <v/>
      </c>
      <c r="K282" s="36"/>
    </row>
    <row r="283" spans="1:11">
      <c r="A283" s="35" t="str">
        <f t="shared" si="16"/>
        <v/>
      </c>
      <c r="K283" s="36"/>
    </row>
    <row r="284" spans="1:11">
      <c r="A284" s="35" t="str">
        <f t="shared" si="16"/>
        <v/>
      </c>
      <c r="K284" s="36"/>
    </row>
    <row r="285" spans="1:11">
      <c r="A285" s="35" t="str">
        <f t="shared" si="16"/>
        <v/>
      </c>
      <c r="K285" s="36"/>
    </row>
    <row r="286" spans="1:11">
      <c r="A286" s="35" t="str">
        <f t="shared" si="16"/>
        <v/>
      </c>
      <c r="K286" s="36"/>
    </row>
    <row r="287" spans="1:11">
      <c r="A287" s="35" t="str">
        <f t="shared" si="16"/>
        <v/>
      </c>
      <c r="K287" s="36"/>
    </row>
    <row r="288" spans="1:11">
      <c r="A288" s="35" t="str">
        <f t="shared" si="16"/>
        <v/>
      </c>
      <c r="K288" s="36"/>
    </row>
    <row r="289" spans="1:11">
      <c r="A289" s="35" t="str">
        <f t="shared" si="16"/>
        <v/>
      </c>
      <c r="K289" s="36"/>
    </row>
    <row r="290" spans="1:11">
      <c r="A290" s="35" t="str">
        <f t="shared" si="16"/>
        <v/>
      </c>
      <c r="K290" s="36"/>
    </row>
    <row r="291" spans="1:11">
      <c r="A291" s="35" t="str">
        <f t="shared" si="16"/>
        <v/>
      </c>
      <c r="K291" s="36"/>
    </row>
    <row r="292" spans="1:11">
      <c r="A292" s="35" t="str">
        <f t="shared" ref="A292:A355" si="17">C292&amp;E292</f>
        <v/>
      </c>
      <c r="K292" s="36"/>
    </row>
    <row r="293" spans="1:11">
      <c r="A293" s="35" t="str">
        <f t="shared" si="17"/>
        <v/>
      </c>
      <c r="K293" s="36"/>
    </row>
    <row r="294" spans="1:11">
      <c r="A294" s="35" t="str">
        <f t="shared" si="17"/>
        <v/>
      </c>
      <c r="K294" s="36"/>
    </row>
    <row r="295" spans="1:11">
      <c r="A295" s="35" t="str">
        <f t="shared" si="17"/>
        <v/>
      </c>
      <c r="K295" s="36"/>
    </row>
    <row r="296" spans="1:11">
      <c r="A296" s="35" t="str">
        <f t="shared" si="17"/>
        <v/>
      </c>
      <c r="K296" s="36"/>
    </row>
    <row r="297" spans="1:11">
      <c r="A297" s="35" t="str">
        <f t="shared" si="17"/>
        <v/>
      </c>
      <c r="K297" s="36"/>
    </row>
    <row r="298" spans="1:11">
      <c r="A298" s="35" t="str">
        <f t="shared" si="17"/>
        <v/>
      </c>
      <c r="K298" s="36"/>
    </row>
    <row r="299" spans="1:11">
      <c r="A299" s="35" t="str">
        <f t="shared" si="17"/>
        <v/>
      </c>
      <c r="K299" s="36"/>
    </row>
    <row r="300" spans="1:11">
      <c r="A300" s="35" t="str">
        <f t="shared" si="17"/>
        <v/>
      </c>
      <c r="K300" s="36"/>
    </row>
    <row r="301" spans="1:11">
      <c r="A301" s="35" t="str">
        <f t="shared" si="17"/>
        <v/>
      </c>
      <c r="K301" s="36"/>
    </row>
    <row r="302" spans="1:11">
      <c r="A302" s="35" t="str">
        <f t="shared" si="17"/>
        <v/>
      </c>
      <c r="K302" s="36"/>
    </row>
    <row r="303" spans="1:11">
      <c r="A303" s="35" t="str">
        <f t="shared" si="17"/>
        <v/>
      </c>
      <c r="K303" s="36"/>
    </row>
    <row r="304" spans="1:11">
      <c r="A304" s="35" t="str">
        <f t="shared" si="17"/>
        <v/>
      </c>
      <c r="K304" s="36"/>
    </row>
    <row r="305" spans="1:11">
      <c r="A305" s="35" t="str">
        <f t="shared" si="17"/>
        <v/>
      </c>
      <c r="K305" s="36"/>
    </row>
    <row r="306" spans="1:11">
      <c r="A306" s="35" t="str">
        <f t="shared" si="17"/>
        <v/>
      </c>
      <c r="K306" s="36"/>
    </row>
    <row r="307" spans="1:11">
      <c r="A307" s="35" t="str">
        <f t="shared" si="17"/>
        <v/>
      </c>
      <c r="K307" s="36"/>
    </row>
    <row r="308" spans="1:11">
      <c r="A308" s="35" t="str">
        <f t="shared" si="17"/>
        <v/>
      </c>
      <c r="K308" s="36"/>
    </row>
    <row r="309" spans="1:11">
      <c r="A309" s="35" t="str">
        <f t="shared" si="17"/>
        <v/>
      </c>
      <c r="K309" s="36"/>
    </row>
    <row r="310" spans="1:11">
      <c r="A310" s="35" t="str">
        <f t="shared" si="17"/>
        <v/>
      </c>
      <c r="K310" s="36"/>
    </row>
    <row r="311" spans="1:11">
      <c r="A311" s="35" t="str">
        <f t="shared" si="17"/>
        <v/>
      </c>
      <c r="K311" s="36"/>
    </row>
    <row r="312" spans="1:11">
      <c r="A312" s="35" t="str">
        <f t="shared" si="17"/>
        <v/>
      </c>
      <c r="K312" s="36"/>
    </row>
    <row r="313" spans="1:11">
      <c r="A313" s="35" t="str">
        <f t="shared" si="17"/>
        <v/>
      </c>
      <c r="K313" s="36"/>
    </row>
    <row r="314" spans="1:11">
      <c r="A314" s="35" t="str">
        <f t="shared" si="17"/>
        <v/>
      </c>
      <c r="K314" s="36"/>
    </row>
    <row r="315" spans="1:11">
      <c r="A315" s="35" t="str">
        <f t="shared" si="17"/>
        <v/>
      </c>
      <c r="K315" s="36"/>
    </row>
    <row r="316" spans="1:11">
      <c r="A316" s="35" t="str">
        <f t="shared" si="17"/>
        <v/>
      </c>
      <c r="K316" s="36"/>
    </row>
    <row r="317" spans="1:11">
      <c r="A317" s="35" t="str">
        <f t="shared" si="17"/>
        <v/>
      </c>
      <c r="K317" s="36"/>
    </row>
    <row r="318" spans="1:11">
      <c r="A318" s="35" t="str">
        <f t="shared" si="17"/>
        <v/>
      </c>
      <c r="K318" s="36"/>
    </row>
    <row r="319" spans="1:11">
      <c r="A319" s="35" t="str">
        <f t="shared" si="17"/>
        <v/>
      </c>
      <c r="K319" s="36"/>
    </row>
    <row r="320" spans="1:11">
      <c r="A320" s="35" t="str">
        <f t="shared" si="17"/>
        <v/>
      </c>
      <c r="K320" s="36"/>
    </row>
    <row r="321" spans="1:11">
      <c r="A321" s="35" t="str">
        <f t="shared" si="17"/>
        <v/>
      </c>
      <c r="K321" s="36"/>
    </row>
    <row r="322" spans="1:11">
      <c r="A322" s="35" t="str">
        <f t="shared" si="17"/>
        <v/>
      </c>
      <c r="K322" s="36"/>
    </row>
    <row r="323" spans="1:11">
      <c r="A323" s="35" t="str">
        <f t="shared" si="17"/>
        <v/>
      </c>
      <c r="K323" s="36"/>
    </row>
    <row r="324" spans="1:11">
      <c r="A324" s="35" t="str">
        <f t="shared" si="17"/>
        <v/>
      </c>
      <c r="K324" s="36"/>
    </row>
    <row r="325" spans="1:11">
      <c r="A325" s="35" t="str">
        <f t="shared" si="17"/>
        <v/>
      </c>
      <c r="K325" s="36"/>
    </row>
    <row r="326" spans="1:11">
      <c r="A326" s="35" t="str">
        <f t="shared" si="17"/>
        <v/>
      </c>
      <c r="K326" s="36"/>
    </row>
    <row r="327" spans="1:11">
      <c r="A327" s="35" t="str">
        <f t="shared" si="17"/>
        <v/>
      </c>
      <c r="K327" s="36"/>
    </row>
    <row r="328" spans="1:11">
      <c r="A328" s="35" t="str">
        <f t="shared" si="17"/>
        <v/>
      </c>
      <c r="K328" s="36"/>
    </row>
    <row r="329" spans="1:11">
      <c r="A329" s="35" t="str">
        <f t="shared" si="17"/>
        <v/>
      </c>
      <c r="K329" s="36"/>
    </row>
    <row r="330" spans="1:11">
      <c r="A330" s="35" t="str">
        <f t="shared" si="17"/>
        <v/>
      </c>
      <c r="K330" s="36"/>
    </row>
    <row r="331" spans="1:11">
      <c r="A331" s="35" t="str">
        <f t="shared" si="17"/>
        <v/>
      </c>
      <c r="K331" s="36"/>
    </row>
    <row r="332" spans="1:11">
      <c r="A332" s="35" t="str">
        <f t="shared" si="17"/>
        <v/>
      </c>
      <c r="K332" s="36"/>
    </row>
    <row r="333" spans="1:11">
      <c r="A333" s="35" t="str">
        <f t="shared" si="17"/>
        <v/>
      </c>
      <c r="K333" s="36"/>
    </row>
    <row r="334" spans="1:11">
      <c r="A334" s="35" t="str">
        <f t="shared" si="17"/>
        <v/>
      </c>
      <c r="K334" s="36"/>
    </row>
    <row r="335" spans="1:11">
      <c r="A335" s="35" t="str">
        <f t="shared" si="17"/>
        <v/>
      </c>
      <c r="K335" s="36"/>
    </row>
    <row r="336" spans="1:11">
      <c r="A336" s="35" t="str">
        <f t="shared" si="17"/>
        <v/>
      </c>
      <c r="K336" s="36"/>
    </row>
    <row r="337" spans="1:11">
      <c r="A337" s="35" t="str">
        <f t="shared" si="17"/>
        <v/>
      </c>
      <c r="K337" s="36"/>
    </row>
    <row r="338" spans="1:11">
      <c r="A338" s="35" t="str">
        <f t="shared" si="17"/>
        <v/>
      </c>
      <c r="K338" s="36"/>
    </row>
    <row r="339" spans="1:11">
      <c r="A339" s="35" t="str">
        <f t="shared" si="17"/>
        <v/>
      </c>
      <c r="K339" s="36"/>
    </row>
    <row r="340" spans="1:11">
      <c r="A340" s="35" t="str">
        <f t="shared" si="17"/>
        <v/>
      </c>
      <c r="K340" s="36"/>
    </row>
    <row r="341" spans="1:11">
      <c r="A341" s="35" t="str">
        <f t="shared" si="17"/>
        <v/>
      </c>
      <c r="K341" s="36"/>
    </row>
    <row r="342" spans="1:11">
      <c r="A342" s="35" t="str">
        <f t="shared" si="17"/>
        <v/>
      </c>
      <c r="K342" s="36"/>
    </row>
    <row r="343" spans="1:11">
      <c r="A343" s="35" t="str">
        <f t="shared" si="17"/>
        <v/>
      </c>
      <c r="K343" s="36"/>
    </row>
    <row r="344" spans="1:11">
      <c r="A344" s="35" t="str">
        <f t="shared" si="17"/>
        <v/>
      </c>
      <c r="K344" s="36"/>
    </row>
    <row r="345" spans="1:11">
      <c r="A345" s="35" t="str">
        <f t="shared" si="17"/>
        <v/>
      </c>
      <c r="K345" s="36"/>
    </row>
    <row r="346" spans="1:11">
      <c r="A346" s="35" t="str">
        <f t="shared" si="17"/>
        <v/>
      </c>
      <c r="K346" s="36"/>
    </row>
    <row r="347" spans="1:11">
      <c r="A347" s="35" t="str">
        <f t="shared" si="17"/>
        <v/>
      </c>
      <c r="K347" s="36"/>
    </row>
    <row r="348" spans="1:11">
      <c r="A348" s="35" t="str">
        <f t="shared" si="17"/>
        <v/>
      </c>
      <c r="K348" s="36"/>
    </row>
    <row r="349" spans="1:11">
      <c r="A349" s="35" t="str">
        <f t="shared" si="17"/>
        <v/>
      </c>
      <c r="K349" s="36"/>
    </row>
    <row r="350" spans="1:11">
      <c r="A350" s="35" t="str">
        <f t="shared" si="17"/>
        <v/>
      </c>
      <c r="K350" s="36"/>
    </row>
    <row r="351" spans="1:11">
      <c r="A351" s="35" t="str">
        <f t="shared" si="17"/>
        <v/>
      </c>
      <c r="K351" s="36"/>
    </row>
    <row r="352" spans="1:11">
      <c r="A352" s="35" t="str">
        <f t="shared" si="17"/>
        <v/>
      </c>
      <c r="K352" s="36"/>
    </row>
    <row r="353" spans="1:11">
      <c r="A353" s="35" t="str">
        <f t="shared" si="17"/>
        <v/>
      </c>
      <c r="K353" s="36"/>
    </row>
    <row r="354" spans="1:11">
      <c r="A354" s="35" t="str">
        <f t="shared" si="17"/>
        <v/>
      </c>
      <c r="K354" s="36"/>
    </row>
    <row r="355" spans="1:11">
      <c r="A355" s="35" t="str">
        <f t="shared" si="17"/>
        <v/>
      </c>
      <c r="K355" s="36"/>
    </row>
    <row r="356" spans="1:11">
      <c r="A356" s="35" t="str">
        <f t="shared" ref="A356:A419" si="18">C356&amp;E356</f>
        <v/>
      </c>
      <c r="K356" s="36"/>
    </row>
    <row r="357" spans="1:11">
      <c r="A357" s="35" t="str">
        <f t="shared" si="18"/>
        <v/>
      </c>
      <c r="K357" s="36"/>
    </row>
    <row r="358" spans="1:11">
      <c r="A358" s="35" t="str">
        <f t="shared" si="18"/>
        <v/>
      </c>
      <c r="K358" s="36"/>
    </row>
    <row r="359" spans="1:11">
      <c r="A359" s="35" t="str">
        <f t="shared" si="18"/>
        <v/>
      </c>
      <c r="K359" s="36"/>
    </row>
    <row r="360" spans="1:11">
      <c r="A360" s="35" t="str">
        <f t="shared" si="18"/>
        <v/>
      </c>
      <c r="K360" s="36"/>
    </row>
    <row r="361" spans="1:11">
      <c r="A361" s="35" t="str">
        <f t="shared" si="18"/>
        <v/>
      </c>
      <c r="K361" s="36"/>
    </row>
    <row r="362" spans="1:11">
      <c r="A362" s="35" t="str">
        <f t="shared" si="18"/>
        <v/>
      </c>
      <c r="K362" s="36"/>
    </row>
    <row r="363" spans="1:11">
      <c r="A363" s="35" t="str">
        <f t="shared" si="18"/>
        <v/>
      </c>
      <c r="K363" s="36"/>
    </row>
    <row r="364" spans="1:11">
      <c r="A364" s="35" t="str">
        <f t="shared" si="18"/>
        <v/>
      </c>
      <c r="K364" s="36"/>
    </row>
    <row r="365" spans="1:11">
      <c r="A365" s="35" t="str">
        <f t="shared" si="18"/>
        <v/>
      </c>
      <c r="K365" s="36"/>
    </row>
    <row r="366" spans="1:11">
      <c r="A366" s="35" t="str">
        <f t="shared" si="18"/>
        <v/>
      </c>
      <c r="K366" s="36"/>
    </row>
    <row r="367" spans="1:11">
      <c r="A367" s="35" t="str">
        <f t="shared" si="18"/>
        <v/>
      </c>
      <c r="K367" s="36"/>
    </row>
    <row r="368" spans="1:11">
      <c r="A368" s="35" t="str">
        <f t="shared" si="18"/>
        <v/>
      </c>
      <c r="K368" s="36"/>
    </row>
    <row r="369" spans="1:11">
      <c r="A369" s="35" t="str">
        <f t="shared" si="18"/>
        <v/>
      </c>
      <c r="K369" s="36"/>
    </row>
    <row r="370" spans="1:11">
      <c r="A370" s="35" t="str">
        <f t="shared" si="18"/>
        <v/>
      </c>
      <c r="K370" s="36"/>
    </row>
    <row r="371" spans="1:11">
      <c r="A371" s="35" t="str">
        <f t="shared" si="18"/>
        <v/>
      </c>
      <c r="K371" s="36"/>
    </row>
    <row r="372" spans="1:11">
      <c r="A372" s="35" t="str">
        <f t="shared" si="18"/>
        <v/>
      </c>
      <c r="K372" s="36"/>
    </row>
    <row r="373" spans="1:11">
      <c r="A373" s="35" t="str">
        <f t="shared" si="18"/>
        <v/>
      </c>
      <c r="K373" s="36"/>
    </row>
    <row r="374" spans="1:11">
      <c r="A374" s="35" t="str">
        <f t="shared" si="18"/>
        <v/>
      </c>
      <c r="K374" s="36"/>
    </row>
    <row r="375" spans="1:11">
      <c r="A375" s="35" t="str">
        <f t="shared" si="18"/>
        <v/>
      </c>
      <c r="K375" s="36"/>
    </row>
    <row r="376" spans="1:11">
      <c r="A376" s="35" t="str">
        <f t="shared" si="18"/>
        <v/>
      </c>
      <c r="K376" s="36"/>
    </row>
    <row r="377" spans="1:11">
      <c r="A377" s="35" t="str">
        <f t="shared" si="18"/>
        <v/>
      </c>
      <c r="K377" s="36"/>
    </row>
    <row r="378" spans="1:11">
      <c r="A378" s="35" t="str">
        <f t="shared" si="18"/>
        <v/>
      </c>
      <c r="K378" s="36"/>
    </row>
    <row r="379" spans="1:11">
      <c r="A379" s="35" t="str">
        <f t="shared" si="18"/>
        <v/>
      </c>
      <c r="K379" s="36"/>
    </row>
    <row r="380" spans="1:11">
      <c r="A380" s="35" t="str">
        <f t="shared" si="18"/>
        <v/>
      </c>
      <c r="K380" s="36"/>
    </row>
    <row r="381" spans="1:11">
      <c r="A381" s="35" t="str">
        <f t="shared" si="18"/>
        <v/>
      </c>
      <c r="K381" s="36"/>
    </row>
    <row r="382" spans="1:11">
      <c r="A382" s="35" t="str">
        <f t="shared" si="18"/>
        <v/>
      </c>
      <c r="K382" s="36"/>
    </row>
    <row r="383" spans="1:11">
      <c r="A383" s="35" t="str">
        <f t="shared" si="18"/>
        <v/>
      </c>
      <c r="K383" s="36"/>
    </row>
    <row r="384" spans="1:11">
      <c r="A384" s="35" t="str">
        <f t="shared" si="18"/>
        <v/>
      </c>
      <c r="K384" s="36"/>
    </row>
    <row r="385" spans="1:11">
      <c r="A385" s="35" t="str">
        <f t="shared" si="18"/>
        <v/>
      </c>
      <c r="K385" s="36"/>
    </row>
    <row r="386" spans="1:11">
      <c r="A386" s="35" t="str">
        <f t="shared" si="18"/>
        <v/>
      </c>
      <c r="K386" s="36"/>
    </row>
    <row r="387" spans="1:11">
      <c r="A387" s="35" t="str">
        <f t="shared" si="18"/>
        <v/>
      </c>
      <c r="K387" s="36"/>
    </row>
    <row r="388" spans="1:11">
      <c r="A388" s="35" t="str">
        <f t="shared" si="18"/>
        <v/>
      </c>
      <c r="K388" s="36"/>
    </row>
    <row r="389" spans="1:11">
      <c r="A389" s="35" t="str">
        <f t="shared" si="18"/>
        <v/>
      </c>
      <c r="K389" s="36"/>
    </row>
    <row r="390" spans="1:11">
      <c r="A390" s="35" t="str">
        <f t="shared" si="18"/>
        <v/>
      </c>
      <c r="K390" s="36"/>
    </row>
    <row r="391" spans="1:11">
      <c r="A391" s="35" t="str">
        <f t="shared" si="18"/>
        <v/>
      </c>
      <c r="K391" s="36"/>
    </row>
    <row r="392" spans="1:11">
      <c r="A392" s="35" t="str">
        <f t="shared" si="18"/>
        <v/>
      </c>
      <c r="K392" s="36"/>
    </row>
    <row r="393" spans="1:11">
      <c r="A393" s="35" t="str">
        <f t="shared" si="18"/>
        <v/>
      </c>
      <c r="K393" s="36"/>
    </row>
    <row r="394" spans="1:11">
      <c r="A394" s="35" t="str">
        <f t="shared" si="18"/>
        <v/>
      </c>
      <c r="K394" s="36"/>
    </row>
    <row r="395" spans="1:11">
      <c r="A395" s="35" t="str">
        <f t="shared" si="18"/>
        <v/>
      </c>
      <c r="K395" s="36"/>
    </row>
    <row r="396" spans="1:11">
      <c r="A396" s="35" t="str">
        <f t="shared" si="18"/>
        <v/>
      </c>
      <c r="K396" s="36"/>
    </row>
    <row r="397" spans="1:11">
      <c r="A397" s="35" t="str">
        <f t="shared" si="18"/>
        <v/>
      </c>
      <c r="K397" s="36"/>
    </row>
    <row r="398" spans="1:11">
      <c r="A398" s="35" t="str">
        <f t="shared" si="18"/>
        <v/>
      </c>
      <c r="K398" s="36"/>
    </row>
    <row r="399" spans="1:11">
      <c r="A399" s="35" t="str">
        <f t="shared" si="18"/>
        <v/>
      </c>
      <c r="K399" s="36"/>
    </row>
    <row r="400" spans="1:11">
      <c r="A400" s="35" t="str">
        <f t="shared" si="18"/>
        <v/>
      </c>
      <c r="K400" s="36"/>
    </row>
    <row r="401" spans="1:11">
      <c r="A401" s="35" t="str">
        <f t="shared" si="18"/>
        <v/>
      </c>
      <c r="K401" s="36"/>
    </row>
    <row r="402" spans="1:11">
      <c r="A402" s="35" t="str">
        <f t="shared" si="18"/>
        <v/>
      </c>
      <c r="K402" s="36"/>
    </row>
    <row r="403" spans="1:11">
      <c r="A403" s="35" t="str">
        <f t="shared" si="18"/>
        <v/>
      </c>
      <c r="K403" s="36"/>
    </row>
    <row r="404" spans="1:11">
      <c r="A404" s="35" t="str">
        <f t="shared" si="18"/>
        <v/>
      </c>
      <c r="K404" s="36"/>
    </row>
    <row r="405" spans="1:11">
      <c r="A405" s="35" t="str">
        <f t="shared" si="18"/>
        <v/>
      </c>
      <c r="K405" s="36"/>
    </row>
    <row r="406" spans="1:11">
      <c r="A406" s="35" t="str">
        <f t="shared" si="18"/>
        <v/>
      </c>
      <c r="K406" s="36"/>
    </row>
    <row r="407" spans="1:11">
      <c r="A407" s="35" t="str">
        <f t="shared" si="18"/>
        <v/>
      </c>
      <c r="K407" s="36"/>
    </row>
    <row r="408" spans="1:11">
      <c r="A408" s="35" t="str">
        <f t="shared" si="18"/>
        <v/>
      </c>
      <c r="K408" s="36"/>
    </row>
    <row r="409" spans="1:11">
      <c r="A409" s="35" t="str">
        <f t="shared" si="18"/>
        <v/>
      </c>
      <c r="K409" s="36"/>
    </row>
    <row r="410" spans="1:11">
      <c r="A410" s="35" t="str">
        <f t="shared" si="18"/>
        <v/>
      </c>
      <c r="K410" s="36"/>
    </row>
    <row r="411" spans="1:11">
      <c r="A411" s="35" t="str">
        <f t="shared" si="18"/>
        <v/>
      </c>
      <c r="K411" s="36"/>
    </row>
    <row r="412" spans="1:11">
      <c r="A412" s="35" t="str">
        <f t="shared" si="18"/>
        <v/>
      </c>
      <c r="K412" s="36"/>
    </row>
    <row r="413" spans="1:11">
      <c r="A413" s="35" t="str">
        <f t="shared" si="18"/>
        <v/>
      </c>
      <c r="K413" s="36"/>
    </row>
    <row r="414" spans="1:11">
      <c r="A414" s="35" t="str">
        <f t="shared" si="18"/>
        <v/>
      </c>
      <c r="K414" s="36"/>
    </row>
    <row r="415" spans="1:11">
      <c r="A415" s="35" t="str">
        <f t="shared" si="18"/>
        <v/>
      </c>
      <c r="K415" s="36"/>
    </row>
    <row r="416" spans="1:11">
      <c r="A416" s="35" t="str">
        <f t="shared" si="18"/>
        <v/>
      </c>
      <c r="K416" s="36"/>
    </row>
    <row r="417" spans="1:11">
      <c r="A417" s="35" t="str">
        <f t="shared" si="18"/>
        <v/>
      </c>
      <c r="K417" s="36"/>
    </row>
    <row r="418" spans="1:11">
      <c r="A418" s="35" t="str">
        <f t="shared" si="18"/>
        <v/>
      </c>
      <c r="K418" s="36"/>
    </row>
    <row r="419" spans="1:11">
      <c r="A419" s="35" t="str">
        <f t="shared" si="18"/>
        <v/>
      </c>
      <c r="K419" s="36"/>
    </row>
    <row r="420" spans="1:11">
      <c r="A420" s="35" t="str">
        <f t="shared" ref="A420:A483" si="19">C420&amp;E420</f>
        <v/>
      </c>
      <c r="K420" s="36"/>
    </row>
    <row r="421" spans="1:11">
      <c r="A421" s="35" t="str">
        <f t="shared" si="19"/>
        <v/>
      </c>
      <c r="K421" s="36"/>
    </row>
    <row r="422" spans="1:11">
      <c r="A422" s="35" t="str">
        <f t="shared" si="19"/>
        <v/>
      </c>
      <c r="K422" s="36"/>
    </row>
    <row r="423" spans="1:11">
      <c r="A423" s="35" t="str">
        <f t="shared" si="19"/>
        <v/>
      </c>
      <c r="K423" s="36"/>
    </row>
    <row r="424" spans="1:11">
      <c r="A424" s="35" t="str">
        <f t="shared" si="19"/>
        <v/>
      </c>
      <c r="K424" s="36"/>
    </row>
    <row r="425" spans="1:11">
      <c r="A425" s="35" t="str">
        <f t="shared" si="19"/>
        <v/>
      </c>
      <c r="K425" s="36"/>
    </row>
    <row r="426" spans="1:11">
      <c r="A426" s="35" t="str">
        <f t="shared" si="19"/>
        <v/>
      </c>
      <c r="K426" s="36"/>
    </row>
    <row r="427" spans="1:11">
      <c r="A427" s="35" t="str">
        <f t="shared" si="19"/>
        <v/>
      </c>
      <c r="K427" s="36"/>
    </row>
    <row r="428" spans="1:11">
      <c r="A428" s="35" t="str">
        <f t="shared" si="19"/>
        <v/>
      </c>
      <c r="K428" s="36"/>
    </row>
    <row r="429" spans="1:11">
      <c r="A429" s="35" t="str">
        <f t="shared" si="19"/>
        <v/>
      </c>
      <c r="K429" s="36"/>
    </row>
    <row r="430" spans="1:11">
      <c r="A430" s="35" t="str">
        <f t="shared" si="19"/>
        <v/>
      </c>
      <c r="K430" s="36"/>
    </row>
    <row r="431" spans="1:11">
      <c r="A431" s="35" t="str">
        <f t="shared" si="19"/>
        <v/>
      </c>
      <c r="K431" s="36"/>
    </row>
    <row r="432" spans="1:11">
      <c r="A432" s="35" t="str">
        <f t="shared" si="19"/>
        <v/>
      </c>
      <c r="K432" s="36"/>
    </row>
    <row r="433" spans="1:11">
      <c r="A433" s="35" t="str">
        <f t="shared" si="19"/>
        <v/>
      </c>
      <c r="K433" s="36"/>
    </row>
    <row r="434" spans="1:11">
      <c r="A434" s="35" t="str">
        <f t="shared" si="19"/>
        <v/>
      </c>
      <c r="K434" s="36"/>
    </row>
    <row r="435" spans="1:11">
      <c r="A435" s="35" t="str">
        <f t="shared" si="19"/>
        <v/>
      </c>
      <c r="K435" s="36"/>
    </row>
    <row r="436" spans="1:11">
      <c r="A436" s="35" t="str">
        <f t="shared" si="19"/>
        <v/>
      </c>
      <c r="K436" s="36"/>
    </row>
    <row r="437" spans="1:11">
      <c r="A437" s="35" t="str">
        <f t="shared" si="19"/>
        <v/>
      </c>
      <c r="K437" s="36"/>
    </row>
    <row r="438" spans="1:11">
      <c r="A438" s="35" t="str">
        <f t="shared" si="19"/>
        <v/>
      </c>
      <c r="K438" s="36"/>
    </row>
    <row r="439" spans="1:11">
      <c r="A439" s="35" t="str">
        <f t="shared" si="19"/>
        <v/>
      </c>
      <c r="K439" s="36"/>
    </row>
    <row r="440" spans="1:11">
      <c r="A440" s="35" t="str">
        <f t="shared" si="19"/>
        <v/>
      </c>
      <c r="K440" s="36"/>
    </row>
    <row r="441" spans="1:11">
      <c r="A441" s="35" t="str">
        <f t="shared" si="19"/>
        <v/>
      </c>
      <c r="K441" s="36"/>
    </row>
    <row r="442" spans="1:11">
      <c r="A442" s="35" t="str">
        <f t="shared" si="19"/>
        <v/>
      </c>
      <c r="K442" s="36"/>
    </row>
    <row r="443" spans="1:11">
      <c r="A443" s="35" t="str">
        <f t="shared" si="19"/>
        <v/>
      </c>
      <c r="K443" s="36"/>
    </row>
    <row r="444" spans="1:11">
      <c r="A444" s="35" t="str">
        <f t="shared" si="19"/>
        <v/>
      </c>
      <c r="K444" s="36"/>
    </row>
    <row r="445" spans="1:11">
      <c r="A445" s="35" t="str">
        <f t="shared" si="19"/>
        <v/>
      </c>
      <c r="K445" s="36"/>
    </row>
    <row r="446" spans="1:11">
      <c r="A446" s="35" t="str">
        <f t="shared" si="19"/>
        <v/>
      </c>
      <c r="K446" s="36"/>
    </row>
    <row r="447" spans="1:11">
      <c r="A447" s="35" t="str">
        <f t="shared" si="19"/>
        <v/>
      </c>
      <c r="K447" s="36"/>
    </row>
    <row r="448" spans="1:11">
      <c r="A448" s="35" t="str">
        <f t="shared" si="19"/>
        <v/>
      </c>
      <c r="K448" s="36"/>
    </row>
    <row r="449" spans="1:11">
      <c r="A449" s="35" t="str">
        <f t="shared" si="19"/>
        <v/>
      </c>
      <c r="K449" s="36"/>
    </row>
    <row r="450" spans="1:11">
      <c r="A450" s="35" t="str">
        <f t="shared" si="19"/>
        <v/>
      </c>
      <c r="K450" s="36"/>
    </row>
    <row r="451" spans="1:11">
      <c r="A451" s="35" t="str">
        <f t="shared" si="19"/>
        <v/>
      </c>
      <c r="K451" s="36"/>
    </row>
    <row r="452" spans="1:11">
      <c r="A452" s="35" t="str">
        <f t="shared" si="19"/>
        <v/>
      </c>
      <c r="K452" s="36"/>
    </row>
    <row r="453" spans="1:11">
      <c r="A453" s="35" t="str">
        <f t="shared" si="19"/>
        <v/>
      </c>
      <c r="K453" s="36"/>
    </row>
    <row r="454" spans="1:11">
      <c r="A454" s="35" t="str">
        <f t="shared" si="19"/>
        <v/>
      </c>
      <c r="K454" s="36"/>
    </row>
    <row r="455" spans="1:11">
      <c r="A455" s="35" t="str">
        <f t="shared" si="19"/>
        <v/>
      </c>
      <c r="K455" s="36"/>
    </row>
    <row r="456" spans="1:11">
      <c r="A456" s="35" t="str">
        <f t="shared" si="19"/>
        <v/>
      </c>
      <c r="K456" s="36"/>
    </row>
    <row r="457" spans="1:11">
      <c r="A457" s="35" t="str">
        <f t="shared" si="19"/>
        <v/>
      </c>
      <c r="K457" s="36"/>
    </row>
    <row r="458" spans="1:11">
      <c r="A458" s="35" t="str">
        <f t="shared" si="19"/>
        <v/>
      </c>
      <c r="K458" s="36"/>
    </row>
    <row r="459" spans="1:11">
      <c r="A459" s="35" t="str">
        <f t="shared" si="19"/>
        <v/>
      </c>
      <c r="K459" s="36"/>
    </row>
    <row r="460" spans="1:11">
      <c r="A460" s="35" t="str">
        <f t="shared" si="19"/>
        <v/>
      </c>
      <c r="K460" s="36"/>
    </row>
    <row r="461" spans="1:11">
      <c r="A461" s="35" t="str">
        <f t="shared" si="19"/>
        <v/>
      </c>
      <c r="K461" s="36"/>
    </row>
    <row r="462" spans="1:11">
      <c r="A462" s="35" t="str">
        <f t="shared" si="19"/>
        <v/>
      </c>
      <c r="K462" s="36"/>
    </row>
    <row r="463" spans="1:11">
      <c r="A463" s="35" t="str">
        <f t="shared" si="19"/>
        <v/>
      </c>
      <c r="K463" s="36"/>
    </row>
    <row r="464" spans="1:11">
      <c r="A464" s="35" t="str">
        <f t="shared" si="19"/>
        <v/>
      </c>
      <c r="K464" s="36"/>
    </row>
    <row r="465" spans="1:11">
      <c r="A465" s="35" t="str">
        <f t="shared" si="19"/>
        <v/>
      </c>
      <c r="K465" s="36"/>
    </row>
    <row r="466" spans="1:11">
      <c r="A466" s="35" t="str">
        <f t="shared" si="19"/>
        <v/>
      </c>
      <c r="K466" s="36"/>
    </row>
    <row r="467" spans="1:11">
      <c r="A467" s="35" t="str">
        <f t="shared" si="19"/>
        <v/>
      </c>
      <c r="K467" s="36"/>
    </row>
    <row r="468" spans="1:11">
      <c r="A468" s="35" t="str">
        <f t="shared" si="19"/>
        <v/>
      </c>
      <c r="K468" s="36"/>
    </row>
    <row r="469" spans="1:11">
      <c r="A469" s="35" t="str">
        <f t="shared" si="19"/>
        <v/>
      </c>
      <c r="K469" s="36"/>
    </row>
    <row r="470" spans="1:11">
      <c r="A470" s="35" t="str">
        <f t="shared" si="19"/>
        <v/>
      </c>
      <c r="K470" s="36"/>
    </row>
    <row r="471" spans="1:11">
      <c r="A471" s="35" t="str">
        <f t="shared" si="19"/>
        <v/>
      </c>
      <c r="K471" s="36"/>
    </row>
    <row r="472" spans="1:11">
      <c r="A472" s="35" t="str">
        <f t="shared" si="19"/>
        <v/>
      </c>
      <c r="K472" s="36"/>
    </row>
    <row r="473" spans="1:11">
      <c r="A473" s="35" t="str">
        <f t="shared" si="19"/>
        <v/>
      </c>
      <c r="K473" s="36"/>
    </row>
    <row r="474" spans="1:11">
      <c r="A474" s="35" t="str">
        <f t="shared" si="19"/>
        <v/>
      </c>
      <c r="K474" s="36"/>
    </row>
    <row r="475" spans="1:11">
      <c r="A475" s="35" t="str">
        <f t="shared" si="19"/>
        <v/>
      </c>
      <c r="K475" s="36"/>
    </row>
    <row r="476" spans="1:11">
      <c r="A476" s="35" t="str">
        <f t="shared" si="19"/>
        <v/>
      </c>
      <c r="K476" s="36"/>
    </row>
    <row r="477" spans="1:11">
      <c r="A477" s="35" t="str">
        <f t="shared" si="19"/>
        <v/>
      </c>
      <c r="K477" s="36"/>
    </row>
    <row r="478" spans="1:11">
      <c r="A478" s="35" t="str">
        <f t="shared" si="19"/>
        <v/>
      </c>
      <c r="K478" s="36"/>
    </row>
    <row r="479" spans="1:11">
      <c r="A479" s="35" t="str">
        <f t="shared" si="19"/>
        <v/>
      </c>
      <c r="K479" s="36"/>
    </row>
    <row r="480" spans="1:11">
      <c r="A480" s="35" t="str">
        <f t="shared" si="19"/>
        <v/>
      </c>
      <c r="K480" s="36"/>
    </row>
    <row r="481" spans="1:11">
      <c r="A481" s="35" t="str">
        <f t="shared" si="19"/>
        <v/>
      </c>
      <c r="K481" s="36"/>
    </row>
    <row r="482" spans="1:11">
      <c r="A482" s="35" t="str">
        <f t="shared" si="19"/>
        <v/>
      </c>
      <c r="K482" s="36"/>
    </row>
    <row r="483" spans="1:11">
      <c r="A483" s="35" t="str">
        <f t="shared" si="19"/>
        <v/>
      </c>
      <c r="K483" s="36"/>
    </row>
    <row r="484" spans="1:11">
      <c r="A484" s="35" t="str">
        <f t="shared" ref="A484:A547" si="20">C484&amp;E484</f>
        <v/>
      </c>
      <c r="K484" s="36"/>
    </row>
    <row r="485" spans="1:11">
      <c r="A485" s="35" t="str">
        <f t="shared" si="20"/>
        <v/>
      </c>
      <c r="K485" s="36"/>
    </row>
    <row r="486" spans="1:11">
      <c r="A486" s="35" t="str">
        <f t="shared" si="20"/>
        <v/>
      </c>
      <c r="K486" s="36"/>
    </row>
    <row r="487" spans="1:11">
      <c r="A487" s="35" t="str">
        <f t="shared" si="20"/>
        <v/>
      </c>
      <c r="K487" s="36"/>
    </row>
    <row r="488" spans="1:11">
      <c r="A488" s="35" t="str">
        <f t="shared" si="20"/>
        <v/>
      </c>
      <c r="K488" s="36"/>
    </row>
    <row r="489" spans="1:11">
      <c r="A489" s="35" t="str">
        <f t="shared" si="20"/>
        <v/>
      </c>
      <c r="K489" s="36"/>
    </row>
    <row r="490" spans="1:11">
      <c r="A490" s="35" t="str">
        <f t="shared" si="20"/>
        <v/>
      </c>
      <c r="K490" s="36"/>
    </row>
    <row r="491" spans="1:11">
      <c r="A491" s="35" t="str">
        <f t="shared" si="20"/>
        <v/>
      </c>
      <c r="K491" s="36"/>
    </row>
    <row r="492" spans="1:11">
      <c r="A492" s="35" t="str">
        <f t="shared" si="20"/>
        <v/>
      </c>
      <c r="K492" s="36"/>
    </row>
    <row r="493" spans="1:11">
      <c r="A493" s="35" t="str">
        <f t="shared" si="20"/>
        <v/>
      </c>
      <c r="K493" s="36"/>
    </row>
    <row r="494" spans="1:11">
      <c r="A494" s="35" t="str">
        <f t="shared" si="20"/>
        <v/>
      </c>
      <c r="K494" s="36"/>
    </row>
    <row r="495" spans="1:11">
      <c r="A495" s="35" t="str">
        <f t="shared" si="20"/>
        <v/>
      </c>
      <c r="K495" s="36"/>
    </row>
    <row r="496" spans="1:11">
      <c r="A496" s="35" t="str">
        <f t="shared" si="20"/>
        <v/>
      </c>
      <c r="K496" s="36"/>
    </row>
    <row r="497" spans="1:11">
      <c r="A497" s="35" t="str">
        <f t="shared" si="20"/>
        <v/>
      </c>
      <c r="K497" s="36"/>
    </row>
    <row r="498" spans="1:11">
      <c r="A498" s="35" t="str">
        <f t="shared" si="20"/>
        <v/>
      </c>
      <c r="K498" s="36"/>
    </row>
    <row r="499" spans="1:11">
      <c r="A499" s="35" t="str">
        <f t="shared" si="20"/>
        <v/>
      </c>
      <c r="K499" s="36"/>
    </row>
    <row r="500" spans="1:11">
      <c r="A500" s="35" t="str">
        <f t="shared" si="20"/>
        <v/>
      </c>
      <c r="K500" s="36"/>
    </row>
    <row r="501" spans="1:11">
      <c r="A501" s="35" t="str">
        <f t="shared" si="20"/>
        <v/>
      </c>
      <c r="K501" s="36"/>
    </row>
    <row r="502" spans="1:11">
      <c r="A502" s="35" t="str">
        <f t="shared" si="20"/>
        <v/>
      </c>
      <c r="K502" s="36"/>
    </row>
    <row r="503" spans="1:11">
      <c r="A503" s="35" t="str">
        <f t="shared" si="20"/>
        <v/>
      </c>
      <c r="K503" s="36"/>
    </row>
    <row r="504" spans="1:11">
      <c r="A504" s="35" t="str">
        <f t="shared" si="20"/>
        <v/>
      </c>
      <c r="K504" s="36"/>
    </row>
    <row r="505" spans="1:11">
      <c r="A505" s="35" t="str">
        <f t="shared" si="20"/>
        <v/>
      </c>
      <c r="K505" s="36"/>
    </row>
    <row r="506" spans="1:11">
      <c r="A506" s="35" t="str">
        <f t="shared" si="20"/>
        <v/>
      </c>
      <c r="K506" s="36"/>
    </row>
    <row r="507" spans="1:11">
      <c r="A507" s="35" t="str">
        <f t="shared" si="20"/>
        <v/>
      </c>
      <c r="K507" s="36"/>
    </row>
    <row r="508" spans="1:11">
      <c r="A508" s="35" t="str">
        <f t="shared" si="20"/>
        <v/>
      </c>
      <c r="K508" s="36"/>
    </row>
    <row r="509" spans="1:11">
      <c r="A509" s="35" t="str">
        <f t="shared" si="20"/>
        <v/>
      </c>
      <c r="K509" s="36"/>
    </row>
    <row r="510" spans="1:11">
      <c r="A510" s="35" t="str">
        <f t="shared" si="20"/>
        <v/>
      </c>
      <c r="K510" s="36"/>
    </row>
    <row r="511" spans="1:11">
      <c r="A511" s="35" t="str">
        <f t="shared" si="20"/>
        <v/>
      </c>
      <c r="K511" s="36"/>
    </row>
    <row r="512" spans="1:11">
      <c r="A512" s="35" t="str">
        <f t="shared" si="20"/>
        <v/>
      </c>
      <c r="K512" s="36"/>
    </row>
    <row r="513" spans="1:11">
      <c r="A513" s="35" t="str">
        <f t="shared" si="20"/>
        <v/>
      </c>
      <c r="K513" s="36"/>
    </row>
    <row r="514" spans="1:11">
      <c r="A514" s="35" t="str">
        <f t="shared" si="20"/>
        <v/>
      </c>
      <c r="K514" s="36"/>
    </row>
    <row r="515" spans="1:11">
      <c r="A515" s="35" t="str">
        <f t="shared" si="20"/>
        <v/>
      </c>
      <c r="K515" s="36"/>
    </row>
    <row r="516" spans="1:11">
      <c r="A516" s="35" t="str">
        <f t="shared" si="20"/>
        <v/>
      </c>
      <c r="K516" s="36"/>
    </row>
    <row r="517" spans="1:11">
      <c r="A517" s="35" t="str">
        <f t="shared" si="20"/>
        <v/>
      </c>
      <c r="K517" s="36"/>
    </row>
    <row r="518" spans="1:11">
      <c r="A518" s="35" t="str">
        <f t="shared" si="20"/>
        <v/>
      </c>
      <c r="K518" s="36"/>
    </row>
    <row r="519" spans="1:11">
      <c r="A519" s="35" t="str">
        <f t="shared" si="20"/>
        <v/>
      </c>
      <c r="K519" s="36"/>
    </row>
    <row r="520" spans="1:11">
      <c r="A520" s="35" t="str">
        <f t="shared" si="20"/>
        <v/>
      </c>
      <c r="K520" s="36"/>
    </row>
    <row r="521" spans="1:11">
      <c r="A521" s="35" t="str">
        <f t="shared" si="20"/>
        <v/>
      </c>
      <c r="K521" s="36"/>
    </row>
    <row r="522" spans="1:11">
      <c r="A522" s="35" t="str">
        <f t="shared" si="20"/>
        <v/>
      </c>
      <c r="K522" s="36"/>
    </row>
    <row r="523" spans="1:11">
      <c r="A523" s="35" t="str">
        <f t="shared" si="20"/>
        <v/>
      </c>
      <c r="K523" s="36"/>
    </row>
    <row r="524" spans="1:11">
      <c r="A524" s="35" t="str">
        <f t="shared" si="20"/>
        <v/>
      </c>
      <c r="K524" s="36"/>
    </row>
    <row r="525" spans="1:11">
      <c r="A525" s="35" t="str">
        <f t="shared" si="20"/>
        <v/>
      </c>
      <c r="K525" s="36"/>
    </row>
    <row r="526" spans="1:11">
      <c r="A526" s="35" t="str">
        <f t="shared" si="20"/>
        <v/>
      </c>
      <c r="K526" s="36"/>
    </row>
    <row r="527" spans="1:11">
      <c r="A527" s="35" t="str">
        <f t="shared" si="20"/>
        <v/>
      </c>
      <c r="K527" s="36"/>
    </row>
    <row r="528" spans="1:11">
      <c r="A528" s="35" t="str">
        <f t="shared" si="20"/>
        <v/>
      </c>
      <c r="K528" s="36"/>
    </row>
    <row r="529" spans="1:11">
      <c r="A529" s="35" t="str">
        <f t="shared" si="20"/>
        <v/>
      </c>
      <c r="K529" s="36"/>
    </row>
    <row r="530" spans="1:11">
      <c r="A530" s="35" t="str">
        <f t="shared" si="20"/>
        <v/>
      </c>
      <c r="K530" s="36"/>
    </row>
    <row r="531" spans="1:11">
      <c r="A531" s="35" t="str">
        <f t="shared" si="20"/>
        <v/>
      </c>
      <c r="K531" s="36"/>
    </row>
    <row r="532" spans="1:11">
      <c r="A532" s="35" t="str">
        <f t="shared" si="20"/>
        <v/>
      </c>
      <c r="K532" s="36"/>
    </row>
    <row r="533" spans="1:11">
      <c r="A533" s="35" t="str">
        <f t="shared" si="20"/>
        <v/>
      </c>
      <c r="K533" s="36"/>
    </row>
    <row r="534" spans="1:11">
      <c r="A534" s="35" t="str">
        <f t="shared" si="20"/>
        <v/>
      </c>
      <c r="K534" s="36"/>
    </row>
    <row r="535" spans="1:11">
      <c r="A535" s="35" t="str">
        <f t="shared" si="20"/>
        <v/>
      </c>
      <c r="K535" s="36"/>
    </row>
    <row r="536" spans="1:11">
      <c r="A536" s="35" t="str">
        <f t="shared" si="20"/>
        <v/>
      </c>
      <c r="K536" s="36"/>
    </row>
    <row r="537" spans="1:11">
      <c r="A537" s="35" t="str">
        <f t="shared" si="20"/>
        <v/>
      </c>
      <c r="K537" s="36"/>
    </row>
    <row r="538" spans="1:11">
      <c r="A538" s="35" t="str">
        <f t="shared" si="20"/>
        <v/>
      </c>
      <c r="K538" s="36"/>
    </row>
    <row r="539" spans="1:11">
      <c r="A539" s="35" t="str">
        <f t="shared" si="20"/>
        <v/>
      </c>
      <c r="K539" s="36"/>
    </row>
    <row r="540" spans="1:11">
      <c r="A540" s="35" t="str">
        <f t="shared" si="20"/>
        <v/>
      </c>
      <c r="K540" s="36"/>
    </row>
    <row r="541" spans="1:11">
      <c r="A541" s="35" t="str">
        <f t="shared" si="20"/>
        <v/>
      </c>
      <c r="K541" s="36"/>
    </row>
    <row r="542" spans="1:11">
      <c r="A542" s="35" t="str">
        <f t="shared" si="20"/>
        <v/>
      </c>
      <c r="K542" s="36"/>
    </row>
    <row r="543" spans="1:11">
      <c r="A543" s="35" t="str">
        <f t="shared" si="20"/>
        <v/>
      </c>
      <c r="K543" s="36"/>
    </row>
    <row r="544" spans="1:11">
      <c r="A544" s="35" t="str">
        <f t="shared" si="20"/>
        <v/>
      </c>
      <c r="K544" s="36"/>
    </row>
    <row r="545" spans="1:11">
      <c r="A545" s="35" t="str">
        <f t="shared" si="20"/>
        <v/>
      </c>
      <c r="K545" s="36"/>
    </row>
    <row r="546" spans="1:11">
      <c r="A546" s="35" t="str">
        <f t="shared" si="20"/>
        <v/>
      </c>
      <c r="K546" s="36"/>
    </row>
    <row r="547" spans="1:11">
      <c r="A547" s="35" t="str">
        <f t="shared" si="20"/>
        <v/>
      </c>
      <c r="K547" s="36"/>
    </row>
    <row r="548" spans="1:11">
      <c r="A548" s="35" t="str">
        <f t="shared" ref="A548:A611" si="21">C548&amp;E548</f>
        <v/>
      </c>
      <c r="K548" s="36"/>
    </row>
    <row r="549" spans="1:11">
      <c r="A549" s="35" t="str">
        <f t="shared" si="21"/>
        <v/>
      </c>
      <c r="K549" s="36"/>
    </row>
    <row r="550" spans="1:11">
      <c r="A550" s="35" t="str">
        <f t="shared" si="21"/>
        <v/>
      </c>
      <c r="K550" s="36"/>
    </row>
    <row r="551" spans="1:11">
      <c r="A551" s="35" t="str">
        <f t="shared" si="21"/>
        <v/>
      </c>
      <c r="K551" s="36"/>
    </row>
    <row r="552" spans="1:11">
      <c r="A552" s="35" t="str">
        <f t="shared" si="21"/>
        <v/>
      </c>
      <c r="K552" s="36"/>
    </row>
    <row r="553" spans="1:11">
      <c r="A553" s="35" t="str">
        <f t="shared" si="21"/>
        <v/>
      </c>
      <c r="K553" s="36"/>
    </row>
    <row r="554" spans="1:11">
      <c r="A554" s="35" t="str">
        <f t="shared" si="21"/>
        <v/>
      </c>
      <c r="K554" s="36"/>
    </row>
    <row r="555" spans="1:11">
      <c r="A555" s="35" t="str">
        <f t="shared" si="21"/>
        <v/>
      </c>
      <c r="K555" s="36"/>
    </row>
    <row r="556" spans="1:11">
      <c r="A556" s="35" t="str">
        <f t="shared" si="21"/>
        <v/>
      </c>
      <c r="K556" s="36"/>
    </row>
    <row r="557" spans="1:11">
      <c r="A557" s="35" t="str">
        <f t="shared" si="21"/>
        <v/>
      </c>
      <c r="K557" s="36"/>
    </row>
    <row r="558" spans="1:11">
      <c r="A558" s="35" t="str">
        <f t="shared" si="21"/>
        <v/>
      </c>
      <c r="K558" s="36"/>
    </row>
    <row r="559" spans="1:11">
      <c r="A559" s="35" t="str">
        <f t="shared" si="21"/>
        <v/>
      </c>
      <c r="K559" s="36"/>
    </row>
    <row r="560" spans="1:11">
      <c r="A560" s="35" t="str">
        <f t="shared" si="21"/>
        <v/>
      </c>
      <c r="K560" s="36"/>
    </row>
    <row r="561" spans="1:11">
      <c r="A561" s="35" t="str">
        <f t="shared" si="21"/>
        <v/>
      </c>
      <c r="K561" s="36"/>
    </row>
    <row r="562" spans="1:11">
      <c r="A562" s="35" t="str">
        <f t="shared" si="21"/>
        <v/>
      </c>
      <c r="K562" s="36"/>
    </row>
    <row r="563" spans="1:11">
      <c r="A563" s="35" t="str">
        <f t="shared" si="21"/>
        <v/>
      </c>
      <c r="K563" s="36"/>
    </row>
    <row r="564" spans="1:11">
      <c r="A564" s="35" t="str">
        <f t="shared" si="21"/>
        <v/>
      </c>
      <c r="K564" s="36"/>
    </row>
    <row r="565" spans="1:11">
      <c r="A565" s="35" t="str">
        <f t="shared" si="21"/>
        <v/>
      </c>
      <c r="K565" s="36"/>
    </row>
    <row r="566" spans="1:11">
      <c r="A566" s="35" t="str">
        <f t="shared" si="21"/>
        <v/>
      </c>
      <c r="K566" s="36"/>
    </row>
    <row r="567" spans="1:11">
      <c r="A567" s="35" t="str">
        <f t="shared" si="21"/>
        <v/>
      </c>
      <c r="K567" s="36"/>
    </row>
    <row r="568" spans="1:11">
      <c r="A568" s="35" t="str">
        <f t="shared" si="21"/>
        <v/>
      </c>
      <c r="K568" s="36"/>
    </row>
    <row r="569" spans="1:11">
      <c r="A569" s="35" t="str">
        <f t="shared" si="21"/>
        <v/>
      </c>
      <c r="K569" s="36"/>
    </row>
    <row r="570" spans="1:11">
      <c r="A570" s="35" t="str">
        <f t="shared" si="21"/>
        <v/>
      </c>
      <c r="K570" s="36"/>
    </row>
    <row r="571" spans="1:11">
      <c r="A571" s="35" t="str">
        <f t="shared" si="21"/>
        <v/>
      </c>
      <c r="K571" s="36"/>
    </row>
    <row r="572" spans="1:11">
      <c r="A572" s="35" t="str">
        <f t="shared" si="21"/>
        <v/>
      </c>
      <c r="K572" s="36"/>
    </row>
    <row r="573" spans="1:11">
      <c r="A573" s="35" t="str">
        <f t="shared" si="21"/>
        <v/>
      </c>
      <c r="K573" s="36"/>
    </row>
    <row r="574" spans="1:11">
      <c r="A574" s="35" t="str">
        <f t="shared" si="21"/>
        <v/>
      </c>
      <c r="K574" s="36"/>
    </row>
    <row r="575" spans="1:11">
      <c r="A575" s="35" t="str">
        <f t="shared" si="21"/>
        <v/>
      </c>
      <c r="K575" s="36"/>
    </row>
    <row r="576" spans="1:11">
      <c r="A576" s="35" t="str">
        <f t="shared" si="21"/>
        <v/>
      </c>
      <c r="K576" s="36"/>
    </row>
    <row r="577" spans="1:11">
      <c r="A577" s="35" t="str">
        <f t="shared" si="21"/>
        <v/>
      </c>
      <c r="K577" s="36"/>
    </row>
    <row r="578" spans="1:11">
      <c r="A578" s="35" t="str">
        <f t="shared" si="21"/>
        <v/>
      </c>
      <c r="K578" s="36"/>
    </row>
    <row r="579" spans="1:11">
      <c r="A579" s="35" t="str">
        <f t="shared" si="21"/>
        <v/>
      </c>
      <c r="K579" s="36"/>
    </row>
    <row r="580" spans="1:11">
      <c r="A580" s="35" t="str">
        <f t="shared" si="21"/>
        <v/>
      </c>
      <c r="K580" s="36"/>
    </row>
    <row r="581" spans="1:11">
      <c r="A581" s="35" t="str">
        <f t="shared" si="21"/>
        <v/>
      </c>
      <c r="K581" s="36"/>
    </row>
    <row r="582" spans="1:11">
      <c r="A582" s="35" t="str">
        <f t="shared" si="21"/>
        <v/>
      </c>
      <c r="K582" s="36"/>
    </row>
    <row r="583" spans="1:11">
      <c r="A583" s="35" t="str">
        <f t="shared" si="21"/>
        <v/>
      </c>
      <c r="K583" s="36"/>
    </row>
    <row r="584" spans="1:11">
      <c r="A584" s="35" t="str">
        <f t="shared" si="21"/>
        <v/>
      </c>
      <c r="K584" s="36"/>
    </row>
    <row r="585" spans="1:11">
      <c r="A585" s="35" t="str">
        <f t="shared" si="21"/>
        <v/>
      </c>
      <c r="K585" s="36"/>
    </row>
    <row r="586" spans="1:11">
      <c r="A586" s="35" t="str">
        <f t="shared" si="21"/>
        <v/>
      </c>
      <c r="K586" s="36"/>
    </row>
    <row r="587" spans="1:11">
      <c r="A587" s="35" t="str">
        <f t="shared" si="21"/>
        <v/>
      </c>
      <c r="K587" s="36"/>
    </row>
    <row r="588" spans="1:11">
      <c r="A588" s="35" t="str">
        <f t="shared" si="21"/>
        <v/>
      </c>
      <c r="K588" s="36"/>
    </row>
    <row r="589" spans="1:11">
      <c r="A589" s="35" t="str">
        <f t="shared" si="21"/>
        <v/>
      </c>
      <c r="K589" s="36"/>
    </row>
    <row r="590" spans="1:11">
      <c r="A590" s="35" t="str">
        <f t="shared" si="21"/>
        <v/>
      </c>
      <c r="K590" s="36"/>
    </row>
    <row r="591" spans="1:11">
      <c r="A591" s="35" t="str">
        <f t="shared" si="21"/>
        <v/>
      </c>
      <c r="K591" s="36"/>
    </row>
    <row r="592" spans="1:11">
      <c r="A592" s="35" t="str">
        <f t="shared" si="21"/>
        <v/>
      </c>
      <c r="K592" s="36"/>
    </row>
    <row r="593" spans="1:11">
      <c r="A593" s="35" t="str">
        <f t="shared" si="21"/>
        <v/>
      </c>
      <c r="K593" s="36"/>
    </row>
    <row r="594" spans="1:11">
      <c r="A594" s="35" t="str">
        <f t="shared" si="21"/>
        <v/>
      </c>
      <c r="K594" s="36"/>
    </row>
    <row r="595" spans="1:11">
      <c r="A595" s="35" t="str">
        <f t="shared" si="21"/>
        <v/>
      </c>
      <c r="K595" s="36"/>
    </row>
    <row r="596" spans="1:11">
      <c r="A596" s="35" t="str">
        <f t="shared" si="21"/>
        <v/>
      </c>
      <c r="K596" s="36"/>
    </row>
    <row r="597" spans="1:11">
      <c r="A597" s="35" t="str">
        <f t="shared" si="21"/>
        <v/>
      </c>
      <c r="K597" s="36"/>
    </row>
    <row r="598" spans="1:11">
      <c r="A598" s="35" t="str">
        <f t="shared" si="21"/>
        <v/>
      </c>
      <c r="K598" s="36"/>
    </row>
    <row r="599" spans="1:11">
      <c r="A599" s="35" t="str">
        <f t="shared" si="21"/>
        <v/>
      </c>
      <c r="K599" s="36"/>
    </row>
    <row r="600" spans="1:11">
      <c r="A600" s="35" t="str">
        <f t="shared" si="21"/>
        <v/>
      </c>
      <c r="K600" s="36"/>
    </row>
    <row r="601" spans="1:11">
      <c r="A601" s="35" t="str">
        <f t="shared" si="21"/>
        <v/>
      </c>
      <c r="K601" s="36"/>
    </row>
    <row r="602" spans="1:11">
      <c r="A602" s="35" t="str">
        <f t="shared" si="21"/>
        <v/>
      </c>
      <c r="K602" s="36"/>
    </row>
    <row r="603" spans="1:11">
      <c r="A603" s="35" t="str">
        <f t="shared" si="21"/>
        <v/>
      </c>
      <c r="K603" s="36"/>
    </row>
    <row r="604" spans="1:11">
      <c r="A604" s="35" t="str">
        <f t="shared" si="21"/>
        <v/>
      </c>
      <c r="K604" s="36"/>
    </row>
    <row r="605" spans="1:11">
      <c r="A605" s="35" t="str">
        <f t="shared" si="21"/>
        <v/>
      </c>
      <c r="K605" s="36"/>
    </row>
    <row r="606" spans="1:11">
      <c r="A606" s="35" t="str">
        <f t="shared" si="21"/>
        <v/>
      </c>
      <c r="K606" s="36"/>
    </row>
    <row r="607" spans="1:11">
      <c r="A607" s="35" t="str">
        <f t="shared" si="21"/>
        <v/>
      </c>
      <c r="K607" s="36"/>
    </row>
    <row r="608" spans="1:11">
      <c r="A608" s="35" t="str">
        <f t="shared" si="21"/>
        <v/>
      </c>
      <c r="K608" s="36"/>
    </row>
    <row r="609" spans="1:11">
      <c r="A609" s="35" t="str">
        <f t="shared" si="21"/>
        <v/>
      </c>
      <c r="K609" s="36"/>
    </row>
    <row r="610" spans="1:11">
      <c r="A610" s="35" t="str">
        <f t="shared" si="21"/>
        <v/>
      </c>
      <c r="K610" s="36"/>
    </row>
    <row r="611" spans="1:11">
      <c r="A611" s="35" t="str">
        <f t="shared" si="21"/>
        <v/>
      </c>
      <c r="K611" s="36"/>
    </row>
    <row r="612" spans="1:11">
      <c r="A612" s="35" t="str">
        <f t="shared" ref="A612:A675" si="22">C612&amp;E612</f>
        <v/>
      </c>
      <c r="K612" s="36"/>
    </row>
    <row r="613" spans="1:11">
      <c r="A613" s="35" t="str">
        <f t="shared" si="22"/>
        <v/>
      </c>
      <c r="K613" s="36"/>
    </row>
    <row r="614" spans="1:11">
      <c r="A614" s="35" t="str">
        <f t="shared" si="22"/>
        <v/>
      </c>
      <c r="K614" s="36"/>
    </row>
    <row r="615" spans="1:11">
      <c r="A615" s="35" t="str">
        <f t="shared" si="22"/>
        <v/>
      </c>
      <c r="K615" s="36"/>
    </row>
    <row r="616" spans="1:11">
      <c r="A616" s="35" t="str">
        <f t="shared" si="22"/>
        <v/>
      </c>
      <c r="K616" s="36"/>
    </row>
    <row r="617" spans="1:11">
      <c r="A617" s="35" t="str">
        <f t="shared" si="22"/>
        <v/>
      </c>
      <c r="K617" s="36"/>
    </row>
    <row r="618" spans="1:11">
      <c r="A618" s="35" t="str">
        <f t="shared" si="22"/>
        <v/>
      </c>
      <c r="K618" s="36"/>
    </row>
    <row r="619" spans="1:11">
      <c r="A619" s="35" t="str">
        <f t="shared" si="22"/>
        <v/>
      </c>
      <c r="K619" s="36"/>
    </row>
    <row r="620" spans="1:11">
      <c r="A620" s="35" t="str">
        <f t="shared" si="22"/>
        <v/>
      </c>
      <c r="K620" s="36"/>
    </row>
    <row r="621" spans="1:11">
      <c r="A621" s="35" t="str">
        <f t="shared" si="22"/>
        <v/>
      </c>
      <c r="K621" s="36"/>
    </row>
    <row r="622" spans="1:11">
      <c r="A622" s="35" t="str">
        <f t="shared" si="22"/>
        <v/>
      </c>
      <c r="K622" s="36"/>
    </row>
    <row r="623" spans="1:11">
      <c r="A623" s="35" t="str">
        <f t="shared" si="22"/>
        <v/>
      </c>
      <c r="K623" s="36"/>
    </row>
    <row r="624" spans="1:11">
      <c r="A624" s="35" t="str">
        <f t="shared" si="22"/>
        <v/>
      </c>
      <c r="K624" s="36"/>
    </row>
    <row r="625" spans="1:11">
      <c r="A625" s="35" t="str">
        <f t="shared" si="22"/>
        <v/>
      </c>
      <c r="K625" s="36"/>
    </row>
    <row r="626" spans="1:11">
      <c r="A626" s="35" t="str">
        <f t="shared" si="22"/>
        <v/>
      </c>
      <c r="K626" s="36"/>
    </row>
    <row r="627" spans="1:11">
      <c r="A627" s="35" t="str">
        <f t="shared" si="22"/>
        <v/>
      </c>
      <c r="K627" s="36"/>
    </row>
    <row r="628" spans="1:11">
      <c r="A628" s="35" t="str">
        <f t="shared" si="22"/>
        <v/>
      </c>
      <c r="K628" s="36"/>
    </row>
    <row r="629" spans="1:11">
      <c r="A629" s="35" t="str">
        <f t="shared" si="22"/>
        <v/>
      </c>
      <c r="K629" s="36"/>
    </row>
    <row r="630" spans="1:11">
      <c r="A630" s="35" t="str">
        <f t="shared" si="22"/>
        <v/>
      </c>
      <c r="K630" s="36"/>
    </row>
    <row r="631" spans="1:11">
      <c r="A631" s="35" t="str">
        <f t="shared" si="22"/>
        <v/>
      </c>
      <c r="K631" s="36"/>
    </row>
    <row r="632" spans="1:11">
      <c r="A632" s="35" t="str">
        <f t="shared" si="22"/>
        <v/>
      </c>
      <c r="K632" s="36"/>
    </row>
    <row r="633" spans="1:11">
      <c r="A633" s="35" t="str">
        <f t="shared" si="22"/>
        <v/>
      </c>
      <c r="K633" s="36"/>
    </row>
    <row r="634" spans="1:11">
      <c r="A634" s="35" t="str">
        <f t="shared" si="22"/>
        <v/>
      </c>
      <c r="K634" s="36"/>
    </row>
    <row r="635" spans="1:11">
      <c r="A635" s="35" t="str">
        <f t="shared" si="22"/>
        <v/>
      </c>
      <c r="K635" s="36"/>
    </row>
    <row r="636" spans="1:11">
      <c r="A636" s="35" t="str">
        <f t="shared" si="22"/>
        <v/>
      </c>
      <c r="K636" s="36"/>
    </row>
    <row r="637" spans="1:11">
      <c r="A637" s="35" t="str">
        <f t="shared" si="22"/>
        <v/>
      </c>
      <c r="K637" s="36"/>
    </row>
    <row r="638" spans="1:11">
      <c r="A638" s="35" t="str">
        <f t="shared" si="22"/>
        <v/>
      </c>
      <c r="K638" s="36"/>
    </row>
    <row r="639" spans="1:11">
      <c r="A639" s="35" t="str">
        <f t="shared" si="22"/>
        <v/>
      </c>
      <c r="K639" s="36"/>
    </row>
    <row r="640" spans="1:11">
      <c r="A640" s="35" t="str">
        <f t="shared" si="22"/>
        <v/>
      </c>
      <c r="K640" s="36"/>
    </row>
    <row r="641" spans="1:11">
      <c r="A641" s="35" t="str">
        <f t="shared" si="22"/>
        <v/>
      </c>
      <c r="K641" s="36"/>
    </row>
    <row r="642" spans="1:11">
      <c r="A642" s="35" t="str">
        <f t="shared" si="22"/>
        <v/>
      </c>
      <c r="K642" s="36"/>
    </row>
    <row r="643" spans="1:11">
      <c r="A643" s="35" t="str">
        <f t="shared" si="22"/>
        <v/>
      </c>
      <c r="K643" s="36"/>
    </row>
    <row r="644" spans="1:11">
      <c r="A644" s="35" t="str">
        <f t="shared" si="22"/>
        <v/>
      </c>
      <c r="K644" s="36"/>
    </row>
    <row r="645" spans="1:11">
      <c r="A645" s="35" t="str">
        <f t="shared" si="22"/>
        <v/>
      </c>
      <c r="K645" s="36"/>
    </row>
    <row r="646" spans="1:11">
      <c r="A646" s="35" t="str">
        <f t="shared" si="22"/>
        <v/>
      </c>
      <c r="K646" s="36"/>
    </row>
    <row r="647" spans="1:11">
      <c r="A647" s="35" t="str">
        <f t="shared" si="22"/>
        <v/>
      </c>
      <c r="K647" s="36"/>
    </row>
    <row r="648" spans="1:11">
      <c r="A648" s="35" t="str">
        <f t="shared" si="22"/>
        <v/>
      </c>
      <c r="K648" s="36"/>
    </row>
    <row r="649" spans="1:11">
      <c r="A649" s="35" t="str">
        <f t="shared" si="22"/>
        <v/>
      </c>
      <c r="K649" s="36"/>
    </row>
    <row r="650" spans="1:11">
      <c r="A650" s="35" t="str">
        <f t="shared" si="22"/>
        <v/>
      </c>
      <c r="K650" s="36"/>
    </row>
    <row r="651" spans="1:11">
      <c r="A651" s="35" t="str">
        <f t="shared" si="22"/>
        <v/>
      </c>
      <c r="K651" s="36"/>
    </row>
    <row r="652" spans="1:11">
      <c r="A652" s="35" t="str">
        <f t="shared" si="22"/>
        <v/>
      </c>
      <c r="K652" s="36"/>
    </row>
    <row r="653" spans="1:11">
      <c r="A653" s="35" t="str">
        <f t="shared" si="22"/>
        <v/>
      </c>
      <c r="K653" s="36"/>
    </row>
    <row r="654" spans="1:11">
      <c r="A654" s="35" t="str">
        <f t="shared" si="22"/>
        <v/>
      </c>
      <c r="K654" s="36"/>
    </row>
    <row r="655" spans="1:11">
      <c r="A655" s="35" t="str">
        <f t="shared" si="22"/>
        <v/>
      </c>
      <c r="K655" s="36"/>
    </row>
    <row r="656" spans="1:11">
      <c r="A656" s="35" t="str">
        <f t="shared" si="22"/>
        <v/>
      </c>
      <c r="K656" s="36"/>
    </row>
    <row r="657" spans="1:11">
      <c r="A657" s="35" t="str">
        <f t="shared" si="22"/>
        <v/>
      </c>
      <c r="K657" s="36"/>
    </row>
    <row r="658" spans="1:11">
      <c r="A658" s="35" t="str">
        <f t="shared" si="22"/>
        <v/>
      </c>
      <c r="K658" s="36"/>
    </row>
    <row r="659" spans="1:11">
      <c r="A659" s="35" t="str">
        <f t="shared" si="22"/>
        <v/>
      </c>
      <c r="K659" s="36"/>
    </row>
    <row r="660" spans="1:11">
      <c r="A660" s="35" t="str">
        <f t="shared" si="22"/>
        <v/>
      </c>
      <c r="K660" s="36"/>
    </row>
    <row r="661" spans="1:11">
      <c r="A661" s="35" t="str">
        <f t="shared" si="22"/>
        <v/>
      </c>
      <c r="K661" s="36"/>
    </row>
    <row r="662" spans="1:11">
      <c r="A662" s="35" t="str">
        <f t="shared" si="22"/>
        <v/>
      </c>
      <c r="K662" s="36"/>
    </row>
    <row r="663" spans="1:11">
      <c r="A663" s="35" t="str">
        <f t="shared" si="22"/>
        <v/>
      </c>
      <c r="K663" s="36"/>
    </row>
    <row r="664" spans="1:11">
      <c r="A664" s="35" t="str">
        <f t="shared" si="22"/>
        <v/>
      </c>
      <c r="K664" s="36"/>
    </row>
    <row r="665" spans="1:11">
      <c r="A665" s="35" t="str">
        <f t="shared" si="22"/>
        <v/>
      </c>
      <c r="K665" s="36"/>
    </row>
    <row r="666" spans="1:11">
      <c r="A666" s="35" t="str">
        <f t="shared" si="22"/>
        <v/>
      </c>
      <c r="K666" s="36"/>
    </row>
    <row r="667" spans="1:11">
      <c r="A667" s="35" t="str">
        <f t="shared" si="22"/>
        <v/>
      </c>
      <c r="K667" s="36"/>
    </row>
    <row r="668" spans="1:11">
      <c r="A668" s="35" t="str">
        <f t="shared" si="22"/>
        <v/>
      </c>
      <c r="K668" s="36"/>
    </row>
    <row r="669" spans="1:11">
      <c r="A669" s="35" t="str">
        <f t="shared" si="22"/>
        <v/>
      </c>
      <c r="K669" s="36"/>
    </row>
    <row r="670" spans="1:11">
      <c r="A670" s="35" t="str">
        <f t="shared" si="22"/>
        <v/>
      </c>
      <c r="K670" s="36"/>
    </row>
    <row r="671" spans="1:11">
      <c r="A671" s="35" t="str">
        <f t="shared" si="22"/>
        <v/>
      </c>
      <c r="K671" s="36"/>
    </row>
    <row r="672" spans="1:11">
      <c r="A672" s="35" t="str">
        <f t="shared" si="22"/>
        <v/>
      </c>
      <c r="K672" s="36"/>
    </row>
    <row r="673" spans="1:11">
      <c r="A673" s="35" t="str">
        <f t="shared" si="22"/>
        <v/>
      </c>
      <c r="K673" s="36"/>
    </row>
    <row r="674" spans="1:11">
      <c r="A674" s="35" t="str">
        <f t="shared" si="22"/>
        <v/>
      </c>
      <c r="K674" s="36"/>
    </row>
    <row r="675" spans="1:11">
      <c r="A675" s="35" t="str">
        <f t="shared" si="22"/>
        <v/>
      </c>
      <c r="K675" s="36"/>
    </row>
    <row r="676" spans="1:11">
      <c r="A676" s="35" t="str">
        <f t="shared" ref="A676:A739" si="23">C676&amp;E676</f>
        <v/>
      </c>
      <c r="K676" s="36"/>
    </row>
    <row r="677" spans="1:11">
      <c r="A677" s="35" t="str">
        <f t="shared" si="23"/>
        <v/>
      </c>
      <c r="K677" s="36"/>
    </row>
    <row r="678" spans="1:11">
      <c r="A678" s="35" t="str">
        <f t="shared" si="23"/>
        <v/>
      </c>
      <c r="K678" s="36"/>
    </row>
    <row r="679" spans="1:11">
      <c r="A679" s="35" t="str">
        <f t="shared" si="23"/>
        <v/>
      </c>
      <c r="K679" s="36"/>
    </row>
    <row r="680" spans="1:11">
      <c r="A680" s="35" t="str">
        <f t="shared" si="23"/>
        <v/>
      </c>
      <c r="K680" s="36"/>
    </row>
    <row r="681" spans="1:11">
      <c r="A681" s="35" t="str">
        <f t="shared" si="23"/>
        <v/>
      </c>
      <c r="K681" s="36"/>
    </row>
    <row r="682" spans="1:11">
      <c r="A682" s="35" t="str">
        <f t="shared" si="23"/>
        <v/>
      </c>
      <c r="K682" s="36"/>
    </row>
    <row r="683" spans="1:11">
      <c r="A683" s="35" t="str">
        <f t="shared" si="23"/>
        <v/>
      </c>
      <c r="K683" s="36"/>
    </row>
    <row r="684" spans="1:11">
      <c r="A684" s="35" t="str">
        <f t="shared" si="23"/>
        <v/>
      </c>
      <c r="K684" s="36"/>
    </row>
    <row r="685" spans="1:11">
      <c r="A685" s="35" t="str">
        <f t="shared" si="23"/>
        <v/>
      </c>
      <c r="K685" s="36"/>
    </row>
    <row r="686" spans="1:11">
      <c r="A686" s="35" t="str">
        <f t="shared" si="23"/>
        <v/>
      </c>
      <c r="K686" s="36"/>
    </row>
    <row r="687" spans="1:11">
      <c r="A687" s="35" t="str">
        <f t="shared" si="23"/>
        <v/>
      </c>
      <c r="K687" s="36"/>
    </row>
    <row r="688" spans="1:11">
      <c r="A688" s="35" t="str">
        <f t="shared" si="23"/>
        <v/>
      </c>
      <c r="K688" s="36"/>
    </row>
    <row r="689" spans="1:11">
      <c r="A689" s="35" t="str">
        <f t="shared" si="23"/>
        <v/>
      </c>
      <c r="K689" s="36"/>
    </row>
    <row r="690" spans="1:11">
      <c r="A690" s="35" t="str">
        <f t="shared" si="23"/>
        <v/>
      </c>
      <c r="K690" s="36"/>
    </row>
    <row r="691" spans="1:11">
      <c r="A691" s="35" t="str">
        <f t="shared" si="23"/>
        <v/>
      </c>
      <c r="K691" s="36"/>
    </row>
    <row r="692" spans="1:11">
      <c r="A692" s="35" t="str">
        <f t="shared" si="23"/>
        <v/>
      </c>
      <c r="K692" s="36"/>
    </row>
    <row r="693" spans="1:11">
      <c r="A693" s="35" t="str">
        <f t="shared" si="23"/>
        <v/>
      </c>
      <c r="K693" s="36"/>
    </row>
    <row r="694" spans="1:11">
      <c r="A694" s="35" t="str">
        <f t="shared" si="23"/>
        <v/>
      </c>
      <c r="K694" s="36"/>
    </row>
    <row r="695" spans="1:11">
      <c r="A695" s="35" t="str">
        <f t="shared" si="23"/>
        <v/>
      </c>
      <c r="K695" s="36"/>
    </row>
    <row r="696" spans="1:11">
      <c r="A696" s="35" t="str">
        <f t="shared" si="23"/>
        <v/>
      </c>
      <c r="K696" s="36"/>
    </row>
    <row r="697" spans="1:11">
      <c r="A697" s="35" t="str">
        <f t="shared" si="23"/>
        <v/>
      </c>
      <c r="K697" s="36"/>
    </row>
    <row r="698" spans="1:11">
      <c r="A698" s="35" t="str">
        <f t="shared" si="23"/>
        <v/>
      </c>
      <c r="K698" s="36"/>
    </row>
    <row r="699" spans="1:11">
      <c r="A699" s="35" t="str">
        <f t="shared" si="23"/>
        <v/>
      </c>
      <c r="K699" s="36"/>
    </row>
    <row r="700" spans="1:11">
      <c r="A700" s="35" t="str">
        <f t="shared" si="23"/>
        <v/>
      </c>
      <c r="K700" s="36"/>
    </row>
    <row r="701" spans="1:11">
      <c r="A701" s="35" t="str">
        <f t="shared" si="23"/>
        <v/>
      </c>
      <c r="K701" s="36"/>
    </row>
    <row r="702" spans="1:11">
      <c r="A702" s="35" t="str">
        <f t="shared" si="23"/>
        <v/>
      </c>
      <c r="K702" s="36"/>
    </row>
    <row r="703" spans="1:11">
      <c r="A703" s="35" t="str">
        <f t="shared" si="23"/>
        <v/>
      </c>
      <c r="K703" s="36"/>
    </row>
    <row r="704" spans="1:11">
      <c r="A704" s="35" t="str">
        <f t="shared" si="23"/>
        <v/>
      </c>
      <c r="K704" s="36"/>
    </row>
    <row r="705" spans="1:11">
      <c r="A705" s="35" t="str">
        <f t="shared" si="23"/>
        <v/>
      </c>
      <c r="K705" s="36"/>
    </row>
    <row r="706" spans="1:11">
      <c r="A706" s="35" t="str">
        <f t="shared" si="23"/>
        <v/>
      </c>
      <c r="K706" s="36"/>
    </row>
    <row r="707" spans="1:11">
      <c r="A707" s="35" t="str">
        <f t="shared" si="23"/>
        <v/>
      </c>
      <c r="K707" s="36"/>
    </row>
    <row r="708" spans="1:11">
      <c r="A708" s="35" t="str">
        <f t="shared" si="23"/>
        <v/>
      </c>
      <c r="K708" s="36"/>
    </row>
    <row r="709" spans="1:11">
      <c r="A709" s="35" t="str">
        <f t="shared" si="23"/>
        <v/>
      </c>
      <c r="K709" s="36"/>
    </row>
    <row r="710" spans="1:11">
      <c r="A710" s="35" t="str">
        <f t="shared" si="23"/>
        <v/>
      </c>
      <c r="K710" s="36"/>
    </row>
    <row r="711" spans="1:11">
      <c r="A711" s="35" t="str">
        <f t="shared" si="23"/>
        <v/>
      </c>
      <c r="K711" s="36"/>
    </row>
    <row r="712" spans="1:11">
      <c r="A712" s="35" t="str">
        <f t="shared" si="23"/>
        <v/>
      </c>
      <c r="K712" s="36"/>
    </row>
    <row r="713" spans="1:11">
      <c r="A713" s="35" t="str">
        <f t="shared" si="23"/>
        <v/>
      </c>
      <c r="K713" s="36"/>
    </row>
    <row r="714" spans="1:11">
      <c r="A714" s="35" t="str">
        <f t="shared" si="23"/>
        <v/>
      </c>
      <c r="K714" s="36"/>
    </row>
    <row r="715" spans="1:11">
      <c r="A715" s="35" t="str">
        <f t="shared" si="23"/>
        <v/>
      </c>
      <c r="K715" s="36"/>
    </row>
    <row r="716" spans="1:11">
      <c r="A716" s="35" t="str">
        <f t="shared" si="23"/>
        <v/>
      </c>
      <c r="K716" s="36"/>
    </row>
    <row r="717" spans="1:11">
      <c r="A717" s="35" t="str">
        <f t="shared" si="23"/>
        <v/>
      </c>
      <c r="K717" s="36"/>
    </row>
    <row r="718" spans="1:11">
      <c r="A718" s="35" t="str">
        <f t="shared" si="23"/>
        <v/>
      </c>
      <c r="K718" s="36"/>
    </row>
    <row r="719" spans="1:11">
      <c r="A719" s="35" t="str">
        <f t="shared" si="23"/>
        <v/>
      </c>
      <c r="K719" s="36"/>
    </row>
    <row r="720" spans="1:11">
      <c r="A720" s="35" t="str">
        <f t="shared" si="23"/>
        <v/>
      </c>
      <c r="K720" s="36"/>
    </row>
    <row r="721" spans="1:11">
      <c r="A721" s="35" t="str">
        <f t="shared" si="23"/>
        <v/>
      </c>
      <c r="K721" s="36"/>
    </row>
    <row r="722" spans="1:11">
      <c r="A722" s="35" t="str">
        <f t="shared" si="23"/>
        <v/>
      </c>
      <c r="K722" s="36"/>
    </row>
    <row r="723" spans="1:11">
      <c r="A723" s="35" t="str">
        <f t="shared" si="23"/>
        <v/>
      </c>
      <c r="K723" s="36"/>
    </row>
    <row r="724" spans="1:11">
      <c r="A724" s="35" t="str">
        <f t="shared" si="23"/>
        <v/>
      </c>
      <c r="K724" s="36"/>
    </row>
    <row r="725" spans="1:11">
      <c r="A725" s="35" t="str">
        <f t="shared" si="23"/>
        <v/>
      </c>
      <c r="K725" s="36"/>
    </row>
    <row r="726" spans="1:11">
      <c r="A726" s="35" t="str">
        <f t="shared" si="23"/>
        <v/>
      </c>
      <c r="K726" s="36"/>
    </row>
    <row r="727" spans="1:11">
      <c r="A727" s="35" t="str">
        <f t="shared" si="23"/>
        <v/>
      </c>
      <c r="K727" s="36"/>
    </row>
    <row r="728" spans="1:11">
      <c r="A728" s="35" t="str">
        <f t="shared" si="23"/>
        <v/>
      </c>
      <c r="K728" s="36"/>
    </row>
    <row r="729" spans="1:11">
      <c r="A729" s="35" t="str">
        <f t="shared" si="23"/>
        <v/>
      </c>
      <c r="K729" s="36"/>
    </row>
    <row r="730" spans="1:11">
      <c r="A730" s="35" t="str">
        <f t="shared" si="23"/>
        <v/>
      </c>
      <c r="K730" s="36"/>
    </row>
    <row r="731" spans="1:11">
      <c r="A731" s="35" t="str">
        <f t="shared" si="23"/>
        <v/>
      </c>
      <c r="K731" s="36"/>
    </row>
    <row r="732" spans="1:11">
      <c r="A732" s="35" t="str">
        <f t="shared" si="23"/>
        <v/>
      </c>
      <c r="K732" s="36"/>
    </row>
    <row r="733" spans="1:11">
      <c r="A733" s="35" t="str">
        <f t="shared" si="23"/>
        <v/>
      </c>
      <c r="K733" s="36"/>
    </row>
    <row r="734" spans="1:11">
      <c r="A734" s="35" t="str">
        <f t="shared" si="23"/>
        <v/>
      </c>
      <c r="K734" s="36"/>
    </row>
    <row r="735" spans="1:11">
      <c r="A735" s="35" t="str">
        <f t="shared" si="23"/>
        <v/>
      </c>
      <c r="K735" s="36"/>
    </row>
    <row r="736" spans="1:11">
      <c r="A736" s="35" t="str">
        <f t="shared" si="23"/>
        <v/>
      </c>
      <c r="K736" s="36"/>
    </row>
    <row r="737" spans="1:11">
      <c r="A737" s="35" t="str">
        <f t="shared" si="23"/>
        <v/>
      </c>
      <c r="K737" s="36"/>
    </row>
    <row r="738" spans="1:11">
      <c r="A738" s="35" t="str">
        <f t="shared" si="23"/>
        <v/>
      </c>
      <c r="K738" s="36"/>
    </row>
    <row r="739" spans="1:11">
      <c r="A739" s="35" t="str">
        <f t="shared" si="23"/>
        <v/>
      </c>
      <c r="K739" s="36"/>
    </row>
    <row r="740" spans="1:11">
      <c r="A740" s="35" t="str">
        <f t="shared" ref="A740:A803" si="24">C740&amp;E740</f>
        <v/>
      </c>
      <c r="K740" s="36"/>
    </row>
    <row r="741" spans="1:11">
      <c r="A741" s="35" t="str">
        <f t="shared" si="24"/>
        <v/>
      </c>
      <c r="K741" s="36"/>
    </row>
    <row r="742" spans="1:11">
      <c r="A742" s="35" t="str">
        <f t="shared" si="24"/>
        <v/>
      </c>
      <c r="K742" s="36"/>
    </row>
    <row r="743" spans="1:11">
      <c r="A743" s="35" t="str">
        <f t="shared" si="24"/>
        <v/>
      </c>
      <c r="K743" s="36"/>
    </row>
    <row r="744" spans="1:11">
      <c r="A744" s="35" t="str">
        <f t="shared" si="24"/>
        <v/>
      </c>
      <c r="K744" s="36"/>
    </row>
    <row r="745" spans="1:11">
      <c r="A745" s="35" t="str">
        <f t="shared" si="24"/>
        <v/>
      </c>
      <c r="K745" s="36"/>
    </row>
    <row r="746" spans="1:11">
      <c r="A746" s="35" t="str">
        <f t="shared" si="24"/>
        <v/>
      </c>
      <c r="K746" s="36"/>
    </row>
    <row r="747" spans="1:11">
      <c r="A747" s="35" t="str">
        <f t="shared" si="24"/>
        <v/>
      </c>
      <c r="K747" s="36"/>
    </row>
    <row r="748" spans="1:11">
      <c r="A748" s="35" t="str">
        <f t="shared" si="24"/>
        <v/>
      </c>
      <c r="K748" s="36"/>
    </row>
    <row r="749" spans="1:11">
      <c r="A749" s="35" t="str">
        <f t="shared" si="24"/>
        <v/>
      </c>
      <c r="K749" s="36"/>
    </row>
    <row r="750" spans="1:11">
      <c r="A750" s="35" t="str">
        <f t="shared" si="24"/>
        <v/>
      </c>
      <c r="K750" s="36"/>
    </row>
    <row r="751" spans="1:11">
      <c r="A751" s="35" t="str">
        <f t="shared" si="24"/>
        <v/>
      </c>
      <c r="K751" s="36"/>
    </row>
    <row r="752" spans="1:11">
      <c r="A752" s="35" t="str">
        <f t="shared" si="24"/>
        <v/>
      </c>
      <c r="K752" s="36"/>
    </row>
    <row r="753" spans="1:11">
      <c r="A753" s="35" t="str">
        <f t="shared" si="24"/>
        <v/>
      </c>
      <c r="K753" s="36"/>
    </row>
    <row r="754" spans="1:11">
      <c r="A754" s="35" t="str">
        <f t="shared" si="24"/>
        <v/>
      </c>
      <c r="K754" s="36"/>
    </row>
    <row r="755" spans="1:11">
      <c r="A755" s="35" t="str">
        <f t="shared" si="24"/>
        <v/>
      </c>
      <c r="K755" s="36"/>
    </row>
    <row r="756" spans="1:11">
      <c r="A756" s="35" t="str">
        <f t="shared" si="24"/>
        <v/>
      </c>
      <c r="K756" s="36"/>
    </row>
    <row r="757" spans="1:11">
      <c r="A757" s="35" t="str">
        <f t="shared" si="24"/>
        <v/>
      </c>
      <c r="K757" s="36"/>
    </row>
    <row r="758" spans="1:11">
      <c r="A758" s="35" t="str">
        <f t="shared" si="24"/>
        <v/>
      </c>
      <c r="K758" s="36"/>
    </row>
    <row r="759" spans="1:11">
      <c r="A759" s="35" t="str">
        <f t="shared" si="24"/>
        <v/>
      </c>
      <c r="K759" s="36"/>
    </row>
    <row r="760" spans="1:11">
      <c r="A760" s="35" t="str">
        <f t="shared" si="24"/>
        <v/>
      </c>
      <c r="K760" s="36"/>
    </row>
    <row r="761" spans="1:11">
      <c r="A761" s="35" t="str">
        <f t="shared" si="24"/>
        <v/>
      </c>
      <c r="K761" s="36"/>
    </row>
    <row r="762" spans="1:11">
      <c r="A762" s="35" t="str">
        <f t="shared" si="24"/>
        <v/>
      </c>
      <c r="K762" s="36"/>
    </row>
    <row r="763" spans="1:11">
      <c r="A763" s="35" t="str">
        <f t="shared" si="24"/>
        <v/>
      </c>
      <c r="K763" s="36"/>
    </row>
    <row r="764" spans="1:11">
      <c r="A764" s="35" t="str">
        <f t="shared" si="24"/>
        <v/>
      </c>
      <c r="K764" s="36"/>
    </row>
    <row r="765" spans="1:11">
      <c r="A765" s="35" t="str">
        <f t="shared" si="24"/>
        <v/>
      </c>
      <c r="K765" s="36"/>
    </row>
    <row r="766" spans="1:11">
      <c r="A766" s="35" t="str">
        <f t="shared" si="24"/>
        <v/>
      </c>
      <c r="K766" s="36"/>
    </row>
    <row r="767" spans="1:11">
      <c r="A767" s="35" t="str">
        <f t="shared" si="24"/>
        <v/>
      </c>
      <c r="K767" s="36"/>
    </row>
    <row r="768" spans="1:11">
      <c r="A768" s="35" t="str">
        <f t="shared" si="24"/>
        <v/>
      </c>
      <c r="K768" s="36"/>
    </row>
    <row r="769" spans="1:11">
      <c r="A769" s="35" t="str">
        <f t="shared" si="24"/>
        <v/>
      </c>
      <c r="K769" s="36"/>
    </row>
    <row r="770" spans="1:11">
      <c r="A770" s="35" t="str">
        <f t="shared" si="24"/>
        <v/>
      </c>
      <c r="K770" s="36"/>
    </row>
    <row r="771" spans="1:11">
      <c r="A771" s="35" t="str">
        <f t="shared" si="24"/>
        <v/>
      </c>
      <c r="K771" s="36"/>
    </row>
    <row r="772" spans="1:11">
      <c r="A772" s="35" t="str">
        <f t="shared" si="24"/>
        <v/>
      </c>
      <c r="K772" s="36"/>
    </row>
    <row r="773" spans="1:11">
      <c r="A773" s="35" t="str">
        <f t="shared" si="24"/>
        <v/>
      </c>
      <c r="K773" s="36"/>
    </row>
    <row r="774" spans="1:11">
      <c r="A774" s="35" t="str">
        <f t="shared" si="24"/>
        <v/>
      </c>
      <c r="K774" s="36"/>
    </row>
    <row r="775" spans="1:11">
      <c r="A775" s="35" t="str">
        <f t="shared" si="24"/>
        <v/>
      </c>
      <c r="K775" s="36"/>
    </row>
    <row r="776" spans="1:11">
      <c r="A776" s="35" t="str">
        <f t="shared" si="24"/>
        <v/>
      </c>
      <c r="K776" s="36"/>
    </row>
    <row r="777" spans="1:11">
      <c r="A777" s="35" t="str">
        <f t="shared" si="24"/>
        <v/>
      </c>
      <c r="K777" s="36"/>
    </row>
    <row r="778" spans="1:11">
      <c r="A778" s="35" t="str">
        <f t="shared" si="24"/>
        <v/>
      </c>
      <c r="K778" s="36"/>
    </row>
    <row r="779" spans="1:11">
      <c r="A779" s="35" t="str">
        <f t="shared" si="24"/>
        <v/>
      </c>
      <c r="K779" s="36"/>
    </row>
    <row r="780" spans="1:11">
      <c r="A780" s="35" t="str">
        <f t="shared" si="24"/>
        <v/>
      </c>
      <c r="K780" s="36"/>
    </row>
    <row r="781" spans="1:11">
      <c r="A781" s="35" t="str">
        <f t="shared" si="24"/>
        <v/>
      </c>
      <c r="K781" s="36"/>
    </row>
    <row r="782" spans="1:11">
      <c r="A782" s="35" t="str">
        <f t="shared" si="24"/>
        <v/>
      </c>
      <c r="K782" s="36"/>
    </row>
    <row r="783" spans="1:11">
      <c r="A783" s="35" t="str">
        <f t="shared" si="24"/>
        <v/>
      </c>
      <c r="K783" s="36"/>
    </row>
    <row r="784" spans="1:11">
      <c r="A784" s="35" t="str">
        <f t="shared" si="24"/>
        <v/>
      </c>
      <c r="K784" s="36"/>
    </row>
    <row r="785" spans="1:11">
      <c r="A785" s="35" t="str">
        <f t="shared" si="24"/>
        <v/>
      </c>
      <c r="K785" s="36"/>
    </row>
    <row r="786" spans="1:11">
      <c r="A786" s="35" t="str">
        <f t="shared" si="24"/>
        <v/>
      </c>
      <c r="K786" s="36"/>
    </row>
    <row r="787" spans="1:11">
      <c r="A787" s="35" t="str">
        <f t="shared" si="24"/>
        <v/>
      </c>
      <c r="K787" s="36"/>
    </row>
    <row r="788" spans="1:11">
      <c r="A788" s="35" t="str">
        <f t="shared" si="24"/>
        <v/>
      </c>
      <c r="K788" s="36"/>
    </row>
    <row r="789" spans="1:11">
      <c r="A789" s="35" t="str">
        <f t="shared" si="24"/>
        <v/>
      </c>
      <c r="K789" s="36"/>
    </row>
    <row r="790" spans="1:11">
      <c r="A790" s="35" t="str">
        <f t="shared" si="24"/>
        <v/>
      </c>
      <c r="K790" s="36"/>
    </row>
    <row r="791" spans="1:11">
      <c r="A791" s="35" t="str">
        <f t="shared" si="24"/>
        <v/>
      </c>
      <c r="K791" s="36"/>
    </row>
    <row r="792" spans="1:11">
      <c r="A792" s="35" t="str">
        <f t="shared" si="24"/>
        <v/>
      </c>
      <c r="K792" s="36"/>
    </row>
    <row r="793" spans="1:11">
      <c r="A793" s="35" t="str">
        <f t="shared" si="24"/>
        <v/>
      </c>
      <c r="K793" s="36"/>
    </row>
    <row r="794" spans="1:11">
      <c r="A794" s="35" t="str">
        <f t="shared" si="24"/>
        <v/>
      </c>
      <c r="K794" s="36"/>
    </row>
    <row r="795" spans="1:11">
      <c r="A795" s="35" t="str">
        <f t="shared" si="24"/>
        <v/>
      </c>
      <c r="K795" s="36"/>
    </row>
    <row r="796" spans="1:11">
      <c r="A796" s="35" t="str">
        <f t="shared" si="24"/>
        <v/>
      </c>
      <c r="K796" s="36"/>
    </row>
    <row r="797" spans="1:11">
      <c r="A797" s="35" t="str">
        <f t="shared" si="24"/>
        <v/>
      </c>
      <c r="K797" s="36"/>
    </row>
    <row r="798" spans="1:11">
      <c r="A798" s="35" t="str">
        <f t="shared" si="24"/>
        <v/>
      </c>
      <c r="K798" s="36"/>
    </row>
    <row r="799" spans="1:11">
      <c r="A799" s="35" t="str">
        <f t="shared" si="24"/>
        <v/>
      </c>
      <c r="K799" s="36"/>
    </row>
    <row r="800" spans="1:11">
      <c r="A800" s="35" t="str">
        <f t="shared" si="24"/>
        <v/>
      </c>
      <c r="K800" s="36"/>
    </row>
    <row r="801" spans="1:11">
      <c r="A801" s="35" t="str">
        <f t="shared" si="24"/>
        <v/>
      </c>
      <c r="K801" s="36"/>
    </row>
    <row r="802" spans="1:11">
      <c r="A802" s="35" t="str">
        <f t="shared" si="24"/>
        <v/>
      </c>
      <c r="K802" s="36"/>
    </row>
    <row r="803" spans="1:11">
      <c r="A803" s="35" t="str">
        <f t="shared" si="24"/>
        <v/>
      </c>
      <c r="K803" s="36"/>
    </row>
    <row r="804" spans="1:11">
      <c r="A804" s="35" t="str">
        <f t="shared" ref="A804:A867" si="25">C804&amp;E804</f>
        <v/>
      </c>
      <c r="K804" s="36"/>
    </row>
    <row r="805" spans="1:11">
      <c r="A805" s="35" t="str">
        <f t="shared" si="25"/>
        <v/>
      </c>
      <c r="K805" s="36"/>
    </row>
    <row r="806" spans="1:11">
      <c r="A806" s="35" t="str">
        <f t="shared" si="25"/>
        <v/>
      </c>
      <c r="K806" s="36"/>
    </row>
    <row r="807" spans="1:11">
      <c r="A807" s="35" t="str">
        <f t="shared" si="25"/>
        <v/>
      </c>
      <c r="K807" s="36"/>
    </row>
    <row r="808" spans="1:11">
      <c r="A808" s="35" t="str">
        <f t="shared" si="25"/>
        <v/>
      </c>
      <c r="K808" s="36"/>
    </row>
    <row r="809" spans="1:11">
      <c r="A809" s="35" t="str">
        <f t="shared" si="25"/>
        <v/>
      </c>
      <c r="K809" s="36"/>
    </row>
    <row r="810" spans="1:11">
      <c r="A810" s="35" t="str">
        <f t="shared" si="25"/>
        <v/>
      </c>
      <c r="K810" s="36"/>
    </row>
    <row r="811" spans="1:11">
      <c r="A811" s="35" t="str">
        <f t="shared" si="25"/>
        <v/>
      </c>
      <c r="K811" s="36"/>
    </row>
    <row r="812" spans="1:11">
      <c r="A812" s="35" t="str">
        <f t="shared" si="25"/>
        <v/>
      </c>
      <c r="K812" s="36"/>
    </row>
    <row r="813" spans="1:11">
      <c r="A813" s="35" t="str">
        <f t="shared" si="25"/>
        <v/>
      </c>
      <c r="K813" s="36"/>
    </row>
    <row r="814" spans="1:11">
      <c r="A814" s="35" t="str">
        <f t="shared" si="25"/>
        <v/>
      </c>
      <c r="K814" s="36"/>
    </row>
    <row r="815" spans="1:11">
      <c r="A815" s="35" t="str">
        <f t="shared" si="25"/>
        <v/>
      </c>
      <c r="K815" s="36"/>
    </row>
    <row r="816" spans="1:11">
      <c r="A816" s="35" t="str">
        <f t="shared" si="25"/>
        <v/>
      </c>
      <c r="K816" s="36"/>
    </row>
    <row r="817" spans="1:11">
      <c r="A817" s="35" t="str">
        <f t="shared" si="25"/>
        <v/>
      </c>
      <c r="K817" s="36"/>
    </row>
    <row r="818" spans="1:11">
      <c r="A818" s="35" t="str">
        <f t="shared" si="25"/>
        <v/>
      </c>
      <c r="K818" s="36"/>
    </row>
    <row r="819" spans="1:11">
      <c r="A819" s="35" t="str">
        <f t="shared" si="25"/>
        <v/>
      </c>
      <c r="K819" s="36"/>
    </row>
    <row r="820" spans="1:11">
      <c r="A820" s="35" t="str">
        <f t="shared" si="25"/>
        <v/>
      </c>
      <c r="K820" s="36"/>
    </row>
    <row r="821" spans="1:11">
      <c r="A821" s="35" t="str">
        <f t="shared" si="25"/>
        <v/>
      </c>
      <c r="K821" s="36"/>
    </row>
    <row r="822" spans="1:11">
      <c r="A822" s="35" t="str">
        <f t="shared" si="25"/>
        <v/>
      </c>
      <c r="K822" s="36"/>
    </row>
    <row r="823" spans="1:11">
      <c r="A823" s="35" t="str">
        <f t="shared" si="25"/>
        <v/>
      </c>
      <c r="K823" s="36"/>
    </row>
    <row r="824" spans="1:11">
      <c r="A824" s="35" t="str">
        <f t="shared" si="25"/>
        <v/>
      </c>
      <c r="K824" s="36"/>
    </row>
    <row r="825" spans="1:11">
      <c r="A825" s="35" t="str">
        <f t="shared" si="25"/>
        <v/>
      </c>
      <c r="K825" s="36"/>
    </row>
    <row r="826" spans="1:11">
      <c r="A826" s="35" t="str">
        <f t="shared" si="25"/>
        <v/>
      </c>
      <c r="K826" s="36"/>
    </row>
    <row r="827" spans="1:11">
      <c r="A827" s="35" t="str">
        <f t="shared" si="25"/>
        <v/>
      </c>
      <c r="K827" s="36"/>
    </row>
    <row r="828" spans="1:11">
      <c r="A828" s="35" t="str">
        <f t="shared" si="25"/>
        <v/>
      </c>
      <c r="K828" s="36"/>
    </row>
    <row r="829" spans="1:11">
      <c r="A829" s="35" t="str">
        <f t="shared" si="25"/>
        <v/>
      </c>
      <c r="K829" s="36"/>
    </row>
    <row r="830" spans="1:11">
      <c r="A830" s="35" t="str">
        <f t="shared" si="25"/>
        <v/>
      </c>
      <c r="K830" s="36"/>
    </row>
    <row r="831" spans="1:11">
      <c r="A831" s="35" t="str">
        <f t="shared" si="25"/>
        <v/>
      </c>
      <c r="K831" s="36"/>
    </row>
    <row r="832" spans="1:11">
      <c r="A832" s="35" t="str">
        <f t="shared" si="25"/>
        <v/>
      </c>
      <c r="K832" s="36"/>
    </row>
    <row r="833" spans="1:11">
      <c r="A833" s="35" t="str">
        <f t="shared" si="25"/>
        <v/>
      </c>
      <c r="K833" s="36"/>
    </row>
    <row r="834" spans="1:11">
      <c r="A834" s="35" t="str">
        <f t="shared" si="25"/>
        <v/>
      </c>
      <c r="K834" s="36"/>
    </row>
    <row r="835" spans="1:11">
      <c r="A835" s="35" t="str">
        <f t="shared" si="25"/>
        <v/>
      </c>
      <c r="K835" s="36"/>
    </row>
    <row r="836" spans="1:11">
      <c r="A836" s="35" t="str">
        <f t="shared" si="25"/>
        <v/>
      </c>
      <c r="K836" s="36"/>
    </row>
    <row r="837" spans="1:11">
      <c r="A837" s="35" t="str">
        <f t="shared" si="25"/>
        <v/>
      </c>
      <c r="K837" s="36"/>
    </row>
    <row r="838" spans="1:11">
      <c r="A838" s="35" t="str">
        <f t="shared" si="25"/>
        <v/>
      </c>
      <c r="K838" s="36"/>
    </row>
    <row r="839" spans="1:11">
      <c r="A839" s="35" t="str">
        <f t="shared" si="25"/>
        <v/>
      </c>
      <c r="K839" s="36"/>
    </row>
    <row r="840" spans="1:11">
      <c r="A840" s="35" t="str">
        <f t="shared" si="25"/>
        <v/>
      </c>
      <c r="K840" s="36"/>
    </row>
    <row r="841" spans="1:11">
      <c r="A841" s="35" t="str">
        <f t="shared" si="25"/>
        <v/>
      </c>
      <c r="K841" s="36"/>
    </row>
    <row r="842" spans="1:11">
      <c r="A842" s="35" t="str">
        <f t="shared" si="25"/>
        <v/>
      </c>
      <c r="K842" s="36"/>
    </row>
    <row r="843" spans="1:11">
      <c r="A843" s="35" t="str">
        <f t="shared" si="25"/>
        <v/>
      </c>
      <c r="K843" s="36"/>
    </row>
    <row r="844" spans="1:11">
      <c r="A844" s="35" t="str">
        <f t="shared" si="25"/>
        <v/>
      </c>
      <c r="K844" s="36"/>
    </row>
    <row r="845" spans="1:11">
      <c r="A845" s="35" t="str">
        <f t="shared" si="25"/>
        <v/>
      </c>
      <c r="K845" s="36"/>
    </row>
    <row r="846" spans="1:11">
      <c r="A846" s="35" t="str">
        <f t="shared" si="25"/>
        <v/>
      </c>
      <c r="K846" s="36"/>
    </row>
    <row r="847" spans="1:11">
      <c r="A847" s="35" t="str">
        <f t="shared" si="25"/>
        <v/>
      </c>
      <c r="K847" s="36"/>
    </row>
    <row r="848" spans="1:11">
      <c r="A848" s="35" t="str">
        <f t="shared" si="25"/>
        <v/>
      </c>
      <c r="K848" s="36"/>
    </row>
    <row r="849" spans="1:11">
      <c r="A849" s="35" t="str">
        <f t="shared" si="25"/>
        <v/>
      </c>
      <c r="K849" s="36"/>
    </row>
    <row r="850" spans="1:11">
      <c r="A850" s="35" t="str">
        <f t="shared" si="25"/>
        <v/>
      </c>
      <c r="K850" s="36"/>
    </row>
    <row r="851" spans="1:11">
      <c r="A851" s="35" t="str">
        <f t="shared" si="25"/>
        <v/>
      </c>
      <c r="K851" s="36"/>
    </row>
    <row r="852" spans="1:11">
      <c r="A852" s="35" t="str">
        <f t="shared" si="25"/>
        <v/>
      </c>
      <c r="K852" s="36"/>
    </row>
    <row r="853" spans="1:11">
      <c r="A853" s="35" t="str">
        <f t="shared" si="25"/>
        <v/>
      </c>
      <c r="K853" s="36"/>
    </row>
    <row r="854" spans="1:11">
      <c r="A854" s="35" t="str">
        <f t="shared" si="25"/>
        <v/>
      </c>
      <c r="K854" s="36"/>
    </row>
    <row r="855" spans="1:11">
      <c r="A855" s="35" t="str">
        <f t="shared" si="25"/>
        <v/>
      </c>
      <c r="K855" s="36"/>
    </row>
    <row r="856" spans="1:11">
      <c r="A856" s="35" t="str">
        <f t="shared" si="25"/>
        <v/>
      </c>
      <c r="K856" s="36"/>
    </row>
    <row r="857" spans="1:11">
      <c r="A857" s="35" t="str">
        <f t="shared" si="25"/>
        <v/>
      </c>
      <c r="K857" s="36"/>
    </row>
    <row r="858" spans="1:11">
      <c r="A858" s="35" t="str">
        <f t="shared" si="25"/>
        <v/>
      </c>
      <c r="K858" s="36"/>
    </row>
    <row r="859" spans="1:11">
      <c r="A859" s="35" t="str">
        <f t="shared" si="25"/>
        <v/>
      </c>
      <c r="K859" s="36"/>
    </row>
    <row r="860" spans="1:11">
      <c r="A860" s="35" t="str">
        <f t="shared" si="25"/>
        <v/>
      </c>
      <c r="K860" s="36"/>
    </row>
    <row r="861" spans="1:11">
      <c r="A861" s="35" t="str">
        <f t="shared" si="25"/>
        <v/>
      </c>
      <c r="K861" s="36"/>
    </row>
    <row r="862" spans="1:11">
      <c r="A862" s="35" t="str">
        <f t="shared" si="25"/>
        <v/>
      </c>
      <c r="K862" s="36"/>
    </row>
    <row r="863" spans="1:11">
      <c r="A863" s="35" t="str">
        <f t="shared" si="25"/>
        <v/>
      </c>
      <c r="K863" s="36"/>
    </row>
    <row r="864" spans="1:11">
      <c r="A864" s="35" t="str">
        <f t="shared" si="25"/>
        <v/>
      </c>
      <c r="K864" s="36"/>
    </row>
    <row r="865" spans="1:11">
      <c r="A865" s="35" t="str">
        <f t="shared" si="25"/>
        <v/>
      </c>
      <c r="K865" s="36"/>
    </row>
    <row r="866" spans="1:11">
      <c r="A866" s="35" t="str">
        <f t="shared" si="25"/>
        <v/>
      </c>
      <c r="K866" s="36"/>
    </row>
    <row r="867" spans="1:11">
      <c r="A867" s="35" t="str">
        <f t="shared" si="25"/>
        <v/>
      </c>
      <c r="K867" s="36"/>
    </row>
    <row r="868" spans="1:11">
      <c r="A868" s="35" t="str">
        <f t="shared" ref="A868:A931" si="26">C868&amp;E868</f>
        <v/>
      </c>
      <c r="K868" s="36"/>
    </row>
    <row r="869" spans="1:11">
      <c r="A869" s="35" t="str">
        <f t="shared" si="26"/>
        <v/>
      </c>
      <c r="K869" s="36"/>
    </row>
    <row r="870" spans="1:11">
      <c r="A870" s="35" t="str">
        <f t="shared" si="26"/>
        <v/>
      </c>
      <c r="K870" s="36"/>
    </row>
    <row r="871" spans="1:11">
      <c r="A871" s="35" t="str">
        <f t="shared" si="26"/>
        <v/>
      </c>
      <c r="K871" s="36"/>
    </row>
    <row r="872" spans="1:11">
      <c r="A872" s="35" t="str">
        <f t="shared" si="26"/>
        <v/>
      </c>
      <c r="K872" s="36"/>
    </row>
    <row r="873" spans="1:11">
      <c r="A873" s="35" t="str">
        <f t="shared" si="26"/>
        <v/>
      </c>
      <c r="K873" s="36"/>
    </row>
    <row r="874" spans="1:11">
      <c r="A874" s="35" t="str">
        <f t="shared" si="26"/>
        <v/>
      </c>
      <c r="K874" s="36"/>
    </row>
    <row r="875" spans="1:11">
      <c r="A875" s="35" t="str">
        <f t="shared" si="26"/>
        <v/>
      </c>
      <c r="K875" s="36"/>
    </row>
    <row r="876" spans="1:11">
      <c r="A876" s="35" t="str">
        <f t="shared" si="26"/>
        <v/>
      </c>
      <c r="K876" s="36"/>
    </row>
    <row r="877" spans="1:11">
      <c r="A877" s="35" t="str">
        <f t="shared" si="26"/>
        <v/>
      </c>
      <c r="K877" s="36"/>
    </row>
    <row r="878" spans="1:11">
      <c r="A878" s="35" t="str">
        <f t="shared" si="26"/>
        <v/>
      </c>
      <c r="K878" s="36"/>
    </row>
    <row r="879" spans="1:11">
      <c r="A879" s="35" t="str">
        <f t="shared" si="26"/>
        <v/>
      </c>
      <c r="K879" s="36"/>
    </row>
    <row r="880" spans="1:11">
      <c r="A880" s="35" t="str">
        <f t="shared" si="26"/>
        <v/>
      </c>
      <c r="K880" s="36"/>
    </row>
    <row r="881" spans="1:11">
      <c r="A881" s="35" t="str">
        <f t="shared" si="26"/>
        <v/>
      </c>
      <c r="K881" s="36"/>
    </row>
    <row r="882" spans="1:11">
      <c r="A882" s="35" t="str">
        <f t="shared" si="26"/>
        <v/>
      </c>
      <c r="K882" s="36"/>
    </row>
    <row r="883" spans="1:11">
      <c r="A883" s="35" t="str">
        <f t="shared" si="26"/>
        <v/>
      </c>
      <c r="K883" s="36"/>
    </row>
    <row r="884" spans="1:11">
      <c r="A884" s="35" t="str">
        <f t="shared" si="26"/>
        <v/>
      </c>
      <c r="K884" s="36"/>
    </row>
    <row r="885" spans="1:11">
      <c r="A885" s="35" t="str">
        <f t="shared" si="26"/>
        <v/>
      </c>
      <c r="K885" s="36"/>
    </row>
    <row r="886" spans="1:11">
      <c r="A886" s="35" t="str">
        <f t="shared" si="26"/>
        <v/>
      </c>
      <c r="K886" s="36"/>
    </row>
    <row r="887" spans="1:11">
      <c r="A887" s="35" t="str">
        <f t="shared" si="26"/>
        <v/>
      </c>
      <c r="K887" s="36"/>
    </row>
    <row r="888" spans="1:11">
      <c r="A888" s="35" t="str">
        <f t="shared" si="26"/>
        <v/>
      </c>
      <c r="K888" s="36"/>
    </row>
    <row r="889" spans="1:11">
      <c r="A889" s="35" t="str">
        <f t="shared" si="26"/>
        <v/>
      </c>
      <c r="K889" s="36"/>
    </row>
    <row r="890" spans="1:11">
      <c r="A890" s="35" t="str">
        <f t="shared" si="26"/>
        <v/>
      </c>
      <c r="K890" s="36"/>
    </row>
    <row r="891" spans="1:11">
      <c r="A891" s="35" t="str">
        <f t="shared" si="26"/>
        <v/>
      </c>
      <c r="K891" s="36"/>
    </row>
    <row r="892" spans="1:11">
      <c r="A892" s="35" t="str">
        <f t="shared" si="26"/>
        <v/>
      </c>
      <c r="K892" s="36"/>
    </row>
    <row r="893" spans="1:11">
      <c r="A893" s="35" t="str">
        <f t="shared" si="26"/>
        <v/>
      </c>
      <c r="K893" s="36"/>
    </row>
    <row r="894" spans="1:11">
      <c r="A894" s="35" t="str">
        <f t="shared" si="26"/>
        <v/>
      </c>
      <c r="K894" s="36"/>
    </row>
    <row r="895" spans="1:11">
      <c r="A895" s="35" t="str">
        <f t="shared" si="26"/>
        <v/>
      </c>
      <c r="K895" s="36"/>
    </row>
    <row r="896" spans="1:11">
      <c r="A896" s="35" t="str">
        <f t="shared" si="26"/>
        <v/>
      </c>
      <c r="K896" s="36"/>
    </row>
    <row r="897" spans="1:11">
      <c r="A897" s="35" t="str">
        <f t="shared" si="26"/>
        <v/>
      </c>
      <c r="K897" s="36"/>
    </row>
    <row r="898" spans="1:11">
      <c r="A898" s="35" t="str">
        <f t="shared" si="26"/>
        <v/>
      </c>
      <c r="K898" s="36"/>
    </row>
    <row r="899" spans="1:11">
      <c r="A899" s="35" t="str">
        <f t="shared" si="26"/>
        <v/>
      </c>
      <c r="K899" s="36"/>
    </row>
    <row r="900" spans="1:11">
      <c r="A900" s="35" t="str">
        <f t="shared" si="26"/>
        <v/>
      </c>
      <c r="K900" s="36"/>
    </row>
    <row r="901" spans="1:11">
      <c r="A901" s="35" t="str">
        <f t="shared" si="26"/>
        <v/>
      </c>
      <c r="K901" s="36"/>
    </row>
    <row r="902" spans="1:11">
      <c r="A902" s="35" t="str">
        <f t="shared" si="26"/>
        <v/>
      </c>
      <c r="K902" s="36"/>
    </row>
    <row r="903" spans="1:11">
      <c r="A903" s="35" t="str">
        <f t="shared" si="26"/>
        <v/>
      </c>
      <c r="K903" s="36"/>
    </row>
    <row r="904" spans="1:11">
      <c r="A904" s="35" t="str">
        <f t="shared" si="26"/>
        <v/>
      </c>
      <c r="K904" s="36"/>
    </row>
    <row r="905" spans="1:11">
      <c r="A905" s="35" t="str">
        <f t="shared" si="26"/>
        <v/>
      </c>
      <c r="K905" s="36"/>
    </row>
    <row r="906" spans="1:11">
      <c r="A906" s="35" t="str">
        <f t="shared" si="26"/>
        <v/>
      </c>
      <c r="K906" s="36"/>
    </row>
    <row r="907" spans="1:11">
      <c r="A907" s="35" t="str">
        <f t="shared" si="26"/>
        <v/>
      </c>
      <c r="K907" s="36"/>
    </row>
    <row r="908" spans="1:11">
      <c r="A908" s="35" t="str">
        <f t="shared" si="26"/>
        <v/>
      </c>
      <c r="K908" s="36"/>
    </row>
    <row r="909" spans="1:11">
      <c r="A909" s="35" t="str">
        <f t="shared" si="26"/>
        <v/>
      </c>
      <c r="K909" s="36"/>
    </row>
    <row r="910" spans="1:11">
      <c r="A910" s="35" t="str">
        <f t="shared" si="26"/>
        <v/>
      </c>
      <c r="K910" s="36"/>
    </row>
    <row r="911" spans="1:11">
      <c r="A911" s="35" t="str">
        <f t="shared" si="26"/>
        <v/>
      </c>
      <c r="K911" s="36"/>
    </row>
    <row r="912" spans="1:11">
      <c r="A912" s="35" t="str">
        <f t="shared" si="26"/>
        <v/>
      </c>
      <c r="K912" s="36"/>
    </row>
    <row r="913" spans="1:11">
      <c r="A913" s="35" t="str">
        <f t="shared" si="26"/>
        <v/>
      </c>
      <c r="K913" s="36"/>
    </row>
    <row r="914" spans="1:11">
      <c r="A914" s="35" t="str">
        <f t="shared" si="26"/>
        <v/>
      </c>
      <c r="K914" s="36"/>
    </row>
    <row r="915" spans="1:11">
      <c r="A915" s="35" t="str">
        <f t="shared" si="26"/>
        <v/>
      </c>
      <c r="K915" s="36"/>
    </row>
    <row r="916" spans="1:11">
      <c r="A916" s="35" t="str">
        <f t="shared" si="26"/>
        <v/>
      </c>
      <c r="K916" s="36"/>
    </row>
    <row r="917" spans="1:11">
      <c r="A917" s="35" t="str">
        <f t="shared" si="26"/>
        <v/>
      </c>
      <c r="K917" s="36"/>
    </row>
    <row r="918" spans="1:11">
      <c r="A918" s="35" t="str">
        <f t="shared" si="26"/>
        <v/>
      </c>
      <c r="K918" s="36"/>
    </row>
    <row r="919" spans="1:11">
      <c r="A919" s="35" t="str">
        <f t="shared" si="26"/>
        <v/>
      </c>
      <c r="K919" s="36"/>
    </row>
    <row r="920" spans="1:11">
      <c r="A920" s="35" t="str">
        <f t="shared" si="26"/>
        <v/>
      </c>
      <c r="K920" s="36"/>
    </row>
    <row r="921" spans="1:11">
      <c r="A921" s="35" t="str">
        <f t="shared" si="26"/>
        <v/>
      </c>
      <c r="K921" s="36"/>
    </row>
    <row r="922" spans="1:11">
      <c r="A922" s="35" t="str">
        <f t="shared" si="26"/>
        <v/>
      </c>
      <c r="K922" s="36"/>
    </row>
    <row r="923" spans="1:11">
      <c r="A923" s="35" t="str">
        <f t="shared" si="26"/>
        <v/>
      </c>
      <c r="K923" s="36"/>
    </row>
    <row r="924" spans="1:11">
      <c r="A924" s="35" t="str">
        <f t="shared" si="26"/>
        <v/>
      </c>
      <c r="K924" s="36"/>
    </row>
    <row r="925" spans="1:11">
      <c r="A925" s="35" t="str">
        <f t="shared" si="26"/>
        <v/>
      </c>
      <c r="K925" s="36"/>
    </row>
    <row r="926" spans="1:11">
      <c r="A926" s="35" t="str">
        <f t="shared" si="26"/>
        <v/>
      </c>
      <c r="K926" s="36"/>
    </row>
    <row r="927" spans="1:11">
      <c r="A927" s="35" t="str">
        <f t="shared" si="26"/>
        <v/>
      </c>
      <c r="K927" s="36"/>
    </row>
    <row r="928" spans="1:11">
      <c r="A928" s="35" t="str">
        <f t="shared" si="26"/>
        <v/>
      </c>
      <c r="K928" s="36"/>
    </row>
    <row r="929" spans="1:11">
      <c r="A929" s="35" t="str">
        <f t="shared" si="26"/>
        <v/>
      </c>
      <c r="K929" s="36"/>
    </row>
    <row r="930" spans="1:11">
      <c r="A930" s="35" t="str">
        <f t="shared" si="26"/>
        <v/>
      </c>
      <c r="K930" s="36"/>
    </row>
    <row r="931" spans="1:11">
      <c r="A931" s="35" t="str">
        <f t="shared" si="26"/>
        <v/>
      </c>
      <c r="K931" s="36"/>
    </row>
    <row r="932" spans="1:11">
      <c r="A932" s="35" t="str">
        <f t="shared" ref="A932:A995" si="27">C932&amp;E932</f>
        <v/>
      </c>
      <c r="K932" s="36"/>
    </row>
    <row r="933" spans="1:11">
      <c r="A933" s="35" t="str">
        <f t="shared" si="27"/>
        <v/>
      </c>
      <c r="K933" s="36"/>
    </row>
    <row r="934" spans="1:11">
      <c r="A934" s="35" t="str">
        <f t="shared" si="27"/>
        <v/>
      </c>
      <c r="K934" s="36"/>
    </row>
    <row r="935" spans="1:11">
      <c r="A935" s="35" t="str">
        <f t="shared" si="27"/>
        <v/>
      </c>
      <c r="K935" s="36"/>
    </row>
    <row r="936" spans="1:11">
      <c r="A936" s="35" t="str">
        <f t="shared" si="27"/>
        <v/>
      </c>
      <c r="K936" s="36"/>
    </row>
    <row r="937" spans="1:11">
      <c r="A937" s="35" t="str">
        <f t="shared" si="27"/>
        <v/>
      </c>
      <c r="K937" s="36"/>
    </row>
    <row r="938" spans="1:11">
      <c r="A938" s="35" t="str">
        <f t="shared" si="27"/>
        <v/>
      </c>
      <c r="K938" s="36"/>
    </row>
    <row r="939" spans="1:11">
      <c r="A939" s="35" t="str">
        <f t="shared" si="27"/>
        <v/>
      </c>
      <c r="K939" s="36"/>
    </row>
    <row r="940" spans="1:11">
      <c r="A940" s="35" t="str">
        <f t="shared" si="27"/>
        <v/>
      </c>
      <c r="K940" s="36"/>
    </row>
    <row r="941" spans="1:11">
      <c r="A941" s="35" t="str">
        <f t="shared" si="27"/>
        <v/>
      </c>
      <c r="K941" s="36"/>
    </row>
    <row r="942" spans="1:11">
      <c r="A942" s="35" t="str">
        <f t="shared" si="27"/>
        <v/>
      </c>
      <c r="K942" s="36"/>
    </row>
    <row r="943" spans="1:11">
      <c r="A943" s="35" t="str">
        <f t="shared" si="27"/>
        <v/>
      </c>
      <c r="K943" s="36"/>
    </row>
    <row r="944" spans="1:11">
      <c r="A944" s="35" t="str">
        <f t="shared" si="27"/>
        <v/>
      </c>
      <c r="K944" s="36"/>
    </row>
    <row r="945" spans="1:11">
      <c r="A945" s="35" t="str">
        <f t="shared" si="27"/>
        <v/>
      </c>
      <c r="K945" s="36"/>
    </row>
    <row r="946" spans="1:11">
      <c r="A946" s="35" t="str">
        <f t="shared" si="27"/>
        <v/>
      </c>
      <c r="K946" s="36"/>
    </row>
    <row r="947" spans="1:11">
      <c r="A947" s="35" t="str">
        <f t="shared" si="27"/>
        <v/>
      </c>
      <c r="K947" s="36"/>
    </row>
    <row r="948" spans="1:11">
      <c r="A948" s="35" t="str">
        <f t="shared" si="27"/>
        <v/>
      </c>
      <c r="K948" s="36"/>
    </row>
    <row r="949" spans="1:11">
      <c r="A949" s="35" t="str">
        <f t="shared" si="27"/>
        <v/>
      </c>
      <c r="K949" s="36"/>
    </row>
    <row r="950" spans="1:11">
      <c r="A950" s="35" t="str">
        <f t="shared" si="27"/>
        <v/>
      </c>
      <c r="K950" s="36"/>
    </row>
    <row r="951" spans="1:11">
      <c r="A951" s="35" t="str">
        <f t="shared" si="27"/>
        <v/>
      </c>
      <c r="K951" s="36"/>
    </row>
    <row r="952" spans="1:11">
      <c r="A952" s="35" t="str">
        <f t="shared" si="27"/>
        <v/>
      </c>
      <c r="K952" s="36"/>
    </row>
    <row r="953" spans="1:11">
      <c r="A953" s="35" t="str">
        <f t="shared" si="27"/>
        <v/>
      </c>
      <c r="K953" s="36"/>
    </row>
    <row r="954" spans="1:11">
      <c r="A954" s="35" t="str">
        <f t="shared" si="27"/>
        <v/>
      </c>
      <c r="K954" s="36"/>
    </row>
    <row r="955" spans="1:11">
      <c r="A955" s="35" t="str">
        <f t="shared" si="27"/>
        <v/>
      </c>
      <c r="K955" s="36"/>
    </row>
    <row r="956" spans="1:11">
      <c r="A956" s="35" t="str">
        <f t="shared" si="27"/>
        <v/>
      </c>
      <c r="K956" s="36"/>
    </row>
    <row r="957" spans="1:11">
      <c r="A957" s="35" t="str">
        <f t="shared" si="27"/>
        <v/>
      </c>
      <c r="K957" s="36"/>
    </row>
    <row r="958" spans="1:11">
      <c r="A958" s="35" t="str">
        <f t="shared" si="27"/>
        <v/>
      </c>
      <c r="K958" s="36"/>
    </row>
    <row r="959" spans="1:11">
      <c r="A959" s="35" t="str">
        <f t="shared" si="27"/>
        <v/>
      </c>
      <c r="K959" s="36"/>
    </row>
    <row r="960" spans="1:11">
      <c r="A960" s="35" t="str">
        <f t="shared" si="27"/>
        <v/>
      </c>
      <c r="K960" s="36"/>
    </row>
    <row r="961" spans="1:11">
      <c r="A961" s="35" t="str">
        <f t="shared" si="27"/>
        <v/>
      </c>
      <c r="K961" s="36"/>
    </row>
    <row r="962" spans="1:11">
      <c r="A962" s="35" t="str">
        <f t="shared" si="27"/>
        <v/>
      </c>
      <c r="K962" s="36"/>
    </row>
    <row r="963" spans="1:11">
      <c r="A963" s="35" t="str">
        <f t="shared" si="27"/>
        <v/>
      </c>
      <c r="K963" s="36"/>
    </row>
    <row r="964" spans="1:11">
      <c r="A964" s="35" t="str">
        <f t="shared" si="27"/>
        <v/>
      </c>
      <c r="K964" s="36"/>
    </row>
    <row r="965" spans="1:11">
      <c r="A965" s="35" t="str">
        <f t="shared" si="27"/>
        <v/>
      </c>
      <c r="K965" s="36"/>
    </row>
    <row r="966" spans="1:11">
      <c r="A966" s="35" t="str">
        <f t="shared" si="27"/>
        <v/>
      </c>
      <c r="K966" s="36"/>
    </row>
    <row r="967" spans="1:11">
      <c r="A967" s="35" t="str">
        <f t="shared" si="27"/>
        <v/>
      </c>
      <c r="K967" s="36"/>
    </row>
    <row r="968" spans="1:11">
      <c r="A968" s="35" t="str">
        <f t="shared" si="27"/>
        <v/>
      </c>
      <c r="K968" s="36"/>
    </row>
    <row r="969" spans="1:11">
      <c r="A969" s="35" t="str">
        <f t="shared" si="27"/>
        <v/>
      </c>
      <c r="K969" s="36"/>
    </row>
    <row r="970" spans="1:11">
      <c r="A970" s="35" t="str">
        <f t="shared" si="27"/>
        <v/>
      </c>
      <c r="K970" s="36"/>
    </row>
    <row r="971" spans="1:11">
      <c r="A971" s="35" t="str">
        <f t="shared" si="27"/>
        <v/>
      </c>
      <c r="K971" s="36"/>
    </row>
    <row r="972" spans="1:11">
      <c r="A972" s="35" t="str">
        <f t="shared" si="27"/>
        <v/>
      </c>
      <c r="K972" s="36"/>
    </row>
    <row r="973" spans="1:11">
      <c r="A973" s="35" t="str">
        <f t="shared" si="27"/>
        <v/>
      </c>
      <c r="K973" s="36"/>
    </row>
    <row r="974" spans="1:11">
      <c r="A974" s="35" t="str">
        <f t="shared" si="27"/>
        <v/>
      </c>
      <c r="K974" s="36"/>
    </row>
    <row r="975" spans="1:11">
      <c r="A975" s="35" t="str">
        <f t="shared" si="27"/>
        <v/>
      </c>
      <c r="K975" s="36"/>
    </row>
    <row r="976" spans="1:11">
      <c r="A976" s="35" t="str">
        <f t="shared" si="27"/>
        <v/>
      </c>
      <c r="K976" s="36"/>
    </row>
    <row r="977" spans="1:11">
      <c r="A977" s="35" t="str">
        <f t="shared" si="27"/>
        <v/>
      </c>
      <c r="K977" s="36"/>
    </row>
    <row r="978" spans="1:11">
      <c r="A978" s="35" t="str">
        <f t="shared" si="27"/>
        <v/>
      </c>
      <c r="K978" s="36"/>
    </row>
    <row r="979" spans="1:11">
      <c r="A979" s="35" t="str">
        <f t="shared" si="27"/>
        <v/>
      </c>
      <c r="K979" s="36"/>
    </row>
    <row r="980" spans="1:11">
      <c r="A980" s="35" t="str">
        <f t="shared" si="27"/>
        <v/>
      </c>
      <c r="K980" s="36"/>
    </row>
    <row r="981" spans="1:11">
      <c r="A981" s="35" t="str">
        <f t="shared" si="27"/>
        <v/>
      </c>
      <c r="K981" s="36"/>
    </row>
    <row r="982" spans="1:11">
      <c r="A982" s="35" t="str">
        <f t="shared" si="27"/>
        <v/>
      </c>
      <c r="K982" s="36"/>
    </row>
    <row r="983" spans="1:11">
      <c r="A983" s="35" t="str">
        <f t="shared" si="27"/>
        <v/>
      </c>
      <c r="K983" s="36"/>
    </row>
    <row r="984" spans="1:11">
      <c r="A984" s="35" t="str">
        <f t="shared" si="27"/>
        <v/>
      </c>
      <c r="K984" s="36"/>
    </row>
    <row r="985" spans="1:11">
      <c r="A985" s="35" t="str">
        <f t="shared" si="27"/>
        <v/>
      </c>
      <c r="K985" s="36"/>
    </row>
    <row r="986" spans="1:11">
      <c r="A986" s="35" t="str">
        <f t="shared" si="27"/>
        <v/>
      </c>
      <c r="K986" s="36"/>
    </row>
    <row r="987" spans="1:11">
      <c r="A987" s="35" t="str">
        <f t="shared" si="27"/>
        <v/>
      </c>
      <c r="K987" s="36"/>
    </row>
    <row r="988" spans="1:11">
      <c r="A988" s="35" t="str">
        <f t="shared" si="27"/>
        <v/>
      </c>
      <c r="K988" s="36"/>
    </row>
    <row r="989" spans="1:11">
      <c r="A989" s="35" t="str">
        <f t="shared" si="27"/>
        <v/>
      </c>
      <c r="K989" s="36"/>
    </row>
    <row r="990" spans="1:11">
      <c r="A990" s="35" t="str">
        <f t="shared" si="27"/>
        <v/>
      </c>
      <c r="K990" s="36"/>
    </row>
    <row r="991" spans="1:11">
      <c r="A991" s="35" t="str">
        <f t="shared" si="27"/>
        <v/>
      </c>
      <c r="K991" s="36"/>
    </row>
    <row r="992" spans="1:11">
      <c r="A992" s="35" t="str">
        <f t="shared" si="27"/>
        <v/>
      </c>
      <c r="K992" s="36"/>
    </row>
    <row r="993" spans="1:11">
      <c r="A993" s="35" t="str">
        <f t="shared" si="27"/>
        <v/>
      </c>
      <c r="K993" s="36"/>
    </row>
    <row r="994" spans="1:11">
      <c r="A994" s="35" t="str">
        <f t="shared" si="27"/>
        <v/>
      </c>
      <c r="K994" s="36"/>
    </row>
    <row r="995" spans="1:11">
      <c r="A995" s="35" t="str">
        <f t="shared" si="27"/>
        <v/>
      </c>
      <c r="K995" s="36"/>
    </row>
    <row r="996" spans="1:11">
      <c r="A996" s="35" t="str">
        <f t="shared" ref="A996:A1001" si="28">C996&amp;E996</f>
        <v/>
      </c>
      <c r="K996" s="36"/>
    </row>
    <row r="997" spans="1:11">
      <c r="A997" s="35" t="str">
        <f t="shared" si="28"/>
        <v/>
      </c>
      <c r="K997" s="36"/>
    </row>
    <row r="998" spans="1:11">
      <c r="A998" s="35" t="str">
        <f t="shared" si="28"/>
        <v/>
      </c>
      <c r="K998" s="36"/>
    </row>
    <row r="999" spans="1:11">
      <c r="A999" s="35" t="str">
        <f t="shared" si="28"/>
        <v/>
      </c>
      <c r="K999" s="36"/>
    </row>
    <row r="1000" spans="1:11">
      <c r="A1000" s="35" t="str">
        <f t="shared" si="28"/>
        <v/>
      </c>
      <c r="K1000" s="36"/>
    </row>
    <row r="1001" spans="1:11">
      <c r="A1001" s="35" t="str">
        <f t="shared" si="28"/>
        <v/>
      </c>
      <c r="K1001" s="36"/>
    </row>
  </sheetData>
  <mergeCells count="3">
    <mergeCell ref="D2:E2"/>
    <mergeCell ref="H2:I2"/>
    <mergeCell ref="D3:E3"/>
  </mergeCells>
  <pageMargins left="0.7" right="0.7" top="0.75" bottom="0.75" header="0.3" footer="0.3"/>
  <pageSetup orientation="portrait" horizontalDpi="300" verticalDpi="300" r:id="rId1"/>
  <extLst>
    <ext xmlns:x14="http://schemas.microsoft.com/office/spreadsheetml/2009/9/main" uri="{78C0D931-6437-407d-A8EE-F0AAD7539E65}">
      <x14:conditionalFormattings>
        <x14:conditionalFormatting xmlns:xm="http://schemas.microsoft.com/office/excel/2006/main">
          <x14:cfRule type="iconSet" priority="16" id="{B34137FB-A6DE-4C82-9CA2-EDFBA2B5A33A}">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L12:L15 L6:L9</xm:sqref>
        </x14:conditionalFormatting>
        <x14:conditionalFormatting xmlns:xm="http://schemas.microsoft.com/office/excel/2006/main">
          <x14:cfRule type="iconSet" priority="15" id="{870B92AE-2002-4847-9457-575CCA63D327}">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L16</xm:sqref>
        </x14:conditionalFormatting>
        <x14:conditionalFormatting xmlns:xm="http://schemas.microsoft.com/office/excel/2006/main">
          <x14:cfRule type="iconSet" priority="14" id="{F2B3C011-B5EC-48B6-8E85-8B03DDC8A5B7}">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L17</xm:sqref>
        </x14:conditionalFormatting>
        <x14:conditionalFormatting xmlns:xm="http://schemas.microsoft.com/office/excel/2006/main">
          <x14:cfRule type="iconSet" priority="13" id="{AB9CEB58-CDCF-4CCC-AE04-43FABD7F0C45}">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L18</xm:sqref>
        </x14:conditionalFormatting>
        <x14:conditionalFormatting xmlns:xm="http://schemas.microsoft.com/office/excel/2006/main">
          <x14:cfRule type="iconSet" priority="12" id="{822AA160-DFF8-4992-A38B-D27E5AF0A3EF}">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L19</xm:sqref>
        </x14:conditionalFormatting>
        <x14:conditionalFormatting xmlns:xm="http://schemas.microsoft.com/office/excel/2006/main">
          <x14:cfRule type="iconSet" priority="11" id="{27DFA0D1-4082-446C-8075-2D90ED7E161F}">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L20:L21</xm:sqref>
        </x14:conditionalFormatting>
        <x14:conditionalFormatting xmlns:xm="http://schemas.microsoft.com/office/excel/2006/main">
          <x14:cfRule type="iconSet" priority="10" id="{1592FA41-2B05-40AC-97C8-A7C4317C712F}">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L22:L24</xm:sqref>
        </x14:conditionalFormatting>
        <x14:conditionalFormatting xmlns:xm="http://schemas.microsoft.com/office/excel/2006/main">
          <x14:cfRule type="iconSet" priority="9" id="{C25E7D65-9709-4388-9878-F04E7DE9B080}">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L25</xm:sqref>
        </x14:conditionalFormatting>
        <x14:conditionalFormatting xmlns:xm="http://schemas.microsoft.com/office/excel/2006/main">
          <x14:cfRule type="iconSet" priority="8" id="{2EA8F7DB-03C9-4E9F-BFB7-4A26ECBCA2C3}">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L26</xm:sqref>
        </x14:conditionalFormatting>
        <x14:conditionalFormatting xmlns:xm="http://schemas.microsoft.com/office/excel/2006/main">
          <x14:cfRule type="iconSet" priority="19" id="{2BA197A0-B42B-4802-B52A-ABA80B556AD0}">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L27:L28</xm:sqref>
        </x14:conditionalFormatting>
        <x14:conditionalFormatting xmlns:xm="http://schemas.microsoft.com/office/excel/2006/main">
          <x14:cfRule type="iconSet" priority="22" id="{19B80070-21D9-4E85-A28C-F6DFB76D3657}">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L10:L11</xm:sqref>
        </x14:conditionalFormatting>
        <x14:conditionalFormatting xmlns:xm="http://schemas.microsoft.com/office/excel/2006/main">
          <x14:cfRule type="iconSet" priority="4" id="{947C9EF8-26B4-4052-8AA5-9FE31B3231F2}">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J3</xm:sqref>
        </x14:conditionalFormatting>
        <x14:conditionalFormatting xmlns:xm="http://schemas.microsoft.com/office/excel/2006/main">
          <x14:cfRule type="iconSet" priority="3" id="{9C853E3C-8C42-476F-BB6E-69DDDEAD38DC}">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F3</xm:sqref>
        </x14:conditionalFormatting>
        <x14:conditionalFormatting xmlns:xm="http://schemas.microsoft.com/office/excel/2006/main">
          <x14:cfRule type="iconSet" priority="2" id="{A5145D3F-5191-47F2-9BB3-3126A8B11D7C}">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J2</xm:sqref>
        </x14:conditionalFormatting>
        <x14:conditionalFormatting xmlns:xm="http://schemas.microsoft.com/office/excel/2006/main">
          <x14:cfRule type="iconSet" priority="1" id="{AE9F012F-5F7B-4932-829E-21C32504E6A6}">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F2</xm:sqref>
        </x14:conditionalFormatting>
      </x14:conditionalFormatting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BBAA97-E20C-4B13-BE6A-269E4ECF394D}">
  <dimension ref="A1:Q13"/>
  <sheetViews>
    <sheetView workbookViewId="0">
      <selection activeCell="C18" sqref="C18"/>
    </sheetView>
  </sheetViews>
  <sheetFormatPr defaultRowHeight="15"/>
  <cols>
    <col min="15" max="15" width="12.7109375" bestFit="1" customWidth="1"/>
  </cols>
  <sheetData>
    <row r="1" spans="1:17">
      <c r="A1" s="34" t="s">
        <v>227</v>
      </c>
    </row>
    <row r="5" spans="1:17">
      <c r="M5">
        <v>6000</v>
      </c>
      <c r="O5" t="s">
        <v>108</v>
      </c>
      <c r="P5">
        <f>6000*0.3</f>
        <v>1800</v>
      </c>
      <c r="Q5">
        <f>P5*0.035/100</f>
        <v>0.63000000000000012</v>
      </c>
    </row>
    <row r="6" spans="1:17">
      <c r="O6" t="s">
        <v>155</v>
      </c>
      <c r="P6">
        <f t="shared" ref="P6" si="0">6000*0.3</f>
        <v>1800</v>
      </c>
      <c r="Q6">
        <f>P6*0.015/100</f>
        <v>0.27</v>
      </c>
    </row>
    <row r="7" spans="1:17">
      <c r="B7" t="s">
        <v>228</v>
      </c>
      <c r="C7">
        <v>29</v>
      </c>
      <c r="D7">
        <v>0.87</v>
      </c>
      <c r="E7">
        <v>0.42</v>
      </c>
      <c r="F7">
        <f>C7/E7</f>
        <v>69.047619047619051</v>
      </c>
      <c r="O7" t="s">
        <v>229</v>
      </c>
      <c r="P7">
        <f>6000*0.2</f>
        <v>1200</v>
      </c>
      <c r="Q7">
        <f>P7*0.03/100</f>
        <v>0.36</v>
      </c>
    </row>
    <row r="8" spans="1:17">
      <c r="B8" t="s">
        <v>230</v>
      </c>
      <c r="D8">
        <f>C7/D7</f>
        <v>33.333333333333336</v>
      </c>
      <c r="O8" t="s">
        <v>231</v>
      </c>
      <c r="P8">
        <f>6000*0.1</f>
        <v>600</v>
      </c>
      <c r="Q8">
        <f>P8*0.03/100</f>
        <v>0.18</v>
      </c>
    </row>
    <row r="9" spans="1:17">
      <c r="C9">
        <v>29.609195402298852</v>
      </c>
      <c r="D9">
        <f>C7/C9</f>
        <v>0.97942546583850931</v>
      </c>
      <c r="O9" t="s">
        <v>232</v>
      </c>
      <c r="P9">
        <f>6000*0.1</f>
        <v>600</v>
      </c>
      <c r="Q9">
        <f>P9*0.18/100</f>
        <v>1.08</v>
      </c>
    </row>
    <row r="10" spans="1:17">
      <c r="P10">
        <f>SUM(P5:P9)</f>
        <v>6000</v>
      </c>
      <c r="Q10">
        <f>SUM(Q5:Q9)</f>
        <v>2.5200000000000005</v>
      </c>
    </row>
    <row r="13" spans="1:17" ht="15.75">
      <c r="C13" s="77" t="e">
        <f>_xlfn.WEBSERVICE("https://download.finance.yahoo.com/d/quotes.csv?s=MSFT&amp;f=l1")</f>
        <v>#VALUE!</v>
      </c>
    </row>
  </sheetData>
  <hyperlinks>
    <hyperlink ref="A1" r:id="rId1" xr:uid="{BAA94529-9F6B-4480-A90D-7D78517F7450}"/>
  </hyperlinks>
  <pageMargins left="0.7" right="0.7" top="0.75" bottom="0.75" header="0.3" footer="0.3"/>
  <pageSetup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95AC4467A64E54FAB628610D0FE135F" ma:contentTypeVersion="13" ma:contentTypeDescription="Create a new document." ma:contentTypeScope="" ma:versionID="79e84842eaddaeb917644b39e1597e3c">
  <xsd:schema xmlns:xsd="http://www.w3.org/2001/XMLSchema" xmlns:xs="http://www.w3.org/2001/XMLSchema" xmlns:p="http://schemas.microsoft.com/office/2006/metadata/properties" xmlns:ns3="e8f9595b-0d5a-46b2-8488-c972c1ea4246" xmlns:ns4="6bcbbac3-d60f-4c54-b2b4-d245c065548d" targetNamespace="http://schemas.microsoft.com/office/2006/metadata/properties" ma:root="true" ma:fieldsID="bb8f6ae9099bbec0b468ebfdbf5b501b" ns3:_="" ns4:_="">
    <xsd:import namespace="e8f9595b-0d5a-46b2-8488-c972c1ea4246"/>
    <xsd:import namespace="6bcbbac3-d60f-4c54-b2b4-d245c065548d"/>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Location" minOccurs="0"/>
                <xsd:element ref="ns4:MediaServiceGenerationTime" minOccurs="0"/>
                <xsd:element ref="ns4:MediaServiceEventHashCod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8f9595b-0d5a-46b2-8488-c972c1ea4246"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bcbbac3-d60f-4c54-b2b4-d245c065548d"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Location" ma:index="16"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4.xml>��
</file>

<file path=customXml/itemProps1.xml><?xml version="1.0" encoding="utf-8"?>
<ds:datastoreItem xmlns:ds="http://schemas.openxmlformats.org/officeDocument/2006/customXml" ds:itemID="{705AC7EB-B6E5-4F95-92F2-08912FA06037}"/>
</file>

<file path=customXml/itemProps2.xml><?xml version="1.0" encoding="utf-8"?>
<ds:datastoreItem xmlns:ds="http://schemas.openxmlformats.org/officeDocument/2006/customXml" ds:itemID="{72F865F0-E30D-482F-A970-2B5F7777A331}"/>
</file>

<file path=customXml/itemProps3.xml><?xml version="1.0" encoding="utf-8"?>
<ds:datastoreItem xmlns:ds="http://schemas.openxmlformats.org/officeDocument/2006/customXml" ds:itemID="{87279058-55CB-4493-B75B-5D7185356AE8}"/>
</file>

<file path=customXml/itemProps4.xml><?xml version="1.0" encoding="utf-8"?>
<ds:datastoreItem xmlns:ds="http://schemas.openxmlformats.org/officeDocument/2006/customXml" ds:itemID="{BA34C98C-9293-438D-A0B7-502693F3ED2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Sivacharan Chandrasekar</dc:creator>
  <cp:keywords/>
  <dc:description/>
  <cp:lastModifiedBy>Sivacharan Chandrasekar</cp:lastModifiedBy>
  <cp:revision/>
  <dcterms:created xsi:type="dcterms:W3CDTF">2020-06-28T16:35:56Z</dcterms:created>
  <dcterms:modified xsi:type="dcterms:W3CDTF">2020-07-10T04:25:51Z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0x010100D95AC4467A64E54FAB628610D0FE135F</vt:lpwstr>
  </property>
  <property fmtid="{D5CDD505-2E9C-101B-9397-08002B2CF9AE}" pid="3" name="MSIP_Label_7f850223-87a8-40c3-9eb2-432606efca2a_Enabled">
    <vt:lpwstr>True</vt:lpwstr>
  </property>
  <property fmtid="{D5CDD505-2E9C-101B-9397-08002B2CF9AE}" pid="4" name="MSIP_Label_7f850223-87a8-40c3-9eb2-432606efca2a_SiteId">
    <vt:lpwstr>fcb2b37b-5da0-466b-9b83-0014b67a7c78</vt:lpwstr>
  </property>
  <property fmtid="{D5CDD505-2E9C-101B-9397-08002B2CF9AE}" pid="5" name="MSIP_Label_7f850223-87a8-40c3-9eb2-432606efca2a_Owner">
    <vt:lpwstr>sivacharan.chandrasekar.ext@bayer.com</vt:lpwstr>
  </property>
  <property fmtid="{D5CDD505-2E9C-101B-9397-08002B2CF9AE}" pid="6" name="MSIP_Label_7f850223-87a8-40c3-9eb2-432606efca2a_SetDate">
    <vt:lpwstr>2020-07-07T21:37:37.8919886Z</vt:lpwstr>
  </property>
  <property fmtid="{D5CDD505-2E9C-101B-9397-08002B2CF9AE}" pid="7" name="MSIP_Label_7f850223-87a8-40c3-9eb2-432606efca2a_Name">
    <vt:lpwstr>NO CLASSIFICATION</vt:lpwstr>
  </property>
  <property fmtid="{D5CDD505-2E9C-101B-9397-08002B2CF9AE}" pid="8" name="MSIP_Label_7f850223-87a8-40c3-9eb2-432606efca2a_Application">
    <vt:lpwstr>Microsoft Azure Information Protection</vt:lpwstr>
  </property>
  <property fmtid="{D5CDD505-2E9C-101B-9397-08002B2CF9AE}" pid="9" name="MSIP_Label_7f850223-87a8-40c3-9eb2-432606efca2a_Extended_MSFT_Method">
    <vt:lpwstr>Manual</vt:lpwstr>
  </property>
  <property fmtid="{D5CDD505-2E9C-101B-9397-08002B2CF9AE}" pid="10" name="Sensitivity">
    <vt:lpwstr>NO CLASSIFICATION</vt:lpwstr>
  </property>
</Properties>
</file>