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9"/>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62" documentId="13_ncr:1_{A259AFBD-2F1F-43A4-8040-58927886A03B}" xr6:coauthVersionLast="45" xr6:coauthVersionMax="45" xr10:uidLastSave="{773C19DD-C457-4093-A6A9-FE16754F388F}"/>
  <bookViews>
    <workbookView xWindow="-120" yWindow="-120" windowWidth="29040" windowHeight="15840" firstSheet="3" activeTab="4" xr2:uid="{00000000-000D-0000-FFFF-FFFF00000000}"/>
  </bookViews>
  <sheets>
    <sheet name="Fund List" sheetId="1" r:id="rId1"/>
    <sheet name="ARK Comparison" sheetId="6" r:id="rId2"/>
    <sheet name="Stock List" sheetId="2" r:id="rId3"/>
    <sheet name="Strategy" sheetId="3" r:id="rId4"/>
    <sheet name="Inv. Acct Case Analysis" sheetId="4" r:id="rId5"/>
    <sheet name="Weight Calc" sheetId="7" r:id="rId6"/>
    <sheet name="Avg. Return Calc" sheetId="5" r:id="rId7"/>
  </sheets>
  <definedNames>
    <definedName name="_xlnm._FilterDatabase" localSheetId="1" hidden="1">'ARK Comparison'!$A$1:$M$132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3" i="4" l="1"/>
  <c r="AA23" i="4"/>
  <c r="AB23" i="4" s="1"/>
  <c r="AC23" i="4" s="1"/>
  <c r="AD23" i="4" s="1"/>
  <c r="AE23" i="4" s="1"/>
  <c r="AF23" i="4" s="1"/>
  <c r="AG23" i="4" s="1"/>
  <c r="AH23" i="4" s="1"/>
  <c r="AI23" i="4" s="1"/>
  <c r="AJ23" i="4" s="1"/>
  <c r="B2" i="1" l="1" a="1"/>
  <c r="B2" i="1" s="1"/>
  <c r="F2" i="1"/>
  <c r="G2" i="1" a="1"/>
  <c r="G2" i="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B4" i="1" a="1"/>
  <c r="B4" i="1" s="1"/>
  <c r="F4" i="1"/>
  <c r="G4" i="1" a="1"/>
  <c r="G4" i="1" s="1"/>
  <c r="H4" i="1" a="1"/>
  <c r="H4" i="1" s="1"/>
  <c r="I4" i="1" a="1"/>
  <c r="I4" i="1" s="1"/>
  <c r="J4" i="1" a="1"/>
  <c r="J4" i="1" s="1"/>
  <c r="L4" i="1" a="1"/>
  <c r="L4" i="1" s="1"/>
  <c r="M4"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3" i="1"/>
  <c r="N44" i="1"/>
  <c r="N42" i="1"/>
  <c r="N45" i="1"/>
  <c r="N46"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3" i="1"/>
  <c r="M44" i="1"/>
  <c r="M42" i="1"/>
  <c r="M45" i="1"/>
  <c r="M46" i="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3" i="1" a="1"/>
  <c r="L43" i="1" s="1"/>
  <c r="L44" i="1" a="1"/>
  <c r="L44" i="1" s="1"/>
  <c r="L42" i="1" a="1"/>
  <c r="L42" i="1" s="1"/>
  <c r="L45" i="1" a="1"/>
  <c r="L45" i="1" s="1"/>
  <c r="L46" i="1" a="1"/>
  <c r="L46"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3" i="1" a="1"/>
  <c r="J43" i="1" s="1"/>
  <c r="J44" i="1" a="1"/>
  <c r="J44" i="1" s="1"/>
  <c r="J42" i="1" a="1"/>
  <c r="J42" i="1" s="1"/>
  <c r="J45" i="1" a="1"/>
  <c r="J45" i="1" s="1"/>
  <c r="J46" i="1" a="1"/>
  <c r="J46"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3" i="1" a="1"/>
  <c r="I43" i="1" s="1"/>
  <c r="I44" i="1" a="1"/>
  <c r="I44" i="1" s="1"/>
  <c r="I42" i="1" a="1"/>
  <c r="I42" i="1" s="1"/>
  <c r="I45" i="1" a="1"/>
  <c r="I45" i="1" s="1"/>
  <c r="I46" i="1" a="1"/>
  <c r="I46"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3" i="1" a="1"/>
  <c r="H43" i="1" s="1"/>
  <c r="H44" i="1" a="1"/>
  <c r="H44" i="1" s="1"/>
  <c r="H42" i="1" a="1"/>
  <c r="H42" i="1" s="1"/>
  <c r="H45" i="1" a="1"/>
  <c r="H45" i="1" s="1"/>
  <c r="H46" i="1" a="1"/>
  <c r="H46"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3" i="1" a="1"/>
  <c r="G43" i="1" s="1"/>
  <c r="G44" i="1" a="1"/>
  <c r="G44" i="1" s="1"/>
  <c r="G42" i="1" a="1"/>
  <c r="G42" i="1" s="1"/>
  <c r="G45" i="1" a="1"/>
  <c r="G45" i="1" s="1"/>
  <c r="G46" i="1" a="1"/>
  <c r="G46" i="1" s="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2" i="1"/>
  <c r="F45" i="1"/>
  <c r="F46" i="1"/>
  <c r="B30" i="1" a="1"/>
  <c r="B30" i="1" s="1"/>
  <c r="B7" i="1" a="1"/>
  <c r="B7" i="1" s="1"/>
  <c r="B9" i="1" a="1"/>
  <c r="B9" i="1" s="1"/>
  <c r="K46" i="1" l="1"/>
  <c r="K43" i="1"/>
  <c r="K38" i="1"/>
  <c r="K34" i="1"/>
  <c r="K30" i="1"/>
  <c r="K26" i="1"/>
  <c r="K22" i="1"/>
  <c r="K18" i="1"/>
  <c r="K14" i="1"/>
  <c r="K10" i="1"/>
  <c r="K6" i="1"/>
  <c r="O2" i="1"/>
  <c r="K2" i="1"/>
  <c r="K4" i="1"/>
  <c r="O3" i="1"/>
  <c r="K3" i="1"/>
  <c r="O4" i="1"/>
  <c r="K45" i="1"/>
  <c r="K41" i="1"/>
  <c r="K37" i="1"/>
  <c r="K33" i="1"/>
  <c r="K29" i="1"/>
  <c r="K25" i="1"/>
  <c r="K21" i="1"/>
  <c r="K17" i="1"/>
  <c r="K13" i="1"/>
  <c r="K9" i="1"/>
  <c r="K5" i="1"/>
  <c r="K42" i="1"/>
  <c r="K40" i="1"/>
  <c r="K36" i="1"/>
  <c r="K32" i="1"/>
  <c r="K28" i="1"/>
  <c r="K24" i="1"/>
  <c r="K20" i="1"/>
  <c r="K16" i="1"/>
  <c r="K12" i="1"/>
  <c r="K8" i="1"/>
  <c r="K44" i="1"/>
  <c r="K39" i="1"/>
  <c r="K35" i="1"/>
  <c r="K31" i="1"/>
  <c r="K27" i="1"/>
  <c r="K23" i="1"/>
  <c r="K19" i="1"/>
  <c r="K15" i="1"/>
  <c r="K11" i="1"/>
  <c r="K7" i="1"/>
  <c r="O34" i="1"/>
  <c r="O22" i="1"/>
  <c r="O6" i="1"/>
  <c r="O37" i="1"/>
  <c r="O33" i="1"/>
  <c r="O21" i="1"/>
  <c r="O38" i="1"/>
  <c r="O18" i="1"/>
  <c r="O46" i="1"/>
  <c r="O45" i="1"/>
  <c r="O41" i="1"/>
  <c r="O29" i="1"/>
  <c r="O25" i="1"/>
  <c r="O17" i="1"/>
  <c r="O13" i="1"/>
  <c r="O9" i="1"/>
  <c r="O5" i="1"/>
  <c r="O30" i="1"/>
  <c r="O40" i="1"/>
  <c r="O32" i="1"/>
  <c r="O24" i="1"/>
  <c r="O16" i="1"/>
  <c r="O8" i="1"/>
  <c r="O14" i="1"/>
  <c r="O44" i="1"/>
  <c r="O39" i="1"/>
  <c r="O35" i="1"/>
  <c r="O31" i="1"/>
  <c r="O27" i="1"/>
  <c r="O23" i="1"/>
  <c r="O19" i="1"/>
  <c r="O15" i="1"/>
  <c r="O11" i="1"/>
  <c r="O7" i="1"/>
  <c r="O26" i="1"/>
  <c r="O28" i="1"/>
  <c r="O20" i="1"/>
  <c r="O12" i="1"/>
  <c r="O43" i="1"/>
  <c r="O10" i="1"/>
  <c r="O42" i="1"/>
  <c r="O36" i="1"/>
  <c r="B26" i="1" a="1"/>
  <c r="B26" i="1" s="1"/>
  <c r="B32" i="1" a="1"/>
  <c r="B32" i="1" s="1"/>
  <c r="B45" i="1" a="1"/>
  <c r="B45" i="1" s="1"/>
  <c r="B27" i="1" l="1" a="1"/>
  <c r="B27" i="1" s="1"/>
  <c r="B25" i="1" a="1"/>
  <c r="B25" i="1" s="1"/>
  <c r="B23" i="1" a="1"/>
  <c r="B23" i="1" s="1"/>
  <c r="B24" i="1" a="1"/>
  <c r="B24"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5" i="1" a="1"/>
  <c r="B15" i="1" s="1"/>
  <c r="AK26" i="4" l="1"/>
  <c r="AJ26" i="4"/>
  <c r="Q26" i="4"/>
  <c r="Q27" i="4" s="1"/>
  <c r="B31" i="1" a="1"/>
  <c r="B31" i="1" s="1"/>
  <c r="B28" i="1" a="1"/>
  <c r="B28" i="1" s="1"/>
  <c r="B29" i="1" a="1"/>
  <c r="B29" i="1" s="1"/>
  <c r="B12" i="1" l="1" a="1"/>
  <c r="B12"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0" i="1" a="1"/>
  <c r="B10" i="1" s="1"/>
  <c r="M4" i="2" a="1"/>
  <c r="M4" i="2" s="1"/>
  <c r="L4" i="2" a="1"/>
  <c r="L4" i="2" s="1"/>
  <c r="K4" i="2" a="1"/>
  <c r="K4" i="2" s="1"/>
  <c r="J4" i="2" a="1"/>
  <c r="J4" i="2" s="1"/>
  <c r="I4" i="2" a="1"/>
  <c r="I4" i="2" s="1"/>
  <c r="H4" i="2" a="1"/>
  <c r="H4" i="2" s="1"/>
  <c r="G4" i="2" a="1"/>
  <c r="G4" i="2" s="1"/>
  <c r="B4" i="2" a="1"/>
  <c r="B4" i="2" s="1"/>
  <c r="B41" i="1" a="1"/>
  <c r="B41" i="1" s="1"/>
  <c r="B43" i="1" a="1"/>
  <c r="B43" i="1" s="1"/>
  <c r="B37" i="1" a="1"/>
  <c r="B37" i="1" s="1"/>
  <c r="B44" i="1" a="1"/>
  <c r="B44" i="1" s="1"/>
  <c r="B42" i="1" a="1"/>
  <c r="B42"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3" i="1" a="1"/>
  <c r="B13" i="1" s="1"/>
  <c r="B11" i="1" a="1"/>
  <c r="B11" i="1" s="1"/>
  <c r="E4" i="3"/>
  <c r="F4" i="3" s="1"/>
  <c r="E5" i="3"/>
  <c r="F5" i="3" s="1"/>
  <c r="E6" i="3"/>
  <c r="F6" i="3"/>
  <c r="E7" i="3"/>
  <c r="F7" i="3"/>
  <c r="E8" i="3"/>
  <c r="F8" i="3" s="1"/>
  <c r="E9" i="3"/>
  <c r="F9" i="3" s="1"/>
  <c r="E10" i="3"/>
  <c r="F10" i="3" s="1"/>
  <c r="E11" i="3"/>
  <c r="F11" i="3" s="1"/>
  <c r="D12" i="3"/>
  <c r="E3" i="3"/>
  <c r="F3" i="3" s="1"/>
  <c r="E2" i="3"/>
  <c r="B46" i="1" a="1"/>
  <c r="B46" i="1" s="1"/>
  <c r="F2" i="3" l="1"/>
  <c r="F12" i="3" s="1"/>
  <c r="E12" i="3"/>
  <c r="E24" i="3"/>
  <c r="F17" i="3"/>
  <c r="F24" i="3" s="1"/>
  <c r="B33" i="1" a="1"/>
  <c r="B33" i="1" s="1"/>
  <c r="B34" i="1" a="1"/>
  <c r="B34" i="1" s="1"/>
  <c r="B39" i="1" a="1"/>
  <c r="B39" i="1" s="1"/>
  <c r="B40" i="1" a="1"/>
  <c r="B40" i="1" s="1"/>
  <c r="B38" i="1" a="1"/>
  <c r="B38" i="1" s="1"/>
  <c r="B36" i="1" a="1"/>
  <c r="B36" i="1" s="1"/>
  <c r="B35" i="1" a="1"/>
  <c r="B35" i="1" s="1"/>
  <c r="B17" i="1" a="1"/>
  <c r="B17" i="1" s="1"/>
  <c r="B16" i="1" a="1"/>
  <c r="B16" i="1" s="1"/>
  <c r="B19" i="1" a="1"/>
  <c r="B19" i="1" s="1"/>
  <c r="B18" i="1" a="1"/>
  <c r="B18" i="1" s="1"/>
  <c r="B14" i="1" a="1"/>
  <c r="B14" i="1" s="1"/>
  <c r="B22" i="1" a="1"/>
  <c r="B22" i="1" s="1"/>
  <c r="B20" i="1" a="1"/>
  <c r="B20" i="1" s="1"/>
  <c r="B21" i="1" a="1"/>
  <c r="B21" i="1" s="1"/>
  <c r="B8" i="1" a="1"/>
  <c r="B8" i="1" s="1"/>
  <c r="B5" i="1" a="1"/>
  <c r="B5" i="1" s="1"/>
  <c r="B6" i="1" a="1"/>
  <c r="B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<sst xmlns="http://schemas.openxmlformats.org/spreadsheetml/2006/main" count="1614" uniqueCount="447">
  <si>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</si>
  <si>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</si>
  <si>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</si>
  <si>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</si>
  <si>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</si>
  <si>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</si>
  <si>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</si>
  <si>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</si>
  <si>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</si>
  <si>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</si>
  <si>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</si>
  <si>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</si>
  <si>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</si>
  <si>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</si>
  <si>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</si>
  <si>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</si>
  <si>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</si>
  <si>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</si>
  <si>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</si>
  <si>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</si>
  <si>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</si>
  <si>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</si>
  <si>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</si>
  <si>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</si>
  <si>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</si>
  <si>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</si>
  <si>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</si>
  <si>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</si>
  <si>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</si>
  <si>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</si>
  <si>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</si>
  <si>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</si>
  <si>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</si>
  <si>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</si>
  <si>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</si>
  <si>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</si>
  <si>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</si>
  <si>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</si>
  <si>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</si>
  <si>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</si>
  <si>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</si>
  <si>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</si>
  <si>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</si>
  <si>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</si>
  <si>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</si>
  <si>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</si>
  <si>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</si>
  <si>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</si>
  <si>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</si>
  <si>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</si>
  <si>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</si>
  <si>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</si>
  <si>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</si>
  <si>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</si>
  <si>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</si>
  <si>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</si>
  <si>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</si>
  <si>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</si>
  <si>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</si>
  <si>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</si>
  <si>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</si>
  <si>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</si>
  <si>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</si>
  <si>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</si>
  <si>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</si>
  <si>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</si>
  <si>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</si>
  <si>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</si>
  <si>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</si>
  <si>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</si>
  <si>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</si>
  <si>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</si>
  <si>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</si>
  <si>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</si>
  <si>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</si>
  <si>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</si>
  <si>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</si>
  <si>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</si>
  <si>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</si>
  <si>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</si>
  <si>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</si>
  <si>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</si>
  <si>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</si>
  <si>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</si>
  <si>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</si>
  <si>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</si>
  <si>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</si>
  <si>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</si>
  <si>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</si>
  <si>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</si>
  <si>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</si>
  <si>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</si>
  <si>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</si>
  <si>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</si>
  <si>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</si>
  <si>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</si>
  <si>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</si>
  <si>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</si>
  <si>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</si>
  <si>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</si>
  <si>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</si>
  <si>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</si>
  <si>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</si>
  <si>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</si>
  <si>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</si>
  <si>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</si>
  <si>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</si>
  <si>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</si>
  <si>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</si>
  <si>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</si>
  <si>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</si>
  <si>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</si>
  <si>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</si>
  <si>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</si>
  <si>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</si>
  <si>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</si>
  <si>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</si>
  <si>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</si>
  <si>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</si>
  <si>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</si>
  <si>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</si>
  <si>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</si>
  <si>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</si>
  <si>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</si>
  <si>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</si>
  <si>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</si>
  <si>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</si>
  <si>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</si>
  <si>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</si>
  <si>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</si>
  <si>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</si>
  <si>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</si>
  <si>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</si>
  <si>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</si>
  <si>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</si>
  <si>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</si>
  <si>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</si>
  <si>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</si>
  <si>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</si>
  <si>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</si>
  <si>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</si>
  <si>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</si>
  <si>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</si>
  <si>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</si>
  <si>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</si>
  <si>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</si>
  <si>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</si>
  <si>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</si>
  <si>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</si>
  <si>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</si>
  <si>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</si>
  <si>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</si>
  <si>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</si>
  <si>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</si>
  <si>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</si>
  <si>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</si>
  <si>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</si>
  <si>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</si>
  <si>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</si>
  <si>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</si>
  <si>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</si>
  <si>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</si>
  <si>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</si>
  <si>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</si>
  <si>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</si>
  <si>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</si>
  <si>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</si>
  <si>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</si>
  <si>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</si>
  <si>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</si>
  <si>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</si>
  <si>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</si>
  <si>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</si>
  <si>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</si>
  <si>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</si>
  <si>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</si>
  <si>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</si>
  <si>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</si>
  <si>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</si>
  <si>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</si>
  <si>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</si>
  <si>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</si>
  <si>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</si>
  <si>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</si>
  <si>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</si>
  <si>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</si>
  <si>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</si>
  <si>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</si>
  <si>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</si>
  <si>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</si>
  <si>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</si>
  <si>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</si>
  <si>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</si>
  <si>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</si>
  <si>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</si>
  <si>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</si>
  <si>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</si>
  <si>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</si>
  <si>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</si>
  <si>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</si>
  <si>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</si>
  <si>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</si>
  <si>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</si>
  <si>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</si>
  <si>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</si>
  <si>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</si>
  <si>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</si>
  <si>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</si>
  <si>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</si>
  <si>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</si>
  <si>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</si>
  <si>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</si>
  <si>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</si>
  <si>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</si>
  <si>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</si>
  <si>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</si>
  <si>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</si>
  <si>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</si>
  <si>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</si>
  <si>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</si>
  <si>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</si>
  <si>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</si>
  <si>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</si>
  <si>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</si>
  <si>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</si>
  <si>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</si>
  <si>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</si>
  <si>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</si>
  <si>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</si>
  <si>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</si>
  <si>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</si>
  <si>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</si>
  <si>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</si>
  <si>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</si>
  <si>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</si>
  <si>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</si>
  <si>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</si>
  <si>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</si>
  <si>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</si>
  <si>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</si>
  <si>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</si>
  <si>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</si>
  <si>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</si>
  <si>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</si>
  <si>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</si>
  <si>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</si>
  <si>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</si>
  <si>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</si>
  <si>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</si>
  <si>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</si>
  <si>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</si>
  <si>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</si>
  <si>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</si>
  <si>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</si>
  <si>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</si>
  <si>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</si>
  <si>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</si>
  <si>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</si>
  <si>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</si>
  <si>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</si>
  <si>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</si>
  <si>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</si>
  <si>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</si>
  <si>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</si>
  <si>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</si>
  <si>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</si>
  <si>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</si>
  <si>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</si>
  <si>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</si>
  <si>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</si>
  <si>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</si>
  <si>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</si>
  <si>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</si>
  <si>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</si>
  <si>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</si>
  <si>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</si>
  <si>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</si>
  <si>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</si>
  <si>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</si>
  <si>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</si>
  <si>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</si>
  <si>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</si>
  <si>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</si>
  <si>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</si>
  <si>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</si>
  <si>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</si>
  <si>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</si>
  <si>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</si>
  <si>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</si>
  <si>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</si>
  <si>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</si>
  <si>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</si>
  <si>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</si>
  <si>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</si>
  <si>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</si>
  <si>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</si>
  <si>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</si>
  <si>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</si>
  <si>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</si>
  <si>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</si>
  <si>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</si>
  <si>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</si>
  <si>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</si>
  <si>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</si>
  <si>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</si>
  <si>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</si>
  <si>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</si>
  <si>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</si>
  <si>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</si>
  <si>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</si>
  <si>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</si>
  <si>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</si>
  <si>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</si>
  <si>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</si>
  <si>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</si>
  <si>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</si>
  <si>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</si>
  <si>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</si>
  <si>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</si>
  <si>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</si>
  <si>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</si>
  <si>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</si>
  <si>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</si>
  <si>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</si>
  <si>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</si>
  <si>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</si>
  <si>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</si>
  <si>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</si>
  <si>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</si>
  <si>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</si>
  <si>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</si>
  <si>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</si>
  <si>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</si>
  <si>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</si>
  <si>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</si>
  <si>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</si>
  <si>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</si>
  <si>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</si>
  <si>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</si>
  <si>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</si>
  <si>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</si>
  <si>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</si>
  <si>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</si>
  <si>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</si>
  <si>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</si>
  <si>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</si>
  <si>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</si>
  <si>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</si>
  <si>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</si>
  <si>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</si>
  <si>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</si>
  <si>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</si>
  <si>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</si>
  <si>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</si>
  <si>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</si>
  <si>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</si>
  <si>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</si>
  <si>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</si>
  <si>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</si>
  <si>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</si>
  <si>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</si>
  <si>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</si>
  <si>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</si>
  <si>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</si>
  <si>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 Healthcare</t>
  </si>
  <si>
    <t>SRET</t>
  </si>
  <si>
    <t>International</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</si>
  <si>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</si>
  <si>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</si>
  <si>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</si>
  <si>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</si>
  <si>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</si>
  <si>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</si>
  <si>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</si>
  <si>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</si>
  <si>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</si>
  <si>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</si>
  <si>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</si>
  <si>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</si>
  <si>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</si>
  <si>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</si>
  <si>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</si>
  <si>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</si>
  <si>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</si>
  <si>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</si>
  <si>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</si>
  <si>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</si>
  <si>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</si>
  <si>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</si>
  <si>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</si>
  <si>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</si>
  <si>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</si>
  <si>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</si>
  <si>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</si>
  <si>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</si>
  <si>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</si>
  <si>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</si>
  <si>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</si>
  <si>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</si>
  <si>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</si>
  <si>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</si>
  <si>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</si>
  <si>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</si>
  <si>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</si>
  <si>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</si>
  <si>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</si>
  <si>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</si>
  <si>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</si>
  <si>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</si>
  <si>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</si>
  <si>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</si>
  <si>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</si>
  <si>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</si>
  <si>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</si>
  <si>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</si>
  <si>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</si>
  <si>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</si>
  <si>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</si>
  <si>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EFG</t>
  </si>
  <si>
    <t>SPEM</t>
  </si>
  <si>
    <t>SCHE</t>
  </si>
  <si>
    <t>ACWX, IXUS, VEU</t>
  </si>
  <si>
    <t>IMTM, EFG, GMF, EEMA</t>
  </si>
  <si>
    <t>FLTW, FLSW</t>
  </si>
  <si>
    <t>https://money.usnews.com/funds/etfs/international-stock</t>
  </si>
  <si>
    <t>FPBFX</t>
  </si>
  <si>
    <t>FSTSX</t>
  </si>
  <si>
    <t>GMF</t>
  </si>
  <si>
    <t>FIVFX</t>
  </si>
  <si>
    <t>FIGFX</t>
  </si>
  <si>
    <t>% in Portfolio</t>
  </si>
  <si>
    <t xml:space="preserve"> US </t>
  </si>
  <si>
    <t xml:space="preserve"> Non US </t>
  </si>
  <si>
    <t xml:space="preserve"> US % </t>
  </si>
  <si>
    <t>Non-US %</t>
  </si>
  <si>
    <t xml:space="preserve"> -   </t>
  </si>
  <si>
    <t>FZROX</t>
  </si>
  <si>
    <t>FNILX</t>
  </si>
  <si>
    <t>SKYY</t>
  </si>
  <si>
    <t>WCLD</t>
  </si>
  <si>
    <t>AGG</t>
  </si>
  <si>
    <t>BND</t>
  </si>
  <si>
    <t>Year 1</t>
  </si>
  <si>
    <t>Year 3</t>
  </si>
  <si>
    <t>Year 5</t>
  </si>
  <si>
    <t>Year 10</t>
  </si>
  <si>
    <t>https://www.begintoinvest.com/expense-ratio-calculator/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</si>
</sst>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6" formatCode="_([$$-409]* #,##0.00_);_([$$-409]* \(#,##0.00\);_([$$-409]* &quot;-&quot;??_);_(@_)"/>
    <numFmt numFmtId="167" formatCode="_(&quot;$&quot;* #,##0.00_);_(&quot;$&quot;* \(#,##0.00\);_(&quot;$&quot;* &quot;-&quot;??_);_(@_)"/>
    <numFmt numFmtId="168" formatCode="_(&quot;$&quot;* #,##0_);_(&quot;$&quot;* \(#,##0\);_(&quot;$&quot;* &quot;-&quot;??_);_(@_)"/>
    <numFmt numFmtId="169" formatCode="_ * #,##0_ ;_ * \-#,##0_ ;_ * &quot;-&quot;??_ ;_ @_ "/>
    <numFmt numFmtId="170" formatCode="0.0%"/>
  </numFmts>
  <fonts count="15">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
      <sz val="10.5"/>
      <color theme="1"/>
      <name val="Source Sans Pro"/>
    </font>
    <font>
      <b/>
      <sz val="10.5"/>
      <color theme="1"/>
      <name val="Source Sans Pro"/>
    </font>
  </fonts>
  <fills count="13">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A9D08E"/>
        <bgColor indexed="64"/>
      </patternFill>
    </fill>
  </fills>
  <borders count="7">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0" fontId="6" fillId="0" borderId="0" applyNumberFormat="0" applyFill="0" applyBorder="0" applyAlignment="0" applyProtection="0"/>
  </cellStyleXfs>
  <cellXfs count="9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43"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167" fontId="1" fillId="0" borderId="0" xfId="2" applyNumberFormat="1" applyFont="1" applyAlignment="1">
      <alignment horizontal="center" vertical="top" wrapText="1"/>
    </xf>
    <xf numFmtId="167" fontId="1" fillId="0" borderId="0" xfId="2" applyNumberFormat="1" applyFont="1"/>
    <xf numFmtId="169" fontId="7" fillId="0" borderId="0" xfId="0" applyNumberFormat="1" applyFont="1"/>
    <xf numFmtId="0" fontId="7" fillId="11" borderId="0" xfId="0" applyFont="1" applyFill="1"/>
    <xf numFmtId="0" fontId="13" fillId="0" borderId="0" xfId="0" applyFont="1"/>
    <xf numFmtId="0" fontId="14" fillId="11" borderId="0" xfId="0" applyFont="1" applyFill="1" applyAlignment="1">
      <alignment horizontal="center" vertical="center"/>
    </xf>
    <xf numFmtId="0" fontId="13" fillId="0" borderId="3" xfId="0" applyFont="1" applyBorder="1"/>
    <xf numFmtId="10" fontId="13" fillId="0" borderId="3" xfId="0" applyNumberFormat="1" applyFont="1" applyBorder="1"/>
    <xf numFmtId="0" fontId="13" fillId="0" borderId="6" xfId="0" applyFont="1" applyBorder="1"/>
    <xf numFmtId="10" fontId="13" fillId="0" borderId="6" xfId="0" applyNumberFormat="1" applyFont="1" applyBorder="1"/>
    <xf numFmtId="0" fontId="13" fillId="0" borderId="4" xfId="0" applyFont="1" applyBorder="1"/>
    <xf numFmtId="10" fontId="13" fillId="0" borderId="4" xfId="0" applyNumberFormat="1" applyFont="1" applyBorder="1"/>
    <xf numFmtId="0" fontId="3" fillId="3" borderId="0" xfId="0" applyFont="1" applyFill="1" applyAlignment="1">
      <alignment horizontal="center"/>
    </xf>
    <xf numFmtId="0" fontId="7" fillId="0" borderId="0" xfId="0" applyFont="1" applyFill="1"/>
    <xf numFmtId="0" fontId="7" fillId="12" borderId="0" xfId="0" applyFont="1" applyFill="1"/>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7"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https://www.bing.com/financeapi/forcetrigger?t=a84qur&amp;q=Fidelity+Lg+Tr+Trs+Bd+Ix&amp;form=skydnc</v>
    <v>Learn more on Bing</v>
  </rv>
  <rv s="1">
    <v>en-US</v>
    <v>a84qur</v>
    <v>268435456</v>
    <v>268435461</v>
    <v>1</v>
    <v>0</v>
    <v>Fidelity Lg Tr Trs Bd Ix</v>
    <v>2</v>
    <v>3</v>
    <v>Finance</v>
    <v>4</v>
    <v>0.05</v>
    <v>2.892E-3</v>
    <v>US</v>
    <v>USD</v>
    <v>2.9999999999999997E-4</v>
    <v>Mutual Fund</v>
    <v>44034</v>
    <v>44035.465593541405</v>
    <v>0</v>
    <v>Fidelity Lg Tr Trs Bd Ix</v>
    <v>2994023995</v>
    <v>17.29</v>
    <v>17.34</v>
    <v>0</v>
    <v>3.8338999999999998E-2</v>
    <v>2.696E-3</v>
    <v>0.28121699999999999</v>
    <v>-7.492E-4</v>
    <v>0</v>
    <v>0</v>
    <v>0.236932</v>
    <v>FNBGX</v>
    <v>Fidelity Lg Tr Trs Bd Ix</v>
  </rv>
  <rv s="2">
    <v>1</v>
  </rv>
  <rv s="0">
    <v>https://www.bing.com/financeapi/forcetrigger?t=a1oopr&amp;q=XNAS%3aBND&amp;form=skydnc</v>
    <v>Learn more on Bing</v>
  </rv>
  <rv s="3">
    <v>en-US</v>
    <v>a1oopr</v>
    <v>268435456</v>
    <v>268435459</v>
    <v>1</v>
    <v>5</v>
    <v>Vanguard Tot Bd;ETF (XNAS:BND)</v>
    <v>6</v>
    <v>7</v>
    <v>Finance</v>
    <v>8</v>
    <v>89.32</v>
    <v>76.489999999999995</v>
    <v>1.0141</v>
    <v>0.06</v>
    <v>6.7330000000000005E-4</v>
    <v>USD</v>
    <v>Nasdaq Stock Market</v>
    <v>XNAS</v>
    <v>5.0000000000000001E-4</v>
    <v>89.24</v>
    <v>ETF</v>
    <v>44035.679756944446</v>
    <v>3</v>
    <v>89.15</v>
    <v>56046091916</v>
    <v>Vanguard Tot Bd;ETF</v>
    <v>89.24</v>
    <v>89.11</v>
    <v>89.17</v>
    <v>BND</v>
    <v>Vanguard Tot Bd;ETF (XNAS:BND)</v>
    <v>1643719</v>
    <v>3389139</v>
  </rv>
  <rv s="2">
    <v>4</v>
  </rv>
  <rv s="0">
    <v>https://www.bing.com/financeapi/forcetrigger?t=a1n26h&amp;q=ARCX%3aAGG&amp;form=skydnc</v>
    <v>Learn more on Bing</v>
  </rv>
  <rv s="3">
    <v>en-US</v>
    <v>a1n26h</v>
    <v>268435456</v>
    <v>268435459</v>
    <v>1</v>
    <v>5</v>
    <v>iShares:Core US Agg Bd (ARCX:AGG)</v>
    <v>6</v>
    <v>7</v>
    <v>Finance</v>
    <v>8</v>
    <v>119.325</v>
    <v>105.56</v>
    <v>1.0006999999999999</v>
    <v>0.14000000000000001</v>
    <v>1.1749999999999998E-3</v>
    <v>USD</v>
    <v>NYSE Arca</v>
    <v>ARCX</v>
    <v>4.0000000000000002E-4</v>
    <v>119.38</v>
    <v>ETF</v>
    <v>44035.679270833331</v>
    <v>6</v>
    <v>119.2517</v>
    <v>75502531832.279999</v>
    <v>iShares:Core US Agg Bd</v>
    <v>119.33499999999999</v>
    <v>119.185</v>
    <v>119.325</v>
    <v>AGG</v>
    <v>iShares:Core US Agg Bd (ARCX:AGG)</v>
    <v>5366868</v>
    <v>4488072</v>
  </rv>
  <rv s="2">
    <v>7</v>
  </rv>
  <rv s="0">
    <v>https://www.bing.com/financeapi/forcetrigger?t=a1zgdm&amp;q=ARCX%3aPALL&amp;form=skydnc</v>
    <v>Learn more on Bing</v>
  </rv>
  <rv s="3">
    <v>en-US</v>
    <v>a1zgdm</v>
    <v>268435456</v>
    <v>268435459</v>
    <v>1</v>
    <v>5</v>
    <v>Aberdeen:SP Palladium (ARCX:PALL)</v>
    <v>6</v>
    <v>7</v>
    <v>Finance</v>
    <v>8</v>
    <v>273.16379999999998</v>
    <v>130.04</v>
    <v>0.39129999999999998</v>
    <v>-1.0249999999999999</v>
    <v>-5.006E-3</v>
    <v>USD</v>
    <v>NYSE Arca</v>
    <v>ARCX</v>
    <v>6.0000000000000001E-3</v>
    <v>203.89</v>
    <v>ETF</v>
    <v>44035.672615740739</v>
    <v>9</v>
    <v>200</v>
    <v>263816104.05000001</v>
    <v>Aberdeen:SP Palladium</v>
    <v>202</v>
    <v>204.75</v>
    <v>203.72499999999999</v>
    <v>PALL</v>
    <v>Aberdeen:SP Palladium (ARCX:PALL)</v>
    <v>24429</v>
    <v>29362</v>
  </rv>
  <rv s="2">
    <v>10</v>
  </rv>
  <rv s="0">
    <v>https://www.bing.com/financeapi/forcetrigger?t=a233ur&amp;q=ARCX%3aSLV&amp;form=skydnc</v>
    <v>Learn more on Bing</v>
  </rv>
  <rv s="3">
    <v>en-US</v>
    <v>a233ur</v>
    <v>268435456</v>
    <v>268435459</v>
    <v>1</v>
    <v>5</v>
    <v>IShares:Silver Trust (ARCX:SLV)</v>
    <v>6</v>
    <v>7</v>
    <v>Finance</v>
    <v>8</v>
    <v>21.45</v>
    <v>10.86</v>
    <v>1.4753000000000001</v>
    <v>-0.26150000000000001</v>
    <v>-1.2197E-2</v>
    <v>USD</v>
    <v>NYSE Arca</v>
    <v>ARCX</v>
    <v>5.0000000000000001E-3</v>
    <v>21.51</v>
    <v>ETF</v>
    <v>44035.673053483595</v>
    <v>12</v>
    <v>20.81</v>
    <v>8883456887.2099991</v>
    <v>IShares:Silver Trust</v>
    <v>21.11</v>
    <v>21.44</v>
    <v>21.1785</v>
    <v>SLV</v>
    <v>IShares:Silver Trust (ARCX:SLV)</v>
    <v>49912395</v>
    <v>34524663</v>
  </rv>
  <rv s="2">
    <v>13</v>
  </rv>
  <rv s="0">
    <v>https://www.bing.com/financeapi/forcetrigger?t=a1tqp2&amp;q=ARCX%3aGDX&amp;form=skydnc</v>
    <v>Learn more on Bing</v>
  </rv>
  <rv s="3">
    <v>en-US</v>
    <v>a1tqp2</v>
    <v>268435456</v>
    <v>268435459</v>
    <v>1</v>
    <v>5</v>
    <v>VnEck Vctrs:Gold Miners (ARCX:GDX)</v>
    <v>6</v>
    <v>7</v>
    <v>Finance</v>
    <v>8</v>
    <v>41.939</v>
    <v>16.18</v>
    <v>0.97209999999999996</v>
    <v>1.7399999999999999E-2</v>
    <v>4.169E-4</v>
    <v>USD</v>
    <v>NYSE Arca</v>
    <v>ARCX</v>
    <v>5.3E-3</v>
    <v>42.24</v>
    <v>ETF</v>
    <v>44035.673086099217</v>
    <v>15</v>
    <v>40.984999999999999</v>
    <v>15962656963.780001</v>
    <v>VnEck Vctrs:Gold Miners</v>
    <v>41.7</v>
    <v>41.74</v>
    <v>41.757399999999997</v>
    <v>GDX</v>
    <v>VnEck Vctrs:Gold Miners (ARCX:GDX)</v>
    <v>17506913</v>
    <v>29805928</v>
  </rv>
  <rv s="2">
    <v>16</v>
  </rv>
  <rv s="0">
    <v>https://www.bing.com/financeapi/forcetrigger?t=b1o8hw&amp;q=ARCX%3aGLDM&amp;form=skydnc</v>
    <v>Learn more on Bing</v>
  </rv>
  <rv s="4">
    <v>en-US</v>
    <v>b1o8hw</v>
    <v>268435456</v>
    <v>268435459</v>
    <v>1</v>
    <v>9</v>
    <v>SPDR Gold MiniShares Tr (ARCX:GLDM)</v>
    <v>6</v>
    <v>10</v>
    <v>Finance</v>
    <v>8</v>
    <v>18.855</v>
    <v>14.01</v>
    <v>0.215</v>
    <v>1.1533999999999999E-2</v>
    <v>USD</v>
    <v>NYSE Arca</v>
    <v>ARCX</v>
    <v>1.8E-3</v>
    <v>18.920000000000002</v>
    <v>ETF</v>
    <v>44035.673657407409</v>
    <v>18</v>
    <v>18.6358</v>
    <v>2521087257.0999999</v>
    <v>SPDR Gold MiniShares Tr</v>
    <v>18.68</v>
    <v>18.64</v>
    <v>18.855</v>
    <v>GLDM</v>
    <v>SPDR Gold MiniShares Tr (ARCX:GLDM)</v>
    <v>1039790</v>
    <v>2154403</v>
  </rv>
  <rv s="2">
    <v>19</v>
  </rv>
  <rv s="0">
    <v>https://www.bing.com/financeapi/forcetrigger?t=a1v4dm&amp;q=ARCX%3aIAU&amp;form=skydnc</v>
    <v>Learn more on Bing</v>
  </rv>
  <rv s="3">
    <v>en-US</v>
    <v>a1v4dm</v>
    <v>268435456</v>
    <v>268435459</v>
    <v>1</v>
    <v>5</v>
    <v>IShares:Gold Trust (ARCX:IAU)</v>
    <v>6</v>
    <v>7</v>
    <v>Finance</v>
    <v>8</v>
    <v>18.07</v>
    <v>13.42</v>
    <v>0.80620000000000003</v>
    <v>0.22</v>
    <v>1.2324999999999999E-2</v>
    <v>USD</v>
    <v>NYSE Arca</v>
    <v>ARCX</v>
    <v>2.5000000000000001E-3</v>
    <v>18.13</v>
    <v>ETF</v>
    <v>44035.673125000001</v>
    <v>21</v>
    <v>17.850000000000001</v>
    <v>25912624790.119999</v>
    <v>IShares:Gold Trust</v>
    <v>17.899999999999999</v>
    <v>17.850000000000001</v>
    <v>18.07</v>
    <v>IAU</v>
    <v>IShares:Gold Trust (ARCX:IAU)</v>
    <v>15931190</v>
    <v>23510745</v>
  </rv>
  <rv s="2">
    <v>22</v>
  </rv>
  <rv s="0">
    <v>https://www.bing.com/financeapi/forcetrigger?t=a267oc&amp;q=ARCX%3aXLE&amp;form=skydnc</v>
    <v>Learn more on Bing</v>
  </rv>
  <rv s="3">
    <v>en-US</v>
    <v>a267oc</v>
    <v>268435456</v>
    <v>268435459</v>
    <v>1</v>
    <v>5</v>
    <v>Sel Sector:Energy SPDR (ARCX:XLE)</v>
    <v>6</v>
    <v>7</v>
    <v>Finance</v>
    <v>8</v>
    <v>62.0443</v>
    <v>22.88</v>
    <v>1.1377999999999999</v>
    <v>-0.28000000000000003</v>
    <v>-7.4089999999999998E-3</v>
    <v>USD</v>
    <v>NYSE Arca</v>
    <v>ARCX</v>
    <v>1.4000000000000002E-3</v>
    <v>37.76</v>
    <v>ETF</v>
    <v>44035.67307759219</v>
    <v>24</v>
    <v>37.24</v>
    <v>10403779192.91</v>
    <v>Sel Sector:Energy SPDR</v>
    <v>37.54</v>
    <v>37.79</v>
    <v>37.51</v>
    <v>XLE</v>
    <v>Sel Sector:Energy SPDR (ARCX:XLE)</v>
    <v>7808935</v>
    <v>24347914</v>
  </rv>
  <rv s="2">
    <v>25</v>
  </rv>
  <rv s="0">
    <v>https://www.bing.com/financeapi/forcetrigger?t=a25o5r&amp;q=ARCX%3aVYM&amp;form=skydnc</v>
    <v>Learn more on Bing</v>
  </rv>
  <rv s="3">
    <v>en-US</v>
    <v>a25o5r</v>
    <v>268435456</v>
    <v>268435459</v>
    <v>1</v>
    <v>5</v>
    <v>Vanguard Hi Dv Yld;ETF (ARCX:VYM)</v>
    <v>6</v>
    <v>7</v>
    <v>Finance</v>
    <v>8</v>
    <v>94.86</v>
    <v>60.07</v>
    <v>0.88419999999999999</v>
    <v>0.1399</v>
    <v>1.6980000000000001E-3</v>
    <v>USD</v>
    <v>NYSE Arca</v>
    <v>ARCX</v>
    <v>8.0000000000000004E-4</v>
    <v>82.668000000000006</v>
    <v>ETF</v>
    <v>44035.673437500001</v>
    <v>27</v>
    <v>82.2</v>
    <v>25574121725</v>
    <v>Vanguard Hi Dv Yld;ETF</v>
    <v>82.41</v>
    <v>82.41</v>
    <v>82.549899999999994</v>
    <v>VYM</v>
    <v>Vanguard Hi Dv Yld;ETF (ARCX:VYM)</v>
    <v>919970</v>
    <v>1755086</v>
  </rv>
  <rv s="2">
    <v>28</v>
  </rv>
  <rv s="0">
    <v>https://www.bing.com/financeapi/forcetrigger?t=a21p52&amp;q=XNAS%3aQYLD&amp;form=skydnc</v>
    <v>Learn more on Bing</v>
  </rv>
  <rv s="3">
    <v>en-US</v>
    <v>a21p52</v>
    <v>268435456</v>
    <v>268435459</v>
    <v>1</v>
    <v>5</v>
    <v>Glbl X NASDAQ 100 CC (XNAS:QYLD)</v>
    <v>6</v>
    <v>7</v>
    <v>Finance</v>
    <v>8</v>
    <v>24.18</v>
    <v>17.22</v>
    <v>0.73819999999999997</v>
    <v>-0.01</v>
    <v>-4.6730000000000003E-4</v>
    <v>USD</v>
    <v>Nasdaq Stock Market</v>
    <v>XNAS</v>
    <v>6.0000000000000001E-3</v>
    <v>21.410599999999999</v>
    <v>ETF</v>
    <v>44035.671527777777</v>
    <v>30</v>
    <v>21.38</v>
    <v>1108626120.3199999</v>
    <v>Glbl X NASDAQ 100 CC</v>
    <v>21.41</v>
    <v>21.4</v>
    <v>21.39</v>
    <v>QYLD</v>
    <v>Glbl X NASDAQ 100 CC (XNAS:QYLD)</v>
    <v>210045</v>
    <v>578649</v>
  </rv>
  <rv s="2">
    <v>31</v>
  </rv>
  <rv s="0">
    <v>https://www.bing.com/financeapi/forcetrigger?t=a22m27&amp;q=ARCX%3aSCHD&amp;form=skydnc</v>
    <v>Learn more on Bing</v>
  </rv>
  <rv s="3">
    <v>en-US</v>
    <v>a22m27</v>
    <v>268435456</v>
    <v>268435459</v>
    <v>1</v>
    <v>5</v>
    <v>Schwab Str:US Div Eq ETF (ARCX:SCHD)</v>
    <v>6</v>
    <v>7</v>
    <v>Finance</v>
    <v>8</v>
    <v>59.56</v>
    <v>38.825000000000003</v>
    <v>0.91039999999999999</v>
    <v>0.19989999999999999</v>
    <v>3.7019999999999996E-3</v>
    <v>USD</v>
    <v>NYSE Arca</v>
    <v>ARCX</v>
    <v>7.000000000000001E-4</v>
    <v>54.278199999999998</v>
    <v>ETF</v>
    <v>44035.672766203701</v>
    <v>33</v>
    <v>53.994999999999997</v>
    <v>11125665085.860001</v>
    <v>Schwab Str:US Div Eq ETF</v>
    <v>54.27</v>
    <v>54</v>
    <v>54.1999</v>
    <v>SCHD</v>
    <v>Schwab Str:US Div Eq ETF (ARCX:SCHD)</v>
    <v>439737</v>
    <v>1804621</v>
  </rv>
  <rv s="2">
    <v>34</v>
  </rv>
  <rv s="0">
    <v>https://www.bing.com/financeapi/forcetrigger?t=a1smu2&amp;q=ARCX%3aFBT&amp;form=skydnc</v>
    <v>Learn more on Bing</v>
  </rv>
  <rv s="3">
    <v>en-US</v>
    <v>a1smu2</v>
    <v>268435456</v>
    <v>268435459</v>
    <v>1</v>
    <v>5</v>
    <v>Frst Tr:NYSEArcaBiotech (ARCX:FBT)</v>
    <v>6</v>
    <v>7</v>
    <v>Finance</v>
    <v>8</v>
    <v>180.637</v>
    <v>108.08</v>
    <v>1.3794999999999999</v>
    <v>0.88</v>
    <v>5.0390000000000001E-3</v>
    <v>USD</v>
    <v>NYSE Arca</v>
    <v>ARCX</v>
    <v>5.6000000000000008E-3</v>
    <v>176.54</v>
    <v>ETF</v>
    <v>44035.672465277778</v>
    <v>36</v>
    <v>175.065</v>
    <v>2154897908.5560002</v>
    <v>Frst Tr:NYSEArcaBiotech</v>
    <v>175.31</v>
    <v>174.64</v>
    <v>175.52</v>
    <v>FBT</v>
    <v>Frst Tr:NYSEArcaBiotech (ARCX:FBT)</v>
    <v>14652</v>
    <v>72945</v>
  </rv>
  <rv s="2">
    <v>37</v>
  </rv>
  <rv s="0">
    <v>https://www.bing.com/financeapi/forcetrigger?t=a1vyf2&amp;q=ARCX%3aIXJ&amp;form=skydnc</v>
    <v>Learn more on Bing</v>
  </rv>
  <rv s="3">
    <v>en-US</v>
    <v>a1vyf2</v>
    <v>268435456</v>
    <v>268435459</v>
    <v>1</v>
    <v>5</v>
    <v>iShares:Glbl HealthCare (ARCX:IXJ)</v>
    <v>6</v>
    <v>7</v>
    <v>Finance</v>
    <v>8</v>
    <v>72.725099999999998</v>
    <v>51.07</v>
    <v>0.8831</v>
    <v>0.09</v>
    <v>1.2389999999999999E-3</v>
    <v>USD</v>
    <v>NYSE Arca</v>
    <v>ARCX</v>
    <v>4.6999999999999993E-3</v>
    <v>72.75</v>
    <v>ETF</v>
    <v>44035.671678240738</v>
    <v>39</v>
    <v>72.510000000000005</v>
    <v>2170947957.6599998</v>
    <v>iShares:Glbl HealthCare</v>
    <v>72.599999999999994</v>
    <v>72.61</v>
    <v>72.7</v>
    <v>IXJ</v>
    <v>iShares:Glbl HealthCare (ARCX:IXJ)</v>
    <v>17644</v>
    <v>96690</v>
  </rv>
  <rv s="2">
    <v>40</v>
  </rv>
  <rv s="0">
    <v>https://www.bing.com/financeapi/forcetrigger?t=a1sv3m&amp;q=ARCX%3aFHLC&amp;form=skydnc</v>
    <v>Learn more on Bing</v>
  </rv>
  <rv s="3">
    <v>en-US</v>
    <v>a1sv3m</v>
    <v>268435456</v>
    <v>268435459</v>
    <v>1</v>
    <v>5</v>
    <v>Fidelity MSCI Hlth Care (ARCX:FHLC)</v>
    <v>6</v>
    <v>7</v>
    <v>Finance</v>
    <v>8</v>
    <v>53.31</v>
    <v>35.74</v>
    <v>1.0129999999999999</v>
    <v>0.22</v>
    <v>4.1440000000000001E-3</v>
    <v>USD</v>
    <v>NYSE Arca</v>
    <v>ARCX</v>
    <v>8.0000000000000004E-4</v>
    <v>53.515000000000001</v>
    <v>ETF</v>
    <v>44035.672512060155</v>
    <v>42</v>
    <v>53.199300000000001</v>
    <v>1914528525</v>
    <v>Fidelity MSCI Hlth Care</v>
    <v>53.41</v>
    <v>53.09</v>
    <v>53.31</v>
    <v>FHLC</v>
    <v>Fidelity MSCI Hlth Care (ARCX:FHLC)</v>
    <v>77364</v>
    <v>173747</v>
  </rv>
  <rv s="2">
    <v>43</v>
  </rv>
  <rv s="0">
    <v>https://www.bing.com/financeapi/forcetrigger?t=a25bqh&amp;q=ARCX%3aVHT&amp;form=skydnc</v>
    <v>Learn more on Bing</v>
  </rv>
  <rv s="3">
    <v>en-US</v>
    <v>a25bqh</v>
    <v>268435456</v>
    <v>268435459</v>
    <v>1</v>
    <v>5</v>
    <v>Vanguard Hlth Cr Idx;ETF (ARCX:VHT)</v>
    <v>6</v>
    <v>7</v>
    <v>Finance</v>
    <v>8</v>
    <v>206.38</v>
    <v>138.11000000000001</v>
    <v>1.0150999999999999</v>
    <v>0.82</v>
    <v>3.9889999999999995E-3</v>
    <v>USD</v>
    <v>NYSE Arca</v>
    <v>ARCX</v>
    <v>1E-3</v>
    <v>207.22</v>
    <v>ETF</v>
    <v>44035.672337962962</v>
    <v>45</v>
    <v>205.78020000000001</v>
    <v>10910012449</v>
    <v>Vanguard Hlth Cr Idx;ETF</v>
    <v>206.36</v>
    <v>205.56</v>
    <v>206.38</v>
    <v>VHT</v>
    <v>Vanguard Hlth Cr Idx;ETF (ARCX:VHT)</v>
    <v>74200</v>
    <v>265681</v>
  </rv>
  <rv s="2">
    <v>46</v>
  </rv>
  <rv s="0">
    <v>https://www.bing.com/financeapi/forcetrigger?t=a268hw&amp;q=ARCX%3aXLV&amp;form=skydnc</v>
    <v>Learn more on Bing</v>
  </rv>
  <rv s="3">
    <v>en-US</v>
    <v>a268hw</v>
    <v>268435456</v>
    <v>268435459</v>
    <v>1</v>
    <v>5</v>
    <v>Sel Sector:H Care SPDR (ARCX:XLV)</v>
    <v>6</v>
    <v>7</v>
    <v>Finance</v>
    <v>8</v>
    <v>107.1</v>
    <v>73.540000000000006</v>
    <v>0.96830000000000005</v>
    <v>0.35</v>
    <v>3.2790000000000002E-3</v>
    <v>USD</v>
    <v>NYSE Arca</v>
    <v>ARCX</v>
    <v>1.4000000000000002E-3</v>
    <v>107.53</v>
    <v>ETF</v>
    <v>44035.673093101563</v>
    <v>48</v>
    <v>106.91</v>
    <v>23226194903.959999</v>
    <v>Sel Sector:H Care SPDR</v>
    <v>107.21</v>
    <v>106.75</v>
    <v>107.1</v>
    <v>XLV</v>
    <v>Sel Sector:H Care SPDR (ARCX:XLV)</v>
    <v>2435454</v>
    <v>8842846</v>
  </rv>
  <rv s="2">
    <v>49</v>
  </rv>
  <rv s="0">
    <v>https://www.bing.com/financeapi/forcetrigger?t=a1vf8m&amp;q=ARCX%3aIHI&amp;form=skydnc</v>
    <v>Learn more on Bing</v>
  </rv>
  <rv s="3">
    <v>en-US</v>
    <v>a1vf8m</v>
    <v>268435456</v>
    <v>268435459</v>
    <v>1</v>
    <v>5</v>
    <v>iShares:US Med Dev ETF (ARCX:IHI)</v>
    <v>6</v>
    <v>7</v>
    <v>Finance</v>
    <v>8</v>
    <v>293.43669999999997</v>
    <v>183.25</v>
    <v>1.0038</v>
    <v>2.4167000000000001</v>
    <v>8.3040000000000006E-3</v>
    <v>USD</v>
    <v>NYSE Arca</v>
    <v>ARCX</v>
    <v>4.3E-3</v>
    <v>295.52679999999998</v>
    <v>ETF</v>
    <v>44035.673854166664</v>
    <v>51</v>
    <v>292</v>
    <v>6604812034.3599997</v>
    <v>iShares:US Med Dev ETF</v>
    <v>292</v>
    <v>291.02</v>
    <v>293.43669999999997</v>
    <v>IHI</v>
    <v>iShares:US Med Dev ETF (ARCX:IHI)</v>
    <v>68565</v>
    <v>285787</v>
  </rv>
  <rv s="2">
    <v>52</v>
  </rv>
  <rv s="0">
    <v>https://www.bing.com/financeapi/forcetrigger?t=brfebh&amp;q=XNAS%3aWCLD&amp;form=skydnc</v>
    <v>Learn more on Bing</v>
  </rv>
  <rv s="5">
    <v>en-US</v>
    <v>brfebh</v>
    <v>268435456</v>
    <v>268435459</v>
    <v>1</v>
    <v>11</v>
    <v>WisdomTree:Cloud Cmptng (XNAS:WCLD)</v>
    <v>6</v>
    <v>12</v>
    <v>Finance</v>
    <v>13</v>
    <v>42.77</v>
    <v>18.989999999999998</v>
    <v>0.255</v>
    <v>6.2780000000000006E-3</v>
    <v>USD</v>
    <v>Nasdaq Stock Market</v>
    <v>XNAS</v>
    <v>41.280099999999997</v>
    <v>ETF</v>
    <v>44035.662376678127</v>
    <v>54</v>
    <v>40.44</v>
    <v>418823144.10000002</v>
    <v>WisdomTree:Cloud Cmptng</v>
    <v>40.700000000000003</v>
    <v>40.619999999999997</v>
    <v>40.875</v>
    <v>WCLD</v>
    <v>WisdomTree:Cloud Cmptng (XNAS:WCLD)</v>
    <v>205710</v>
    <v>828749</v>
  </rv>
  <rv s="2">
    <v>55</v>
  </rv>
  <rv s="0">
    <v>https://www.bing.com/financeapi/forcetrigger?t=bprn6h&amp;q=XNAS%3aCLOU&amp;form=skydnc</v>
    <v>Learn more on Bing</v>
  </rv>
  <rv s="4">
    <v>en-US</v>
    <v>bprn6h</v>
    <v>268435456</v>
    <v>268435459</v>
    <v>1</v>
    <v>9</v>
    <v>Glbl X Cloud Computing (XNAS:CLOU)</v>
    <v>6</v>
    <v>10</v>
    <v>Finance</v>
    <v>13</v>
    <v>23.19</v>
    <v>12.36</v>
    <v>0.15</v>
    <v>6.6730000000000001E-3</v>
    <v>USD</v>
    <v>Nasdaq Stock Market</v>
    <v>XNAS</v>
    <v>6.8000000000000005E-3</v>
    <v>22.78</v>
    <v>ETF</v>
    <v>44035.663325381247</v>
    <v>57</v>
    <v>22.38</v>
    <v>806018350.36000001</v>
    <v>Glbl X Cloud Computing</v>
    <v>22.51</v>
    <v>22.48</v>
    <v>22.63</v>
    <v>CLOU</v>
    <v>Glbl X Cloud Computing (XNAS:CLOU)</v>
    <v>398496</v>
    <v>1237600</v>
  </rv>
  <rv s="2">
    <v>58</v>
  </rv>
  <rv s="0">
    <v>https://www.bing.com/financeapi/forcetrigger?t=a232h7&amp;q=XNAS%3aSKYY&amp;form=skydnc</v>
    <v>Learn more on Bing</v>
  </rv>
  <rv s="3">
    <v>en-US</v>
    <v>a232h7</v>
    <v>268435456</v>
    <v>268435459</v>
    <v>1</v>
    <v>5</v>
    <v>Frst Tr II:CloudComp (XNAS:SKYY)</v>
    <v>6</v>
    <v>7</v>
    <v>Finance</v>
    <v>8</v>
    <v>78.92</v>
    <v>45</v>
    <v>0.90910000000000002</v>
    <v>-8.2000000000000003E-2</v>
    <v>-1.059E-3</v>
    <v>USD</v>
    <v>Nasdaq Stock Market</v>
    <v>XNAS</v>
    <v>6.0000000000000001E-3</v>
    <v>78.14</v>
    <v>ETF</v>
    <v>44035.673496585157</v>
    <v>60</v>
    <v>76.91</v>
    <v>4448408839.3800001</v>
    <v>Frst Tr II:CloudComp</v>
    <v>77.52</v>
    <v>77.430000000000007</v>
    <v>77.347999999999999</v>
    <v>SKYY</v>
    <v>Frst Tr II:CloudComp (XNAS:SKYY)</v>
    <v>174232</v>
    <v>532387</v>
  </rv>
  <rv s="2">
    <v>61</v>
  </rv>
  <rv s="0">
    <v>https://www.bing.com/financeapi/forcetrigger?t=a1nq3m&amp;q=BATS%3aARKG&amp;form=skydnc</v>
    <v>Learn more on Bing</v>
  </rv>
  <rv s="3">
    <v>en-US</v>
    <v>a1nq3m</v>
    <v>268435456</v>
    <v>268435459</v>
    <v>1</v>
    <v>5</v>
    <v>ARK Genomic Revolution (BATS:ARKG)</v>
    <v>6</v>
    <v>7</v>
    <v>Finance</v>
    <v>8</v>
    <v>59.5</v>
    <v>24</v>
    <v>1.5559000000000001</v>
    <v>3.5000000000000003E-2</v>
    <v>6.1400000000000007E-4</v>
    <v>USD</v>
    <v>CBOE BZX Exchange</v>
    <v>BATS</v>
    <v>7.4999999999999997E-3</v>
    <v>57.49</v>
    <v>ETF</v>
    <v>44035.672638888886</v>
    <v>63</v>
    <v>56.64</v>
    <v>1323941282.4159999</v>
    <v>ARK Genomic Revolution</v>
    <v>57.11</v>
    <v>57</v>
    <v>57.034999999999997</v>
    <v>ARKG</v>
    <v>ARK Genomic Revolution (BATS:ARKG)</v>
    <v>230926</v>
    <v>786170</v>
  </rv>
  <rv s="2">
    <v>64</v>
  </rv>
  <rv s="0">
    <v>https://www.bing.com/financeapi/forcetrigger?t=a1nqf2&amp;q=ARCX%3aARKW&amp;form=skydnc</v>
    <v>Learn more on Bing</v>
  </rv>
  <rv s="3">
    <v>en-US</v>
    <v>a1nqf2</v>
    <v>268435456</v>
    <v>268435459</v>
    <v>1</v>
    <v>5</v>
    <v>ARK Next Gen Int ETF (ARCX:ARKW)</v>
    <v>6</v>
    <v>7</v>
    <v>Finance</v>
    <v>8</v>
    <v>100.91</v>
    <v>40.494999999999997</v>
    <v>1.194</v>
    <v>-0.09</v>
    <v>-9.1869999999999994E-4</v>
    <v>USD</v>
    <v>NYSE Arca</v>
    <v>ARCX</v>
    <v>7.4999999999999997E-3</v>
    <v>99.17</v>
    <v>ETF</v>
    <v>44035.67338231406</v>
    <v>66</v>
    <v>97.71</v>
    <v>1305706301.7460001</v>
    <v>ARK Next Gen Int ETF</v>
    <v>98.61</v>
    <v>97.96</v>
    <v>97.87</v>
    <v>ARKW</v>
    <v>ARK Next Gen Int ETF (ARCX:ARKW)</v>
    <v>279490</v>
    <v>706257</v>
  </rv>
  <rv s="2">
    <v>67</v>
  </rv>
  <rv s="0">
    <v>https://www.bing.com/financeapi/forcetrigger?t=a1nq6h&amp;q=ARCX%3aARKK&amp;form=skydnc</v>
    <v>Learn more on Bing</v>
  </rv>
  <rv s="3">
    <v>en-US</v>
    <v>a1nq6h</v>
    <v>268435456</v>
    <v>268435459</v>
    <v>1</v>
    <v>5</v>
    <v>ARK Innovation (ARCX:ARKK)</v>
    <v>6</v>
    <v>7</v>
    <v>Finance</v>
    <v>8</v>
    <v>84.95</v>
    <v>33</v>
    <v>1.4609000000000001</v>
    <v>0.14499999999999999</v>
    <v>1.758E-3</v>
    <v>USD</v>
    <v>NYSE Arca</v>
    <v>ARCX</v>
    <v>7.4999999999999997E-3</v>
    <v>83.59</v>
    <v>ETF</v>
    <v>44035.673488888278</v>
    <v>69</v>
    <v>82.185000000000002</v>
    <v>4805316936.7559996</v>
    <v>ARK Innovation</v>
    <v>82.9</v>
    <v>82.49</v>
    <v>82.635000000000005</v>
    <v>ARKK</v>
    <v>ARK Innovation (ARCX:ARKK)</v>
    <v>564304</v>
    <v>1712853</v>
  </rv>
  <rv s="2">
    <v>70</v>
  </rv>
  <rv s="0">
    <v>https://www.bing.com/financeapi/forcetrigger?t=bosz7w&amp;q=ARCX%3aARKF&amp;form=skydnc</v>
    <v>Learn more on Bing</v>
  </rv>
  <rv s="5">
    <v>en-US</v>
    <v>bosz7w</v>
    <v>268435456</v>
    <v>268435459</v>
    <v>1</v>
    <v>11</v>
    <v>Ark Fintech Innovation (ARCX:ARKF)</v>
    <v>6</v>
    <v>12</v>
    <v>Finance</v>
    <v>8</v>
    <v>35.83</v>
    <v>16.940000000000001</v>
    <v>-0.14499999999999999</v>
    <v>-4.1279999999999997E-3</v>
    <v>USD</v>
    <v>NYSE Arca</v>
    <v>ARCX</v>
    <v>35.340000000000003</v>
    <v>ETF</v>
    <v>44035.672967453123</v>
    <v>72</v>
    <v>34.984999999999999</v>
    <v>221112884.73800001</v>
    <v>Ark Fintech Innovation</v>
    <v>35</v>
    <v>35.130000000000003</v>
    <v>34.984999999999999</v>
    <v>ARKF</v>
    <v>Ark Fintech Innovation (ARCX:ARKF)</v>
    <v>99941</v>
    <v>301722</v>
  </rv>
  <rv s="2">
    <v>73</v>
  </rv>
  <rv s="0">
    <v>https://www.bing.com/financeapi/forcetrigger?t=a1nq9c&amp;q=BATS%3aARKQ&amp;form=skydnc</v>
    <v>Learn more on Bing</v>
  </rv>
  <rv s="3">
    <v>en-US</v>
    <v>a1nq9c</v>
    <v>268435456</v>
    <v>268435459</v>
    <v>1</v>
    <v>5</v>
    <v>ARK Autonomous Tch &amp; Rob (BATS:ARKQ)</v>
    <v>6</v>
    <v>7</v>
    <v>Finance</v>
    <v>8</v>
    <v>54.85</v>
    <v>26.19</v>
    <v>1.1907000000000001</v>
    <v>0.52</v>
    <v>9.6579999999999999E-3</v>
    <v>USD</v>
    <v>CBOE BZX Exchange</v>
    <v>BATS</v>
    <v>7.4999999999999997E-3</v>
    <v>54.569899999999997</v>
    <v>ETF</v>
    <v>44035.672719907408</v>
    <v>75</v>
    <v>54.01</v>
    <v>316721107.10100001</v>
    <v>ARK Autonomous Tch &amp; Rob</v>
    <v>54.33</v>
    <v>53.84</v>
    <v>54.36</v>
    <v>ARKQ</v>
    <v>ARK Autonomous Tch &amp; Rob (BATS:ARKQ)</v>
    <v>88046</v>
    <v>188262</v>
  </rv>
  <rv s="2">
    <v>76</v>
  </rv>
  <rv s="0">
    <v>https://www.bing.com/financeapi/forcetrigger?t=a1rqkr&amp;q=BATS%3aEFG&amp;form=skydnc</v>
    <v>Learn more on Bing</v>
  </rv>
  <rv s="3">
    <v>en-US</v>
    <v>a1rqkr</v>
    <v>268435456</v>
    <v>268435459</v>
    <v>1</v>
    <v>5</v>
    <v>iShares:MSCI EAFE Gro (BATS:EFG)</v>
    <v>6</v>
    <v>7</v>
    <v>Finance</v>
    <v>8</v>
    <v>88.66</v>
    <v>60.13</v>
    <v>0.87560000000000004</v>
    <v>0.08</v>
    <v>9.0700000000000004E-4</v>
    <v>USD</v>
    <v>CBOE BZX Exchange</v>
    <v>BATS</v>
    <v>4.0000000000000001E-3</v>
    <v>88.53</v>
    <v>ETF</v>
    <v>44035.671873865627</v>
    <v>78</v>
    <v>88.11</v>
    <v>7355815737.4799995</v>
    <v>iShares:MSCI EAFE Gro</v>
    <v>88.23</v>
    <v>88.2</v>
    <v>88.28</v>
    <v>EFG</v>
    <v>iShares:MSCI EAFE Gro (BATS:EFG)</v>
    <v>103049</v>
    <v>403406</v>
  </rv>
  <rv s="2">
    <v>79</v>
  </rv>
  <rv s="0">
    <v>https://www.bing.com/financeapi/forcetrigger?t=a1w6ww&amp;q=ARCX%3aJKH&amp;form=skydnc</v>
    <v>Learn more on Bing</v>
  </rv>
  <rv s="3">
    <v>en-US</v>
    <v>a1w6ww</v>
    <v>268435456</v>
    <v>268435459</v>
    <v>1</v>
    <v>5</v>
    <v>iShares:Mornstr MC-Gro (ARCX:JKH)</v>
    <v>6</v>
    <v>7</v>
    <v>Finance</v>
    <v>8</v>
    <v>315.73680000000002</v>
    <v>183.43979999999999</v>
    <v>0.98599999999999999</v>
    <v>4.0568</v>
    <v>1.3016000000000002E-2</v>
    <v>USD</v>
    <v>NYSE Arca</v>
    <v>ARCX</v>
    <v>3.0000000000000001E-3</v>
    <v>315.73680000000002</v>
    <v>ETF</v>
    <v>44035.670219907406</v>
    <v>81</v>
    <v>314.14999999999998</v>
    <v>806675466.22000003</v>
    <v>iShares:Mornstr MC-Gro</v>
    <v>314.66000000000003</v>
    <v>311.68</v>
    <v>315.73680000000002</v>
    <v>JKH</v>
    <v>iShares:Mornstr MC-Gro (ARCX:JKH)</v>
    <v>7778</v>
    <v>25615</v>
  </rv>
  <rv s="2">
    <v>82</v>
  </rv>
  <rv s="0">
    <v>https://www.bing.com/financeapi/forcetrigger?t=a25gmw&amp;q=ARCX%3aVNQ&amp;form=skydnc</v>
    <v>Learn more on Bing</v>
  </rv>
  <rv s="3">
    <v>en-US</v>
    <v>a25gmw</v>
    <v>268435456</v>
    <v>268435459</v>
    <v>1</v>
    <v>5</v>
    <v>Vanguard RE Idx;ETF (ARCX:VNQ)</v>
    <v>6</v>
    <v>7</v>
    <v>Finance</v>
    <v>8</v>
    <v>99.72</v>
    <v>55.58</v>
    <v>0.93120000000000003</v>
    <v>-0.13</v>
    <v>-1.6429999999999999E-3</v>
    <v>USD</v>
    <v>NYSE Arca</v>
    <v>ARCX</v>
    <v>1.1999999999999999E-3</v>
    <v>79.41</v>
    <v>ETF</v>
    <v>44035.673182870371</v>
    <v>84</v>
    <v>78.599999999999994</v>
    <v>28295956262</v>
    <v>Vanguard RE Idx;ETF</v>
    <v>79.040000000000006</v>
    <v>79.14</v>
    <v>79.010000000000005</v>
    <v>VNQ</v>
    <v>Vanguard RE Idx;ETF (ARCX:VNQ)</v>
    <v>1261833</v>
    <v>4800154</v>
  </rv>
  <rv s="2">
    <v>85</v>
  </rv>
  <rv s="0">
    <v>https://www.bing.com/financeapi/forcetrigger?t=a266rw&amp;q=ARCX%3aXHB&amp;form=skydnc</v>
    <v>Learn more on Bing</v>
  </rv>
  <rv s="3">
    <v>en-US</v>
    <v>a266rw</v>
    <v>268435456</v>
    <v>268435459</v>
    <v>1</v>
    <v>5</v>
    <v>SPDR S&amp;P Homebuilders (ARCX:XHB)</v>
    <v>6</v>
    <v>7</v>
    <v>Finance</v>
    <v>8</v>
    <v>49.344999999999999</v>
    <v>23.95</v>
    <v>1.2615000000000001</v>
    <v>0.61919999999999997</v>
    <v>1.2735000000000002E-2</v>
    <v>USD</v>
    <v>NYSE Arca</v>
    <v>ARCX</v>
    <v>3.4999999999999996E-3</v>
    <v>49.524999999999999</v>
    <v>ETF</v>
    <v>44035.673382985937</v>
    <v>87</v>
    <v>48.94</v>
    <v>808077459.72000003</v>
    <v>SPDR S&amp;P Homebuilders</v>
    <v>49.01</v>
    <v>48.62</v>
    <v>49.239199999999997</v>
    <v>XHB</v>
    <v>SPDR S&amp;P Homebuilders (ARCX:XHB)</v>
    <v>1640343</v>
    <v>2204590</v>
  </rv>
  <rv s="2">
    <v>88</v>
  </rv>
  <rv s="0">
    <v>https://www.bing.com/financeapi/forcetrigger?t=bjq3u2&amp;q=Fidelity+ZERO+Lrg+Cap+Ix&amp;form=skydnc</v>
    <v>Learn more on Bing</v>
  </rv>
  <rv s="1">
    <v>en-US</v>
    <v>bjq3u2</v>
    <v>268435456</v>
    <v>268435461</v>
    <v>1</v>
    <v>0</v>
    <v>Fidelity ZERO Lrg Cap Ix</v>
    <v>2</v>
    <v>3</v>
    <v>Finance</v>
    <v>4</v>
    <v>7.0000000000000007E-2</v>
    <v>6.0289999999999996E-3</v>
    <v>US</v>
    <v>USD</v>
    <v>0</v>
    <v>Mutual Fund</v>
    <v>44034</v>
    <v>44035.54255917656</v>
    <v>90</v>
    <v>Fidelity ZERO Lrg Cap Ix</v>
    <v>2032660775</v>
    <v>11.61</v>
    <v>11.68</v>
    <v>0</v>
    <v>4.0761000000000006E-2</v>
    <v>1.1444000000000001E-2</v>
    <v>0.11654199999999999</v>
    <v>0.135375</v>
    <v>0</v>
    <v>0</v>
    <v>2.2242000000000001E-2</v>
    <v>FNILX</v>
    <v>Fidelity ZERO Lrg Cap Ix</v>
  </rv>
  <rv s="2">
    <v>91</v>
  </rv>
  <rv s="0">
    <v>https://www.bing.com/financeapi/forcetrigger?t=a1vwrw&amp;q=ARCX%3aIVV&amp;form=skydnc</v>
    <v>Learn more on Bing</v>
  </rv>
  <rv s="3">
    <v>en-US</v>
    <v>a1vwrw</v>
    <v>268435456</v>
    <v>268435459</v>
    <v>1</v>
    <v>5</v>
    <v>iShares:Core S&amp;P 500 (ARCX:IVV)</v>
    <v>6</v>
    <v>7</v>
    <v>Finance</v>
    <v>8</v>
    <v>340.63119999999998</v>
    <v>220.2756</v>
    <v>1</v>
    <v>-1.0549999999999999</v>
    <v>-3.215E-3</v>
    <v>USD</v>
    <v>NYSE Arca</v>
    <v>ARCX</v>
    <v>4.0000000000000002E-4</v>
    <v>328.51</v>
    <v>ETF</v>
    <v>44035.672511574077</v>
    <v>93</v>
    <v>326.83</v>
    <v>194759762074.48001</v>
    <v>iShares:Core S&amp;P 500</v>
    <v>327.685</v>
    <v>328.13</v>
    <v>327.07499999999999</v>
    <v>IVV</v>
    <v>iShares:Core S&amp;P 500 (ARCX:IVV)</v>
    <v>809896</v>
    <v>3974515</v>
  </rv>
  <rv s="2">
    <v>94</v>
  </rv>
  <rv s="0">
    <v>https://www.bing.com/financeapi/forcetrigger?t=a25hm7&amp;q=ARCX%3aVOO&amp;form=skydnc</v>
    <v>Learn more on Bing</v>
  </rv>
  <rv s="3">
    <v>en-US</v>
    <v>a25hm7</v>
    <v>268435456</v>
    <v>268435459</v>
    <v>1</v>
    <v>5</v>
    <v>Vanguard 500 Idx;ETF (ARCX:VOO)</v>
    <v>6</v>
    <v>7</v>
    <v>Finance</v>
    <v>8</v>
    <v>311.58999999999997</v>
    <v>200.55</v>
    <v>1.0004999999999999</v>
    <v>-1.1000000000000001</v>
    <v>-3.663E-3</v>
    <v>USD</v>
    <v>NYSE Arca</v>
    <v>ARCX</v>
    <v>4.0000000000000002E-4</v>
    <v>300.62</v>
    <v>ETF</v>
    <v>44035.673495370371</v>
    <v>96</v>
    <v>299.10000000000002</v>
    <v>147733916353</v>
    <v>Vanguard 500 Idx;ETF</v>
    <v>299.87</v>
    <v>300.3</v>
    <v>299.2</v>
    <v>VOO</v>
    <v>Vanguard 500 Idx;ETF (ARCX:VOO)</v>
    <v>1442517</v>
    <v>3512053</v>
  </rv>
  <rv s="2">
    <v>97</v>
  </rv>
  <rv s="0">
    <v>https://www.bing.com/financeapi/forcetrigger?t=a26aur&amp;q=ARCX%3aXSD&amp;form=skydnc</v>
    <v>Learn more on Bing</v>
  </rv>
  <rv s="3">
    <v>en-US</v>
    <v>a26aur</v>
    <v>268435456</v>
    <v>268435459</v>
    <v>1</v>
    <v>5</v>
    <v>SPDR S&amp;P Semiconductor (ARCX:XSD)</v>
    <v>6</v>
    <v>7</v>
    <v>Finance</v>
    <v>8</v>
    <v>122.42</v>
    <v>68.948099999999997</v>
    <v>1.2555000000000001</v>
    <v>0.85</v>
    <v>7.0930000000000003E-3</v>
    <v>USD</v>
    <v>NYSE Arca</v>
    <v>ARCX</v>
    <v>3.4999999999999996E-3</v>
    <v>120.96</v>
    <v>ETF</v>
    <v>44035.6718287037</v>
    <v>99</v>
    <v>119.749</v>
    <v>498411802.41000003</v>
    <v>SPDR S&amp;P Semiconductor</v>
    <v>119.8</v>
    <v>119.84</v>
    <v>120.69</v>
    <v>XSD</v>
    <v>SPDR S&amp;P Semiconductor (ARCX:XSD)</v>
    <v>27200</v>
    <v>51006</v>
  </rv>
  <rv s="2">
    <v>100</v>
  </rv>
  <rv s="0">
    <v>https://www.bing.com/financeapi/forcetrigger?t=a235f2&amp;q=XNAS%3aSMH&amp;form=skydnc</v>
    <v>Learn more on Bing</v>
  </rv>
  <rv s="3">
    <v>en-US</v>
    <v>a235f2</v>
    <v>268435456</v>
    <v>268435459</v>
    <v>1</v>
    <v>5</v>
    <v>VnEck Vctrs:Semicnd ETF (XNAS:SMH)</v>
    <v>6</v>
    <v>7</v>
    <v>Finance</v>
    <v>8</v>
    <v>165.17</v>
    <v>96</v>
    <v>1.1604000000000001</v>
    <v>-0.23</v>
    <v>-1.4039999999999999E-3</v>
    <v>USD</v>
    <v>Nasdaq Stock Market</v>
    <v>XNAS</v>
    <v>3.4999999999999996E-3</v>
    <v>165.05</v>
    <v>ETF</v>
    <v>44035.673127974216</v>
    <v>102</v>
    <v>163.11000000000001</v>
    <v>2175612032.5799999</v>
    <v>VnEck Vctrs:Semicnd ETF</v>
    <v>163.82</v>
    <v>163.78</v>
    <v>163.55000000000001</v>
    <v>SMH</v>
    <v>VnEck Vctrs:Semicnd ETF (XNAS:SMH)</v>
    <v>945426</v>
    <v>3356408</v>
  </rv>
  <rv s="2">
    <v>103</v>
  </rv>
  <rv s="0">
    <v>https://www.bing.com/financeapi/forcetrigger?t=a267a2&amp;q=ARCX%3aXITK&amp;form=skydnc</v>
    <v>Learn more on Bing</v>
  </rv>
  <rv s="3">
    <v>en-US</v>
    <v>a267a2</v>
    <v>268435456</v>
    <v>268435459</v>
    <v>1</v>
    <v>5</v>
    <v>SPDR FS Innovative Tech (ARCX:XITK)</v>
    <v>6</v>
    <v>7</v>
    <v>Finance</v>
    <v>8</v>
    <v>159.9</v>
    <v>81.5</v>
    <v>1.1793</v>
    <v>8.4099999999999994E-2</v>
    <v>5.4040000000000002E-4</v>
    <v>USD</v>
    <v>NYSE Arca</v>
    <v>ARCX</v>
    <v>4.5000000000000005E-3</v>
    <v>157.12860000000001</v>
    <v>ETF</v>
    <v>44035.672124872654</v>
    <v>105</v>
    <v>155.7141</v>
    <v>145300746.91</v>
    <v>SPDR FS Innovative Tech</v>
    <v>156.75</v>
    <v>155.63</v>
    <v>155.7141</v>
    <v>XITK</v>
    <v>SPDR FS Innovative Tech (ARCX:XITK)</v>
    <v>4996</v>
    <v>33263</v>
  </rv>
  <rv s="2">
    <v>106</v>
  </rv>
  <rv s="0">
    <v>https://www.bing.com/financeapi/forcetrigger?t=a267zr&amp;q=ARCX%3aXLK&amp;form=skydnc</v>
    <v>Learn more on Bing</v>
  </rv>
  <rv s="3">
    <v>en-US</v>
    <v>a267zr</v>
    <v>268435456</v>
    <v>268435459</v>
    <v>1</v>
    <v>5</v>
    <v>Sel Sector:Tech SPDR (ARCX:XLK)</v>
    <v>6</v>
    <v>7</v>
    <v>Finance</v>
    <v>8</v>
    <v>110.38</v>
    <v>68.099999999999994</v>
    <v>0.98280000000000001</v>
    <v>-1.1000000000000001</v>
    <v>-1.0059E-2</v>
    <v>USD</v>
    <v>NYSE Arca</v>
    <v>ARCX</v>
    <v>1.4000000000000002E-3</v>
    <v>109.46</v>
    <v>ETF</v>
    <v>44035.673632395316</v>
    <v>108</v>
    <v>108.26</v>
    <v>31691450861.5</v>
    <v>Sel Sector:Tech SPDR</v>
    <v>108.76</v>
    <v>109.36</v>
    <v>108.26</v>
    <v>XLK</v>
    <v>Sel Sector:Tech SPDR (ARCX:XLK)</v>
    <v>3256348</v>
    <v>10068585</v>
  </rv>
  <rv s="2">
    <v>109</v>
  </rv>
  <rv s="0">
    <v>https://www.bing.com/financeapi/forcetrigger?t=a25bf2&amp;q=ARCX%3aVGT&amp;form=skydnc</v>
    <v>Learn more on Bing</v>
  </rv>
  <rv s="3">
    <v>en-US</v>
    <v>a25bf2</v>
    <v>268435456</v>
    <v>268435459</v>
    <v>1</v>
    <v>5</v>
    <v>Vanguard InfoTch Idx;ETF (ARCX:VGT)</v>
    <v>6</v>
    <v>7</v>
    <v>Finance</v>
    <v>8</v>
    <v>294.94</v>
    <v>179.45</v>
    <v>1.0276000000000001</v>
    <v>-2.16</v>
    <v>-7.4039999999999991E-3</v>
    <v>USD</v>
    <v>NYSE Arca</v>
    <v>ARCX</v>
    <v>1E-3</v>
    <v>292.43</v>
    <v>ETF</v>
    <v>44035.672743055555</v>
    <v>111</v>
    <v>289.57</v>
    <v>32755672567</v>
    <v>Vanguard InfoTch Idx;ETF</v>
    <v>290.73</v>
    <v>291.73</v>
    <v>289.57</v>
    <v>VGT</v>
    <v>Vanguard InfoTch Idx;ETF (ARCX:VGT)</v>
    <v>317680</v>
    <v>742417</v>
  </rv>
  <rv s="2">
    <v>112</v>
  </rv>
  <rv s="0">
    <v>https://www.bing.com/financeapi/forcetrigger?t=a1tf77&amp;q=ARCX%3aFTEC&amp;form=skydnc</v>
    <v>Learn more on Bing</v>
  </rv>
  <rv s="3">
    <v>en-US</v>
    <v>a1tf77</v>
    <v>268435456</v>
    <v>268435459</v>
    <v>1</v>
    <v>5</v>
    <v>Fidelity MSCI Info Tech (ARCX:FTEC)</v>
    <v>6</v>
    <v>7</v>
    <v>Finance</v>
    <v>8</v>
    <v>87.1</v>
    <v>53</v>
    <v>1.0267999999999999</v>
    <v>-0.61</v>
    <v>-7.0789999999999994E-3</v>
    <v>USD</v>
    <v>NYSE Arca</v>
    <v>ARCX</v>
    <v>8.0000000000000004E-4</v>
    <v>86.38</v>
    <v>ETF</v>
    <v>44035.672511574077</v>
    <v>114</v>
    <v>85.56</v>
    <v>4067341583</v>
    <v>Fidelity MSCI Info Tech</v>
    <v>85.96</v>
    <v>86.17</v>
    <v>85.56</v>
    <v>FTEC</v>
    <v>Fidelity MSCI Info Tech (ARCX:FTEC)</v>
    <v>127177</v>
    <v>495095</v>
  </rv>
  <rv s="2">
    <v>115</v>
  </rv>
  <rv s="0">
    <v>https://www.bing.com/financeapi/forcetrigger?t=bokc77&amp;q=ARCX%3aGDAT&amp;form=skydnc</v>
    <v>Learn more on Bing</v>
  </rv>
  <rv s="4">
    <v>en-US</v>
    <v>bokc77</v>
    <v>268435456</v>
    <v>268435459</v>
    <v>1</v>
    <v>9</v>
    <v>Goldman:Data-Dvn Wld (ARCX:GDAT)</v>
    <v>6</v>
    <v>10</v>
    <v>Finance</v>
    <v>13</v>
    <v>67.62</v>
    <v>41.99</v>
    <v>0.29089999999999999</v>
    <v>4.3410000000000002E-3</v>
    <v>USD</v>
    <v>NYSE Arca</v>
    <v>ARCX</v>
    <v>5.0000000000000001E-3</v>
    <v>67.33</v>
    <v>ETF</v>
    <v>44035.656001180469</v>
    <v>117</v>
    <v>66.86</v>
    <v>32948625.699999999</v>
    <v>Goldman:Data-Dvn Wld</v>
    <v>66.86</v>
    <v>67.019099999999995</v>
    <v>67.31</v>
    <v>GDAT</v>
    <v>Goldman:Data-Dvn Wld (ARCX:GDAT)</v>
    <v>1567</v>
    <v>4033</v>
  </rv>
  <rv s="2">
    <v>118</v>
  </rv>
  <rv s="0">
    <v>https://www.bing.com/financeapi/forcetrigger?t=a1ueyc&amp;q=ARCX%3aHACK&amp;form=skydnc</v>
    <v>Learn more on Bing</v>
  </rv>
  <rv s="3">
    <v>en-US</v>
    <v>a1ueyc</v>
    <v>268435456</v>
    <v>268435459</v>
    <v>1</v>
    <v>5</v>
    <v>ETFMG Prime Cybr Sec ETF (ARCX:HACK)</v>
    <v>6</v>
    <v>7</v>
    <v>Finance</v>
    <v>8</v>
    <v>47.71</v>
    <v>29.02</v>
    <v>0.872</v>
    <v>0.39140000000000003</v>
    <v>8.2749999999999994E-3</v>
    <v>USD</v>
    <v>NYSE Arca</v>
    <v>ARCX</v>
    <v>7.1999999999999998E-3</v>
    <v>47.9</v>
    <v>ETF</v>
    <v>44035.672962522658</v>
    <v>120</v>
    <v>47.220100000000002</v>
    <v>1412750896.53</v>
    <v>ETFMG Prime Cybr Sec ETF</v>
    <v>47.27</v>
    <v>47.3</v>
    <v>47.691400000000002</v>
    <v>HACK</v>
    <v>ETFMG Prime Cybr Sec ETF (ARCX:HACK)</v>
    <v>90641</v>
    <v>182054</v>
  </rv>
  <rv s="2">
    <v>121</v>
  </rv>
  <rv s="0">
    <v>https://www.bing.com/financeapi/forcetrigger?t=bqf977&amp;q=ARCX%3aIHAK&amp;form=skydnc</v>
    <v>Learn more on Bing</v>
  </rv>
  <rv s="5">
    <v>en-US</v>
    <v>bqf977</v>
    <v>268435456</v>
    <v>268435459</v>
    <v>1</v>
    <v>11</v>
    <v>iShares:Cybersec &amp; Tech (ARCX:IHAK)</v>
    <v>6</v>
    <v>12</v>
    <v>Finance</v>
    <v>13</v>
    <v>33.539000000000001</v>
    <v>20.36</v>
    <v>0.31900000000000001</v>
    <v>9.6030000000000004E-3</v>
    <v>USD</v>
    <v>NYSE Arca</v>
    <v>ARCX</v>
    <v>33.54</v>
    <v>ETF</v>
    <v>44035.660436631253</v>
    <v>123</v>
    <v>33.099800000000002</v>
    <v>73096955</v>
    <v>iShares:Cybersec &amp; Tech</v>
    <v>33.21</v>
    <v>33.22</v>
    <v>33.539000000000001</v>
    <v>IHAK</v>
    <v>iShares:Cybersec &amp; Tech (ARCX:IHAK)</v>
    <v>19265</v>
    <v>63223</v>
  </rv>
  <rv s="2">
    <v>124</v>
  </rv>
  <rv s="0">
    <v>https://www.bing.com/financeapi/forcetrigger?t=a239nm&amp;q=XNAS%3aSNSR&amp;form=skydnc</v>
    <v>Learn more on Bing</v>
  </rv>
  <rv s="3">
    <v>en-US</v>
    <v>a239nm</v>
    <v>268435456</v>
    <v>268435459</v>
    <v>1</v>
    <v>5</v>
    <v>Glbl X Itrnt of Things (XNAS:SNSR)</v>
    <v>6</v>
    <v>7</v>
    <v>Finance</v>
    <v>8</v>
    <v>26.184999999999999</v>
    <v>14.809699999999999</v>
    <v>1.1566000000000001</v>
    <v>0.19500000000000001</v>
    <v>7.5029999999999993E-3</v>
    <v>USD</v>
    <v>Nasdaq Stock Market</v>
    <v>XNAS</v>
    <v>6.9999999999999993E-3</v>
    <v>26.184999999999999</v>
    <v>ETF</v>
    <v>44035.672789351855</v>
    <v>126</v>
    <v>26</v>
    <v>221536400</v>
    <v>Glbl X Itrnt of Things</v>
    <v>26.05</v>
    <v>25.99</v>
    <v>26.184999999999999</v>
    <v>SNSR</v>
    <v>Glbl X Itrnt of Things (XNAS:SNSR)</v>
    <v>13835</v>
    <v>66280</v>
  </rv>
  <rv s="2">
    <v>127</v>
  </rv>
  <rv s="0">
    <v>https://www.bing.com/financeapi/forcetrigger?t=bdl4cw&amp;q=Fidelity+ZERO+Tot+Mkt+Ix&amp;form=skydnc</v>
    <v>Learn more on Bing</v>
  </rv>
  <rv s="1">
    <v>en-US</v>
    <v>bdl4cw</v>
    <v>268435456</v>
    <v>268435461</v>
    <v>1</v>
    <v>0</v>
    <v>Fidelity ZERO Tot Mkt Ix</v>
    <v>2</v>
    <v>3</v>
    <v>Finance</v>
    <v>4</v>
    <v>0.06</v>
    <v>5.2170000000000003E-3</v>
    <v>US</v>
    <v>USD</v>
    <v>0</v>
    <v>Mutual Fund</v>
    <v>44034</v>
    <v>44035.542256259374</v>
    <v>129</v>
    <v>Fidelity ZERO Tot Mkt Ix</v>
    <v>5389492352</v>
    <v>11.5</v>
    <v>11.56</v>
    <v>0</v>
    <v>3.8321000000000001E-2</v>
    <v>1.426E-2</v>
    <v>9.3969000000000011E-2</v>
    <v>0.14371900000000001</v>
    <v>0</v>
    <v>0</v>
    <v>3.5270000000000002E-3</v>
    <v>FZROX</v>
    <v>Fidelity ZERO Tot Mkt Ix</v>
  </rv>
  <rv s="2">
    <v>130</v>
  </rv>
  <rv s="0">
    <v>https://www.bing.com/financeapi/forcetrigger?t=a25lrw&amp;q=ARCX%3aVTI&amp;form=skydnc</v>
    <v>Learn more on Bing</v>
  </rv>
  <rv s="3">
    <v>en-US</v>
    <v>a25lrw</v>
    <v>268435456</v>
    <v>268435459</v>
    <v>1</v>
    <v>5</v>
    <v>Vanguard TSM Idx;ETF (ARCX:VTI)</v>
    <v>6</v>
    <v>7</v>
    <v>Finance</v>
    <v>8</v>
    <v>172.55670000000001</v>
    <v>109.49</v>
    <v>1.0003</v>
    <v>-0.3</v>
    <v>-1.81E-3</v>
    <v>USD</v>
    <v>NYSE Arca</v>
    <v>ARCX</v>
    <v>4.0000000000000002E-4</v>
    <v>166.19</v>
    <v>ETF</v>
    <v>44035.673055335159</v>
    <v>132</v>
    <v>165.31</v>
    <v>143380330706</v>
    <v>Vanguard TSM Idx;ETF</v>
    <v>165.83</v>
    <v>165.78</v>
    <v>165.48</v>
    <v>VTI</v>
    <v>Vanguard TSM Idx;ETF (ARCX:VTI)</v>
    <v>1098349</v>
    <v>3125886</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https://www.bing.com/images/search?form=xlimg&amp;q=honda</v>
    <v>Image of HONDA MOTOR CO., LTD.</v>
    <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https://www.bing.com/images/search?form=xlimg&amp;q=wells+fargo</v>
    <v>Image of WELLS FARGO &amp; COMPANY</v>
    <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https://www.bing.com/images/search?form=xlimg&amp;q=bank+of+america</v>
    <v>Image of BANK OF AMERICA CORPORATION</v>
    <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https://www.bing.com/images/search?form=xlimg&amp;q=jpmorgan+chase</v>
    <v>Image of JPMORGAN CHASE &amp; CO.</v>
    <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https://www.bing.com/images/search?form=xlimg&amp;q=the+coca-cola+company</v>
    <v>Image of THE COCA-COLA COMPANY</v>
    <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https://www.bing.com/images/search?form=xlimg&amp;q=costco</v>
    <v>Image of COSTCO WHOLESALE CORPORATION</v>
    <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6</v>
    <v>24</v>
    <v>Finance</v>
    <v>8</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https://www.bing.com/images/search?form=xlimg&amp;q=six+flags</v>
    <v>Image of SIX FLAGS ENTERTAINMENT CORPORATION</v>
    <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https://www.bing.com/images/search?form=xlimg&amp;q=the+cheesecake+factory</v>
    <v>Image of THE CHEESECAKE FACTORY INCORPORATED</v>
    <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https://www.bing.com/images/search?form=xlimg&amp;q=wyndham+worldwide</v>
    <v>Image of WYNDHAM DESTINATIONS, INC.</v>
    <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https://www.bing.com/images/search?form=xlimg&amp;q=las+vegas+sands</v>
    <v>Image of LAS VEGAS SANDS CORP.</v>
    <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https://www.bing.com/images/search?form=xlimg&amp;q=starbucks</v>
    <v>Image of STARBUCKS CORPORATION</v>
    <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https://www.bing.com/images/search?form=xlimg&amp;q=exxon+mobil</v>
    <v>Image of EXXON MOBIL CORPORATION</v>
    <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https://www.bing.com/images/search?form=xlimg&amp;q=conocophillips</v>
    <v>Image of CONOCOPHILLIPS</v>
    <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6</v>
    <v>24</v>
    <v>Finance</v>
    <v>8</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https://www.bing.com/images/search?form=xlimg&amp;q=chevron+corporation</v>
    <v>Image of CHEVRON CORPORATION</v>
    <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https://www.bing.com/images/search?form=xlimg&amp;q=h%26r+block</v>
    <v>Image of H &amp; R BLOCK, INC.</v>
    <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https://www.bing.com/images/search?form=xlimg&amp;q=lowe%27s</v>
    <v>Image of LOWE`S COMPANIES, INC.</v>
    <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https://www.bing.com/images/search?form=xlimg&amp;q=at%26t</v>
    <v>Image of AT&amp;T INC.</v>
    <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v>1</v>
    </spb>
    <spb s="3">
      <v>1</v>
      <v>2</v>
      <v>2</v>
      <v>3</v>
      <v>4</v>
      <v>5</v>
      <v>4</v>
      <v>4</v>
      <v>4</v>
      <v>4</v>
      <v>4</v>
      <v>4</v>
      <v>4</v>
      <v>4</v>
      <v>2</v>
      <v>6</v>
      <v>7</v>
      <v>8</v>
      <v>9</v>
      <v>8</v>
    </spb>
    <spb s="4">
      <v>from previous close</v>
      <v>from previous close</v>
      <v>GMT</v>
      <v>GMT</v>
    </spb>
    <spb s="0">
      <v>1</v>
    </spb>
    <spb s="5">
      <v>1</v>
    </spb>
    <spb s="6">
      <v>2</v>
      <v>10</v>
      <v>2</v>
      <v>1</v>
      <v>2</v>
      <v>2</v>
      <v>2</v>
      <v>3</v>
      <v>4</v>
      <v>5</v>
      <v>2</v>
      <v>2</v>
      <v>4</v>
      <v>2</v>
      <v>3</v>
      <v>6</v>
      <v>9</v>
      <v>8</v>
      <v>8</v>
    </spb>
    <spb s="7">
      <v>Real-Time Nasdaq Last Sale</v>
      <v>from previous close</v>
      <v>Source: Nasdaq Last Sale</v>
      <v>from previous close</v>
      <v>GMT</v>
    </spb>
    <spb s="0">
      <v>2</v>
    </spb>
    <spb s="8">
      <v>2</v>
      <v>2</v>
      <v>1</v>
      <v>2</v>
      <v>2</v>
      <v>2</v>
      <v>3</v>
      <v>4</v>
      <v>5</v>
      <v>2</v>
      <v>2</v>
      <v>4</v>
      <v>2</v>
      <v>3</v>
      <v>6</v>
      <v>9</v>
      <v>8</v>
      <v>8</v>
    </spb>
    <spb s="0">
      <v>3</v>
    </spb>
    <spb s="9">
      <v>2</v>
      <v>2</v>
      <v>1</v>
      <v>2</v>
      <v>2</v>
      <v>2</v>
      <v>3</v>
      <v>4</v>
      <v>5</v>
      <v>2</v>
      <v>2</v>
      <v>2</v>
      <v>3</v>
      <v>6</v>
      <v>9</v>
      <v>8</v>
      <v>8</v>
    </spb>
    <spb s="7">
      <v>Delayed 15 minutes</v>
      <v>from previous close</v>
      <v>Source: Nasdaq</v>
      <v>from previous close</v>
      <v>GMT</v>
    </spb>
    <spb s="0">
      <v>4</v>
    </spb>
    <spb s="10">
      <v>1</v>
      <v>1</v>
    </spb>
    <spb s="11">
      <v>2</v>
      <v>10</v>
      <v>10</v>
      <v>2</v>
      <v>1</v>
      <v>2</v>
      <v>2</v>
      <v>2</v>
      <v>3</v>
      <v>3</v>
      <v>4</v>
      <v>5</v>
      <v>2</v>
      <v>2</v>
      <v>2</v>
      <v>3</v>
      <v>6</v>
      <v>9</v>
      <v>8</v>
      <v>11</v>
      <v>8</v>
      <v>3</v>
    </spb>
    <spb s="12">
      <v>Real-Time Nasdaq Last Sale</v>
      <v>from previous close</v>
      <v>from previous close</v>
      <v>Source: Nasdaq Last Sale</v>
      <v>GMT</v>
    </spb>
    <spb s="0">
      <v>5</v>
    </spb>
    <spb s="13">
      <v>0</v>
      <v>0</v>
    </spb>
    <spb s="14">
      <v>19</v>
      <v>1</v>
      <v>1</v>
    </spb>
    <spb s="15">
      <v>2</v>
      <v>10</v>
      <v>10</v>
      <v>2</v>
      <v>1</v>
      <v>2</v>
      <v>12</v>
      <v>2</v>
      <v>2</v>
      <v>3</v>
      <v>3</v>
      <v>4</v>
      <v>13</v>
      <v>2</v>
      <v>2</v>
      <v>2</v>
      <v>3</v>
      <v>6</v>
      <v>9</v>
      <v>8</v>
      <v>11</v>
      <v>8</v>
      <v>3</v>
    </spb>
    <spb s="15">
      <v>2</v>
      <v>10</v>
      <v>10</v>
      <v>2</v>
      <v>1</v>
      <v>2</v>
      <v>12</v>
      <v>2</v>
      <v>2</v>
      <v>3</v>
      <v>3</v>
      <v>4</v>
      <v>5</v>
      <v>2</v>
      <v>2</v>
      <v>2</v>
      <v>3</v>
      <v>6</v>
      <v>9</v>
      <v>8</v>
      <v>11</v>
      <v>8</v>
      <v>3</v>
    </spb>
    <spb s="0">
      <v>6</v>
    </spb>
    <spb s="16">
      <v>2</v>
      <v>2</v>
      <v>1</v>
      <v>2</v>
      <v>2</v>
      <v>2</v>
      <v>3</v>
      <v>4</v>
      <v>2</v>
      <v>2</v>
      <v>2</v>
      <v>3</v>
      <v>6</v>
      <v>9</v>
      <v>8</v>
      <v>8</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19" formatCode="dd/mm/yyyy"/>
    </x:dxf>
    <x:dxf>
      <x:numFmt numFmtId="2" formatCode="0.00"/>
    </x:dxf>
    <x:dxf>
      <x:numFmt numFmtId="27" formatCode="dd/mm/yyyy\ hh:mm"/>
    </x:dxf>
    <x:dxf>
      <x:numFmt numFmtId="4" formatCode="#,##0.00"/>
    </x:dxf>
    <x:dxf>
      <x:numFmt numFmtId="1" formatCode="0"/>
    </x:dxf>
    <x:dxf>
      <x:numFmt numFmtId="164" formatCode="_-[$¥-411]* #,##0_-;\-[$¥-411]* #,##0_-;_-[$¥-411]* &quot;-&quot;_-;_-@_-"/>
    </x:dxf>
  </dxfs>
  <richProperties>
    <rPr n="IsTitleField" t="b"/>
    <rPr n="ShouldShowInCell" t="b"/>
    <rPr n="IsHeroField" t="b"/>
  </richProperties>
  <richStyles>
    <rSty>
      <rpv i="0">1</rpv>
    </rSty>
    <rSty dxfid="0"/>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sortState xmlns:xlrd2="http://schemas.microsoft.com/office/spreadsheetml/2017/richdata2" ref="A2:O46">
    <sortCondition ref="E2:E46"/>
    <sortCondition descending="1" ref="O2:O46"/>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9" totalsRowShown="0">
  <autoFilter ref="A29:C39"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topLeftCell="A34" workbookViewId="0">
      <selection activeCell="B12" sqref="B12"/>
    </sheetView>
  </sheetViews>
  <sheetFormatPr defaultColWidth="11.42578125" defaultRowHeight="1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c r="A1" s="17" t="s">
        <v>0</v>
      </c>
      <c r="B1" s="17" t="s">
        <v>1</v>
      </c>
      <c r="C1" s="17" t="s">
        <v>2</v>
      </c>
      <c r="D1" s="17" t="s">
        <v>3</v>
      </c>
      <c r="E1" s="17" t="s">
        <v>4</v>
      </c>
      <c r="F1" s="17" t="s">
        <v>5</v>
      </c>
      <c r="G1" s="81" t="s">
        <v>6</v>
      </c>
      <c r="H1" s="81" t="s">
        <v>7</v>
      </c>
      <c r="I1" s="81" t="s">
        <v>8</v>
      </c>
      <c r="J1" s="81" t="s">
        <v>9</v>
      </c>
      <c r="K1" s="81" t="s">
        <v>10</v>
      </c>
      <c r="L1" s="19" t="s">
        <v>11</v>
      </c>
      <c r="M1" s="18" t="s">
        <v>12</v>
      </c>
      <c r="N1" s="18" t="s">
        <v>13</v>
      </c>
      <c r="O1" s="20" t="s">
        <v>14</v>
      </c>
    </row>
    <row r="2" spans="1:15">
      <c r="A2" s="1" t="e" vm="1">
        <v>#VALUE!</v>
      </c>
      <c r="B2" s="4" t="str">
        <f t="array" ref="B2">_FV(A2,"Ticker symbol",TRUE)</f>
        <v>FNBGX</v>
      </c>
      <c r="C2" s="1" t="s">
        <v>15</v>
      </c>
      <c r="D2" s="1" t="s">
        <v>16</v>
      </c>
      <c r="E2" s="1" t="s">
        <v>17</v>
      </c>
      <c r="F2" s="3">
        <f>IFERROR(_FV(A2,"Expense ratio",TRUE),"")</f>
        <v>2.9999999999999997E-4</v>
      </c>
      <c r="G2" s="16" t="str">
        <f t="array" ref="G2">IFERROR(_FV(A2,"Open"),"")</f>
        <v/>
      </c>
      <c r="H2" s="16" t="str">
        <f t="array" ref="H2">IFERROR(_FV(A2,"High"),"")</f>
        <v/>
      </c>
      <c r="I2" s="16" t="str">
        <f t="array" ref="I2">IFERROR(_FV(A2,"Low"),"")</f>
        <v/>
      </c>
      <c r="J2" s="16">
        <f t="array" ref="J2">IFERROR(_FV(A2,"Price"),"")</f>
        <v>17.34</v>
      </c>
      <c r="K2" s="82" t="str">
        <f>IFERROR((Table1[[#This Row],[Close]]+Table1[[#This Row],[Low]])/2,"")</f>
        <v/>
      </c>
      <c r="L2" s="3">
        <f t="array" ref="L2">IFERROR(_FV(A2,"Change (%)",TRUE),"")</f>
        <v>2.892E-3</v>
      </c>
      <c r="M2" s="16" t="str">
        <f>IFERROR(_FV(Table1[[#This Row],[Funds]],"52 week high",TRUE),"")</f>
        <v/>
      </c>
      <c r="N2" s="16" t="str">
        <f>IFERROR(_FV(Table1[[#This Row],[Funds]],"52 week low",TRUE),"")</f>
        <v/>
      </c>
      <c r="O2" s="15" t="str">
        <f>IFERROR((M2-J2)/M2,"")</f>
        <v/>
      </c>
    </row>
    <row r="3" spans="1:15">
      <c r="A3" s="14" t="e" vm="2">
        <v>#VALUE!</v>
      </c>
      <c r="B3" s="4" t="str">
        <f t="array" ref="B3">_FV(A3,"Ticker symbol",TRUE)</f>
        <v>BND</v>
      </c>
      <c r="C3" s="1" t="s">
        <v>15</v>
      </c>
      <c r="D3" s="1" t="s">
        <v>16</v>
      </c>
      <c r="E3" s="1" t="s">
        <v>17</v>
      </c>
      <c r="F3" s="3">
        <f>IFERROR(_FV(A3,"Expense ratio",TRUE),"")</f>
        <v>5.0000000000000001E-4</v>
      </c>
      <c r="G3" s="16">
        <f t="array" ref="G3">IFERROR(_FV(A3,"Open"),"")</f>
        <v>89.24</v>
      </c>
      <c r="H3" s="16">
        <f t="array" ref="H3">IFERROR(_FV(A3,"High"),"")</f>
        <v>89.24</v>
      </c>
      <c r="I3" s="16">
        <f t="array" ref="I3">IFERROR(_FV(A3,"Low"),"")</f>
        <v>89.15</v>
      </c>
      <c r="J3" s="16">
        <f t="array" ref="J3">IFERROR(_FV(A3,"Price"),"")</f>
        <v>89.17</v>
      </c>
      <c r="K3" s="82">
        <f>IFERROR((Table1[[#This Row],[Close]]+Table1[[#This Row],[Low]])/2,"")</f>
        <v>89.16</v>
      </c>
      <c r="L3" s="3">
        <f t="array" ref="L3">IFERROR(_FV(A3,"Change (%)",TRUE),"")</f>
        <v>6.7330000000000005E-4</v>
      </c>
      <c r="M3" s="16">
        <f>IFERROR(_FV(Table1[[#This Row],[Funds]],"52 week high",TRUE),"")</f>
        <v>89.32</v>
      </c>
      <c r="N3" s="16">
        <f>IFERROR(_FV(Table1[[#This Row],[Funds]],"52 week low",TRUE),"")</f>
        <v>76.489999999999995</v>
      </c>
      <c r="O3" s="15">
        <f>IFERROR((M3-J3)/M3,"")</f>
        <v>1.6793551276308943E-3</v>
      </c>
    </row>
    <row r="4" spans="1:15">
      <c r="A4" s="14" t="e" vm="3">
        <v>#VALUE!</v>
      </c>
      <c r="B4" s="4" t="str">
        <f t="array" ref="B4">_FV(A4,"Ticker symbol",TRUE)</f>
        <v>AGG</v>
      </c>
      <c r="C4" s="1" t="s">
        <v>15</v>
      </c>
      <c r="D4" s="1" t="s">
        <v>16</v>
      </c>
      <c r="E4" s="1" t="s">
        <v>17</v>
      </c>
      <c r="F4" s="3">
        <f>IFERROR(_FV(A4,"Expense ratio",TRUE),"")</f>
        <v>4.0000000000000002E-4</v>
      </c>
      <c r="G4" s="16">
        <f t="array" ref="G4">IFERROR(_FV(A4,"Open"),"")</f>
        <v>119.33499999999999</v>
      </c>
      <c r="H4" s="16">
        <f t="array" ref="H4">IFERROR(_FV(A4,"High"),"")</f>
        <v>119.38</v>
      </c>
      <c r="I4" s="16">
        <f t="array" ref="I4">IFERROR(_FV(A4,"Low"),"")</f>
        <v>119.2517</v>
      </c>
      <c r="J4" s="16">
        <f t="array" ref="J4">IFERROR(_FV(A4,"Price"),"")</f>
        <v>119.325</v>
      </c>
      <c r="K4" s="82">
        <f>IFERROR((Table1[[#This Row],[Close]]+Table1[[#This Row],[Low]])/2,"")</f>
        <v>119.28835000000001</v>
      </c>
      <c r="L4" s="3">
        <f t="array" ref="L4">IFERROR(_FV(A4,"Change (%)",TRUE),"")</f>
        <v>1.1749999999999998E-3</v>
      </c>
      <c r="M4" s="16">
        <f>IFERROR(_FV(Table1[[#This Row],[Funds]],"52 week high",TRUE),"")</f>
        <v>119.325</v>
      </c>
      <c r="N4" s="16">
        <f>IFERROR(_FV(Table1[[#This Row],[Funds]],"52 week low",TRUE),"")</f>
        <v>105.56</v>
      </c>
      <c r="O4" s="15">
        <f>IFERROR((M4-J4)/M4,"")</f>
        <v>0</v>
      </c>
    </row>
    <row r="5" spans="1:15">
      <c r="A5" s="1" t="e" vm="4">
        <v>#VALUE!</v>
      </c>
      <c r="B5" s="1" t="str" cm="1">
        <f t="array" ref="B5">_FV(A5,"Ticker symbol",TRUE)</f>
        <v>PALL</v>
      </c>
      <c r="C5" s="1" t="s">
        <v>15</v>
      </c>
      <c r="D5" s="1" t="s">
        <v>18</v>
      </c>
      <c r="E5" s="1" t="s">
        <v>19</v>
      </c>
      <c r="F5" s="3">
        <f>IFERROR(_FV(A5,"Expense ratio",TRUE),"")</f>
        <v>6.0000000000000001E-3</v>
      </c>
      <c r="G5" s="16">
        <f t="array" ref="G5">IFERROR(_FV(A5,"Open"),"")</f>
        <v>202</v>
      </c>
      <c r="H5" s="16">
        <f t="array" ref="H5">IFERROR(_FV(A5,"High"),"")</f>
        <v>203.89</v>
      </c>
      <c r="I5" s="16">
        <f t="array" ref="I5">IFERROR(_FV(A5,"Low"),"")</f>
        <v>200</v>
      </c>
      <c r="J5" s="16">
        <f t="array" ref="J5">IFERROR(_FV(A5,"Price"),"")</f>
        <v>203.72499999999999</v>
      </c>
      <c r="K5" s="16">
        <f>IFERROR((Table1[[#This Row],[Close]]+Table1[[#This Row],[Low]])/2,"")</f>
        <v>201.86250000000001</v>
      </c>
      <c r="L5" s="3">
        <f t="array" ref="L5">IFERROR(_FV(A5,"Change (%)",TRUE),"")</f>
        <v>-5.006E-3</v>
      </c>
      <c r="M5" s="16">
        <f>IFERROR(_FV(Table1[[#This Row],[Funds]],"52 week high",TRUE),"")</f>
        <v>273.16379999999998</v>
      </c>
      <c r="N5" s="16">
        <f>IFERROR(_FV(Table1[[#This Row],[Funds]],"52 week low",TRUE),"")</f>
        <v>130.04</v>
      </c>
      <c r="O5" s="15">
        <f>IFERROR((M5-J5)/M5,"")</f>
        <v>0.25420205752006669</v>
      </c>
    </row>
    <row r="6" spans="1:15">
      <c r="A6" s="1" t="e" vm="5">
        <v>#VALUE!</v>
      </c>
      <c r="B6" s="1" t="str" cm="1">
        <f t="array" ref="B6">_FV(A6,"Ticker symbol",TRUE)</f>
        <v>SLV</v>
      </c>
      <c r="C6" s="1" t="s">
        <v>15</v>
      </c>
      <c r="D6" s="1" t="s">
        <v>18</v>
      </c>
      <c r="E6" s="1" t="s">
        <v>19</v>
      </c>
      <c r="F6" s="3">
        <f>IFERROR(_FV(A6,"Expense ratio",TRUE),"")</f>
        <v>5.0000000000000001E-3</v>
      </c>
      <c r="G6" s="16">
        <f t="array" ref="G6">IFERROR(_FV(A6,"Open"),"")</f>
        <v>21.11</v>
      </c>
      <c r="H6" s="16">
        <f t="array" ref="H6">IFERROR(_FV(A6,"High"),"")</f>
        <v>21.51</v>
      </c>
      <c r="I6" s="16">
        <f t="array" ref="I6">IFERROR(_FV(A6,"Low"),"")</f>
        <v>20.81</v>
      </c>
      <c r="J6" s="16">
        <f t="array" ref="J6">IFERROR(_FV(A6,"Price"),"")</f>
        <v>21.1785</v>
      </c>
      <c r="K6" s="16">
        <f>IFERROR((Table1[[#This Row],[Close]]+Table1[[#This Row],[Low]])/2,"")</f>
        <v>20.994250000000001</v>
      </c>
      <c r="L6" s="3">
        <f t="array" ref="L6">IFERROR(_FV(A6,"Change (%)",TRUE),"")</f>
        <v>-1.2197E-2</v>
      </c>
      <c r="M6" s="16">
        <f>IFERROR(_FV(Table1[[#This Row],[Funds]],"52 week high",TRUE),"")</f>
        <v>21.45</v>
      </c>
      <c r="N6" s="16">
        <f>IFERROR(_FV(Table1[[#This Row],[Funds]],"52 week low",TRUE),"")</f>
        <v>10.86</v>
      </c>
      <c r="O6" s="15">
        <f>IFERROR((M6-J6)/M6,"")</f>
        <v>1.2657342657342641E-2</v>
      </c>
    </row>
    <row r="7" spans="1:15">
      <c r="A7" s="1" t="e" vm="6">
        <v>#VALUE!</v>
      </c>
      <c r="B7" s="4" t="str">
        <f t="array" ref="B7">_FV(A7,"Ticker symbol",TRUE)</f>
        <v>GDX</v>
      </c>
      <c r="C7" s="1" t="s">
        <v>15</v>
      </c>
      <c r="D7" s="1" t="s">
        <v>18</v>
      </c>
      <c r="E7" s="1" t="s">
        <v>19</v>
      </c>
      <c r="F7" s="3">
        <f>IFERROR(_FV(A7,"Expense ratio",TRUE),"")</f>
        <v>5.3E-3</v>
      </c>
      <c r="G7" s="16">
        <f t="array" ref="G7">IFERROR(_FV(A7,"Open"),"")</f>
        <v>41.7</v>
      </c>
      <c r="H7" s="16">
        <f t="array" ref="H7">IFERROR(_FV(A7,"High"),"")</f>
        <v>42.24</v>
      </c>
      <c r="I7" s="16">
        <f t="array" ref="I7">IFERROR(_FV(A7,"Low"),"")</f>
        <v>40.984999999999999</v>
      </c>
      <c r="J7" s="16">
        <f t="array" ref="J7">IFERROR(_FV(A7,"Price"),"")</f>
        <v>41.757399999999997</v>
      </c>
      <c r="K7" s="16">
        <f>IFERROR((Table1[[#This Row],[Close]]+Table1[[#This Row],[Low]])/2,"")</f>
        <v>41.371200000000002</v>
      </c>
      <c r="L7" s="3">
        <f t="array" ref="L7">IFERROR(_FV(A7,"Change (%)",TRUE),"")</f>
        <v>4.169E-4</v>
      </c>
      <c r="M7" s="16">
        <f>IFERROR(_FV(Table1[[#This Row],[Funds]],"52 week high",TRUE),"")</f>
        <v>41.939</v>
      </c>
      <c r="N7" s="16">
        <f>IFERROR(_FV(Table1[[#This Row],[Funds]],"52 week low",TRUE),"")</f>
        <v>16.18</v>
      </c>
      <c r="O7" s="15">
        <f>IFERROR((M7-J7)/M7,"")</f>
        <v>4.3300984763585942E-3</v>
      </c>
    </row>
    <row r="8" spans="1:15">
      <c r="A8" s="1" t="e" vm="7">
        <v>#VALUE!</v>
      </c>
      <c r="B8" s="1" t="str" cm="1">
        <f t="array" ref="B8">_FV(A8,"Ticker symbol",TRUE)</f>
        <v>GLDM</v>
      </c>
      <c r="C8" s="1" t="s">
        <v>15</v>
      </c>
      <c r="D8" s="1" t="s">
        <v>18</v>
      </c>
      <c r="E8" s="1" t="s">
        <v>19</v>
      </c>
      <c r="F8" s="3">
        <f>IFERROR(_FV(A8,"Expense ratio",TRUE),"")</f>
        <v>1.8E-3</v>
      </c>
      <c r="G8" s="16">
        <f t="array" ref="G8">IFERROR(_FV(A8,"Open"),"")</f>
        <v>18.68</v>
      </c>
      <c r="H8" s="16">
        <f t="array" ref="H8">IFERROR(_FV(A8,"High"),"")</f>
        <v>18.920000000000002</v>
      </c>
      <c r="I8" s="16">
        <f t="array" ref="I8">IFERROR(_FV(A8,"Low"),"")</f>
        <v>18.6358</v>
      </c>
      <c r="J8" s="16">
        <f t="array" ref="J8">IFERROR(_FV(A8,"Price"),"")</f>
        <v>18.855</v>
      </c>
      <c r="K8" s="16">
        <f>IFERROR((Table1[[#This Row],[Close]]+Table1[[#This Row],[Low]])/2,"")</f>
        <v>18.7454</v>
      </c>
      <c r="L8" s="3">
        <f t="array" ref="L8">IFERROR(_FV(A8,"Change (%)",TRUE),"")</f>
        <v>1.1533999999999999E-2</v>
      </c>
      <c r="M8" s="16">
        <f>IFERROR(_FV(Table1[[#This Row],[Funds]],"52 week high",TRUE),"")</f>
        <v>18.855</v>
      </c>
      <c r="N8" s="16">
        <f>IFERROR(_FV(Table1[[#This Row],[Funds]],"52 week low",TRUE),"")</f>
        <v>14.01</v>
      </c>
      <c r="O8" s="15">
        <f>IFERROR((M8-J8)/M8,"")</f>
        <v>0</v>
      </c>
    </row>
    <row r="9" spans="1:15">
      <c r="A9" s="1" t="e" vm="8">
        <v>#VALUE!</v>
      </c>
      <c r="B9" s="4" t="str">
        <f t="array" ref="B9">_FV(A9,"Ticker symbol",TRUE)</f>
        <v>IAU</v>
      </c>
      <c r="C9" s="1" t="s">
        <v>15</v>
      </c>
      <c r="D9" s="1" t="s">
        <v>18</v>
      </c>
      <c r="E9" s="1" t="s">
        <v>19</v>
      </c>
      <c r="F9" s="3">
        <f>IFERROR(_FV(A9,"Expense ratio",TRUE),"")</f>
        <v>2.5000000000000001E-3</v>
      </c>
      <c r="G9" s="16">
        <f t="array" ref="G9">IFERROR(_FV(A9,"Open"),"")</f>
        <v>17.899999999999999</v>
      </c>
      <c r="H9" s="16">
        <f t="array" ref="H9">IFERROR(_FV(A9,"High"),"")</f>
        <v>18.13</v>
      </c>
      <c r="I9" s="16">
        <f t="array" ref="I9">IFERROR(_FV(A9,"Low"),"")</f>
        <v>17.850000000000001</v>
      </c>
      <c r="J9" s="16">
        <f t="array" ref="J9">IFERROR(_FV(A9,"Price"),"")</f>
        <v>18.07</v>
      </c>
      <c r="K9" s="16">
        <f>IFERROR((Table1[[#This Row],[Close]]+Table1[[#This Row],[Low]])/2,"")</f>
        <v>17.96</v>
      </c>
      <c r="L9" s="3">
        <f t="array" ref="L9">IFERROR(_FV(A9,"Change (%)",TRUE),"")</f>
        <v>1.2324999999999999E-2</v>
      </c>
      <c r="M9" s="16">
        <f>IFERROR(_FV(Table1[[#This Row],[Funds]],"52 week high",TRUE),"")</f>
        <v>18.07</v>
      </c>
      <c r="N9" s="16">
        <f>IFERROR(_FV(Table1[[#This Row],[Funds]],"52 week low",TRUE),"")</f>
        <v>13.42</v>
      </c>
      <c r="O9" s="15">
        <f>IFERROR((M9-J9)/M9,"")</f>
        <v>0</v>
      </c>
    </row>
    <row r="10" spans="1:15">
      <c r="A10" s="1" t="e" vm="9">
        <v>#VALUE!</v>
      </c>
      <c r="B10" s="4" t="str" cm="1">
        <f t="array" ref="B10">_FV(A10,"Ticker symbol",TRUE)</f>
        <v>XLE</v>
      </c>
      <c r="C10" s="1" t="s">
        <v>15</v>
      </c>
      <c r="D10" s="1" t="s">
        <v>18</v>
      </c>
      <c r="E10" s="1" t="s">
        <v>20</v>
      </c>
      <c r="F10" s="3">
        <f>IFERROR(_FV(A10,"Expense ratio",TRUE),"")</f>
        <v>1.4000000000000002E-3</v>
      </c>
      <c r="G10" s="16">
        <f t="array" ref="G10">IFERROR(_FV(A10,"Open"),"")</f>
        <v>37.54</v>
      </c>
      <c r="H10" s="16">
        <f t="array" ref="H10">IFERROR(_FV(A10,"High"),"")</f>
        <v>37.76</v>
      </c>
      <c r="I10" s="16">
        <f t="array" ref="I10">IFERROR(_FV(A10,"Low"),"")</f>
        <v>37.24</v>
      </c>
      <c r="J10" s="16">
        <f t="array" ref="J10">IFERROR(_FV(A10,"Price"),"")</f>
        <v>37.51</v>
      </c>
      <c r="K10" s="16">
        <f>IFERROR((Table1[[#This Row],[Close]]+Table1[[#This Row],[Low]])/2,"")</f>
        <v>37.375</v>
      </c>
      <c r="L10" s="3">
        <f t="array" ref="L10">IFERROR(_FV(A10,"Change (%)",TRUE),"")</f>
        <v>-7.4089999999999998E-3</v>
      </c>
      <c r="M10" s="16">
        <f>IFERROR(_FV(Table1[[#This Row],[Funds]],"52 week high",TRUE),"")</f>
        <v>62.0443</v>
      </c>
      <c r="N10" s="16">
        <f>IFERROR(_FV(Table1[[#This Row],[Funds]],"52 week low",TRUE),"")</f>
        <v>22.88</v>
      </c>
      <c r="O10" s="15">
        <f>IFERROR((M10-J10)/M10,"")</f>
        <v>0.39543197360595578</v>
      </c>
    </row>
    <row r="11" spans="1:15">
      <c r="A11" s="1" t="e" vm="10">
        <v>#VALUE!</v>
      </c>
      <c r="B11" s="4" t="str" cm="1">
        <f t="array" ref="B11">_FV(A11,"Ticker symbol",TRUE)</f>
        <v>VYM</v>
      </c>
      <c r="C11" s="1" t="s">
        <v>15</v>
      </c>
      <c r="D11" s="1" t="s">
        <v>16</v>
      </c>
      <c r="E11" s="1" t="s">
        <v>20</v>
      </c>
      <c r="F11" s="3">
        <f>IFERROR(_FV(A11,"Expense ratio",TRUE),"")</f>
        <v>8.0000000000000004E-4</v>
      </c>
      <c r="G11" s="82">
        <f t="array" ref="G11">IFERROR(_FV(A11,"Open"),"")</f>
        <v>82.41</v>
      </c>
      <c r="H11" s="82">
        <f t="array" ref="H11">IFERROR(_FV(A11,"High"),"")</f>
        <v>82.668000000000006</v>
      </c>
      <c r="I11" s="82">
        <f t="array" ref="I11">IFERROR(_FV(A11,"Low"),"")</f>
        <v>82.2</v>
      </c>
      <c r="J11" s="82">
        <f t="array" ref="J11">IFERROR(_FV(A11,"Price"),"")</f>
        <v>82.549899999999994</v>
      </c>
      <c r="K11" s="82">
        <f>IFERROR((Table1[[#This Row],[Close]]+Table1[[#This Row],[Low]])/2,"")</f>
        <v>82.374949999999998</v>
      </c>
      <c r="L11" s="3">
        <f t="array" ref="L11">IFERROR(_FV(A11,"Change (%)",TRUE),"")</f>
        <v>1.6980000000000001E-3</v>
      </c>
      <c r="M11" s="16">
        <f>IFERROR(_FV(Table1[[#This Row],[Funds]],"52 week high",TRUE),"")</f>
        <v>94.86</v>
      </c>
      <c r="N11" s="16">
        <f>IFERROR(_FV(Table1[[#This Row],[Funds]],"52 week low",TRUE),"")</f>
        <v>60.07</v>
      </c>
      <c r="O11" s="15">
        <f>IFERROR((M11-J11)/M11,"")</f>
        <v>0.12977124183006541</v>
      </c>
    </row>
    <row r="12" spans="1:15">
      <c r="A12" s="1" t="e" vm="11">
        <v>#VALUE!</v>
      </c>
      <c r="B12" s="4" t="str">
        <f t="array" ref="B12">_FV(A12,"Ticker symbol",TRUE)</f>
        <v>QYLD</v>
      </c>
      <c r="C12" s="1" t="s">
        <v>15</v>
      </c>
      <c r="D12" s="1" t="s">
        <v>18</v>
      </c>
      <c r="E12" s="1" t="s">
        <v>20</v>
      </c>
      <c r="F12" s="3">
        <f>IFERROR(_FV(A12,"Expense ratio",TRUE),"")</f>
        <v>6.0000000000000001E-3</v>
      </c>
      <c r="G12" s="16">
        <f t="array" ref="G12">IFERROR(_FV(A12,"Open"),"")</f>
        <v>21.41</v>
      </c>
      <c r="H12" s="16">
        <f t="array" ref="H12">IFERROR(_FV(A12,"High"),"")</f>
        <v>21.410599999999999</v>
      </c>
      <c r="I12" s="16">
        <f t="array" ref="I12">IFERROR(_FV(A12,"Low"),"")</f>
        <v>21.38</v>
      </c>
      <c r="J12" s="16">
        <f t="array" ref="J12">IFERROR(_FV(A12,"Price"),"")</f>
        <v>21.39</v>
      </c>
      <c r="K12" s="16">
        <f>IFERROR((Table1[[#This Row],[Close]]+Table1[[#This Row],[Low]])/2,"")</f>
        <v>21.384999999999998</v>
      </c>
      <c r="L12" s="3">
        <f t="array" ref="L12">IFERROR(_FV(A12,"Change (%)",TRUE),"")</f>
        <v>-4.6730000000000003E-4</v>
      </c>
      <c r="M12" s="16">
        <f>IFERROR(_FV(Table1[[#This Row],[Funds]],"52 week high",TRUE),"")</f>
        <v>24.18</v>
      </c>
      <c r="N12" s="16">
        <f>IFERROR(_FV(Table1[[#This Row],[Funds]],"52 week low",TRUE),"")</f>
        <v>17.22</v>
      </c>
      <c r="O12" s="15">
        <f>IFERROR((M12-J12)/M12,"")</f>
        <v>0.11538461538461535</v>
      </c>
    </row>
    <row r="13" spans="1:15">
      <c r="A13" s="1" t="e" vm="12">
        <v>#VALUE!</v>
      </c>
      <c r="B13" s="4" t="str" cm="1">
        <f t="array" ref="B13">_FV(A13,"Ticker symbol",TRUE)</f>
        <v>SCHD</v>
      </c>
      <c r="C13" s="1" t="s">
        <v>15</v>
      </c>
      <c r="D13" s="1" t="s">
        <v>16</v>
      </c>
      <c r="E13" s="1" t="s">
        <v>20</v>
      </c>
      <c r="F13" s="3">
        <f>IFERROR(_FV(A13,"Expense ratio",TRUE),"")</f>
        <v>7.000000000000001E-4</v>
      </c>
      <c r="G13" s="82">
        <f t="array" ref="G13">IFERROR(_FV(A13,"Open"),"")</f>
        <v>54.27</v>
      </c>
      <c r="H13" s="82">
        <f t="array" ref="H13">IFERROR(_FV(A13,"High"),"")</f>
        <v>54.278199999999998</v>
      </c>
      <c r="I13" s="82">
        <f t="array" ref="I13">IFERROR(_FV(A13,"Low"),"")</f>
        <v>53.994999999999997</v>
      </c>
      <c r="J13" s="82">
        <f t="array" ref="J13">IFERROR(_FV(A13,"Price"),"")</f>
        <v>54.1999</v>
      </c>
      <c r="K13" s="82">
        <f>IFERROR((Table1[[#This Row],[Close]]+Table1[[#This Row],[Low]])/2,"")</f>
        <v>54.097449999999995</v>
      </c>
      <c r="L13" s="3">
        <f t="array" ref="L13">IFERROR(_FV(A13,"Change (%)",TRUE),"")</f>
        <v>3.7019999999999996E-3</v>
      </c>
      <c r="M13" s="16">
        <f>IFERROR(_FV(Table1[[#This Row],[Funds]],"52 week high",TRUE),"")</f>
        <v>59.56</v>
      </c>
      <c r="N13" s="16">
        <f>IFERROR(_FV(Table1[[#This Row],[Funds]],"52 week low",TRUE),"")</f>
        <v>38.825000000000003</v>
      </c>
      <c r="O13" s="15">
        <f>IFERROR((M13-J13)/M13,"")</f>
        <v>8.9994963062458064E-2</v>
      </c>
    </row>
    <row r="14" spans="1:15">
      <c r="A14" s="1" t="e" vm="13">
        <v>#VALUE!</v>
      </c>
      <c r="B14" s="1" t="str" cm="1">
        <f t="array" ref="B14">_FV(A14,"Ticker symbol",TRUE)</f>
        <v>FBT</v>
      </c>
      <c r="C14" s="1" t="s">
        <v>15</v>
      </c>
      <c r="D14" s="1" t="s">
        <v>18</v>
      </c>
      <c r="E14" s="1" t="s">
        <v>21</v>
      </c>
      <c r="F14" s="3">
        <f>IFERROR(_FV(A14,"Expense ratio",TRUE),"")</f>
        <v>5.6000000000000008E-3</v>
      </c>
      <c r="G14" s="16">
        <f t="array" ref="G14">IFERROR(_FV(A14,"Open"),"")</f>
        <v>175.31</v>
      </c>
      <c r="H14" s="16">
        <f t="array" ref="H14">IFERROR(_FV(A14,"High"),"")</f>
        <v>176.54</v>
      </c>
      <c r="I14" s="16">
        <f t="array" ref="I14">IFERROR(_FV(A14,"Low"),"")</f>
        <v>175.065</v>
      </c>
      <c r="J14" s="16">
        <f t="array" ref="J14">IFERROR(_FV(A14,"Price"),"")</f>
        <v>175.52</v>
      </c>
      <c r="K14" s="16">
        <f>IFERROR((Table1[[#This Row],[Close]]+Table1[[#This Row],[Low]])/2,"")</f>
        <v>175.29250000000002</v>
      </c>
      <c r="L14" s="3">
        <f t="array" ref="L14">IFERROR(_FV(A14,"Change (%)",TRUE),"")</f>
        <v>5.0390000000000001E-3</v>
      </c>
      <c r="M14" s="16">
        <f>IFERROR(_FV(Table1[[#This Row],[Funds]],"52 week high",TRUE),"")</f>
        <v>180.637</v>
      </c>
      <c r="N14" s="16">
        <f>IFERROR(_FV(Table1[[#This Row],[Funds]],"52 week low",TRUE),"")</f>
        <v>108.08</v>
      </c>
      <c r="O14" s="15">
        <f>IFERROR((M14-J14)/M14,"")</f>
        <v>2.8327529797328291E-2</v>
      </c>
    </row>
    <row r="15" spans="1:15">
      <c r="A15" s="1" t="e" vm="14">
        <v>#VALUE!</v>
      </c>
      <c r="B15" s="4" t="str">
        <f t="array" ref="B15">_FV(A15,"Ticker symbol",TRUE)</f>
        <v>IXJ</v>
      </c>
      <c r="C15" s="1" t="s">
        <v>15</v>
      </c>
      <c r="D15" s="1" t="s">
        <v>18</v>
      </c>
      <c r="E15" s="1" t="s">
        <v>21</v>
      </c>
      <c r="F15" s="3">
        <f>IFERROR(_FV(A15,"Expense ratio",TRUE),"")</f>
        <v>4.6999999999999993E-3</v>
      </c>
      <c r="G15" s="16">
        <f t="array" ref="G15">IFERROR(_FV(A15,"Open"),"")</f>
        <v>72.599999999999994</v>
      </c>
      <c r="H15" s="16">
        <f t="array" ref="H15">IFERROR(_FV(A15,"High"),"")</f>
        <v>72.75</v>
      </c>
      <c r="I15" s="16">
        <f t="array" ref="I15">IFERROR(_FV(A15,"Low"),"")</f>
        <v>72.510000000000005</v>
      </c>
      <c r="J15" s="16">
        <f t="array" ref="J15">IFERROR(_FV(A15,"Price"),"")</f>
        <v>72.7</v>
      </c>
      <c r="K15" s="16">
        <f>IFERROR((Table1[[#This Row],[Close]]+Table1[[#This Row],[Low]])/2,"")</f>
        <v>72.605000000000004</v>
      </c>
      <c r="L15" s="3">
        <f t="array" ref="L15">IFERROR(_FV(A15,"Change (%)",TRUE),"")</f>
        <v>1.2389999999999999E-3</v>
      </c>
      <c r="M15" s="16">
        <f>IFERROR(_FV(Table1[[#This Row],[Funds]],"52 week high",TRUE),"")</f>
        <v>72.725099999999998</v>
      </c>
      <c r="N15" s="16">
        <f>IFERROR(_FV(Table1[[#This Row],[Funds]],"52 week low",TRUE),"")</f>
        <v>51.07</v>
      </c>
      <c r="O15" s="15">
        <f>IFERROR((M15-J15)/M15,"")</f>
        <v>3.4513531091734205E-4</v>
      </c>
    </row>
    <row r="16" spans="1:15">
      <c r="A16" s="1" t="e" vm="15">
        <v>#VALUE!</v>
      </c>
      <c r="B16" s="1" t="str" cm="1">
        <f t="array" ref="B16">_FV(A16,"Ticker symbol",TRUE)</f>
        <v>FHLC</v>
      </c>
      <c r="C16" s="1" t="s">
        <v>15</v>
      </c>
      <c r="D16" s="1" t="s">
        <v>16</v>
      </c>
      <c r="E16" s="1" t="s">
        <v>21</v>
      </c>
      <c r="F16" s="3">
        <f>IFERROR(_FV(A16,"Expense ratio",TRUE),"")</f>
        <v>8.0000000000000004E-4</v>
      </c>
      <c r="G16" s="82">
        <f t="array" ref="G16">IFERROR(_FV(A16,"Open"),"")</f>
        <v>53.41</v>
      </c>
      <c r="H16" s="82">
        <f t="array" ref="H16">IFERROR(_FV(A16,"High"),"")</f>
        <v>53.515000000000001</v>
      </c>
      <c r="I16" s="82">
        <f t="array" ref="I16">IFERROR(_FV(A16,"Low"),"")</f>
        <v>53.199300000000001</v>
      </c>
      <c r="J16" s="82">
        <f t="array" ref="J16">IFERROR(_FV(A16,"Price"),"")</f>
        <v>53.31</v>
      </c>
      <c r="K16" s="82">
        <f>IFERROR((Table1[[#This Row],[Close]]+Table1[[#This Row],[Low]])/2,"")</f>
        <v>53.254649999999998</v>
      </c>
      <c r="L16" s="3">
        <f t="array" ref="L16">IFERROR(_FV(A16,"Change (%)",TRUE),"")</f>
        <v>4.1440000000000001E-3</v>
      </c>
      <c r="M16" s="16">
        <f>IFERROR(_FV(Table1[[#This Row],[Funds]],"52 week high",TRUE),"")</f>
        <v>53.31</v>
      </c>
      <c r="N16" s="16">
        <f>IFERROR(_FV(Table1[[#This Row],[Funds]],"52 week low",TRUE),"")</f>
        <v>35.74</v>
      </c>
      <c r="O16" s="15">
        <f>IFERROR((M16-J16)/M16,"")</f>
        <v>0</v>
      </c>
    </row>
    <row r="17" spans="1:15">
      <c r="A17" s="1" t="e" vm="16">
        <v>#VALUE!</v>
      </c>
      <c r="B17" s="1" t="str" cm="1">
        <f t="array" ref="B17">_FV(A17,"Ticker symbol",TRUE)</f>
        <v>VHT</v>
      </c>
      <c r="C17" s="1" t="s">
        <v>15</v>
      </c>
      <c r="D17" s="1" t="s">
        <v>16</v>
      </c>
      <c r="E17" s="1" t="s">
        <v>21</v>
      </c>
      <c r="F17" s="3">
        <f>IFERROR(_FV(A17,"Expense ratio",TRUE),"")</f>
        <v>1E-3</v>
      </c>
      <c r="G17" s="82">
        <f t="array" ref="G17">IFERROR(_FV(A17,"Open"),"")</f>
        <v>206.36</v>
      </c>
      <c r="H17" s="82">
        <f t="array" ref="H17">IFERROR(_FV(A17,"High"),"")</f>
        <v>207.22</v>
      </c>
      <c r="I17" s="82">
        <f t="array" ref="I17">IFERROR(_FV(A17,"Low"),"")</f>
        <v>205.78020000000001</v>
      </c>
      <c r="J17" s="82">
        <f t="array" ref="J17">IFERROR(_FV(A17,"Price"),"")</f>
        <v>206.38</v>
      </c>
      <c r="K17" s="82">
        <f>IFERROR((Table1[[#This Row],[Close]]+Table1[[#This Row],[Low]])/2,"")</f>
        <v>206.08010000000002</v>
      </c>
      <c r="L17" s="3">
        <f t="array" ref="L17">IFERROR(_FV(A17,"Change (%)",TRUE),"")</f>
        <v>3.9889999999999995E-3</v>
      </c>
      <c r="M17" s="16">
        <f>IFERROR(_FV(Table1[[#This Row],[Funds]],"52 week high",TRUE),"")</f>
        <v>206.38</v>
      </c>
      <c r="N17" s="16">
        <f>IFERROR(_FV(Table1[[#This Row],[Funds]],"52 week low",TRUE),"")</f>
        <v>138.11000000000001</v>
      </c>
      <c r="O17" s="15">
        <f>IFERROR((M17-J17)/M17,"")</f>
        <v>0</v>
      </c>
    </row>
    <row r="18" spans="1:15">
      <c r="A18" s="1" t="e" vm="17">
        <v>#VALUE!</v>
      </c>
      <c r="B18" s="1" t="str" cm="1">
        <f t="array" ref="B18">_FV(A18,"Ticker symbol",TRUE)</f>
        <v>XLV</v>
      </c>
      <c r="C18" s="1" t="s">
        <v>15</v>
      </c>
      <c r="D18" s="1" t="s">
        <v>18</v>
      </c>
      <c r="E18" s="1" t="s">
        <v>21</v>
      </c>
      <c r="F18" s="3">
        <f>IFERROR(_FV(A18,"Expense ratio",TRUE),"")</f>
        <v>1.4000000000000002E-3</v>
      </c>
      <c r="G18" s="16">
        <f t="array" ref="G18">IFERROR(_FV(A18,"Open"),"")</f>
        <v>107.21</v>
      </c>
      <c r="H18" s="16">
        <f t="array" ref="H18">IFERROR(_FV(A18,"High"),"")</f>
        <v>107.53</v>
      </c>
      <c r="I18" s="16">
        <f t="array" ref="I18">IFERROR(_FV(A18,"Low"),"")</f>
        <v>106.91</v>
      </c>
      <c r="J18" s="16">
        <f t="array" ref="J18">IFERROR(_FV(A18,"Price"),"")</f>
        <v>107.1</v>
      </c>
      <c r="K18" s="16">
        <f>IFERROR((Table1[[#This Row],[Close]]+Table1[[#This Row],[Low]])/2,"")</f>
        <v>107.005</v>
      </c>
      <c r="L18" s="3">
        <f t="array" ref="L18">IFERROR(_FV(A18,"Change (%)",TRUE),"")</f>
        <v>3.2790000000000002E-3</v>
      </c>
      <c r="M18" s="16">
        <f>IFERROR(_FV(Table1[[#This Row],[Funds]],"52 week high",TRUE),"")</f>
        <v>107.1</v>
      </c>
      <c r="N18" s="16">
        <f>IFERROR(_FV(Table1[[#This Row],[Funds]],"52 week low",TRUE),"")</f>
        <v>73.540000000000006</v>
      </c>
      <c r="O18" s="15">
        <f>IFERROR((M18-J18)/M18,"")</f>
        <v>0</v>
      </c>
    </row>
    <row r="19" spans="1:15">
      <c r="A19" s="1" t="e" vm="18">
        <v>#VALUE!</v>
      </c>
      <c r="B19" s="1" t="str" cm="1">
        <f t="array" ref="B19">_FV(A19,"Ticker symbol",TRUE)</f>
        <v>IHI</v>
      </c>
      <c r="C19" s="1" t="s">
        <v>15</v>
      </c>
      <c r="D19" s="1" t="s">
        <v>16</v>
      </c>
      <c r="E19" s="1" t="s">
        <v>21</v>
      </c>
      <c r="F19" s="3">
        <f>IFERROR(_FV(A19,"Expense ratio",TRUE),"")</f>
        <v>4.3E-3</v>
      </c>
      <c r="G19" s="82">
        <f t="array" ref="G19">IFERROR(_FV(A19,"Open"),"")</f>
        <v>292</v>
      </c>
      <c r="H19" s="82">
        <f t="array" ref="H19">IFERROR(_FV(A19,"High"),"")</f>
        <v>295.52679999999998</v>
      </c>
      <c r="I19" s="82">
        <f t="array" ref="I19">IFERROR(_FV(A19,"Low"),"")</f>
        <v>292</v>
      </c>
      <c r="J19" s="82">
        <f t="array" ref="J19">IFERROR(_FV(A19,"Price"),"")</f>
        <v>293.43669999999997</v>
      </c>
      <c r="K19" s="82">
        <f>IFERROR((Table1[[#This Row],[Close]]+Table1[[#This Row],[Low]])/2,"")</f>
        <v>292.71834999999999</v>
      </c>
      <c r="L19" s="3">
        <f t="array" ref="L19">IFERROR(_FV(A19,"Change (%)",TRUE),"")</f>
        <v>8.3040000000000006E-3</v>
      </c>
      <c r="M19" s="16">
        <f>IFERROR(_FV(Table1[[#This Row],[Funds]],"52 week high",TRUE),"")</f>
        <v>293.43669999999997</v>
      </c>
      <c r="N19" s="16">
        <f>IFERROR(_FV(Table1[[#This Row],[Funds]],"52 week low",TRUE),"")</f>
        <v>183.25</v>
      </c>
      <c r="O19" s="15">
        <f>IFERROR((M19-J19)/M19,"")</f>
        <v>0</v>
      </c>
    </row>
    <row r="20" spans="1:15">
      <c r="A20" s="1" t="e" vm="19">
        <v>#VALUE!</v>
      </c>
      <c r="B20" s="1" t="str" cm="1">
        <f t="array" ref="B20">_FV(A20,"Ticker symbol",TRUE)</f>
        <v>WCLD</v>
      </c>
      <c r="C20" s="1" t="s">
        <v>15</v>
      </c>
      <c r="D20" s="1" t="s">
        <v>16</v>
      </c>
      <c r="E20" s="1" t="s">
        <v>22</v>
      </c>
      <c r="F20" s="1" t="str">
        <f>IFERROR(_FV(A20,"Expense ratio",TRUE),"")</f>
        <v/>
      </c>
      <c r="G20" s="82">
        <f t="array" ref="G20">IFERROR(_FV(A20,"Open"),"")</f>
        <v>40.700000000000003</v>
      </c>
      <c r="H20" s="82">
        <f t="array" ref="H20">IFERROR(_FV(A20,"High"),"")</f>
        <v>41.280099999999997</v>
      </c>
      <c r="I20" s="82">
        <f t="array" ref="I20">IFERROR(_FV(A20,"Low"),"")</f>
        <v>40.44</v>
      </c>
      <c r="J20" s="82">
        <f t="array" ref="J20">IFERROR(_FV(A20,"Price"),"")</f>
        <v>40.875</v>
      </c>
      <c r="K20" s="82">
        <f>IFERROR((Table1[[#This Row],[Close]]+Table1[[#This Row],[Low]])/2,"")</f>
        <v>40.657499999999999</v>
      </c>
      <c r="L20" s="3">
        <f t="array" ref="L20">IFERROR(_FV(A20,"Change (%)",TRUE),"")</f>
        <v>6.2780000000000006E-3</v>
      </c>
      <c r="M20" s="16">
        <f>IFERROR(_FV(Table1[[#This Row],[Funds]],"52 week high",TRUE),"")</f>
        <v>42.77</v>
      </c>
      <c r="N20" s="16">
        <f>IFERROR(_FV(Table1[[#This Row],[Funds]],"52 week low",TRUE),"")</f>
        <v>18.989999999999998</v>
      </c>
      <c r="O20" s="15">
        <f>IFERROR((M20-J20)/M20,"")</f>
        <v>4.4306757072714587E-2</v>
      </c>
    </row>
    <row r="21" spans="1:15">
      <c r="A21" s="1" t="e" vm="20">
        <v>#VALUE!</v>
      </c>
      <c r="B21" s="1" t="str" cm="1">
        <f t="array" ref="B21">_FV(A21,"Ticker symbol",TRUE)</f>
        <v>CLOU</v>
      </c>
      <c r="C21" s="1" t="s">
        <v>15</v>
      </c>
      <c r="D21" s="1" t="s">
        <v>18</v>
      </c>
      <c r="E21" s="1" t="s">
        <v>22</v>
      </c>
      <c r="F21" s="3">
        <f>IFERROR(_FV(A21,"Expense ratio",TRUE),"")</f>
        <v>6.8000000000000005E-3</v>
      </c>
      <c r="G21" s="16">
        <f t="array" ref="G21">IFERROR(_FV(A21,"Open"),"")</f>
        <v>22.51</v>
      </c>
      <c r="H21" s="16">
        <f t="array" ref="H21">IFERROR(_FV(A21,"High"),"")</f>
        <v>22.78</v>
      </c>
      <c r="I21" s="16">
        <f t="array" ref="I21">IFERROR(_FV(A21,"Low"),"")</f>
        <v>22.38</v>
      </c>
      <c r="J21" s="16">
        <f t="array" ref="J21">IFERROR(_FV(A21,"Price"),"")</f>
        <v>22.63</v>
      </c>
      <c r="K21" s="16">
        <f>IFERROR((Table1[[#This Row],[Close]]+Table1[[#This Row],[Low]])/2,"")</f>
        <v>22.504999999999999</v>
      </c>
      <c r="L21" s="3">
        <f t="array" ref="L21">IFERROR(_FV(A21,"Change (%)",TRUE),"")</f>
        <v>6.6730000000000001E-3</v>
      </c>
      <c r="M21" s="16">
        <f>IFERROR(_FV(Table1[[#This Row],[Funds]],"52 week high",TRUE),"")</f>
        <v>23.19</v>
      </c>
      <c r="N21" s="16">
        <f>IFERROR(_FV(Table1[[#This Row],[Funds]],"52 week low",TRUE),"")</f>
        <v>12.36</v>
      </c>
      <c r="O21" s="15">
        <f>IFERROR((M21-J21)/M21,"")</f>
        <v>2.4148339801638732E-2</v>
      </c>
    </row>
    <row r="22" spans="1:15">
      <c r="A22" s="1" t="e" vm="21">
        <v>#VALUE!</v>
      </c>
      <c r="B22" s="1" t="str" cm="1">
        <f t="array" ref="B22">_FV(A22,"Ticker symbol",TRUE)</f>
        <v>SKYY</v>
      </c>
      <c r="C22" s="1" t="s">
        <v>15</v>
      </c>
      <c r="D22" s="1" t="s">
        <v>16</v>
      </c>
      <c r="E22" s="1" t="s">
        <v>22</v>
      </c>
      <c r="F22" s="3">
        <f>IFERROR(_FV(A22,"Expense ratio",TRUE),"")</f>
        <v>6.0000000000000001E-3</v>
      </c>
      <c r="G22" s="82">
        <f t="array" ref="G22">IFERROR(_FV(A22,"Open"),"")</f>
        <v>77.52</v>
      </c>
      <c r="H22" s="82">
        <f t="array" ref="H22">IFERROR(_FV(A22,"High"),"")</f>
        <v>78.14</v>
      </c>
      <c r="I22" s="82">
        <f t="array" ref="I22">IFERROR(_FV(A22,"Low"),"")</f>
        <v>76.91</v>
      </c>
      <c r="J22" s="82">
        <f t="array" ref="J22">IFERROR(_FV(A22,"Price"),"")</f>
        <v>77.347999999999999</v>
      </c>
      <c r="K22" s="82">
        <f>IFERROR((Table1[[#This Row],[Close]]+Table1[[#This Row],[Low]])/2,"")</f>
        <v>77.128999999999991</v>
      </c>
      <c r="L22" s="3">
        <f t="array" ref="L22">IFERROR(_FV(A22,"Change (%)",TRUE),"")</f>
        <v>-1.059E-3</v>
      </c>
      <c r="M22" s="16">
        <f>IFERROR(_FV(Table1[[#This Row],[Funds]],"52 week high",TRUE),"")</f>
        <v>78.92</v>
      </c>
      <c r="N22" s="16">
        <f>IFERROR(_FV(Table1[[#This Row],[Funds]],"52 week low",TRUE),"")</f>
        <v>45</v>
      </c>
      <c r="O22" s="15">
        <f>IFERROR((M22-J22)/M22,"")</f>
        <v>1.9918905220476468E-2</v>
      </c>
    </row>
    <row r="23" spans="1:15">
      <c r="A23" s="1" t="e" vm="22">
        <v>#VALUE!</v>
      </c>
      <c r="B23" s="4" t="str">
        <f t="array" ref="B23">_FV(A23,"Ticker symbol",TRUE)</f>
        <v>ARKG</v>
      </c>
      <c r="C23" s="1" t="s">
        <v>15</v>
      </c>
      <c r="D23" s="1" t="s">
        <v>18</v>
      </c>
      <c r="E23" s="1" t="s">
        <v>23</v>
      </c>
      <c r="F23" s="3">
        <f>IFERROR(_FV(A23,"Expense ratio",TRUE),"")</f>
        <v>7.4999999999999997E-3</v>
      </c>
      <c r="G23" s="16">
        <f t="array" ref="G23">IFERROR(_FV(A23,"Open"),"")</f>
        <v>57.11</v>
      </c>
      <c r="H23" s="16">
        <f t="array" ref="H23">IFERROR(_FV(A23,"High"),"")</f>
        <v>57.49</v>
      </c>
      <c r="I23" s="16">
        <f t="array" ref="I23">IFERROR(_FV(A23,"Low"),"")</f>
        <v>56.64</v>
      </c>
      <c r="J23" s="16">
        <f t="array" ref="J23">IFERROR(_FV(A23,"Price"),"")</f>
        <v>57.034999999999997</v>
      </c>
      <c r="K23" s="16">
        <f>IFERROR((Table1[[#This Row],[Close]]+Table1[[#This Row],[Low]])/2,"")</f>
        <v>56.837499999999999</v>
      </c>
      <c r="L23" s="3">
        <f t="array" ref="L23">IFERROR(_FV(A23,"Change (%)",TRUE),"")</f>
        <v>6.1400000000000007E-4</v>
      </c>
      <c r="M23" s="16">
        <f>IFERROR(_FV(Table1[[#This Row],[Funds]],"52 week high",TRUE),"")</f>
        <v>59.5</v>
      </c>
      <c r="N23" s="16">
        <f>IFERROR(_FV(Table1[[#This Row],[Funds]],"52 week low",TRUE),"")</f>
        <v>24</v>
      </c>
      <c r="O23" s="15">
        <f>IFERROR((M23-J23)/M23,"")</f>
        <v>4.1428571428571488E-2</v>
      </c>
    </row>
    <row r="24" spans="1:15">
      <c r="A24" s="1" t="e" vm="23">
        <v>#VALUE!</v>
      </c>
      <c r="B24" s="4" t="str">
        <f t="array" ref="B24">_FV(A24,"Ticker symbol",TRUE)</f>
        <v>ARKW</v>
      </c>
      <c r="C24" s="1" t="s">
        <v>15</v>
      </c>
      <c r="D24" s="1" t="s">
        <v>16</v>
      </c>
      <c r="E24" s="1" t="s">
        <v>23</v>
      </c>
      <c r="F24" s="3">
        <f>IFERROR(_FV(A24,"Expense ratio",TRUE),"")</f>
        <v>7.4999999999999997E-3</v>
      </c>
      <c r="G24" s="82">
        <f t="array" ref="G24">IFERROR(_FV(A24,"Open"),"")</f>
        <v>98.61</v>
      </c>
      <c r="H24" s="82">
        <f t="array" ref="H24">IFERROR(_FV(A24,"High"),"")</f>
        <v>99.17</v>
      </c>
      <c r="I24" s="82">
        <f t="array" ref="I24">IFERROR(_FV(A24,"Low"),"")</f>
        <v>97.71</v>
      </c>
      <c r="J24" s="82">
        <f t="array" ref="J24">IFERROR(_FV(A24,"Price"),"")</f>
        <v>97.87</v>
      </c>
      <c r="K24" s="82">
        <f>IFERROR((Table1[[#This Row],[Close]]+Table1[[#This Row],[Low]])/2,"")</f>
        <v>97.789999999999992</v>
      </c>
      <c r="L24" s="3">
        <f t="array" ref="L24">IFERROR(_FV(A24,"Change (%)",TRUE),"")</f>
        <v>-9.1869999999999994E-4</v>
      </c>
      <c r="M24" s="16">
        <f>IFERROR(_FV(Table1[[#This Row],[Funds]],"52 week high",TRUE),"")</f>
        <v>100.91</v>
      </c>
      <c r="N24" s="16">
        <f>IFERROR(_FV(Table1[[#This Row],[Funds]],"52 week low",TRUE),"")</f>
        <v>40.494999999999997</v>
      </c>
      <c r="O24" s="15">
        <f>IFERROR((M24-J24)/M24,"")</f>
        <v>3.0125854722029454E-2</v>
      </c>
    </row>
    <row r="25" spans="1:15">
      <c r="A25" s="1" t="e" vm="24">
        <v>#VALUE!</v>
      </c>
      <c r="B25" s="4" t="str">
        <f t="array" ref="B25">_FV(A25,"Ticker symbol",TRUE)</f>
        <v>ARKK</v>
      </c>
      <c r="C25" s="1" t="s">
        <v>15</v>
      </c>
      <c r="D25" s="1" t="s">
        <v>16</v>
      </c>
      <c r="E25" s="1" t="s">
        <v>23</v>
      </c>
      <c r="F25" s="3">
        <f>IFERROR(_FV(A25,"Expense ratio",TRUE),"")</f>
        <v>7.4999999999999997E-3</v>
      </c>
      <c r="G25" s="82">
        <f t="array" ref="G25">IFERROR(_FV(A25,"Open"),"")</f>
        <v>82.9</v>
      </c>
      <c r="H25" s="82">
        <f t="array" ref="H25">IFERROR(_FV(A25,"High"),"")</f>
        <v>83.59</v>
      </c>
      <c r="I25" s="82">
        <f t="array" ref="I25">IFERROR(_FV(A25,"Low"),"")</f>
        <v>82.185000000000002</v>
      </c>
      <c r="J25" s="82">
        <f t="array" ref="J25">IFERROR(_FV(A25,"Price"),"")</f>
        <v>82.635000000000005</v>
      </c>
      <c r="K25" s="82">
        <f>IFERROR((Table1[[#This Row],[Close]]+Table1[[#This Row],[Low]])/2,"")</f>
        <v>82.41</v>
      </c>
      <c r="L25" s="3">
        <f t="array" ref="L25">IFERROR(_FV(A25,"Change (%)",TRUE),"")</f>
        <v>1.758E-3</v>
      </c>
      <c r="M25" s="16">
        <f>IFERROR(_FV(Table1[[#This Row],[Funds]],"52 week high",TRUE),"")</f>
        <v>84.95</v>
      </c>
      <c r="N25" s="16">
        <f>IFERROR(_FV(Table1[[#This Row],[Funds]],"52 week low",TRUE),"")</f>
        <v>33</v>
      </c>
      <c r="O25" s="15">
        <f>IFERROR((M25-J25)/M25,"")</f>
        <v>2.7251324308416688E-2</v>
      </c>
    </row>
    <row r="26" spans="1:15">
      <c r="A26" s="1" t="e" vm="25">
        <v>#VALUE!</v>
      </c>
      <c r="B26" s="4" t="str" cm="1">
        <f t="array" ref="B26">_FV(A26,"Ticker symbol",TRUE)</f>
        <v>ARKF</v>
      </c>
      <c r="C26" s="1" t="s">
        <v>15</v>
      </c>
      <c r="D26" s="1" t="s">
        <v>16</v>
      </c>
      <c r="E26" s="1" t="s">
        <v>23</v>
      </c>
      <c r="F26" s="3" t="str">
        <f>IFERROR(_FV(A26,"Expense ratio",TRUE),"")</f>
        <v/>
      </c>
      <c r="G26" s="82">
        <f t="array" ref="G26">IFERROR(_FV(A26,"Open"),"")</f>
        <v>35</v>
      </c>
      <c r="H26" s="82">
        <f t="array" ref="H26">IFERROR(_FV(A26,"High"),"")</f>
        <v>35.340000000000003</v>
      </c>
      <c r="I26" s="82">
        <f t="array" ref="I26">IFERROR(_FV(A26,"Low"),"")</f>
        <v>34.984999999999999</v>
      </c>
      <c r="J26" s="82">
        <f t="array" ref="J26">IFERROR(_FV(A26,"Price"),"")</f>
        <v>34.984999999999999</v>
      </c>
      <c r="K26" s="82">
        <f>IFERROR((Table1[[#This Row],[Close]]+Table1[[#This Row],[Low]])/2,"")</f>
        <v>34.984999999999999</v>
      </c>
      <c r="L26" s="3">
        <f t="array" ref="L26">IFERROR(_FV(A26,"Change (%)",TRUE),"")</f>
        <v>-4.1279999999999997E-3</v>
      </c>
      <c r="M26" s="16">
        <f>IFERROR(_FV(Table1[[#This Row],[Funds]],"52 week high",TRUE),"")</f>
        <v>35.83</v>
      </c>
      <c r="N26" s="16">
        <f>IFERROR(_FV(Table1[[#This Row],[Funds]],"52 week low",TRUE),"")</f>
        <v>16.940000000000001</v>
      </c>
      <c r="O26" s="15">
        <f>IFERROR((M26-J26)/M26,"")</f>
        <v>2.3583589171085651E-2</v>
      </c>
    </row>
    <row r="27" spans="1:15">
      <c r="A27" s="1" t="e" vm="26">
        <v>#VALUE!</v>
      </c>
      <c r="B27" s="4" t="str">
        <f t="array" ref="B27">_FV(A27,"Ticker symbol",TRUE)</f>
        <v>ARKQ</v>
      </c>
      <c r="C27" s="1" t="s">
        <v>15</v>
      </c>
      <c r="D27" s="1" t="s">
        <v>16</v>
      </c>
      <c r="E27" s="1" t="s">
        <v>23</v>
      </c>
      <c r="F27" s="3">
        <f>IFERROR(_FV(A27,"Expense ratio",TRUE),"")</f>
        <v>7.4999999999999997E-3</v>
      </c>
      <c r="G27" s="82">
        <f t="array" ref="G27">IFERROR(_FV(A27,"Open"),"")</f>
        <v>54.33</v>
      </c>
      <c r="H27" s="82">
        <f t="array" ref="H27">IFERROR(_FV(A27,"High"),"")</f>
        <v>54.569899999999997</v>
      </c>
      <c r="I27" s="82">
        <f t="array" ref="I27">IFERROR(_FV(A27,"Low"),"")</f>
        <v>54.01</v>
      </c>
      <c r="J27" s="82">
        <f t="array" ref="J27">IFERROR(_FV(A27,"Price"),"")</f>
        <v>54.36</v>
      </c>
      <c r="K27" s="82">
        <f>IFERROR((Table1[[#This Row],[Close]]+Table1[[#This Row],[Low]])/2,"")</f>
        <v>54.185000000000002</v>
      </c>
      <c r="L27" s="3">
        <f t="array" ref="L27">IFERROR(_FV(A27,"Change (%)",TRUE),"")</f>
        <v>9.6579999999999999E-3</v>
      </c>
      <c r="M27" s="16">
        <f>IFERROR(_FV(Table1[[#This Row],[Funds]],"52 week high",TRUE),"")</f>
        <v>54.85</v>
      </c>
      <c r="N27" s="16">
        <f>IFERROR(_FV(Table1[[#This Row],[Funds]],"52 week low",TRUE),"")</f>
        <v>26.19</v>
      </c>
      <c r="O27" s="15">
        <f>IFERROR((M27-J27)/M27,"")</f>
        <v>8.9334548769371379E-3</v>
      </c>
    </row>
    <row r="28" spans="1:15">
      <c r="A28" s="1" t="e" vm="27">
        <v>#VALUE!</v>
      </c>
      <c r="B28" s="4" t="str">
        <f t="array" ref="B28">_FV(A28,"Ticker symbol",TRUE)</f>
        <v>EFG</v>
      </c>
      <c r="C28" s="1" t="s">
        <v>15</v>
      </c>
      <c r="D28" s="1" t="s">
        <v>18</v>
      </c>
      <c r="E28" s="1" t="s">
        <v>24</v>
      </c>
      <c r="F28" s="3">
        <f>IFERROR(_FV(A28,"Expense ratio",TRUE),"")</f>
        <v>4.0000000000000001E-3</v>
      </c>
      <c r="G28" s="16">
        <f t="array" ref="G28">IFERROR(_FV(A28,"Open"),"")</f>
        <v>88.23</v>
      </c>
      <c r="H28" s="16">
        <f t="array" ref="H28">IFERROR(_FV(A28,"High"),"")</f>
        <v>88.53</v>
      </c>
      <c r="I28" s="16">
        <f t="array" ref="I28">IFERROR(_FV(A28,"Low"),"")</f>
        <v>88.11</v>
      </c>
      <c r="J28" s="16">
        <f t="array" ref="J28">IFERROR(_FV(A28,"Price"),"")</f>
        <v>88.28</v>
      </c>
      <c r="K28" s="16">
        <f>IFERROR((Table1[[#This Row],[Close]]+Table1[[#This Row],[Low]])/2,"")</f>
        <v>88.194999999999993</v>
      </c>
      <c r="L28" s="3">
        <f t="array" ref="L28">IFERROR(_FV(A28,"Change (%)",TRUE),"")</f>
        <v>9.0700000000000004E-4</v>
      </c>
      <c r="M28" s="16">
        <f>IFERROR(_FV(Table1[[#This Row],[Funds]],"52 week high",TRUE),"")</f>
        <v>88.66</v>
      </c>
      <c r="N28" s="16">
        <f>IFERROR(_FV(Table1[[#This Row],[Funds]],"52 week low",TRUE),"")</f>
        <v>60.13</v>
      </c>
      <c r="O28" s="15">
        <f>IFERROR((M28-J28)/M28,"")</f>
        <v>4.2860365441010091E-3</v>
      </c>
    </row>
    <row r="29" spans="1:15">
      <c r="A29" s="1" t="e" vm="28">
        <v>#VALUE!</v>
      </c>
      <c r="B29" s="4" t="str">
        <f t="array" ref="B29">_FV(A29,"Ticker symbol",TRUE)</f>
        <v>JKH</v>
      </c>
      <c r="C29" s="1" t="s">
        <v>15</v>
      </c>
      <c r="D29" s="1" t="s">
        <v>18</v>
      </c>
      <c r="E29" s="1" t="s">
        <v>25</v>
      </c>
      <c r="F29" s="3">
        <f>IFERROR(_FV(A29,"Expense ratio",TRUE),"")</f>
        <v>3.0000000000000001E-3</v>
      </c>
      <c r="G29" s="16">
        <f t="array" ref="G29">IFERROR(_FV(A29,"Open"),"")</f>
        <v>314.66000000000003</v>
      </c>
      <c r="H29" s="16">
        <f t="array" ref="H29">IFERROR(_FV(A29,"High"),"")</f>
        <v>315.73680000000002</v>
      </c>
      <c r="I29" s="16">
        <f t="array" ref="I29">IFERROR(_FV(A29,"Low"),"")</f>
        <v>314.14999999999998</v>
      </c>
      <c r="J29" s="16">
        <f t="array" ref="J29">IFERROR(_FV(A29,"Price"),"")</f>
        <v>315.73680000000002</v>
      </c>
      <c r="K29" s="16">
        <f>IFERROR((Table1[[#This Row],[Close]]+Table1[[#This Row],[Low]])/2,"")</f>
        <v>314.9434</v>
      </c>
      <c r="L29" s="3">
        <f t="array" ref="L29">IFERROR(_FV(A29,"Change (%)",TRUE),"")</f>
        <v>1.3016000000000002E-2</v>
      </c>
      <c r="M29" s="16">
        <f>IFERROR(_FV(Table1[[#This Row],[Funds]],"52 week high",TRUE),"")</f>
        <v>315.73680000000002</v>
      </c>
      <c r="N29" s="16">
        <f>IFERROR(_FV(Table1[[#This Row],[Funds]],"52 week low",TRUE),"")</f>
        <v>183.43979999999999</v>
      </c>
      <c r="O29" s="15">
        <f>IFERROR((M29-J29)/M29,"")</f>
        <v>0</v>
      </c>
    </row>
    <row r="30" spans="1:15">
      <c r="A30" s="1" t="e" vm="29">
        <v>#VALUE!</v>
      </c>
      <c r="B30" s="4" t="str">
        <f t="array" ref="B30">_FV(A30,"Ticker symbol",TRUE)</f>
        <v>VNQ</v>
      </c>
      <c r="C30" s="1" t="s">
        <v>15</v>
      </c>
      <c r="D30" s="1" t="s">
        <v>18</v>
      </c>
      <c r="E30" s="1" t="s">
        <v>26</v>
      </c>
      <c r="F30" s="3">
        <f>IFERROR(_FV(A30,"Expense ratio",TRUE),"")</f>
        <v>1.1999999999999999E-3</v>
      </c>
      <c r="G30" s="16">
        <f t="array" ref="G30">IFERROR(_FV(A30,"Open"),"")</f>
        <v>79.040000000000006</v>
      </c>
      <c r="H30" s="16">
        <f t="array" ref="H30">IFERROR(_FV(A30,"High"),"")</f>
        <v>79.41</v>
      </c>
      <c r="I30" s="16">
        <f t="array" ref="I30">IFERROR(_FV(A30,"Low"),"")</f>
        <v>78.599999999999994</v>
      </c>
      <c r="J30" s="16">
        <f t="array" ref="J30">IFERROR(_FV(A30,"Price"),"")</f>
        <v>79.010000000000005</v>
      </c>
      <c r="K30" s="16">
        <f>IFERROR((Table1[[#This Row],[Close]]+Table1[[#This Row],[Low]])/2,"")</f>
        <v>78.805000000000007</v>
      </c>
      <c r="L30" s="3">
        <f t="array" ref="L30">IFERROR(_FV(A30,"Change (%)",TRUE),"")</f>
        <v>-1.6429999999999999E-3</v>
      </c>
      <c r="M30" s="16">
        <f>IFERROR(_FV(Table1[[#This Row],[Funds]],"52 week high",TRUE),"")</f>
        <v>99.72</v>
      </c>
      <c r="N30" s="16">
        <f>IFERROR(_FV(Table1[[#This Row],[Funds]],"52 week low",TRUE),"")</f>
        <v>55.58</v>
      </c>
      <c r="O30" s="15">
        <f>IFERROR((M30-J30)/M30,"")</f>
        <v>0.20768150822302442</v>
      </c>
    </row>
    <row r="31" spans="1:15">
      <c r="A31" s="1" t="e" vm="30">
        <v>#VALUE!</v>
      </c>
      <c r="B31" s="4" t="str">
        <f t="array" ref="B31">_FV(A31,"Ticker symbol",TRUE)</f>
        <v>XHB</v>
      </c>
      <c r="C31" s="1" t="s">
        <v>15</v>
      </c>
      <c r="D31" s="1" t="s">
        <v>18</v>
      </c>
      <c r="E31" s="1" t="s">
        <v>26</v>
      </c>
      <c r="F31" s="3">
        <f>IFERROR(_FV(A31,"Expense ratio",TRUE),"")</f>
        <v>3.4999999999999996E-3</v>
      </c>
      <c r="G31" s="16">
        <f t="array" ref="G31">IFERROR(_FV(A31,"Open"),"")</f>
        <v>49.01</v>
      </c>
      <c r="H31" s="16">
        <f t="array" ref="H31">IFERROR(_FV(A31,"High"),"")</f>
        <v>49.524999999999999</v>
      </c>
      <c r="I31" s="16">
        <f t="array" ref="I31">IFERROR(_FV(A31,"Low"),"")</f>
        <v>48.94</v>
      </c>
      <c r="J31" s="16">
        <f t="array" ref="J31">IFERROR(_FV(A31,"Price"),"")</f>
        <v>49.239199999999997</v>
      </c>
      <c r="K31" s="16">
        <f>IFERROR((Table1[[#This Row],[Close]]+Table1[[#This Row],[Low]])/2,"")</f>
        <v>49.089599999999997</v>
      </c>
      <c r="L31" s="3">
        <f t="array" ref="L31">IFERROR(_FV(A31,"Change (%)",TRUE),"")</f>
        <v>1.2735000000000002E-2</v>
      </c>
      <c r="M31" s="16">
        <f>IFERROR(_FV(Table1[[#This Row],[Funds]],"52 week high",TRUE),"")</f>
        <v>49.344999999999999</v>
      </c>
      <c r="N31" s="16">
        <f>IFERROR(_FV(Table1[[#This Row],[Funds]],"52 week low",TRUE),"")</f>
        <v>23.95</v>
      </c>
      <c r="O31" s="15">
        <f>IFERROR((M31-J31)/M31,"")</f>
        <v>2.1440875468639602E-3</v>
      </c>
    </row>
    <row r="32" spans="1:15">
      <c r="A32" s="1" t="e" vm="31">
        <v>#VALUE!</v>
      </c>
      <c r="B32" s="4" t="str" cm="1">
        <f t="array" ref="B32">_FV(A32,"Ticker symbol",TRUE)</f>
        <v>FNILX</v>
      </c>
      <c r="C32" s="1" t="s">
        <v>15</v>
      </c>
      <c r="D32" s="1" t="s">
        <v>16</v>
      </c>
      <c r="E32" s="1" t="s">
        <v>27</v>
      </c>
      <c r="F32" s="3">
        <f>IFERROR(_FV(A32,"Expense ratio",TRUE),"")</f>
        <v>0</v>
      </c>
      <c r="G32" s="82" t="str">
        <f t="array" ref="G32">IFERROR(_FV(A32,"Open"),"")</f>
        <v/>
      </c>
      <c r="H32" s="82" t="str">
        <f t="array" ref="H32">IFERROR(_FV(A32,"High"),"")</f>
        <v/>
      </c>
      <c r="I32" s="82" t="str">
        <f t="array" ref="I32">IFERROR(_FV(A32,"Low"),"")</f>
        <v/>
      </c>
      <c r="J32" s="82">
        <f t="array" ref="J32">IFERROR(_FV(A32,"Price"),"")</f>
        <v>11.68</v>
      </c>
      <c r="K32" s="82" t="str">
        <f>IFERROR((Table1[[#This Row],[Close]]+Table1[[#This Row],[Low]])/2,"")</f>
        <v/>
      </c>
      <c r="L32" s="3">
        <f t="array" ref="L32">IFERROR(_FV(A32,"Change (%)",TRUE),"")</f>
        <v>6.0289999999999996E-3</v>
      </c>
      <c r="M32" s="16" t="str">
        <f>IFERROR(_FV(Table1[[#This Row],[Funds]],"52 week high",TRUE),"")</f>
        <v/>
      </c>
      <c r="N32" s="16" t="str">
        <f>IFERROR(_FV(Table1[[#This Row],[Funds]],"52 week low",TRUE),"")</f>
        <v/>
      </c>
      <c r="O32" s="15" t="str">
        <f>IFERROR((M32-J32)/M32,"")</f>
        <v/>
      </c>
    </row>
    <row r="33" spans="1:15">
      <c r="A33" s="1" t="e" vm="32">
        <v>#VALUE!</v>
      </c>
      <c r="B33" s="1" t="str" cm="1">
        <f t="array" ref="B33">_FV(A33,"Ticker symbol",TRUE)</f>
        <v>IVV</v>
      </c>
      <c r="C33" s="1" t="s">
        <v>15</v>
      </c>
      <c r="D33" s="1" t="s">
        <v>16</v>
      </c>
      <c r="E33" s="1" t="s">
        <v>27</v>
      </c>
      <c r="F33" s="3">
        <f>IFERROR(_FV(A33,"Expense ratio",TRUE),"")</f>
        <v>4.0000000000000002E-4</v>
      </c>
      <c r="G33" s="82">
        <f t="array" ref="G33">IFERROR(_FV(A33,"Open"),"")</f>
        <v>327.685</v>
      </c>
      <c r="H33" s="82">
        <f t="array" ref="H33">IFERROR(_FV(A33,"High"),"")</f>
        <v>328.51</v>
      </c>
      <c r="I33" s="82">
        <f t="array" ref="I33">IFERROR(_FV(A33,"Low"),"")</f>
        <v>326.83</v>
      </c>
      <c r="J33" s="82">
        <f t="array" ref="J33">IFERROR(_FV(A33,"Price"),"")</f>
        <v>327.07499999999999</v>
      </c>
      <c r="K33" s="82">
        <f>IFERROR((Table1[[#This Row],[Close]]+Table1[[#This Row],[Low]])/2,"")</f>
        <v>326.95249999999999</v>
      </c>
      <c r="L33" s="3">
        <f t="array" ref="L33">IFERROR(_FV(A33,"Change (%)",TRUE),"")</f>
        <v>-3.215E-3</v>
      </c>
      <c r="M33" s="16">
        <f>IFERROR(_FV(Table1[[#This Row],[Funds]],"52 week high",TRUE),"")</f>
        <v>340.63119999999998</v>
      </c>
      <c r="N33" s="16">
        <f>IFERROR(_FV(Table1[[#This Row],[Funds]],"52 week low",TRUE),"")</f>
        <v>220.2756</v>
      </c>
      <c r="O33" s="15">
        <f>IFERROR((M33-J33)/M33,"")</f>
        <v>3.9797293964851106E-2</v>
      </c>
    </row>
    <row r="34" spans="1:15">
      <c r="A34" s="1" t="e" vm="33">
        <v>#VALUE!</v>
      </c>
      <c r="B34" s="1" t="str" cm="1">
        <f t="array" ref="B34">_FV(A34,"Ticker symbol",TRUE)</f>
        <v>VOO</v>
      </c>
      <c r="C34" s="1" t="s">
        <v>15</v>
      </c>
      <c r="D34" s="1" t="s">
        <v>16</v>
      </c>
      <c r="E34" s="1" t="s">
        <v>27</v>
      </c>
      <c r="F34" s="3">
        <f>IFERROR(_FV(A34,"Expense ratio",TRUE),"")</f>
        <v>4.0000000000000002E-4</v>
      </c>
      <c r="G34" s="82">
        <f t="array" ref="G34">IFERROR(_FV(A34,"Open"),"")</f>
        <v>299.87</v>
      </c>
      <c r="H34" s="82">
        <f t="array" ref="H34">IFERROR(_FV(A34,"High"),"")</f>
        <v>300.62</v>
      </c>
      <c r="I34" s="82">
        <f t="array" ref="I34">IFERROR(_FV(A34,"Low"),"")</f>
        <v>299.10000000000002</v>
      </c>
      <c r="J34" s="82">
        <f t="array" ref="J34">IFERROR(_FV(A34,"Price"),"")</f>
        <v>299.2</v>
      </c>
      <c r="K34" s="82">
        <f>IFERROR((Table1[[#This Row],[Close]]+Table1[[#This Row],[Low]])/2,"")</f>
        <v>299.14999999999998</v>
      </c>
      <c r="L34" s="3">
        <f t="array" ref="L34">IFERROR(_FV(A34,"Change (%)",TRUE),"")</f>
        <v>-3.663E-3</v>
      </c>
      <c r="M34" s="16">
        <f>IFERROR(_FV(Table1[[#This Row],[Funds]],"52 week high",TRUE),"")</f>
        <v>311.58999999999997</v>
      </c>
      <c r="N34" s="16">
        <f>IFERROR(_FV(Table1[[#This Row],[Funds]],"52 week low",TRUE),"")</f>
        <v>200.55</v>
      </c>
      <c r="O34" s="15">
        <f>IFERROR((M34-J34)/M34,"")</f>
        <v>3.9763792162777971E-2</v>
      </c>
    </row>
    <row r="35" spans="1:15">
      <c r="A35" s="1" t="e" vm="34">
        <v>#VALUE!</v>
      </c>
      <c r="B35" s="1" t="str" cm="1">
        <f t="array" ref="B35">_FV(A35,"Ticker symbol",TRUE)</f>
        <v>XSD</v>
      </c>
      <c r="C35" s="1" t="s">
        <v>15</v>
      </c>
      <c r="D35" s="1" t="s">
        <v>16</v>
      </c>
      <c r="E35" s="1" t="s">
        <v>28</v>
      </c>
      <c r="F35" s="3">
        <f>IFERROR(_FV(A35,"Expense ratio",TRUE),"")</f>
        <v>3.4999999999999996E-3</v>
      </c>
      <c r="G35" s="82">
        <f t="array" ref="G35">IFERROR(_FV(A35,"Open"),"")</f>
        <v>119.8</v>
      </c>
      <c r="H35" s="82">
        <f t="array" ref="H35">IFERROR(_FV(A35,"High"),"")</f>
        <v>120.96</v>
      </c>
      <c r="I35" s="82">
        <f t="array" ref="I35">IFERROR(_FV(A35,"Low"),"")</f>
        <v>119.749</v>
      </c>
      <c r="J35" s="82">
        <f t="array" ref="J35">IFERROR(_FV(A35,"Price"),"")</f>
        <v>120.69</v>
      </c>
      <c r="K35" s="82">
        <f>IFERROR((Table1[[#This Row],[Close]]+Table1[[#This Row],[Low]])/2,"")</f>
        <v>120.2195</v>
      </c>
      <c r="L35" s="3">
        <f t="array" ref="L35">IFERROR(_FV(A35,"Change (%)",TRUE),"")</f>
        <v>7.0930000000000003E-3</v>
      </c>
      <c r="M35" s="16">
        <f>IFERROR(_FV(Table1[[#This Row],[Funds]],"52 week high",TRUE),"")</f>
        <v>122.42</v>
      </c>
      <c r="N35" s="16">
        <f>IFERROR(_FV(Table1[[#This Row],[Funds]],"52 week low",TRUE),"")</f>
        <v>68.948099999999997</v>
      </c>
      <c r="O35" s="15">
        <f>IFERROR((M35-J35)/M35,"")</f>
        <v>1.4131677830419898E-2</v>
      </c>
    </row>
    <row r="36" spans="1:15">
      <c r="A36" s="1" t="e" vm="35">
        <v>#VALUE!</v>
      </c>
      <c r="B36" s="1" t="str" cm="1">
        <f t="array" ref="B36">_FV(A36,"Ticker symbol",TRUE)</f>
        <v>SMH</v>
      </c>
      <c r="C36" s="1" t="s">
        <v>15</v>
      </c>
      <c r="D36" s="1" t="s">
        <v>16</v>
      </c>
      <c r="E36" s="1" t="s">
        <v>28</v>
      </c>
      <c r="F36" s="3">
        <f>IFERROR(_FV(A36,"Expense ratio",TRUE),"")</f>
        <v>3.4999999999999996E-3</v>
      </c>
      <c r="G36" s="82">
        <f t="array" ref="G36">IFERROR(_FV(A36,"Open"),"")</f>
        <v>163.82</v>
      </c>
      <c r="H36" s="82">
        <f t="array" ref="H36">IFERROR(_FV(A36,"High"),"")</f>
        <v>165.05</v>
      </c>
      <c r="I36" s="82">
        <f t="array" ref="I36">IFERROR(_FV(A36,"Low"),"")</f>
        <v>163.11000000000001</v>
      </c>
      <c r="J36" s="82">
        <f t="array" ref="J36">IFERROR(_FV(A36,"Price"),"")</f>
        <v>163.55000000000001</v>
      </c>
      <c r="K36" s="82">
        <f>IFERROR((Table1[[#This Row],[Close]]+Table1[[#This Row],[Low]])/2,"")</f>
        <v>163.33000000000001</v>
      </c>
      <c r="L36" s="3">
        <f t="array" ref="L36">IFERROR(_FV(A36,"Change (%)",TRUE),"")</f>
        <v>-1.4039999999999999E-3</v>
      </c>
      <c r="M36" s="16">
        <f>IFERROR(_FV(Table1[[#This Row],[Funds]],"52 week high",TRUE),"")</f>
        <v>165.17</v>
      </c>
      <c r="N36" s="16">
        <f>IFERROR(_FV(Table1[[#This Row],[Funds]],"52 week low",TRUE),"")</f>
        <v>96</v>
      </c>
      <c r="O36" s="15">
        <f>IFERROR((M36-J36)/M36,"")</f>
        <v>9.8080765272142417E-3</v>
      </c>
    </row>
    <row r="37" spans="1:15">
      <c r="A37" s="1" t="e" vm="36">
        <v>#VALUE!</v>
      </c>
      <c r="B37" s="4" t="str" cm="1">
        <f t="array" ref="B37">_FV(A37,"Ticker symbol",TRUE)</f>
        <v>XITK</v>
      </c>
      <c r="C37" s="1" t="s">
        <v>15</v>
      </c>
      <c r="D37" s="1" t="s">
        <v>18</v>
      </c>
      <c r="E37" s="1" t="s">
        <v>29</v>
      </c>
      <c r="F37" s="3">
        <f>IFERROR(_FV(A37,"Expense ratio",TRUE),"")</f>
        <v>4.5000000000000005E-3</v>
      </c>
      <c r="G37" s="16">
        <f t="array" ref="G37">IFERROR(_FV(A37,"Open"),"")</f>
        <v>156.75</v>
      </c>
      <c r="H37" s="16">
        <f t="array" ref="H37">IFERROR(_FV(A37,"High"),"")</f>
        <v>157.12860000000001</v>
      </c>
      <c r="I37" s="16">
        <f t="array" ref="I37">IFERROR(_FV(A37,"Low"),"")</f>
        <v>155.7141</v>
      </c>
      <c r="J37" s="16">
        <f t="array" ref="J37">IFERROR(_FV(A37,"Price"),"")</f>
        <v>155.7141</v>
      </c>
      <c r="K37" s="16">
        <f>IFERROR((Table1[[#This Row],[Close]]+Table1[[#This Row],[Low]])/2,"")</f>
        <v>155.7141</v>
      </c>
      <c r="L37" s="3">
        <f t="array" ref="L37">IFERROR(_FV(A37,"Change (%)",TRUE),"")</f>
        <v>5.4040000000000002E-4</v>
      </c>
      <c r="M37" s="16">
        <f>IFERROR(_FV(Table1[[#This Row],[Funds]],"52 week high",TRUE),"")</f>
        <v>159.9</v>
      </c>
      <c r="N37" s="16">
        <f>IFERROR(_FV(Table1[[#This Row],[Funds]],"52 week low",TRUE),"")</f>
        <v>81.5</v>
      </c>
      <c r="O37" s="15">
        <f>IFERROR((M37-J37)/M37,"")</f>
        <v>2.6178236397748616E-2</v>
      </c>
    </row>
    <row r="38" spans="1:15">
      <c r="A38" s="1" t="e" vm="37">
        <v>#VALUE!</v>
      </c>
      <c r="B38" s="1" t="str" cm="1">
        <f t="array" ref="B38">_FV(A38,"Ticker symbol",TRUE)</f>
        <v>XLK</v>
      </c>
      <c r="C38" s="1" t="s">
        <v>15</v>
      </c>
      <c r="D38" s="1" t="s">
        <v>18</v>
      </c>
      <c r="E38" s="1" t="s">
        <v>29</v>
      </c>
      <c r="F38" s="3">
        <f>IFERROR(_FV(A38,"Expense ratio",TRUE),"")</f>
        <v>1.4000000000000002E-3</v>
      </c>
      <c r="G38" s="16">
        <f t="array" ref="G38">IFERROR(_FV(A38,"Open"),"")</f>
        <v>108.76</v>
      </c>
      <c r="H38" s="16">
        <f t="array" ref="H38">IFERROR(_FV(A38,"High"),"")</f>
        <v>109.46</v>
      </c>
      <c r="I38" s="16">
        <f t="array" ref="I38">IFERROR(_FV(A38,"Low"),"")</f>
        <v>108.26</v>
      </c>
      <c r="J38" s="16">
        <f t="array" ref="J38">IFERROR(_FV(A38,"Price"),"")</f>
        <v>108.26</v>
      </c>
      <c r="K38" s="16">
        <f>IFERROR((Table1[[#This Row],[Close]]+Table1[[#This Row],[Low]])/2,"")</f>
        <v>108.26</v>
      </c>
      <c r="L38" s="3">
        <f t="array" ref="L38">IFERROR(_FV(A38,"Change (%)",TRUE),"")</f>
        <v>-1.0059E-2</v>
      </c>
      <c r="M38" s="16">
        <f>IFERROR(_FV(Table1[[#This Row],[Funds]],"52 week high",TRUE),"")</f>
        <v>110.38</v>
      </c>
      <c r="N38" s="16">
        <f>IFERROR(_FV(Table1[[#This Row],[Funds]],"52 week low",TRUE),"")</f>
        <v>68.099999999999994</v>
      </c>
      <c r="O38" s="15">
        <f>IFERROR((M38-J38)/M38,"")</f>
        <v>1.9206377967022924E-2</v>
      </c>
    </row>
    <row r="39" spans="1:15">
      <c r="A39" s="1" t="e" vm="38">
        <v>#VALUE!</v>
      </c>
      <c r="B39" s="1" t="str" cm="1">
        <f t="array" ref="B39">_FV(A39,"Ticker symbol",TRUE)</f>
        <v>VGT</v>
      </c>
      <c r="C39" s="1" t="s">
        <v>15</v>
      </c>
      <c r="D39" s="1" t="s">
        <v>16</v>
      </c>
      <c r="E39" s="1" t="s">
        <v>29</v>
      </c>
      <c r="F39" s="3">
        <f>IFERROR(_FV(A39,"Expense ratio",TRUE),"")</f>
        <v>1E-3</v>
      </c>
      <c r="G39" s="82">
        <f t="array" ref="G39">IFERROR(_FV(A39,"Open"),"")</f>
        <v>290.73</v>
      </c>
      <c r="H39" s="82">
        <f t="array" ref="H39">IFERROR(_FV(A39,"High"),"")</f>
        <v>292.43</v>
      </c>
      <c r="I39" s="82">
        <f t="array" ref="I39">IFERROR(_FV(A39,"Low"),"")</f>
        <v>289.57</v>
      </c>
      <c r="J39" s="82">
        <f t="array" ref="J39">IFERROR(_FV(A39,"Price"),"")</f>
        <v>289.57</v>
      </c>
      <c r="K39" s="82">
        <f>IFERROR((Table1[[#This Row],[Close]]+Table1[[#This Row],[Low]])/2,"")</f>
        <v>289.57</v>
      </c>
      <c r="L39" s="3">
        <f t="array" ref="L39">IFERROR(_FV(A39,"Change (%)",TRUE),"")</f>
        <v>-7.4039999999999991E-3</v>
      </c>
      <c r="M39" s="16">
        <f>IFERROR(_FV(Table1[[#This Row],[Funds]],"52 week high",TRUE),"")</f>
        <v>294.94</v>
      </c>
      <c r="N39" s="16">
        <f>IFERROR(_FV(Table1[[#This Row],[Funds]],"52 week low",TRUE),"")</f>
        <v>179.45</v>
      </c>
      <c r="O39" s="15">
        <f>IFERROR((M39-J39)/M39,"")</f>
        <v>1.8207092968061316E-2</v>
      </c>
    </row>
    <row r="40" spans="1:15">
      <c r="A40" s="1" t="e" vm="39">
        <v>#VALUE!</v>
      </c>
      <c r="B40" s="1" t="str" cm="1">
        <f t="array" ref="B40">_FV(A40,"Ticker symbol",TRUE)</f>
        <v>FTEC</v>
      </c>
      <c r="C40" s="1" t="s">
        <v>15</v>
      </c>
      <c r="D40" s="1" t="s">
        <v>16</v>
      </c>
      <c r="E40" s="1" t="s">
        <v>29</v>
      </c>
      <c r="F40" s="3">
        <f>IFERROR(_FV(A40,"Expense ratio",TRUE),"")</f>
        <v>8.0000000000000004E-4</v>
      </c>
      <c r="G40" s="82">
        <f t="array" ref="G40">IFERROR(_FV(A40,"Open"),"")</f>
        <v>85.96</v>
      </c>
      <c r="H40" s="82">
        <f t="array" ref="H40">IFERROR(_FV(A40,"High"),"")</f>
        <v>86.38</v>
      </c>
      <c r="I40" s="82">
        <f t="array" ref="I40">IFERROR(_FV(A40,"Low"),"")</f>
        <v>85.56</v>
      </c>
      <c r="J40" s="82">
        <f t="array" ref="J40">IFERROR(_FV(A40,"Price"),"")</f>
        <v>85.56</v>
      </c>
      <c r="K40" s="82">
        <f>IFERROR((Table1[[#This Row],[Close]]+Table1[[#This Row],[Low]])/2,"")</f>
        <v>85.56</v>
      </c>
      <c r="L40" s="3">
        <f t="array" ref="L40">IFERROR(_FV(A40,"Change (%)",TRUE),"")</f>
        <v>-7.0789999999999994E-3</v>
      </c>
      <c r="M40" s="16">
        <f>IFERROR(_FV(Table1[[#This Row],[Funds]],"52 week high",TRUE),"")</f>
        <v>87.1</v>
      </c>
      <c r="N40" s="16">
        <f>IFERROR(_FV(Table1[[#This Row],[Funds]],"52 week low",TRUE),"")</f>
        <v>53</v>
      </c>
      <c r="O40" s="15">
        <f>IFERROR((M40-J40)/M40,"")</f>
        <v>1.7680826636050428E-2</v>
      </c>
    </row>
    <row r="41" spans="1:15">
      <c r="A41" s="1" t="e" vm="40">
        <v>#VALUE!</v>
      </c>
      <c r="B41" s="4" t="str" cm="1">
        <f t="array" ref="B41">_FV(A41,"Ticker symbol",TRUE)</f>
        <v>GDAT</v>
      </c>
      <c r="C41" s="1" t="s">
        <v>15</v>
      </c>
      <c r="D41" s="1" t="s">
        <v>18</v>
      </c>
      <c r="E41" s="1" t="s">
        <v>29</v>
      </c>
      <c r="F41" s="3">
        <f>IFERROR(_FV(A41,"Expense ratio",TRUE),"")</f>
        <v>5.0000000000000001E-3</v>
      </c>
      <c r="G41" s="16">
        <f t="array" ref="G41">IFERROR(_FV(A41,"Open"),"")</f>
        <v>66.86</v>
      </c>
      <c r="H41" s="16">
        <f t="array" ref="H41">IFERROR(_FV(A41,"High"),"")</f>
        <v>67.33</v>
      </c>
      <c r="I41" s="16">
        <f t="array" ref="I41">IFERROR(_FV(A41,"Low"),"")</f>
        <v>66.86</v>
      </c>
      <c r="J41" s="16">
        <f t="array" ref="J41">IFERROR(_FV(A41,"Price"),"")</f>
        <v>67.31</v>
      </c>
      <c r="K41" s="16">
        <f>IFERROR((Table1[[#This Row],[Close]]+Table1[[#This Row],[Low]])/2,"")</f>
        <v>67.085000000000008</v>
      </c>
      <c r="L41" s="3">
        <f t="array" ref="L41">IFERROR(_FV(A41,"Change (%)",TRUE),"")</f>
        <v>4.3410000000000002E-3</v>
      </c>
      <c r="M41" s="16">
        <f>IFERROR(_FV(Table1[[#This Row],[Funds]],"52 week high",TRUE),"")</f>
        <v>67.62</v>
      </c>
      <c r="N41" s="16">
        <f>IFERROR(_FV(Table1[[#This Row],[Funds]],"52 week low",TRUE),"")</f>
        <v>41.99</v>
      </c>
      <c r="O41" s="15">
        <f>IFERROR((M41-J41)/M41,"")</f>
        <v>4.584442472641264E-3</v>
      </c>
    </row>
    <row r="42" spans="1:15">
      <c r="A42" s="1" t="e" vm="41">
        <v>#VALUE!</v>
      </c>
      <c r="B42" s="4" t="str" cm="1">
        <f t="array" ref="B42">_FV(A42,"Ticker symbol",TRUE)</f>
        <v>HACK</v>
      </c>
      <c r="C42" s="1" t="s">
        <v>15</v>
      </c>
      <c r="D42" s="1" t="s">
        <v>18</v>
      </c>
      <c r="E42" s="1" t="s">
        <v>29</v>
      </c>
      <c r="F42" s="3">
        <f>IFERROR(_FV(A42,"Expense ratio",TRUE),"")</f>
        <v>7.1999999999999998E-3</v>
      </c>
      <c r="G42" s="16">
        <f t="array" ref="G42">IFERROR(_FV(A42,"Open"),"")</f>
        <v>47.27</v>
      </c>
      <c r="H42" s="16">
        <f t="array" ref="H42">IFERROR(_FV(A42,"High"),"")</f>
        <v>47.9</v>
      </c>
      <c r="I42" s="16">
        <f t="array" ref="I42">IFERROR(_FV(A42,"Low"),"")</f>
        <v>47.220100000000002</v>
      </c>
      <c r="J42" s="16">
        <f t="array" ref="J42">IFERROR(_FV(A42,"Price"),"")</f>
        <v>47.691400000000002</v>
      </c>
      <c r="K42" s="16">
        <f>IFERROR((Table1[[#This Row],[Close]]+Table1[[#This Row],[Low]])/2,"")</f>
        <v>47.455750000000002</v>
      </c>
      <c r="L42" s="3">
        <f t="array" ref="L42">IFERROR(_FV(A42,"Change (%)",TRUE),"")</f>
        <v>8.2749999999999994E-3</v>
      </c>
      <c r="M42" s="16">
        <f>IFERROR(_FV(Table1[[#This Row],[Funds]],"52 week high",TRUE),"")</f>
        <v>47.71</v>
      </c>
      <c r="N42" s="16">
        <f>IFERROR(_FV(Table1[[#This Row],[Funds]],"52 week low",TRUE),"")</f>
        <v>29.02</v>
      </c>
      <c r="O42" s="15">
        <f>IFERROR((M42-J42)/M42,"")</f>
        <v>3.89855376231383E-4</v>
      </c>
    </row>
    <row r="43" spans="1:15">
      <c r="A43" s="1" t="e" vm="42">
        <v>#VALUE!</v>
      </c>
      <c r="B43" s="4" t="str" cm="1">
        <f t="array" ref="B43">_FV(A43,"Ticker symbol",TRUE)</f>
        <v>IHAK</v>
      </c>
      <c r="C43" s="1" t="s">
        <v>15</v>
      </c>
      <c r="D43" s="1" t="s">
        <v>18</v>
      </c>
      <c r="E43" s="1" t="s">
        <v>29</v>
      </c>
      <c r="F43" s="3" t="str">
        <f>IFERROR(_FV(A43,"Expense ratio",TRUE),"")</f>
        <v/>
      </c>
      <c r="G43" s="16">
        <f t="array" ref="G43">IFERROR(_FV(A43,"Open"),"")</f>
        <v>33.21</v>
      </c>
      <c r="H43" s="16">
        <f t="array" ref="H43">IFERROR(_FV(A43,"High"),"")</f>
        <v>33.54</v>
      </c>
      <c r="I43" s="16">
        <f t="array" ref="I43">IFERROR(_FV(A43,"Low"),"")</f>
        <v>33.099800000000002</v>
      </c>
      <c r="J43" s="16">
        <f t="array" ref="J43">IFERROR(_FV(A43,"Price"),"")</f>
        <v>33.539000000000001</v>
      </c>
      <c r="K43" s="16">
        <f>IFERROR((Table1[[#This Row],[Close]]+Table1[[#This Row],[Low]])/2,"")</f>
        <v>33.319400000000002</v>
      </c>
      <c r="L43" s="3">
        <f t="array" ref="L43">IFERROR(_FV(A43,"Change (%)",TRUE),"")</f>
        <v>9.6030000000000004E-3</v>
      </c>
      <c r="M43" s="16">
        <f>IFERROR(_FV(Table1[[#This Row],[Funds]],"52 week high",TRUE),"")</f>
        <v>33.539000000000001</v>
      </c>
      <c r="N43" s="16">
        <f>IFERROR(_FV(Table1[[#This Row],[Funds]],"52 week low",TRUE),"")</f>
        <v>20.36</v>
      </c>
      <c r="O43" s="15">
        <f>IFERROR((M43-J43)/M43,"")</f>
        <v>0</v>
      </c>
    </row>
    <row r="44" spans="1:15">
      <c r="A44" s="1" t="e" vm="43">
        <v>#VALUE!</v>
      </c>
      <c r="B44" s="4" t="str" cm="1">
        <f t="array" ref="B44">_FV(A44,"Ticker symbol",TRUE)</f>
        <v>SNSR</v>
      </c>
      <c r="C44" s="1" t="s">
        <v>15</v>
      </c>
      <c r="D44" s="1" t="s">
        <v>18</v>
      </c>
      <c r="E44" s="1" t="s">
        <v>29</v>
      </c>
      <c r="F44" s="3">
        <f>IFERROR(_FV(A44,"Expense ratio",TRUE),"")</f>
        <v>6.9999999999999993E-3</v>
      </c>
      <c r="G44" s="16">
        <f t="array" ref="G44">IFERROR(_FV(A44,"Open"),"")</f>
        <v>26.05</v>
      </c>
      <c r="H44" s="16">
        <f t="array" ref="H44">IFERROR(_FV(A44,"High"),"")</f>
        <v>26.184999999999999</v>
      </c>
      <c r="I44" s="16">
        <f t="array" ref="I44">IFERROR(_FV(A44,"Low"),"")</f>
        <v>26</v>
      </c>
      <c r="J44" s="16">
        <f t="array" ref="J44">IFERROR(_FV(A44,"Price"),"")</f>
        <v>26.184999999999999</v>
      </c>
      <c r="K44" s="16">
        <f>IFERROR((Table1[[#This Row],[Close]]+Table1[[#This Row],[Low]])/2,"")</f>
        <v>26.092500000000001</v>
      </c>
      <c r="L44" s="3">
        <f t="array" ref="L44">IFERROR(_FV(A44,"Change (%)",TRUE),"")</f>
        <v>7.5029999999999993E-3</v>
      </c>
      <c r="M44" s="16">
        <f>IFERROR(_FV(Table1[[#This Row],[Funds]],"52 week high",TRUE),"")</f>
        <v>26.184999999999999</v>
      </c>
      <c r="N44" s="16">
        <f>IFERROR(_FV(Table1[[#This Row],[Funds]],"52 week low",TRUE),"")</f>
        <v>14.809699999999999</v>
      </c>
      <c r="O44" s="15">
        <f>IFERROR((M44-J44)/M44,"")</f>
        <v>0</v>
      </c>
    </row>
    <row r="45" spans="1:15">
      <c r="A45" s="1" t="e" vm="44">
        <v>#VALUE!</v>
      </c>
      <c r="B45" s="4" t="str" cm="1">
        <f t="array" ref="B45">_FV(A45,"Ticker symbol",TRUE)</f>
        <v>FZROX</v>
      </c>
      <c r="C45" s="1" t="s">
        <v>15</v>
      </c>
      <c r="D45" s="1" t="s">
        <v>16</v>
      </c>
      <c r="E45" s="1" t="s">
        <v>30</v>
      </c>
      <c r="F45" s="3">
        <f>IFERROR(_FV(A45,"Expense ratio",TRUE),"")</f>
        <v>0</v>
      </c>
      <c r="G45" s="82" t="str">
        <f t="array" ref="G45">IFERROR(_FV(A45,"Open"),"")</f>
        <v/>
      </c>
      <c r="H45" s="82" t="str">
        <f t="array" ref="H45">IFERROR(_FV(A45,"High"),"")</f>
        <v/>
      </c>
      <c r="I45" s="82" t="str">
        <f t="array" ref="I45">IFERROR(_FV(A45,"Low"),"")</f>
        <v/>
      </c>
      <c r="J45" s="82">
        <f t="array" ref="J45">IFERROR(_FV(A45,"Price"),"")</f>
        <v>11.56</v>
      </c>
      <c r="K45" s="82" t="str">
        <f>IFERROR((Table1[[#This Row],[Close]]+Table1[[#This Row],[Low]])/2,"")</f>
        <v/>
      </c>
      <c r="L45" s="3">
        <f t="array" ref="L45">IFERROR(_FV(A45,"Change (%)",TRUE),"")</f>
        <v>5.2170000000000003E-3</v>
      </c>
      <c r="M45" s="16" t="str">
        <f>IFERROR(_FV(Table1[[#This Row],[Funds]],"52 week high",TRUE),"")</f>
        <v/>
      </c>
      <c r="N45" s="16" t="str">
        <f>IFERROR(_FV(Table1[[#This Row],[Funds]],"52 week low",TRUE),"")</f>
        <v/>
      </c>
      <c r="O45" s="15" t="str">
        <f>IFERROR((M45-J45)/M45,"")</f>
        <v/>
      </c>
    </row>
    <row r="46" spans="1:15">
      <c r="A46" s="1" t="e" vm="45">
        <v>#VALUE!</v>
      </c>
      <c r="B46" s="4" t="str" cm="1">
        <f t="array" ref="B46">_FV(A46,"Ticker symbol",TRUE)</f>
        <v>VTI</v>
      </c>
      <c r="C46" s="1" t="s">
        <v>15</v>
      </c>
      <c r="D46" s="1" t="s">
        <v>16</v>
      </c>
      <c r="E46" s="1" t="s">
        <v>30</v>
      </c>
      <c r="F46" s="3">
        <f>IFERROR(_FV(A46,"Expense ratio",TRUE),"")</f>
        <v>4.0000000000000002E-4</v>
      </c>
      <c r="G46" s="82">
        <f t="array" ref="G46">IFERROR(_FV(A46,"Open"),"")</f>
        <v>165.83</v>
      </c>
      <c r="H46" s="82">
        <f t="array" ref="H46">IFERROR(_FV(A46,"High"),"")</f>
        <v>166.19</v>
      </c>
      <c r="I46" s="82">
        <f t="array" ref="I46">IFERROR(_FV(A46,"Low"),"")</f>
        <v>165.31</v>
      </c>
      <c r="J46" s="82">
        <f t="array" ref="J46">IFERROR(_FV(A46,"Price"),"")</f>
        <v>165.48</v>
      </c>
      <c r="K46" s="82">
        <f>IFERROR((Table1[[#This Row],[Close]]+Table1[[#This Row],[Low]])/2,"")</f>
        <v>165.39499999999998</v>
      </c>
      <c r="L46" s="3">
        <f t="array" ref="L46">IFERROR(_FV(A46,"Change (%)",TRUE),"")</f>
        <v>-1.81E-3</v>
      </c>
      <c r="M46" s="16">
        <f>IFERROR(_FV(Table1[[#This Row],[Funds]],"52 week high",TRUE),"")</f>
        <v>172.55670000000001</v>
      </c>
      <c r="N46" s="16">
        <f>IFERROR(_FV(Table1[[#This Row],[Funds]],"52 week low",TRUE),"")</f>
        <v>109.49</v>
      </c>
      <c r="O46" s="15">
        <f>IFERROR((M46-J46)/M46,"")</f>
        <v>4.1010867732171608E-2</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c r="A1" s="69" t="s">
        <v>31</v>
      </c>
      <c r="B1" s="69" t="s">
        <v>32</v>
      </c>
      <c r="C1" s="69" t="s">
        <v>33</v>
      </c>
      <c r="D1" s="70" t="s">
        <v>34</v>
      </c>
      <c r="E1" s="71" t="s">
        <v>35</v>
      </c>
      <c r="F1" s="72" t="s">
        <v>36</v>
      </c>
      <c r="G1" s="73" t="s">
        <v>37</v>
      </c>
      <c r="H1" s="74" t="s">
        <v>38</v>
      </c>
      <c r="I1" s="75" t="s">
        <v>39</v>
      </c>
      <c r="J1" s="79" t="s">
        <v>40</v>
      </c>
      <c r="K1" s="80" t="s">
        <v>41</v>
      </c>
      <c r="L1" s="76" t="s">
        <v>42</v>
      </c>
      <c r="M1" s="77" t="s">
        <v>43</v>
      </c>
      <c r="T1" s="57"/>
      <c r="U1" s="57"/>
      <c r="V1" s="57"/>
    </row>
    <row r="2" spans="1:22">
      <c r="A2" s="56" t="s">
        <v>44</v>
      </c>
      <c r="B2" s="56" t="s">
        <v>45</v>
      </c>
      <c r="C2" s="56" t="s">
        <v>46</v>
      </c>
      <c r="D2" s="59" t="s">
        <v>47</v>
      </c>
      <c r="E2" s="60">
        <v>0.1076</v>
      </c>
      <c r="F2" s="61" t="s">
        <v>47</v>
      </c>
      <c r="G2" s="62">
        <v>0.10639999999999999</v>
      </c>
      <c r="H2" s="63" t="s">
        <v>48</v>
      </c>
      <c r="I2" s="64" t="s">
        <v>48</v>
      </c>
      <c r="J2" s="65" t="s">
        <v>48</v>
      </c>
      <c r="K2" s="66" t="s">
        <v>48</v>
      </c>
      <c r="L2" s="67" t="s">
        <v>47</v>
      </c>
      <c r="M2" s="68">
        <v>0.1019</v>
      </c>
      <c r="P2" s="78" t="s">
        <v>46</v>
      </c>
      <c r="Q2" s="78" t="s">
        <v>49</v>
      </c>
      <c r="R2" s="78" t="s">
        <v>50</v>
      </c>
      <c r="T2" s="78" t="s">
        <v>51</v>
      </c>
      <c r="U2" s="78" t="s">
        <v>52</v>
      </c>
      <c r="V2" s="78" t="s">
        <v>53</v>
      </c>
    </row>
    <row r="3" spans="1:22">
      <c r="A3" s="56" t="s">
        <v>54</v>
      </c>
      <c r="B3" s="56" t="s">
        <v>55</v>
      </c>
      <c r="C3" s="56" t="s">
        <v>46</v>
      </c>
      <c r="D3" s="59" t="s">
        <v>47</v>
      </c>
      <c r="E3" s="60">
        <v>8.4900000000000003E-2</v>
      </c>
      <c r="F3" s="61"/>
      <c r="G3" s="62"/>
      <c r="H3" s="63" t="s">
        <v>47</v>
      </c>
      <c r="I3" s="64">
        <v>0.1196</v>
      </c>
      <c r="J3" s="65" t="s">
        <v>48</v>
      </c>
      <c r="K3" s="66" t="s">
        <v>48</v>
      </c>
      <c r="L3" s="67" t="s">
        <v>47</v>
      </c>
      <c r="M3" s="68">
        <v>7.7899999999999997E-2</v>
      </c>
      <c r="T3" s="57"/>
      <c r="U3" s="57"/>
      <c r="V3" s="57"/>
    </row>
    <row r="4" spans="1:22">
      <c r="A4" s="56" t="s">
        <v>56</v>
      </c>
      <c r="B4" s="56" t="s">
        <v>57</v>
      </c>
      <c r="C4" s="56" t="s">
        <v>46</v>
      </c>
      <c r="D4" s="59" t="s">
        <v>47</v>
      </c>
      <c r="E4" s="60">
        <v>6.8900000000000003E-2</v>
      </c>
      <c r="F4" s="61"/>
      <c r="G4" s="62"/>
      <c r="H4" s="63" t="s">
        <v>48</v>
      </c>
      <c r="I4" s="64" t="s">
        <v>48</v>
      </c>
      <c r="J4" s="65" t="s">
        <v>48</v>
      </c>
      <c r="K4" s="66" t="s">
        <v>48</v>
      </c>
      <c r="L4" s="67" t="s">
        <v>47</v>
      </c>
      <c r="M4" s="68">
        <v>6.0400000000000002E-2</v>
      </c>
      <c r="T4" s="57"/>
      <c r="U4" s="57"/>
      <c r="V4" s="57"/>
    </row>
    <row r="5" spans="1:22">
      <c r="A5" s="56" t="s">
        <v>58</v>
      </c>
      <c r="B5" s="56" t="s">
        <v>59</v>
      </c>
      <c r="C5" s="56" t="s">
        <v>46</v>
      </c>
      <c r="D5" s="59" t="s">
        <v>47</v>
      </c>
      <c r="E5" s="60">
        <v>3.73E-2</v>
      </c>
      <c r="F5" s="61" t="s">
        <v>47</v>
      </c>
      <c r="G5" s="62">
        <v>8.2100000000000006E-2</v>
      </c>
      <c r="H5" s="63" t="s">
        <v>48</v>
      </c>
      <c r="I5" s="64" t="s">
        <v>48</v>
      </c>
      <c r="J5" s="65" t="s">
        <v>48</v>
      </c>
      <c r="K5" s="66" t="s">
        <v>48</v>
      </c>
      <c r="L5" s="67" t="s">
        <v>47</v>
      </c>
      <c r="M5" s="68">
        <v>4.4999999999999998E-2</v>
      </c>
      <c r="T5" s="57"/>
      <c r="U5" s="57"/>
      <c r="V5" s="57"/>
    </row>
    <row r="6" spans="1:22">
      <c r="A6" s="56" t="s">
        <v>60</v>
      </c>
      <c r="B6" s="56" t="s">
        <v>61</v>
      </c>
      <c r="C6" s="56" t="s">
        <v>46</v>
      </c>
      <c r="D6" s="59" t="s">
        <v>47</v>
      </c>
      <c r="E6" s="60">
        <v>3.6999999999999998E-2</v>
      </c>
      <c r="F6" s="61"/>
      <c r="G6" s="62"/>
      <c r="H6" s="63" t="s">
        <v>47</v>
      </c>
      <c r="I6" s="64">
        <v>4.8099999999999997E-2</v>
      </c>
      <c r="J6" s="65" t="s">
        <v>48</v>
      </c>
      <c r="K6" s="66" t="s">
        <v>48</v>
      </c>
      <c r="L6" s="67" t="s">
        <v>47</v>
      </c>
      <c r="M6" s="68">
        <v>3.5000000000000003E-2</v>
      </c>
      <c r="T6" s="57"/>
      <c r="U6" s="57"/>
      <c r="V6" s="57"/>
    </row>
    <row r="7" spans="1:22">
      <c r="A7" s="56" t="s">
        <v>62</v>
      </c>
      <c r="B7" s="56" t="s">
        <v>63</v>
      </c>
      <c r="C7" s="56" t="s">
        <v>46</v>
      </c>
      <c r="D7" s="59" t="s">
        <v>47</v>
      </c>
      <c r="E7" s="60">
        <v>3.56E-2</v>
      </c>
      <c r="F7" s="61"/>
      <c r="G7" s="62"/>
      <c r="H7" s="63" t="s">
        <v>47</v>
      </c>
      <c r="I7" s="64">
        <v>4.8000000000000001E-2</v>
      </c>
      <c r="J7" s="65" t="s">
        <v>48</v>
      </c>
      <c r="K7" s="66" t="s">
        <v>48</v>
      </c>
      <c r="L7" s="67" t="s">
        <v>47</v>
      </c>
      <c r="M7" s="68">
        <v>3.73E-2</v>
      </c>
      <c r="T7" s="57"/>
      <c r="U7" s="57"/>
      <c r="V7" s="57"/>
    </row>
    <row r="8" spans="1:22">
      <c r="A8" s="56" t="s">
        <v>64</v>
      </c>
      <c r="B8" s="56" t="s">
        <v>65</v>
      </c>
      <c r="C8" s="56" t="s">
        <v>46</v>
      </c>
      <c r="D8" s="59" t="s">
        <v>47</v>
      </c>
      <c r="E8" s="60">
        <v>3.1E-2</v>
      </c>
      <c r="F8" s="61"/>
      <c r="G8" s="62"/>
      <c r="H8" s="63" t="s">
        <v>47</v>
      </c>
      <c r="I8" s="64">
        <v>1.0999999999999999E-2</v>
      </c>
      <c r="J8" s="65" t="s">
        <v>48</v>
      </c>
      <c r="K8" s="66" t="s">
        <v>48</v>
      </c>
      <c r="L8" s="67" t="s">
        <v>47</v>
      </c>
      <c r="M8" s="68">
        <v>3.0700000000000002E-2</v>
      </c>
      <c r="T8" s="57"/>
      <c r="U8" s="57"/>
      <c r="V8" s="57"/>
    </row>
    <row r="9" spans="1:22">
      <c r="A9" s="56" t="s">
        <v>66</v>
      </c>
      <c r="B9" s="56" t="s">
        <v>67</v>
      </c>
      <c r="C9" s="56" t="s">
        <v>46</v>
      </c>
      <c r="D9" s="59" t="s">
        <v>68</v>
      </c>
      <c r="E9" s="60">
        <v>3.0499999999999999E-2</v>
      </c>
      <c r="F9" s="61"/>
      <c r="G9" s="62"/>
      <c r="H9" s="63" t="s">
        <v>48</v>
      </c>
      <c r="I9" s="64" t="s">
        <v>48</v>
      </c>
      <c r="J9" s="65" t="s">
        <v>48</v>
      </c>
      <c r="K9" s="66" t="s">
        <v>48</v>
      </c>
      <c r="L9" s="67" t="s">
        <v>68</v>
      </c>
      <c r="M9" s="68">
        <v>8.8000000000000005E-3</v>
      </c>
      <c r="T9" s="57"/>
      <c r="U9" s="57"/>
      <c r="V9" s="57"/>
    </row>
    <row r="10" spans="1:22">
      <c r="A10" s="56" t="s">
        <v>69</v>
      </c>
      <c r="B10" s="56" t="s">
        <v>70</v>
      </c>
      <c r="C10" s="56" t="s">
        <v>46</v>
      </c>
      <c r="D10" s="59" t="s">
        <v>47</v>
      </c>
      <c r="E10" s="60">
        <v>2.69E-2</v>
      </c>
      <c r="F10" s="61" t="s">
        <v>47</v>
      </c>
      <c r="G10" s="62">
        <v>1.8700000000000001E-2</v>
      </c>
      <c r="H10" s="63" t="s">
        <v>47</v>
      </c>
      <c r="I10" s="64">
        <v>3.2099999999999997E-2</v>
      </c>
      <c r="J10" s="65" t="s">
        <v>48</v>
      </c>
      <c r="K10" s="66" t="s">
        <v>48</v>
      </c>
      <c r="L10" s="67" t="s">
        <v>48</v>
      </c>
      <c r="M10" s="68" t="s">
        <v>48</v>
      </c>
      <c r="T10" s="57"/>
      <c r="U10" s="57"/>
      <c r="V10" s="57"/>
    </row>
    <row r="11" spans="1:22">
      <c r="A11" s="56" t="s">
        <v>71</v>
      </c>
      <c r="B11" s="56" t="s">
        <v>72</v>
      </c>
      <c r="C11" s="56" t="s">
        <v>46</v>
      </c>
      <c r="D11" s="59" t="s">
        <v>47</v>
      </c>
      <c r="E11" s="60">
        <v>2.6100000000000002E-2</v>
      </c>
      <c r="F11" s="61" t="s">
        <v>47</v>
      </c>
      <c r="G11" s="62">
        <v>6.6299999999999998E-2</v>
      </c>
      <c r="H11" s="63" t="s">
        <v>48</v>
      </c>
      <c r="I11" s="64" t="s">
        <v>48</v>
      </c>
      <c r="J11" s="65" t="s">
        <v>48</v>
      </c>
      <c r="K11" s="66" t="s">
        <v>48</v>
      </c>
      <c r="L11" s="67" t="s">
        <v>47</v>
      </c>
      <c r="M11" s="68">
        <v>1.7999999999999999E-2</v>
      </c>
      <c r="T11" s="57"/>
      <c r="U11" s="57"/>
      <c r="V11" s="57"/>
    </row>
    <row r="12" spans="1:22">
      <c r="A12" s="56" t="s">
        <v>73</v>
      </c>
      <c r="B12" s="56" t="s">
        <v>74</v>
      </c>
      <c r="C12" s="56" t="s">
        <v>46</v>
      </c>
      <c r="D12" s="59" t="s">
        <v>47</v>
      </c>
      <c r="E12" s="60">
        <v>2.5899999999999999E-2</v>
      </c>
      <c r="F12" s="61"/>
      <c r="G12" s="62"/>
      <c r="H12" s="63" t="s">
        <v>47</v>
      </c>
      <c r="I12" s="64">
        <v>1.9E-2</v>
      </c>
      <c r="J12" s="65" t="s">
        <v>48</v>
      </c>
      <c r="K12" s="66" t="s">
        <v>48</v>
      </c>
      <c r="L12" s="67" t="s">
        <v>48</v>
      </c>
      <c r="M12" s="68" t="s">
        <v>48</v>
      </c>
      <c r="T12" s="57"/>
      <c r="U12" s="57"/>
      <c r="V12" s="57"/>
    </row>
    <row r="13" spans="1:22">
      <c r="A13" s="56" t="s">
        <v>75</v>
      </c>
      <c r="B13" s="56" t="s">
        <v>76</v>
      </c>
      <c r="C13" s="56" t="s">
        <v>46</v>
      </c>
      <c r="D13" s="59" t="s">
        <v>68</v>
      </c>
      <c r="E13" s="60">
        <v>2.52E-2</v>
      </c>
      <c r="F13" s="61" t="s">
        <v>68</v>
      </c>
      <c r="G13" s="62">
        <v>1.06E-2</v>
      </c>
      <c r="H13" s="63" t="s">
        <v>68</v>
      </c>
      <c r="I13" s="64">
        <v>4.7800000000000002E-2</v>
      </c>
      <c r="J13" s="65" t="s">
        <v>48</v>
      </c>
      <c r="K13" s="66" t="s">
        <v>48</v>
      </c>
      <c r="L13" s="67" t="s">
        <v>48</v>
      </c>
      <c r="M13" s="68" t="s">
        <v>48</v>
      </c>
      <c r="P13" s="78" t="s">
        <v>77</v>
      </c>
      <c r="Q13" s="78" t="s">
        <v>78</v>
      </c>
      <c r="R13" s="78" t="s">
        <v>79</v>
      </c>
      <c r="T13" s="78" t="s">
        <v>80</v>
      </c>
      <c r="U13" s="78" t="s">
        <v>78</v>
      </c>
      <c r="V13" s="78" t="s">
        <v>53</v>
      </c>
    </row>
    <row r="14" spans="1:22">
      <c r="A14" s="56" t="s">
        <v>81</v>
      </c>
      <c r="B14" s="56" t="s">
        <v>82</v>
      </c>
      <c r="C14" s="56" t="s">
        <v>46</v>
      </c>
      <c r="D14" s="59" t="s">
        <v>47</v>
      </c>
      <c r="E14" s="60">
        <v>2.3900000000000001E-2</v>
      </c>
      <c r="F14" s="61"/>
      <c r="G14" s="62"/>
      <c r="H14" s="63" t="s">
        <v>47</v>
      </c>
      <c r="I14" s="64">
        <v>2.1399999999999999E-2</v>
      </c>
      <c r="J14" s="65" t="s">
        <v>48</v>
      </c>
      <c r="K14" s="66" t="s">
        <v>48</v>
      </c>
      <c r="L14" s="67" t="s">
        <v>48</v>
      </c>
      <c r="M14" s="68" t="s">
        <v>48</v>
      </c>
      <c r="T14" s="57"/>
      <c r="U14" s="57"/>
      <c r="V14" s="57"/>
    </row>
    <row r="15" spans="1:22">
      <c r="A15" s="56" t="s">
        <v>83</v>
      </c>
      <c r="B15" s="56" t="s">
        <v>84</v>
      </c>
      <c r="C15" s="56" t="s">
        <v>46</v>
      </c>
      <c r="D15" s="59" t="s">
        <v>47</v>
      </c>
      <c r="E15" s="60">
        <v>2.35E-2</v>
      </c>
      <c r="F15" s="61"/>
      <c r="G15" s="62"/>
      <c r="H15" s="63" t="s">
        <v>48</v>
      </c>
      <c r="I15" s="64" t="s">
        <v>48</v>
      </c>
      <c r="J15" s="65" t="s">
        <v>47</v>
      </c>
      <c r="K15" s="66">
        <v>2.3800000000000002E-2</v>
      </c>
      <c r="L15" s="67" t="s">
        <v>47</v>
      </c>
      <c r="M15" s="68">
        <v>2.1700000000000001E-2</v>
      </c>
      <c r="T15" s="57"/>
      <c r="U15" s="57"/>
      <c r="V15" s="57"/>
    </row>
    <row r="16" spans="1:22">
      <c r="A16" s="56" t="s">
        <v>85</v>
      </c>
      <c r="B16" s="56" t="s">
        <v>86</v>
      </c>
      <c r="C16" s="56" t="s">
        <v>46</v>
      </c>
      <c r="D16" s="59" t="s">
        <v>47</v>
      </c>
      <c r="E16" s="60">
        <v>2.3199999999999998E-2</v>
      </c>
      <c r="F16" s="61"/>
      <c r="G16" s="62"/>
      <c r="H16" s="63" t="s">
        <v>48</v>
      </c>
      <c r="I16" s="64" t="s">
        <v>48</v>
      </c>
      <c r="J16" s="65" t="s">
        <v>48</v>
      </c>
      <c r="K16" s="66" t="s">
        <v>48</v>
      </c>
      <c r="L16" s="67" t="s">
        <v>47</v>
      </c>
      <c r="M16" s="68">
        <v>1.0500000000000001E-2</v>
      </c>
      <c r="T16" s="57"/>
      <c r="U16" s="57"/>
      <c r="V16" s="57"/>
    </row>
    <row r="17" spans="1:22">
      <c r="A17" s="56" t="s">
        <v>87</v>
      </c>
      <c r="B17" s="56" t="s">
        <v>88</v>
      </c>
      <c r="C17" s="56" t="s">
        <v>46</v>
      </c>
      <c r="D17" s="59" t="s">
        <v>68</v>
      </c>
      <c r="E17" s="60">
        <v>2.3E-2</v>
      </c>
      <c r="F17" s="61"/>
      <c r="G17" s="62"/>
      <c r="H17" s="63" t="s">
        <v>68</v>
      </c>
      <c r="I17" s="64">
        <v>3.3700000000000001E-2</v>
      </c>
      <c r="J17" s="65" t="s">
        <v>48</v>
      </c>
      <c r="K17" s="66" t="s">
        <v>48</v>
      </c>
      <c r="L17" s="67" t="s">
        <v>48</v>
      </c>
      <c r="M17" s="68" t="s">
        <v>48</v>
      </c>
      <c r="T17" s="57"/>
      <c r="U17" s="57"/>
      <c r="V17" s="57"/>
    </row>
    <row r="18" spans="1:22">
      <c r="A18" s="56" t="s">
        <v>89</v>
      </c>
      <c r="B18" s="56" t="s">
        <v>90</v>
      </c>
      <c r="C18" s="56" t="s">
        <v>46</v>
      </c>
      <c r="D18" s="59" t="s">
        <v>47</v>
      </c>
      <c r="E18" s="60">
        <v>2.2499999999999999E-2</v>
      </c>
      <c r="F18" s="61" t="s">
        <v>47</v>
      </c>
      <c r="G18" s="62">
        <v>2.7699999999999999E-2</v>
      </c>
      <c r="H18" s="63" t="s">
        <v>47</v>
      </c>
      <c r="I18" s="64">
        <v>2.47E-2</v>
      </c>
      <c r="J18" s="65" t="s">
        <v>48</v>
      </c>
      <c r="K18" s="66" t="s">
        <v>48</v>
      </c>
      <c r="L18" s="67" t="s">
        <v>47</v>
      </c>
      <c r="M18" s="68">
        <v>1.9699999999999999E-2</v>
      </c>
      <c r="T18" s="57"/>
      <c r="U18" s="57"/>
      <c r="V18" s="57"/>
    </row>
    <row r="19" spans="1:22">
      <c r="A19" s="56" t="s">
        <v>91</v>
      </c>
      <c r="B19" s="56" t="s">
        <v>92</v>
      </c>
      <c r="C19" s="56" t="s">
        <v>46</v>
      </c>
      <c r="D19" s="59" t="s">
        <v>47</v>
      </c>
      <c r="E19" s="60">
        <v>2.1399999999999999E-2</v>
      </c>
      <c r="F19" s="61"/>
      <c r="G19" s="62"/>
      <c r="H19" s="63" t="s">
        <v>48</v>
      </c>
      <c r="I19" s="64" t="s">
        <v>48</v>
      </c>
      <c r="J19" s="65" t="s">
        <v>48</v>
      </c>
      <c r="K19" s="66" t="s">
        <v>48</v>
      </c>
      <c r="L19" s="67" t="s">
        <v>47</v>
      </c>
      <c r="M19" s="68">
        <v>1.54E-2</v>
      </c>
      <c r="T19" s="57"/>
      <c r="U19" s="57"/>
      <c r="V19" s="57"/>
    </row>
    <row r="20" spans="1:22">
      <c r="A20" s="56" t="s">
        <v>93</v>
      </c>
      <c r="B20" s="56" t="s">
        <v>94</v>
      </c>
      <c r="C20" s="56" t="s">
        <v>46</v>
      </c>
      <c r="D20" s="59" t="s">
        <v>47</v>
      </c>
      <c r="E20" s="60">
        <v>2.1000000000000001E-2</v>
      </c>
      <c r="F20" s="61"/>
      <c r="G20" s="62"/>
      <c r="H20" s="63" t="s">
        <v>47</v>
      </c>
      <c r="I20" s="64">
        <v>2.9600000000000001E-2</v>
      </c>
      <c r="J20" s="65" t="s">
        <v>48</v>
      </c>
      <c r="K20" s="66" t="s">
        <v>48</v>
      </c>
      <c r="L20" s="67" t="s">
        <v>47</v>
      </c>
      <c r="M20" s="68">
        <v>1.83E-2</v>
      </c>
      <c r="T20" s="57"/>
      <c r="U20" s="57"/>
      <c r="V20" s="57"/>
    </row>
    <row r="21" spans="1:22">
      <c r="A21" s="56" t="s">
        <v>95</v>
      </c>
      <c r="B21" s="56" t="s">
        <v>96</v>
      </c>
      <c r="C21" s="56" t="s">
        <v>46</v>
      </c>
      <c r="D21" s="59" t="s">
        <v>47</v>
      </c>
      <c r="E21" s="60">
        <v>2.0400000000000001E-2</v>
      </c>
      <c r="F21" s="61"/>
      <c r="G21" s="62"/>
      <c r="H21" s="63" t="s">
        <v>48</v>
      </c>
      <c r="I21" s="64" t="s">
        <v>48</v>
      </c>
      <c r="J21" s="65" t="s">
        <v>48</v>
      </c>
      <c r="K21" s="66" t="s">
        <v>48</v>
      </c>
      <c r="L21" s="67" t="s">
        <v>48</v>
      </c>
      <c r="M21" s="68" t="s">
        <v>48</v>
      </c>
      <c r="T21" s="57"/>
      <c r="U21" s="57"/>
      <c r="V21" s="57"/>
    </row>
    <row r="22" spans="1:22">
      <c r="A22" s="56" t="s">
        <v>97</v>
      </c>
      <c r="B22" s="56" t="s">
        <v>98</v>
      </c>
      <c r="C22" s="56" t="s">
        <v>46</v>
      </c>
      <c r="D22" s="59" t="s">
        <v>47</v>
      </c>
      <c r="E22" s="60">
        <v>1.9400000000000001E-2</v>
      </c>
      <c r="F22" s="61"/>
      <c r="G22" s="62"/>
      <c r="H22" s="63" t="s">
        <v>48</v>
      </c>
      <c r="I22" s="64" t="s">
        <v>48</v>
      </c>
      <c r="J22" s="65" t="s">
        <v>47</v>
      </c>
      <c r="K22" s="66">
        <v>2.6800000000000001E-2</v>
      </c>
      <c r="L22" s="67" t="s">
        <v>47</v>
      </c>
      <c r="M22" s="68">
        <v>1.5800000000000002E-2</v>
      </c>
      <c r="T22" s="57"/>
      <c r="U22" s="57"/>
      <c r="V22" s="57"/>
    </row>
    <row r="23" spans="1:22">
      <c r="A23" s="56" t="s">
        <v>99</v>
      </c>
      <c r="B23" s="56" t="s">
        <v>100</v>
      </c>
      <c r="C23" s="56" t="s">
        <v>46</v>
      </c>
      <c r="D23" s="59" t="s">
        <v>68</v>
      </c>
      <c r="E23" s="60">
        <v>1.7899999999999999E-2</v>
      </c>
      <c r="F23" s="61"/>
      <c r="G23" s="62"/>
      <c r="H23" s="63" t="s">
        <v>68</v>
      </c>
      <c r="I23" s="64">
        <v>3.3300000000000003E-2</v>
      </c>
      <c r="J23" s="65" t="s">
        <v>48</v>
      </c>
      <c r="K23" s="66" t="s">
        <v>48</v>
      </c>
      <c r="L23" s="67" t="s">
        <v>48</v>
      </c>
      <c r="M23" s="68" t="s">
        <v>48</v>
      </c>
      <c r="T23" s="57"/>
      <c r="U23" s="57"/>
      <c r="V23" s="57"/>
    </row>
    <row r="24" spans="1:22">
      <c r="A24" s="56" t="s">
        <v>101</v>
      </c>
      <c r="B24" s="56" t="s">
        <v>102</v>
      </c>
      <c r="C24" s="56" t="s">
        <v>46</v>
      </c>
      <c r="D24" s="59" t="s">
        <v>47</v>
      </c>
      <c r="E24" s="60">
        <v>1.77E-2</v>
      </c>
      <c r="F24" s="61"/>
      <c r="G24" s="62"/>
      <c r="H24" s="63" t="s">
        <v>47</v>
      </c>
      <c r="I24" s="64">
        <v>5.2699999999999997E-2</v>
      </c>
      <c r="J24" s="65" t="s">
        <v>48</v>
      </c>
      <c r="K24" s="66" t="s">
        <v>48</v>
      </c>
      <c r="L24" s="67" t="s">
        <v>48</v>
      </c>
      <c r="M24" s="68" t="s">
        <v>48</v>
      </c>
      <c r="T24" s="57"/>
      <c r="U24" s="57"/>
      <c r="V24" s="57"/>
    </row>
    <row r="25" spans="1:22">
      <c r="A25" s="56" t="s">
        <v>103</v>
      </c>
      <c r="B25" s="56" t="s">
        <v>104</v>
      </c>
      <c r="C25" s="56" t="s">
        <v>46</v>
      </c>
      <c r="D25" s="59" t="s">
        <v>47</v>
      </c>
      <c r="E25" s="60">
        <v>1.5800000000000002E-2</v>
      </c>
      <c r="F25" s="61"/>
      <c r="G25" s="62"/>
      <c r="H25" s="63" t="s">
        <v>47</v>
      </c>
      <c r="I25" s="64">
        <v>1.8499999999999999E-2</v>
      </c>
      <c r="J25" s="65" t="s">
        <v>48</v>
      </c>
      <c r="K25" s="66" t="s">
        <v>48</v>
      </c>
      <c r="L25" s="67" t="s">
        <v>47</v>
      </c>
      <c r="M25" s="68">
        <v>5.1999999999999998E-3</v>
      </c>
      <c r="T25" s="57"/>
      <c r="U25" s="57"/>
      <c r="V25" s="57"/>
    </row>
    <row r="26" spans="1:22">
      <c r="A26" s="56" t="s">
        <v>105</v>
      </c>
      <c r="B26" s="56" t="s">
        <v>106</v>
      </c>
      <c r="C26" s="56" t="s">
        <v>46</v>
      </c>
      <c r="D26" s="59" t="s">
        <v>47</v>
      </c>
      <c r="E26" s="60">
        <v>1.43E-2</v>
      </c>
      <c r="F26" s="61" t="s">
        <v>47</v>
      </c>
      <c r="G26" s="62">
        <v>1.9199999999999998E-2</v>
      </c>
      <c r="H26" s="63" t="s">
        <v>47</v>
      </c>
      <c r="I26" s="64">
        <v>4.4499999999999998E-2</v>
      </c>
      <c r="J26" s="65" t="s">
        <v>48</v>
      </c>
      <c r="K26" s="66" t="s">
        <v>48</v>
      </c>
      <c r="L26" s="67" t="s">
        <v>48</v>
      </c>
      <c r="M26" s="68" t="s">
        <v>48</v>
      </c>
      <c r="P26" s="78" t="s">
        <v>107</v>
      </c>
      <c r="Q26" s="78" t="s">
        <v>49</v>
      </c>
      <c r="R26" s="78" t="s">
        <v>108</v>
      </c>
      <c r="T26" s="57"/>
      <c r="U26" s="57"/>
      <c r="V26" s="57"/>
    </row>
    <row r="27" spans="1:22">
      <c r="A27" s="56" t="s">
        <v>109</v>
      </c>
      <c r="B27" s="56" t="s">
        <v>110</v>
      </c>
      <c r="C27" s="56" t="s">
        <v>46</v>
      </c>
      <c r="D27" s="59" t="s">
        <v>47</v>
      </c>
      <c r="E27" s="60">
        <v>1.3299999999999999E-2</v>
      </c>
      <c r="F27" s="61"/>
      <c r="G27" s="62"/>
      <c r="H27" s="63" t="s">
        <v>48</v>
      </c>
      <c r="I27" s="64" t="s">
        <v>48</v>
      </c>
      <c r="J27" s="65" t="s">
        <v>48</v>
      </c>
      <c r="K27" s="66" t="s">
        <v>48</v>
      </c>
      <c r="L27" s="67" t="s">
        <v>48</v>
      </c>
      <c r="M27" s="68" t="s">
        <v>48</v>
      </c>
      <c r="T27" s="57"/>
      <c r="U27" s="57"/>
      <c r="V27" s="57"/>
    </row>
    <row r="28" spans="1:22">
      <c r="A28" s="56" t="s">
        <v>111</v>
      </c>
      <c r="B28" s="56" t="s">
        <v>112</v>
      </c>
      <c r="C28" s="56" t="s">
        <v>46</v>
      </c>
      <c r="D28" s="59" t="s">
        <v>47</v>
      </c>
      <c r="E28" s="60">
        <v>1.26E-2</v>
      </c>
      <c r="F28" s="61"/>
      <c r="G28" s="62"/>
      <c r="H28" s="63" t="s">
        <v>48</v>
      </c>
      <c r="I28" s="64" t="s">
        <v>48</v>
      </c>
      <c r="J28" s="65" t="s">
        <v>48</v>
      </c>
      <c r="K28" s="66" t="s">
        <v>48</v>
      </c>
      <c r="L28" s="67" t="s">
        <v>48</v>
      </c>
      <c r="M28" s="68" t="s">
        <v>48</v>
      </c>
      <c r="R28" s="57"/>
      <c r="T28" s="57"/>
      <c r="U28" s="57"/>
      <c r="V28" s="57"/>
    </row>
    <row r="29" spans="1:22">
      <c r="A29" s="56" t="s">
        <v>113</v>
      </c>
      <c r="B29" s="56" t="s">
        <v>114</v>
      </c>
      <c r="C29" s="56" t="s">
        <v>46</v>
      </c>
      <c r="D29" s="59" t="s">
        <v>47</v>
      </c>
      <c r="E29" s="60">
        <v>1.23E-2</v>
      </c>
      <c r="F29" s="61"/>
      <c r="G29" s="62"/>
      <c r="H29" s="63" t="s">
        <v>48</v>
      </c>
      <c r="I29" s="64" t="s">
        <v>48</v>
      </c>
      <c r="J29" s="65" t="s">
        <v>48</v>
      </c>
      <c r="K29" s="66" t="s">
        <v>48</v>
      </c>
      <c r="L29" s="67" t="s">
        <v>48</v>
      </c>
      <c r="M29" s="68" t="s">
        <v>48</v>
      </c>
      <c r="R29" s="57"/>
      <c r="T29" s="57"/>
      <c r="U29" s="57"/>
      <c r="V29" s="57"/>
    </row>
    <row r="30" spans="1:22">
      <c r="A30" s="56" t="s">
        <v>115</v>
      </c>
      <c r="B30" s="56" t="s">
        <v>116</v>
      </c>
      <c r="C30" s="56" t="s">
        <v>46</v>
      </c>
      <c r="D30" s="59" t="s">
        <v>47</v>
      </c>
      <c r="E30" s="60">
        <v>1.1599999999999999E-2</v>
      </c>
      <c r="F30" s="61"/>
      <c r="G30" s="62"/>
      <c r="H30" s="63" t="s">
        <v>47</v>
      </c>
      <c r="I30" s="64">
        <v>1.21E-2</v>
      </c>
      <c r="J30" s="65" t="s">
        <v>48</v>
      </c>
      <c r="K30" s="66" t="s">
        <v>48</v>
      </c>
      <c r="L30" s="67" t="s">
        <v>47</v>
      </c>
      <c r="M30" s="68">
        <v>1.09E-2</v>
      </c>
      <c r="R30" s="57"/>
      <c r="T30" s="57"/>
      <c r="U30" s="57"/>
      <c r="V30" s="57"/>
    </row>
    <row r="31" spans="1:22">
      <c r="A31" s="56" t="s">
        <v>117</v>
      </c>
      <c r="B31" s="56" t="s">
        <v>118</v>
      </c>
      <c r="C31" s="56" t="s">
        <v>46</v>
      </c>
      <c r="D31" s="59" t="s">
        <v>47</v>
      </c>
      <c r="E31" s="60">
        <v>1.0999999999999999E-2</v>
      </c>
      <c r="F31" s="61"/>
      <c r="G31" s="62"/>
      <c r="H31" s="63" t="s">
        <v>48</v>
      </c>
      <c r="I31" s="64" t="s">
        <v>48</v>
      </c>
      <c r="J31" s="65" t="s">
        <v>48</v>
      </c>
      <c r="K31" s="66" t="s">
        <v>48</v>
      </c>
      <c r="L31" s="67" t="s">
        <v>48</v>
      </c>
      <c r="M31" s="68" t="s">
        <v>48</v>
      </c>
      <c r="R31" s="57"/>
      <c r="T31" s="57"/>
      <c r="U31" s="57"/>
      <c r="V31" s="57"/>
    </row>
    <row r="32" spans="1:22">
      <c r="A32" s="56" t="s">
        <v>119</v>
      </c>
      <c r="B32" s="56" t="s">
        <v>120</v>
      </c>
      <c r="C32" s="56" t="s">
        <v>46</v>
      </c>
      <c r="D32" s="59" t="s">
        <v>47</v>
      </c>
      <c r="E32" s="60">
        <v>1.09E-2</v>
      </c>
      <c r="F32" s="61"/>
      <c r="G32" s="62"/>
      <c r="H32" s="63" t="s">
        <v>47</v>
      </c>
      <c r="I32" s="64">
        <v>1.6199999999999999E-2</v>
      </c>
      <c r="J32" s="65" t="s">
        <v>48</v>
      </c>
      <c r="K32" s="66" t="s">
        <v>48</v>
      </c>
      <c r="L32" s="67" t="s">
        <v>48</v>
      </c>
      <c r="M32" s="68" t="s">
        <v>48</v>
      </c>
      <c r="R32" s="57"/>
      <c r="T32" s="57"/>
      <c r="U32" s="57"/>
      <c r="V32" s="57"/>
    </row>
    <row r="33" spans="1:22">
      <c r="A33" s="56" t="s">
        <v>121</v>
      </c>
      <c r="B33" s="56" t="s">
        <v>122</v>
      </c>
      <c r="C33" s="56" t="s">
        <v>46</v>
      </c>
      <c r="D33" s="59" t="s">
        <v>47</v>
      </c>
      <c r="E33" s="60">
        <v>1.06E-2</v>
      </c>
      <c r="F33" s="61"/>
      <c r="G33" s="62"/>
      <c r="H33" s="63" t="s">
        <v>48</v>
      </c>
      <c r="I33" s="64" t="s">
        <v>48</v>
      </c>
      <c r="J33" s="65" t="s">
        <v>48</v>
      </c>
      <c r="K33" s="66" t="s">
        <v>48</v>
      </c>
      <c r="L33" s="67" t="s">
        <v>48</v>
      </c>
      <c r="M33" s="68" t="s">
        <v>48</v>
      </c>
      <c r="R33" s="57"/>
      <c r="T33" s="57"/>
      <c r="U33" s="57"/>
      <c r="V33" s="57"/>
    </row>
    <row r="34" spans="1:22">
      <c r="A34" s="56" t="s">
        <v>123</v>
      </c>
      <c r="B34" s="56" t="s">
        <v>124</v>
      </c>
      <c r="C34" s="56" t="s">
        <v>46</v>
      </c>
      <c r="D34" s="59" t="s">
        <v>47</v>
      </c>
      <c r="E34" s="60">
        <v>1.03E-2</v>
      </c>
      <c r="F34" s="61"/>
      <c r="G34" s="62"/>
      <c r="H34" s="63" t="s">
        <v>48</v>
      </c>
      <c r="I34" s="64" t="s">
        <v>48</v>
      </c>
      <c r="J34" s="65" t="s">
        <v>48</v>
      </c>
      <c r="K34" s="66" t="s">
        <v>48</v>
      </c>
      <c r="L34" s="67" t="s">
        <v>48</v>
      </c>
      <c r="M34" s="68" t="s">
        <v>48</v>
      </c>
      <c r="R34" s="57"/>
      <c r="T34" s="57"/>
      <c r="U34" s="57"/>
      <c r="V34" s="57"/>
    </row>
    <row r="35" spans="1:22">
      <c r="A35" s="56" t="s">
        <v>125</v>
      </c>
      <c r="B35" s="56" t="s">
        <v>126</v>
      </c>
      <c r="C35" s="56" t="s">
        <v>46</v>
      </c>
      <c r="D35" s="59" t="s">
        <v>47</v>
      </c>
      <c r="E35" s="60">
        <v>1.03E-2</v>
      </c>
      <c r="F35" s="61" t="s">
        <v>47</v>
      </c>
      <c r="G35" s="62">
        <v>0.01</v>
      </c>
      <c r="H35" s="63" t="s">
        <v>48</v>
      </c>
      <c r="I35" s="64" t="s">
        <v>48</v>
      </c>
      <c r="J35" s="65" t="s">
        <v>48</v>
      </c>
      <c r="K35" s="66" t="s">
        <v>48</v>
      </c>
      <c r="L35" s="67" t="s">
        <v>48</v>
      </c>
      <c r="M35" s="68" t="s">
        <v>48</v>
      </c>
      <c r="T35" s="57"/>
      <c r="U35" s="57"/>
      <c r="V35" s="57"/>
    </row>
    <row r="36" spans="1:22">
      <c r="A36" s="56" t="s">
        <v>127</v>
      </c>
      <c r="B36" s="56" t="s">
        <v>128</v>
      </c>
      <c r="C36" s="56" t="s">
        <v>46</v>
      </c>
      <c r="D36" s="59" t="s">
        <v>47</v>
      </c>
      <c r="E36" s="60">
        <v>0.01</v>
      </c>
      <c r="F36" s="61"/>
      <c r="G36" s="62"/>
      <c r="H36" s="63" t="s">
        <v>48</v>
      </c>
      <c r="I36" s="64" t="s">
        <v>48</v>
      </c>
      <c r="J36" s="65" t="s">
        <v>47</v>
      </c>
      <c r="K36" s="66">
        <v>8.8999999999999999E-3</v>
      </c>
      <c r="L36" s="67" t="s">
        <v>48</v>
      </c>
      <c r="M36" s="68" t="s">
        <v>48</v>
      </c>
      <c r="T36" s="57"/>
      <c r="U36" s="57"/>
      <c r="V36" s="57"/>
    </row>
    <row r="37" spans="1:22">
      <c r="A37" s="56" t="s">
        <v>129</v>
      </c>
      <c r="B37" s="56" t="s">
        <v>130</v>
      </c>
      <c r="C37" s="56" t="s">
        <v>46</v>
      </c>
      <c r="D37" s="59" t="s">
        <v>47</v>
      </c>
      <c r="E37" s="60">
        <v>9.7000000000000003E-3</v>
      </c>
      <c r="F37" s="61"/>
      <c r="G37" s="62"/>
      <c r="H37" s="63" t="s">
        <v>48</v>
      </c>
      <c r="I37" s="64" t="s">
        <v>48</v>
      </c>
      <c r="J37" s="65" t="s">
        <v>48</v>
      </c>
      <c r="K37" s="66" t="s">
        <v>48</v>
      </c>
      <c r="L37" s="67" t="s">
        <v>48</v>
      </c>
      <c r="M37" s="68" t="s">
        <v>48</v>
      </c>
      <c r="T37" s="57"/>
      <c r="U37" s="57"/>
      <c r="V37" s="57"/>
    </row>
    <row r="38" spans="1:22">
      <c r="A38" s="56" t="s">
        <v>131</v>
      </c>
      <c r="B38" s="56" t="s">
        <v>132</v>
      </c>
      <c r="C38" s="56" t="s">
        <v>46</v>
      </c>
      <c r="D38" s="59" t="s">
        <v>47</v>
      </c>
      <c r="E38" s="60">
        <v>9.5999999999999992E-3</v>
      </c>
      <c r="F38" s="61"/>
      <c r="G38" s="62"/>
      <c r="H38" s="63" t="s">
        <v>47</v>
      </c>
      <c r="I38" s="64">
        <v>1.34E-2</v>
      </c>
      <c r="J38" s="65" t="s">
        <v>48</v>
      </c>
      <c r="K38" s="66" t="s">
        <v>48</v>
      </c>
      <c r="L38" s="67" t="s">
        <v>47</v>
      </c>
      <c r="M38" s="68">
        <v>0</v>
      </c>
      <c r="T38" s="57"/>
      <c r="U38" s="57"/>
      <c r="V38" s="57"/>
    </row>
    <row r="39" spans="1:22">
      <c r="A39" s="56" t="s">
        <v>133</v>
      </c>
      <c r="B39" s="56" t="s">
        <v>134</v>
      </c>
      <c r="C39" s="56" t="s">
        <v>46</v>
      </c>
      <c r="D39" s="59" t="s">
        <v>47</v>
      </c>
      <c r="E39" s="60">
        <v>9.5999999999999992E-3</v>
      </c>
      <c r="F39" s="61"/>
      <c r="G39" s="62"/>
      <c r="H39" s="63" t="s">
        <v>48</v>
      </c>
      <c r="I39" s="64" t="s">
        <v>48</v>
      </c>
      <c r="J39" s="65" t="s">
        <v>48</v>
      </c>
      <c r="K39" s="66" t="s">
        <v>48</v>
      </c>
      <c r="L39" s="67" t="s">
        <v>48</v>
      </c>
      <c r="M39" s="68" t="s">
        <v>48</v>
      </c>
      <c r="R39" s="57"/>
      <c r="T39" s="57"/>
      <c r="U39" s="57"/>
      <c r="V39" s="57"/>
    </row>
    <row r="40" spans="1:22">
      <c r="A40" s="56" t="s">
        <v>135</v>
      </c>
      <c r="B40" s="56" t="s">
        <v>136</v>
      </c>
      <c r="C40" s="56" t="s">
        <v>46</v>
      </c>
      <c r="D40" s="59" t="s">
        <v>47</v>
      </c>
      <c r="E40" s="60">
        <v>9.4000000000000004E-3</v>
      </c>
      <c r="F40" s="61"/>
      <c r="G40" s="62"/>
      <c r="H40" s="63" t="s">
        <v>47</v>
      </c>
      <c r="I40" s="64">
        <v>2.8799999999999999E-2</v>
      </c>
      <c r="J40" s="65" t="s">
        <v>48</v>
      </c>
      <c r="K40" s="66" t="s">
        <v>48</v>
      </c>
      <c r="L40" s="67" t="s">
        <v>48</v>
      </c>
      <c r="M40" s="68" t="s">
        <v>48</v>
      </c>
      <c r="R40" s="57"/>
      <c r="T40" s="57"/>
      <c r="U40" s="57"/>
      <c r="V40" s="57"/>
    </row>
    <row r="41" spans="1:22">
      <c r="A41" s="56" t="s">
        <v>137</v>
      </c>
      <c r="B41" s="56" t="s">
        <v>138</v>
      </c>
      <c r="C41" s="56" t="s">
        <v>46</v>
      </c>
      <c r="D41" s="59" t="s">
        <v>47</v>
      </c>
      <c r="E41" s="60">
        <v>9.2999999999999992E-3</v>
      </c>
      <c r="F41" s="61"/>
      <c r="G41" s="62"/>
      <c r="H41" s="63" t="s">
        <v>48</v>
      </c>
      <c r="I41" s="64" t="s">
        <v>48</v>
      </c>
      <c r="J41" s="65" t="s">
        <v>48</v>
      </c>
      <c r="K41" s="66" t="s">
        <v>48</v>
      </c>
      <c r="L41" s="67" t="s">
        <v>48</v>
      </c>
      <c r="M41" s="68" t="s">
        <v>48</v>
      </c>
      <c r="R41" s="57"/>
      <c r="T41" s="57"/>
      <c r="U41" s="57"/>
      <c r="V41" s="57"/>
    </row>
    <row r="42" spans="1:22">
      <c r="A42" s="56" t="s">
        <v>139</v>
      </c>
      <c r="B42" s="56" t="s">
        <v>140</v>
      </c>
      <c r="C42" s="56" t="s">
        <v>46</v>
      </c>
      <c r="D42" s="59" t="s">
        <v>47</v>
      </c>
      <c r="E42" s="60">
        <v>9.1999999999999998E-3</v>
      </c>
      <c r="F42" s="61" t="s">
        <v>47</v>
      </c>
      <c r="G42" s="62">
        <v>1.43E-2</v>
      </c>
      <c r="H42" s="63" t="s">
        <v>47</v>
      </c>
      <c r="I42" s="64">
        <v>1.01E-2</v>
      </c>
      <c r="J42" s="65" t="s">
        <v>48</v>
      </c>
      <c r="K42" s="66" t="s">
        <v>48</v>
      </c>
      <c r="L42" s="67" t="s">
        <v>48</v>
      </c>
      <c r="M42" s="68" t="s">
        <v>48</v>
      </c>
      <c r="V42" s="57"/>
    </row>
    <row r="43" spans="1:22">
      <c r="A43" s="56" t="s">
        <v>141</v>
      </c>
      <c r="B43" s="56" t="s">
        <v>142</v>
      </c>
      <c r="C43" s="56" t="s">
        <v>46</v>
      </c>
      <c r="D43" s="59" t="s">
        <v>47</v>
      </c>
      <c r="E43" s="60">
        <v>8.8000000000000005E-3</v>
      </c>
      <c r="F43" s="61"/>
      <c r="G43" s="62"/>
      <c r="H43" s="63" t="s">
        <v>48</v>
      </c>
      <c r="I43" s="64" t="s">
        <v>48</v>
      </c>
      <c r="J43" s="65" t="s">
        <v>48</v>
      </c>
      <c r="K43" s="66" t="s">
        <v>48</v>
      </c>
      <c r="L43" s="67" t="s">
        <v>48</v>
      </c>
      <c r="M43" s="68" t="s">
        <v>48</v>
      </c>
      <c r="V43" s="57"/>
    </row>
    <row r="44" spans="1:22">
      <c r="A44" s="56" t="s">
        <v>143</v>
      </c>
      <c r="B44" s="56" t="s">
        <v>144</v>
      </c>
      <c r="C44" s="56" t="s">
        <v>46</v>
      </c>
      <c r="D44" s="59" t="s">
        <v>47</v>
      </c>
      <c r="E44" s="60">
        <v>8.3000000000000001E-3</v>
      </c>
      <c r="F44" s="61"/>
      <c r="G44" s="62"/>
      <c r="H44" s="63" t="s">
        <v>47</v>
      </c>
      <c r="I44" s="64">
        <v>1.1299999999999999E-2</v>
      </c>
      <c r="J44" s="65" t="s">
        <v>48</v>
      </c>
      <c r="K44" s="66" t="s">
        <v>48</v>
      </c>
      <c r="L44" s="67" t="s">
        <v>48</v>
      </c>
      <c r="M44" s="68" t="s">
        <v>48</v>
      </c>
      <c r="V44" s="57"/>
    </row>
    <row r="45" spans="1:22">
      <c r="A45" s="56" t="s">
        <v>145</v>
      </c>
      <c r="B45" s="56" t="s">
        <v>146</v>
      </c>
      <c r="C45" s="56" t="s">
        <v>46</v>
      </c>
      <c r="D45" s="59" t="s">
        <v>47</v>
      </c>
      <c r="E45" s="60">
        <v>5.1000000000000004E-3</v>
      </c>
      <c r="F45" s="61"/>
      <c r="G45" s="62"/>
      <c r="H45" s="63" t="s">
        <v>47</v>
      </c>
      <c r="I45" s="64">
        <v>1.72E-2</v>
      </c>
      <c r="J45" s="65" t="s">
        <v>48</v>
      </c>
      <c r="K45" s="66" t="s">
        <v>48</v>
      </c>
      <c r="L45" s="67" t="s">
        <v>47</v>
      </c>
      <c r="M45" s="68">
        <v>4.8999999999999998E-3</v>
      </c>
    </row>
    <row r="46" spans="1:22">
      <c r="A46" s="56" t="s">
        <v>147</v>
      </c>
      <c r="B46" s="56" t="s">
        <v>148</v>
      </c>
      <c r="C46" s="56" t="s">
        <v>46</v>
      </c>
      <c r="D46" s="59" t="s">
        <v>68</v>
      </c>
      <c r="E46" s="60">
        <v>4.8999999999999998E-3</v>
      </c>
      <c r="F46" s="61"/>
      <c r="G46" s="62"/>
      <c r="H46" s="63" t="s">
        <v>48</v>
      </c>
      <c r="I46" s="64" t="s">
        <v>48</v>
      </c>
      <c r="J46" s="65" t="s">
        <v>48</v>
      </c>
      <c r="K46" s="66" t="s">
        <v>48</v>
      </c>
      <c r="L46" s="67" t="s">
        <v>48</v>
      </c>
      <c r="M46" s="68" t="s">
        <v>48</v>
      </c>
    </row>
    <row r="47" spans="1:22">
      <c r="A47" s="56" t="s">
        <v>149</v>
      </c>
      <c r="B47" s="56" t="s">
        <v>150</v>
      </c>
      <c r="C47" s="56" t="s">
        <v>46</v>
      </c>
      <c r="D47" s="59" t="s">
        <v>150</v>
      </c>
      <c r="E47" s="60">
        <v>2.2000000000000001E-3</v>
      </c>
      <c r="F47" s="61" t="s">
        <v>150</v>
      </c>
      <c r="G47" s="62">
        <v>2.7000000000000001E-3</v>
      </c>
      <c r="H47" s="63" t="s">
        <v>150</v>
      </c>
      <c r="I47" s="64">
        <v>2.3999999999999998E-3</v>
      </c>
      <c r="J47" s="65" t="s">
        <v>150</v>
      </c>
      <c r="K47" s="66">
        <v>2.3999999999999998E-3</v>
      </c>
      <c r="L47" s="67" t="s">
        <v>150</v>
      </c>
      <c r="M47" s="68">
        <v>1.6999999999999999E-3</v>
      </c>
    </row>
    <row r="48" spans="1:22">
      <c r="A48" s="56" t="s">
        <v>151</v>
      </c>
      <c r="B48" s="56" t="s">
        <v>152</v>
      </c>
      <c r="C48" s="56" t="s">
        <v>46</v>
      </c>
      <c r="D48" s="59" t="s">
        <v>47</v>
      </c>
      <c r="E48" s="60">
        <v>0</v>
      </c>
      <c r="F48" s="61"/>
      <c r="G48" s="62"/>
      <c r="H48" s="63" t="s">
        <v>48</v>
      </c>
      <c r="I48" s="64" t="s">
        <v>48</v>
      </c>
      <c r="J48" s="65" t="s">
        <v>48</v>
      </c>
      <c r="K48" s="66" t="s">
        <v>48</v>
      </c>
      <c r="L48" s="67" t="s">
        <v>48</v>
      </c>
      <c r="M48" s="68" t="s">
        <v>48</v>
      </c>
    </row>
    <row r="49" spans="1:13">
      <c r="A49" s="56" t="s">
        <v>153</v>
      </c>
      <c r="B49" s="56" t="s">
        <v>154</v>
      </c>
      <c r="C49" s="56" t="s">
        <v>80</v>
      </c>
      <c r="D49" s="59"/>
      <c r="E49" s="60"/>
      <c r="F49" s="61" t="s">
        <v>47</v>
      </c>
      <c r="G49" s="62">
        <v>1.5800000000000002E-2</v>
      </c>
      <c r="H49" s="63" t="s">
        <v>48</v>
      </c>
      <c r="I49" s="64" t="s">
        <v>48</v>
      </c>
      <c r="J49" s="65" t="s">
        <v>48</v>
      </c>
      <c r="K49" s="66" t="s">
        <v>48</v>
      </c>
      <c r="L49" s="67" t="s">
        <v>47</v>
      </c>
      <c r="M49" s="68">
        <v>2.8999999999999998E-3</v>
      </c>
    </row>
    <row r="50" spans="1:13">
      <c r="A50" s="56" t="s">
        <v>155</v>
      </c>
      <c r="B50" s="56" t="s">
        <v>156</v>
      </c>
      <c r="C50" s="56" t="s">
        <v>80</v>
      </c>
      <c r="D50" s="59"/>
      <c r="E50" s="60"/>
      <c r="F50" s="61" t="s">
        <v>47</v>
      </c>
      <c r="G50" s="62">
        <v>1.43E-2</v>
      </c>
      <c r="H50" s="63" t="s">
        <v>48</v>
      </c>
      <c r="I50" s="64" t="s">
        <v>48</v>
      </c>
      <c r="J50" s="65" t="s">
        <v>48</v>
      </c>
      <c r="K50" s="66" t="s">
        <v>48</v>
      </c>
      <c r="L50" s="67" t="s">
        <v>48</v>
      </c>
      <c r="M50" s="68" t="s">
        <v>48</v>
      </c>
    </row>
    <row r="51" spans="1:13">
      <c r="A51" s="56" t="s">
        <v>157</v>
      </c>
      <c r="B51" s="56" t="s">
        <v>158</v>
      </c>
      <c r="C51" s="56" t="s">
        <v>80</v>
      </c>
      <c r="D51" s="59"/>
      <c r="E51" s="60"/>
      <c r="F51" s="61" t="s">
        <v>68</v>
      </c>
      <c r="G51" s="62">
        <v>1.0200000000000001E-2</v>
      </c>
      <c r="H51" s="63" t="s">
        <v>68</v>
      </c>
      <c r="I51" s="64">
        <v>1.21E-2</v>
      </c>
      <c r="J51" s="65" t="s">
        <v>48</v>
      </c>
      <c r="K51" s="66" t="s">
        <v>48</v>
      </c>
      <c r="L51" s="67" t="s">
        <v>68</v>
      </c>
      <c r="M51" s="68">
        <v>1.06E-2</v>
      </c>
    </row>
    <row r="52" spans="1:13">
      <c r="A52" s="56" t="s">
        <v>159</v>
      </c>
      <c r="B52" s="56" t="s">
        <v>160</v>
      </c>
      <c r="C52" s="56" t="s">
        <v>80</v>
      </c>
      <c r="D52" s="59"/>
      <c r="E52" s="60"/>
      <c r="F52" s="61" t="s">
        <v>47</v>
      </c>
      <c r="G52" s="62">
        <v>2.6499999999999999E-2</v>
      </c>
      <c r="H52" s="63" t="s">
        <v>48</v>
      </c>
      <c r="I52" s="64" t="s">
        <v>48</v>
      </c>
      <c r="J52" s="65" t="s">
        <v>48</v>
      </c>
      <c r="K52" s="66" t="s">
        <v>48</v>
      </c>
      <c r="L52" s="67" t="s">
        <v>48</v>
      </c>
      <c r="M52" s="68" t="s">
        <v>48</v>
      </c>
    </row>
    <row r="53" spans="1:13">
      <c r="A53" s="56" t="s">
        <v>161</v>
      </c>
      <c r="B53" s="56" t="s">
        <v>162</v>
      </c>
      <c r="C53" s="56" t="s">
        <v>80</v>
      </c>
      <c r="D53" s="59"/>
      <c r="E53" s="60"/>
      <c r="F53" s="61" t="s">
        <v>47</v>
      </c>
      <c r="G53" s="62">
        <v>2.3099999999999999E-2</v>
      </c>
      <c r="H53" s="63" t="s">
        <v>48</v>
      </c>
      <c r="I53" s="64" t="s">
        <v>48</v>
      </c>
      <c r="J53" s="65" t="s">
        <v>48</v>
      </c>
      <c r="K53" s="66" t="s">
        <v>48</v>
      </c>
      <c r="L53" s="67" t="s">
        <v>47</v>
      </c>
      <c r="M53" s="68">
        <v>1.9199999999999998E-2</v>
      </c>
    </row>
    <row r="54" spans="1:13">
      <c r="A54" s="56" t="s">
        <v>163</v>
      </c>
      <c r="B54" s="56" t="s">
        <v>164</v>
      </c>
      <c r="C54" s="56" t="s">
        <v>80</v>
      </c>
      <c r="D54" s="59"/>
      <c r="E54" s="60"/>
      <c r="F54" s="61" t="s">
        <v>47</v>
      </c>
      <c r="G54" s="62">
        <v>4.5600000000000002E-2</v>
      </c>
      <c r="H54" s="63" t="s">
        <v>48</v>
      </c>
      <c r="I54" s="64" t="s">
        <v>48</v>
      </c>
      <c r="J54" s="65" t="s">
        <v>48</v>
      </c>
      <c r="K54" s="66" t="s">
        <v>48</v>
      </c>
      <c r="L54" s="67" t="s">
        <v>47</v>
      </c>
      <c r="M54" s="68">
        <v>1.9800000000000002E-2</v>
      </c>
    </row>
    <row r="55" spans="1:13">
      <c r="A55" s="56" t="s">
        <v>165</v>
      </c>
      <c r="B55" s="56" t="s">
        <v>166</v>
      </c>
      <c r="C55" s="56" t="s">
        <v>80</v>
      </c>
      <c r="D55" s="59"/>
      <c r="E55" s="60"/>
      <c r="F55" s="61" t="s">
        <v>47</v>
      </c>
      <c r="G55" s="62">
        <v>1.84E-2</v>
      </c>
      <c r="H55" s="63" t="s">
        <v>48</v>
      </c>
      <c r="I55" s="64" t="s">
        <v>48</v>
      </c>
      <c r="J55" s="65" t="s">
        <v>48</v>
      </c>
      <c r="K55" s="66" t="s">
        <v>48</v>
      </c>
      <c r="L55" s="67" t="s">
        <v>48</v>
      </c>
      <c r="M55" s="68" t="s">
        <v>48</v>
      </c>
    </row>
    <row r="56" spans="1:13">
      <c r="A56" s="56" t="s">
        <v>167</v>
      </c>
      <c r="B56" s="56" t="s">
        <v>168</v>
      </c>
      <c r="C56" s="56" t="s">
        <v>80</v>
      </c>
      <c r="D56" s="59"/>
      <c r="E56" s="60"/>
      <c r="F56" s="61" t="s">
        <v>47</v>
      </c>
      <c r="G56" s="62">
        <v>8.5000000000000006E-3</v>
      </c>
      <c r="H56" s="63" t="s">
        <v>48</v>
      </c>
      <c r="I56" s="64" t="s">
        <v>48</v>
      </c>
      <c r="J56" s="65" t="s">
        <v>48</v>
      </c>
      <c r="K56" s="66" t="s">
        <v>48</v>
      </c>
      <c r="L56" s="67" t="s">
        <v>48</v>
      </c>
      <c r="M56" s="68" t="s">
        <v>48</v>
      </c>
    </row>
    <row r="57" spans="1:13">
      <c r="A57" s="56" t="s">
        <v>169</v>
      </c>
      <c r="B57" s="56" t="s">
        <v>170</v>
      </c>
      <c r="C57" s="56" t="s">
        <v>80</v>
      </c>
      <c r="D57" s="59"/>
      <c r="E57" s="60"/>
      <c r="F57" s="61" t="s">
        <v>47</v>
      </c>
      <c r="G57" s="62">
        <v>5.5100000000000003E-2</v>
      </c>
      <c r="H57" s="63" t="s">
        <v>48</v>
      </c>
      <c r="I57" s="64" t="s">
        <v>48</v>
      </c>
      <c r="J57" s="65" t="s">
        <v>48</v>
      </c>
      <c r="K57" s="66" t="s">
        <v>48</v>
      </c>
      <c r="L57" s="67" t="s">
        <v>47</v>
      </c>
      <c r="M57" s="68">
        <v>3.8699999999999998E-2</v>
      </c>
    </row>
    <row r="58" spans="1:13">
      <c r="A58" s="56" t="s">
        <v>171</v>
      </c>
      <c r="B58" s="56" t="s">
        <v>172</v>
      </c>
      <c r="C58" s="56" t="s">
        <v>80</v>
      </c>
      <c r="D58" s="59"/>
      <c r="E58" s="60"/>
      <c r="F58" s="61" t="s">
        <v>47</v>
      </c>
      <c r="G58" s="62">
        <v>5.3E-3</v>
      </c>
      <c r="H58" s="63" t="s">
        <v>48</v>
      </c>
      <c r="I58" s="64" t="s">
        <v>48</v>
      </c>
      <c r="J58" s="65" t="s">
        <v>47</v>
      </c>
      <c r="K58" s="66">
        <v>3.5999999999999999E-3</v>
      </c>
      <c r="L58" s="67" t="s">
        <v>47</v>
      </c>
      <c r="M58" s="68">
        <v>2.2000000000000001E-3</v>
      </c>
    </row>
    <row r="59" spans="1:13">
      <c r="A59" s="56" t="s">
        <v>173</v>
      </c>
      <c r="B59" s="56" t="s">
        <v>174</v>
      </c>
      <c r="C59" s="56" t="s">
        <v>80</v>
      </c>
      <c r="D59" s="59"/>
      <c r="E59" s="60"/>
      <c r="F59" s="61" t="s">
        <v>47</v>
      </c>
      <c r="G59" s="62">
        <v>1.8800000000000001E-2</v>
      </c>
      <c r="H59" s="63" t="s">
        <v>48</v>
      </c>
      <c r="I59" s="64" t="s">
        <v>48</v>
      </c>
      <c r="J59" s="65" t="s">
        <v>48</v>
      </c>
      <c r="K59" s="66" t="s">
        <v>48</v>
      </c>
      <c r="L59" s="67" t="s">
        <v>48</v>
      </c>
      <c r="M59" s="68" t="s">
        <v>48</v>
      </c>
    </row>
    <row r="60" spans="1:13">
      <c r="A60" s="56" t="s">
        <v>175</v>
      </c>
      <c r="B60" s="56" t="s">
        <v>176</v>
      </c>
      <c r="C60" s="56" t="s">
        <v>80</v>
      </c>
      <c r="D60" s="59"/>
      <c r="E60" s="60"/>
      <c r="F60" s="61" t="s">
        <v>68</v>
      </c>
      <c r="G60" s="62">
        <v>5.9999999999999995E-4</v>
      </c>
      <c r="H60" s="63" t="s">
        <v>48</v>
      </c>
      <c r="I60" s="64" t="s">
        <v>48</v>
      </c>
      <c r="J60" s="65" t="s">
        <v>48</v>
      </c>
      <c r="K60" s="66" t="s">
        <v>48</v>
      </c>
      <c r="L60" s="67" t="s">
        <v>48</v>
      </c>
      <c r="M60" s="68" t="s">
        <v>48</v>
      </c>
    </row>
    <row r="61" spans="1:13">
      <c r="A61" s="56" t="s">
        <v>177</v>
      </c>
      <c r="B61" s="56" t="s">
        <v>178</v>
      </c>
      <c r="C61" s="56" t="s">
        <v>80</v>
      </c>
      <c r="D61" s="59"/>
      <c r="E61" s="60"/>
      <c r="F61" s="61" t="s">
        <v>68</v>
      </c>
      <c r="G61" s="62">
        <v>5.9799999999999999E-2</v>
      </c>
      <c r="H61" s="63" t="s">
        <v>48</v>
      </c>
      <c r="I61" s="64" t="s">
        <v>48</v>
      </c>
      <c r="J61" s="65" t="s">
        <v>48</v>
      </c>
      <c r="K61" s="66" t="s">
        <v>48</v>
      </c>
      <c r="L61" s="67" t="s">
        <v>68</v>
      </c>
      <c r="M61" s="68">
        <v>1.8599999999999998E-2</v>
      </c>
    </row>
    <row r="62" spans="1:13">
      <c r="A62" s="56" t="s">
        <v>179</v>
      </c>
      <c r="B62" s="56" t="s">
        <v>180</v>
      </c>
      <c r="C62" s="56" t="s">
        <v>80</v>
      </c>
      <c r="D62" s="59"/>
      <c r="E62" s="60"/>
      <c r="F62" s="61" t="s">
        <v>47</v>
      </c>
      <c r="G62" s="62">
        <v>2.9899999999999999E-2</v>
      </c>
      <c r="H62" s="63" t="s">
        <v>48</v>
      </c>
      <c r="I62" s="64" t="s">
        <v>48</v>
      </c>
      <c r="J62" s="65" t="s">
        <v>48</v>
      </c>
      <c r="K62" s="66" t="s">
        <v>48</v>
      </c>
      <c r="L62" s="67" t="s">
        <v>48</v>
      </c>
      <c r="M62" s="68" t="s">
        <v>48</v>
      </c>
    </row>
    <row r="63" spans="1:13">
      <c r="A63" s="56" t="s">
        <v>181</v>
      </c>
      <c r="B63" s="56" t="s">
        <v>182</v>
      </c>
      <c r="C63" s="56" t="s">
        <v>80</v>
      </c>
      <c r="D63" s="59"/>
      <c r="E63" s="60"/>
      <c r="F63" s="61" t="s">
        <v>68</v>
      </c>
      <c r="G63" s="62">
        <v>2.4799999999999999E-2</v>
      </c>
      <c r="H63" s="63" t="s">
        <v>48</v>
      </c>
      <c r="I63" s="64" t="s">
        <v>48</v>
      </c>
      <c r="J63" s="65" t="s">
        <v>48</v>
      </c>
      <c r="K63" s="66" t="s">
        <v>48</v>
      </c>
      <c r="L63" s="67" t="s">
        <v>48</v>
      </c>
      <c r="M63" s="68" t="s">
        <v>48</v>
      </c>
    </row>
    <row r="64" spans="1:13">
      <c r="A64" s="56" t="s">
        <v>183</v>
      </c>
      <c r="B64" s="56" t="s">
        <v>184</v>
      </c>
      <c r="C64" s="56" t="s">
        <v>80</v>
      </c>
      <c r="D64" s="59"/>
      <c r="E64" s="60"/>
      <c r="F64" s="61" t="s">
        <v>68</v>
      </c>
      <c r="G64" s="62">
        <v>3.1199999999999999E-2</v>
      </c>
      <c r="H64" s="63" t="s">
        <v>48</v>
      </c>
      <c r="I64" s="64" t="s">
        <v>48</v>
      </c>
      <c r="J64" s="65" t="s">
        <v>48</v>
      </c>
      <c r="K64" s="66" t="s">
        <v>48</v>
      </c>
      <c r="L64" s="67" t="s">
        <v>48</v>
      </c>
      <c r="M64" s="68" t="s">
        <v>48</v>
      </c>
    </row>
    <row r="65" spans="1:13">
      <c r="A65" s="56" t="s">
        <v>185</v>
      </c>
      <c r="B65" s="56" t="s">
        <v>186</v>
      </c>
      <c r="C65" s="56" t="s">
        <v>80</v>
      </c>
      <c r="D65" s="59"/>
      <c r="E65" s="60"/>
      <c r="F65" s="61" t="s">
        <v>47</v>
      </c>
      <c r="G65" s="62">
        <v>1.77E-2</v>
      </c>
      <c r="H65" s="63" t="s">
        <v>48</v>
      </c>
      <c r="I65" s="64" t="s">
        <v>48</v>
      </c>
      <c r="J65" s="65" t="s">
        <v>48</v>
      </c>
      <c r="K65" s="66" t="s">
        <v>48</v>
      </c>
      <c r="L65" s="67" t="s">
        <v>48</v>
      </c>
      <c r="M65" s="68" t="s">
        <v>48</v>
      </c>
    </row>
    <row r="66" spans="1:13">
      <c r="A66" s="56" t="s">
        <v>187</v>
      </c>
      <c r="B66" s="56" t="s">
        <v>188</v>
      </c>
      <c r="C66" s="56" t="s">
        <v>80</v>
      </c>
      <c r="D66" s="59"/>
      <c r="E66" s="60"/>
      <c r="F66" s="61" t="s">
        <v>47</v>
      </c>
      <c r="G66" s="62">
        <v>2.6700000000000002E-2</v>
      </c>
      <c r="H66" s="63" t="s">
        <v>48</v>
      </c>
      <c r="I66" s="64" t="s">
        <v>48</v>
      </c>
      <c r="J66" s="65" t="s">
        <v>48</v>
      </c>
      <c r="K66" s="66" t="s">
        <v>48</v>
      </c>
      <c r="L66" s="67" t="s">
        <v>47</v>
      </c>
      <c r="M66" s="68">
        <v>1.15E-2</v>
      </c>
    </row>
    <row r="67" spans="1:13">
      <c r="A67" s="56" t="s">
        <v>189</v>
      </c>
      <c r="B67" s="56" t="s">
        <v>190</v>
      </c>
      <c r="C67" s="56" t="s">
        <v>80</v>
      </c>
      <c r="D67" s="59"/>
      <c r="E67" s="60"/>
      <c r="F67" s="61" t="s">
        <v>47</v>
      </c>
      <c r="G67" s="62">
        <v>3.8899999999999997E-2</v>
      </c>
      <c r="H67" s="63" t="s">
        <v>48</v>
      </c>
      <c r="I67" s="64" t="s">
        <v>48</v>
      </c>
      <c r="J67" s="65" t="s">
        <v>48</v>
      </c>
      <c r="K67" s="66" t="s">
        <v>48</v>
      </c>
      <c r="L67" s="67" t="s">
        <v>48</v>
      </c>
      <c r="M67" s="68" t="s">
        <v>48</v>
      </c>
    </row>
    <row r="68" spans="1:13">
      <c r="A68" s="56" t="s">
        <v>191</v>
      </c>
      <c r="B68" s="56" t="s">
        <v>192</v>
      </c>
      <c r="C68" s="56" t="s">
        <v>80</v>
      </c>
      <c r="D68" s="59"/>
      <c r="E68" s="60"/>
      <c r="F68" s="61" t="s">
        <v>47</v>
      </c>
      <c r="G68" s="62">
        <v>2.8500000000000001E-2</v>
      </c>
      <c r="H68" s="63" t="s">
        <v>48</v>
      </c>
      <c r="I68" s="64" t="s">
        <v>48</v>
      </c>
      <c r="J68" s="65" t="s">
        <v>48</v>
      </c>
      <c r="K68" s="66" t="s">
        <v>48</v>
      </c>
      <c r="L68" s="67" t="s">
        <v>48</v>
      </c>
      <c r="M68" s="68" t="s">
        <v>48</v>
      </c>
    </row>
    <row r="69" spans="1:13">
      <c r="A69" s="56" t="s">
        <v>193</v>
      </c>
      <c r="B69" s="56" t="s">
        <v>194</v>
      </c>
      <c r="C69" s="56" t="s">
        <v>80</v>
      </c>
      <c r="D69" s="59"/>
      <c r="E69" s="60"/>
      <c r="F69" s="61" t="s">
        <v>47</v>
      </c>
      <c r="G69" s="62">
        <v>1.2500000000000001E-2</v>
      </c>
      <c r="H69" s="63" t="s">
        <v>48</v>
      </c>
      <c r="I69" s="64" t="s">
        <v>48</v>
      </c>
      <c r="J69" s="65" t="s">
        <v>48</v>
      </c>
      <c r="K69" s="66" t="s">
        <v>48</v>
      </c>
      <c r="L69" s="67" t="s">
        <v>48</v>
      </c>
      <c r="M69" s="68" t="s">
        <v>48</v>
      </c>
    </row>
    <row r="70" spans="1:13">
      <c r="A70" s="56" t="s">
        <v>195</v>
      </c>
      <c r="B70" s="56" t="s">
        <v>196</v>
      </c>
      <c r="C70" s="56" t="s">
        <v>80</v>
      </c>
      <c r="D70" s="59"/>
      <c r="E70" s="60"/>
      <c r="F70" s="61" t="s">
        <v>47</v>
      </c>
      <c r="G70" s="62">
        <v>2.93E-2</v>
      </c>
      <c r="H70" s="63" t="s">
        <v>48</v>
      </c>
      <c r="I70" s="64" t="s">
        <v>48</v>
      </c>
      <c r="J70" s="65" t="s">
        <v>48</v>
      </c>
      <c r="K70" s="66" t="s">
        <v>48</v>
      </c>
      <c r="L70" s="67" t="s">
        <v>48</v>
      </c>
      <c r="M70" s="68" t="s">
        <v>48</v>
      </c>
    </row>
    <row r="71" spans="1:13">
      <c r="A71" s="56" t="s">
        <v>197</v>
      </c>
      <c r="B71" s="56" t="s">
        <v>198</v>
      </c>
      <c r="C71" s="56" t="s">
        <v>80</v>
      </c>
      <c r="D71" s="59"/>
      <c r="E71" s="60"/>
      <c r="F71" s="61" t="s">
        <v>47</v>
      </c>
      <c r="G71" s="62">
        <v>2.5999999999999999E-2</v>
      </c>
      <c r="H71" s="63" t="s">
        <v>48</v>
      </c>
      <c r="I71" s="64" t="s">
        <v>48</v>
      </c>
      <c r="J71" s="65" t="s">
        <v>48</v>
      </c>
      <c r="K71" s="66" t="s">
        <v>48</v>
      </c>
      <c r="L71" s="67" t="s">
        <v>48</v>
      </c>
      <c r="M71" s="68" t="s">
        <v>48</v>
      </c>
    </row>
    <row r="72" spans="1:13">
      <c r="A72" s="56" t="s">
        <v>199</v>
      </c>
      <c r="B72" s="56" t="s">
        <v>200</v>
      </c>
      <c r="C72" s="56" t="s">
        <v>80</v>
      </c>
      <c r="D72" s="59"/>
      <c r="E72" s="60"/>
      <c r="F72" s="61" t="s">
        <v>68</v>
      </c>
      <c r="G72" s="62">
        <v>9.1999999999999998E-3</v>
      </c>
      <c r="H72" s="63" t="s">
        <v>48</v>
      </c>
      <c r="I72" s="64" t="s">
        <v>48</v>
      </c>
      <c r="J72" s="65" t="s">
        <v>48</v>
      </c>
      <c r="K72" s="66" t="s">
        <v>48</v>
      </c>
      <c r="L72" s="67" t="s">
        <v>48</v>
      </c>
      <c r="M72" s="68" t="s">
        <v>48</v>
      </c>
    </row>
    <row r="73" spans="1:13">
      <c r="A73" s="56" t="s">
        <v>201</v>
      </c>
      <c r="B73" s="56" t="s">
        <v>202</v>
      </c>
      <c r="C73" s="56" t="s">
        <v>80</v>
      </c>
      <c r="D73" s="59"/>
      <c r="E73" s="60"/>
      <c r="F73" s="61" t="s">
        <v>68</v>
      </c>
      <c r="G73" s="62">
        <v>1.78E-2</v>
      </c>
      <c r="H73" s="63" t="s">
        <v>48</v>
      </c>
      <c r="I73" s="64" t="s">
        <v>48</v>
      </c>
      <c r="J73" s="65" t="s">
        <v>48</v>
      </c>
      <c r="K73" s="66" t="s">
        <v>48</v>
      </c>
      <c r="L73" s="67" t="s">
        <v>48</v>
      </c>
      <c r="M73" s="68" t="s">
        <v>48</v>
      </c>
    </row>
    <row r="74" spans="1:13">
      <c r="A74" s="56" t="s">
        <v>203</v>
      </c>
      <c r="B74" s="56" t="s">
        <v>204</v>
      </c>
      <c r="C74" s="56" t="s">
        <v>80</v>
      </c>
      <c r="D74" s="59"/>
      <c r="E74" s="60"/>
      <c r="F74" s="61" t="s">
        <v>47</v>
      </c>
      <c r="G74" s="62">
        <v>2.35E-2</v>
      </c>
      <c r="H74" s="63" t="s">
        <v>48</v>
      </c>
      <c r="I74" s="64" t="s">
        <v>48</v>
      </c>
      <c r="J74" s="65" t="s">
        <v>48</v>
      </c>
      <c r="K74" s="66" t="s">
        <v>48</v>
      </c>
      <c r="L74" s="67" t="s">
        <v>48</v>
      </c>
      <c r="M74" s="68" t="s">
        <v>48</v>
      </c>
    </row>
    <row r="75" spans="1:13">
      <c r="A75" s="56" t="s">
        <v>205</v>
      </c>
      <c r="B75" s="56" t="s">
        <v>206</v>
      </c>
      <c r="C75" s="56" t="s">
        <v>80</v>
      </c>
      <c r="D75" s="59"/>
      <c r="E75" s="60"/>
      <c r="F75" s="61" t="s">
        <v>47</v>
      </c>
      <c r="G75" s="62">
        <v>1.09E-2</v>
      </c>
      <c r="H75" s="63" t="s">
        <v>48</v>
      </c>
      <c r="I75" s="64" t="s">
        <v>48</v>
      </c>
      <c r="J75" s="65" t="s">
        <v>48</v>
      </c>
      <c r="K75" s="66" t="s">
        <v>48</v>
      </c>
      <c r="L75" s="67" t="s">
        <v>48</v>
      </c>
      <c r="M75" s="68" t="s">
        <v>48</v>
      </c>
    </row>
    <row r="76" spans="1:13">
      <c r="A76" s="56" t="s">
        <v>207</v>
      </c>
      <c r="B76" s="56" t="s">
        <v>208</v>
      </c>
      <c r="C76" s="56" t="s">
        <v>80</v>
      </c>
      <c r="D76" s="59"/>
      <c r="E76" s="60"/>
      <c r="F76" s="61" t="s">
        <v>47</v>
      </c>
      <c r="G76" s="62">
        <v>1.2999999999999999E-2</v>
      </c>
      <c r="H76" s="63" t="s">
        <v>48</v>
      </c>
      <c r="I76" s="64" t="s">
        <v>48</v>
      </c>
      <c r="J76" s="65" t="s">
        <v>48</v>
      </c>
      <c r="K76" s="66" t="s">
        <v>48</v>
      </c>
      <c r="L76" s="67" t="s">
        <v>47</v>
      </c>
      <c r="M76" s="68">
        <v>8.9999999999999993E-3</v>
      </c>
    </row>
    <row r="77" spans="1:13">
      <c r="A77" s="56" t="s">
        <v>209</v>
      </c>
      <c r="B77" s="56" t="s">
        <v>148</v>
      </c>
      <c r="C77" s="56" t="s">
        <v>107</v>
      </c>
      <c r="D77" s="59"/>
      <c r="E77" s="60"/>
      <c r="F77" s="61"/>
      <c r="G77" s="62"/>
      <c r="H77" s="63" t="s">
        <v>47</v>
      </c>
      <c r="I77" s="64">
        <v>3.7100000000000001E-2</v>
      </c>
      <c r="J77" s="65" t="s">
        <v>48</v>
      </c>
      <c r="K77" s="66" t="s">
        <v>48</v>
      </c>
      <c r="L77" s="67" t="s">
        <v>48</v>
      </c>
      <c r="M77" s="68" t="s">
        <v>48</v>
      </c>
    </row>
    <row r="78" spans="1:13">
      <c r="A78" s="56" t="s">
        <v>210</v>
      </c>
      <c r="B78" s="56" t="s">
        <v>211</v>
      </c>
      <c r="C78" s="56" t="s">
        <v>107</v>
      </c>
      <c r="D78" s="59"/>
      <c r="E78" s="60"/>
      <c r="F78" s="61"/>
      <c r="G78" s="62"/>
      <c r="H78" s="63" t="s">
        <v>47</v>
      </c>
      <c r="I78" s="64">
        <v>3.1600000000000003E-2</v>
      </c>
      <c r="J78" s="65" t="s">
        <v>48</v>
      </c>
      <c r="K78" s="66" t="s">
        <v>48</v>
      </c>
      <c r="L78" s="67" t="s">
        <v>48</v>
      </c>
      <c r="M78" s="68" t="s">
        <v>48</v>
      </c>
    </row>
    <row r="79" spans="1:13">
      <c r="A79" s="56" t="s">
        <v>212</v>
      </c>
      <c r="B79" s="56" t="s">
        <v>213</v>
      </c>
      <c r="C79" s="56" t="s">
        <v>107</v>
      </c>
      <c r="D79" s="59"/>
      <c r="E79" s="60"/>
      <c r="F79" s="61"/>
      <c r="G79" s="62"/>
      <c r="H79" s="63" t="s">
        <v>47</v>
      </c>
      <c r="I79" s="64">
        <v>2.87E-2</v>
      </c>
      <c r="J79" s="65" t="s">
        <v>48</v>
      </c>
      <c r="K79" s="66" t="s">
        <v>48</v>
      </c>
      <c r="L79" s="67" t="s">
        <v>48</v>
      </c>
      <c r="M79" s="68" t="s">
        <v>48</v>
      </c>
    </row>
    <row r="80" spans="1:13">
      <c r="A80" s="56" t="s">
        <v>214</v>
      </c>
      <c r="B80" s="56" t="s">
        <v>215</v>
      </c>
      <c r="C80" s="56" t="s">
        <v>107</v>
      </c>
      <c r="D80" s="59"/>
      <c r="E80" s="60"/>
      <c r="F80" s="61"/>
      <c r="G80" s="62"/>
      <c r="H80" s="63" t="s">
        <v>47</v>
      </c>
      <c r="I80" s="64">
        <v>2.8000000000000001E-2</v>
      </c>
      <c r="J80" s="65" t="s">
        <v>48</v>
      </c>
      <c r="K80" s="66" t="s">
        <v>48</v>
      </c>
      <c r="L80" s="67" t="s">
        <v>48</v>
      </c>
      <c r="M80" s="68" t="s">
        <v>48</v>
      </c>
    </row>
    <row r="81" spans="1:13">
      <c r="A81" s="56" t="s">
        <v>216</v>
      </c>
      <c r="B81" s="56" t="s">
        <v>217</v>
      </c>
      <c r="C81" s="56" t="s">
        <v>107</v>
      </c>
      <c r="D81" s="59"/>
      <c r="E81" s="60"/>
      <c r="F81" s="61"/>
      <c r="G81" s="62"/>
      <c r="H81" s="63" t="s">
        <v>47</v>
      </c>
      <c r="I81" s="64">
        <v>2.2200000000000001E-2</v>
      </c>
      <c r="J81" s="65" t="s">
        <v>48</v>
      </c>
      <c r="K81" s="66" t="s">
        <v>48</v>
      </c>
      <c r="L81" s="67" t="s">
        <v>48</v>
      </c>
      <c r="M81" s="68" t="s">
        <v>48</v>
      </c>
    </row>
    <row r="82" spans="1:13">
      <c r="A82" s="56" t="s">
        <v>218</v>
      </c>
      <c r="B82" s="56" t="s">
        <v>219</v>
      </c>
      <c r="C82" s="56" t="s">
        <v>107</v>
      </c>
      <c r="D82" s="59"/>
      <c r="E82" s="60"/>
      <c r="F82" s="61"/>
      <c r="G82" s="62"/>
      <c r="H82" s="63" t="s">
        <v>47</v>
      </c>
      <c r="I82" s="64">
        <v>2.1000000000000001E-2</v>
      </c>
      <c r="J82" s="65" t="s">
        <v>48</v>
      </c>
      <c r="K82" s="66" t="s">
        <v>48</v>
      </c>
      <c r="L82" s="67" t="s">
        <v>48</v>
      </c>
      <c r="M82" s="68" t="s">
        <v>48</v>
      </c>
    </row>
    <row r="83" spans="1:13">
      <c r="A83" s="56" t="s">
        <v>220</v>
      </c>
      <c r="B83" s="56" t="s">
        <v>221</v>
      </c>
      <c r="C83" s="56" t="s">
        <v>107</v>
      </c>
      <c r="D83" s="59"/>
      <c r="E83" s="60"/>
      <c r="F83" s="61"/>
      <c r="G83" s="62"/>
      <c r="H83" s="63" t="s">
        <v>68</v>
      </c>
      <c r="I83" s="64">
        <v>1.55E-2</v>
      </c>
      <c r="J83" s="65" t="s">
        <v>48</v>
      </c>
      <c r="K83" s="66" t="s">
        <v>48</v>
      </c>
      <c r="L83" s="67" t="s">
        <v>48</v>
      </c>
      <c r="M83" s="68" t="s">
        <v>48</v>
      </c>
    </row>
    <row r="84" spans="1:13">
      <c r="A84" s="56" t="s">
        <v>222</v>
      </c>
      <c r="B84" s="56" t="s">
        <v>223</v>
      </c>
      <c r="C84" s="56" t="s">
        <v>107</v>
      </c>
      <c r="D84" s="59"/>
      <c r="E84" s="60"/>
      <c r="F84" s="61"/>
      <c r="G84" s="62"/>
      <c r="H84" s="63" t="s">
        <v>47</v>
      </c>
      <c r="I84" s="64">
        <v>1.55E-2</v>
      </c>
      <c r="J84" s="65" t="s">
        <v>48</v>
      </c>
      <c r="K84" s="66" t="s">
        <v>48</v>
      </c>
      <c r="L84" s="67" t="s">
        <v>48</v>
      </c>
      <c r="M84" s="68" t="s">
        <v>48</v>
      </c>
    </row>
    <row r="85" spans="1:13">
      <c r="A85" s="56" t="s">
        <v>224</v>
      </c>
      <c r="B85" s="56" t="s">
        <v>225</v>
      </c>
      <c r="C85" s="56" t="s">
        <v>107</v>
      </c>
      <c r="D85" s="59"/>
      <c r="E85" s="60"/>
      <c r="F85" s="61"/>
      <c r="G85" s="62"/>
      <c r="H85" s="63" t="s">
        <v>47</v>
      </c>
      <c r="I85" s="64">
        <v>1.2200000000000001E-2</v>
      </c>
      <c r="J85" s="65" t="s">
        <v>48</v>
      </c>
      <c r="K85" s="66" t="s">
        <v>48</v>
      </c>
      <c r="L85" s="67" t="s">
        <v>48</v>
      </c>
      <c r="M85" s="68" t="s">
        <v>48</v>
      </c>
    </row>
    <row r="86" spans="1:13">
      <c r="A86" s="56" t="s">
        <v>226</v>
      </c>
      <c r="B86" s="56" t="s">
        <v>227</v>
      </c>
      <c r="C86" s="56" t="s">
        <v>107</v>
      </c>
      <c r="D86" s="59"/>
      <c r="E86" s="60"/>
      <c r="F86" s="61"/>
      <c r="G86" s="62"/>
      <c r="H86" s="63" t="s">
        <v>47</v>
      </c>
      <c r="I86" s="64">
        <v>1.1299999999999999E-2</v>
      </c>
      <c r="J86" s="65" t="s">
        <v>48</v>
      </c>
      <c r="K86" s="66" t="s">
        <v>48</v>
      </c>
      <c r="L86" s="67" t="s">
        <v>48</v>
      </c>
      <c r="M86" s="68" t="s">
        <v>48</v>
      </c>
    </row>
    <row r="87" spans="1:13">
      <c r="A87" s="56" t="s">
        <v>228</v>
      </c>
      <c r="B87" s="56" t="s">
        <v>229</v>
      </c>
      <c r="C87" s="56" t="s">
        <v>107</v>
      </c>
      <c r="D87" s="59"/>
      <c r="E87" s="60"/>
      <c r="F87" s="61"/>
      <c r="G87" s="62"/>
      <c r="H87" s="63" t="s">
        <v>68</v>
      </c>
      <c r="I87" s="64">
        <v>1.0800000000000001E-2</v>
      </c>
      <c r="J87" s="65" t="s">
        <v>48</v>
      </c>
      <c r="K87" s="66" t="s">
        <v>48</v>
      </c>
      <c r="L87" s="67" t="s">
        <v>48</v>
      </c>
      <c r="M87" s="68" t="s">
        <v>48</v>
      </c>
    </row>
    <row r="88" spans="1:13">
      <c r="A88" s="56" t="s">
        <v>230</v>
      </c>
      <c r="B88" s="56" t="s">
        <v>231</v>
      </c>
      <c r="C88" s="56" t="s">
        <v>107</v>
      </c>
      <c r="D88" s="59"/>
      <c r="E88" s="60"/>
      <c r="F88" s="61"/>
      <c r="G88" s="62"/>
      <c r="H88" s="63" t="s">
        <v>47</v>
      </c>
      <c r="I88" s="64">
        <v>9.5999999999999992E-3</v>
      </c>
      <c r="J88" s="65" t="s">
        <v>48</v>
      </c>
      <c r="K88" s="66" t="s">
        <v>48</v>
      </c>
      <c r="L88" s="67" t="s">
        <v>48</v>
      </c>
      <c r="M88" s="68" t="s">
        <v>48</v>
      </c>
    </row>
    <row r="89" spans="1:13">
      <c r="A89" s="56" t="s">
        <v>232</v>
      </c>
      <c r="B89" s="56" t="s">
        <v>233</v>
      </c>
      <c r="C89" s="56" t="s">
        <v>107</v>
      </c>
      <c r="D89" s="59"/>
      <c r="E89" s="60"/>
      <c r="F89" s="61"/>
      <c r="G89" s="62"/>
      <c r="H89" s="63" t="s">
        <v>47</v>
      </c>
      <c r="I89" s="64">
        <v>9.5999999999999992E-3</v>
      </c>
      <c r="J89" s="65" t="s">
        <v>48</v>
      </c>
      <c r="K89" s="66" t="s">
        <v>48</v>
      </c>
      <c r="L89" s="67" t="s">
        <v>48</v>
      </c>
      <c r="M89" s="68" t="s">
        <v>48</v>
      </c>
    </row>
    <row r="90" spans="1:13">
      <c r="A90" s="56" t="s">
        <v>234</v>
      </c>
      <c r="B90" s="56" t="s">
        <v>235</v>
      </c>
      <c r="C90" s="56" t="s">
        <v>107</v>
      </c>
      <c r="D90" s="59"/>
      <c r="E90" s="60"/>
      <c r="F90" s="61"/>
      <c r="G90" s="62"/>
      <c r="H90" s="63" t="s">
        <v>68</v>
      </c>
      <c r="I90" s="64">
        <v>8.8000000000000005E-3</v>
      </c>
      <c r="J90" s="65" t="s">
        <v>48</v>
      </c>
      <c r="K90" s="66" t="s">
        <v>48</v>
      </c>
      <c r="L90" s="67" t="s">
        <v>48</v>
      </c>
      <c r="M90" s="68" t="s">
        <v>48</v>
      </c>
    </row>
    <row r="91" spans="1:13">
      <c r="A91" s="56" t="s">
        <v>236</v>
      </c>
      <c r="B91" s="56" t="s">
        <v>237</v>
      </c>
      <c r="C91" s="56" t="s">
        <v>107</v>
      </c>
      <c r="D91" s="59"/>
      <c r="E91" s="60"/>
      <c r="F91" s="61"/>
      <c r="G91" s="62"/>
      <c r="H91" s="63" t="s">
        <v>47</v>
      </c>
      <c r="I91" s="64">
        <v>8.5000000000000006E-3</v>
      </c>
      <c r="J91" s="65" t="s">
        <v>48</v>
      </c>
      <c r="K91" s="66" t="s">
        <v>48</v>
      </c>
      <c r="L91" s="67" t="s">
        <v>48</v>
      </c>
      <c r="M91" s="68" t="s">
        <v>48</v>
      </c>
    </row>
    <row r="92" spans="1:13">
      <c r="A92" s="56" t="s">
        <v>238</v>
      </c>
      <c r="B92" s="56" t="s">
        <v>239</v>
      </c>
      <c r="C92" s="56" t="s">
        <v>107</v>
      </c>
      <c r="D92" s="59"/>
      <c r="E92" s="60"/>
      <c r="F92" s="61"/>
      <c r="G92" s="62"/>
      <c r="H92" s="63" t="s">
        <v>47</v>
      </c>
      <c r="I92" s="64">
        <v>8.3000000000000001E-3</v>
      </c>
      <c r="J92" s="65" t="s">
        <v>48</v>
      </c>
      <c r="K92" s="66" t="s">
        <v>48</v>
      </c>
      <c r="L92" s="67" t="s">
        <v>48</v>
      </c>
      <c r="M92" s="68" t="s">
        <v>48</v>
      </c>
    </row>
    <row r="93" spans="1:13">
      <c r="A93" s="56" t="s">
        <v>240</v>
      </c>
      <c r="B93" s="56" t="s">
        <v>241</v>
      </c>
      <c r="C93" s="56" t="s">
        <v>107</v>
      </c>
      <c r="D93" s="59"/>
      <c r="E93" s="60"/>
      <c r="F93" s="61"/>
      <c r="G93" s="62"/>
      <c r="H93" s="63" t="s">
        <v>47</v>
      </c>
      <c r="I93" s="64">
        <v>4.8999999999999998E-3</v>
      </c>
      <c r="J93" s="65" t="s">
        <v>48</v>
      </c>
      <c r="K93" s="66" t="s">
        <v>48</v>
      </c>
      <c r="L93" s="67" t="s">
        <v>48</v>
      </c>
      <c r="M93" s="68" t="s">
        <v>48</v>
      </c>
    </row>
    <row r="94" spans="1:13">
      <c r="A94" s="56" t="s">
        <v>242</v>
      </c>
      <c r="B94" s="56" t="s">
        <v>243</v>
      </c>
      <c r="C94" s="56" t="s">
        <v>107</v>
      </c>
      <c r="D94" s="59"/>
      <c r="E94" s="60"/>
      <c r="F94" s="61"/>
      <c r="G94" s="62"/>
      <c r="H94" s="63" t="s">
        <v>47</v>
      </c>
      <c r="I94" s="64">
        <v>4.4999999999999997E-3</v>
      </c>
      <c r="J94" s="65" t="s">
        <v>48</v>
      </c>
      <c r="K94" s="66" t="s">
        <v>48</v>
      </c>
      <c r="L94" s="67" t="s">
        <v>48</v>
      </c>
      <c r="M94" s="68" t="s">
        <v>48</v>
      </c>
    </row>
    <row r="95" spans="1:13">
      <c r="A95" s="56" t="s">
        <v>244</v>
      </c>
      <c r="B95" s="56" t="s">
        <v>245</v>
      </c>
      <c r="C95" s="56" t="s">
        <v>107</v>
      </c>
      <c r="D95" s="59"/>
      <c r="E95" s="60"/>
      <c r="F95" s="61"/>
      <c r="G95" s="62"/>
      <c r="H95" s="63" t="s">
        <v>47</v>
      </c>
      <c r="I95" s="64">
        <v>4.3E-3</v>
      </c>
      <c r="J95" s="65" t="s">
        <v>48</v>
      </c>
      <c r="K95" s="66" t="s">
        <v>48</v>
      </c>
      <c r="L95" s="67" t="s">
        <v>48</v>
      </c>
      <c r="M95" s="68" t="s">
        <v>48</v>
      </c>
    </row>
    <row r="96" spans="1:13">
      <c r="A96" s="56" t="s">
        <v>246</v>
      </c>
      <c r="B96" s="56" t="s">
        <v>247</v>
      </c>
      <c r="C96" s="56" t="s">
        <v>107</v>
      </c>
      <c r="D96" s="59"/>
      <c r="E96" s="60"/>
      <c r="F96" s="61"/>
      <c r="G96" s="62"/>
      <c r="H96" s="63" t="s">
        <v>47</v>
      </c>
      <c r="I96" s="64">
        <v>0</v>
      </c>
      <c r="J96" s="65" t="s">
        <v>48</v>
      </c>
      <c r="K96" s="66" t="s">
        <v>48</v>
      </c>
      <c r="L96" s="67" t="s">
        <v>48</v>
      </c>
      <c r="M96" s="68" t="s">
        <v>48</v>
      </c>
    </row>
    <row r="97" spans="1:13">
      <c r="A97" s="56" t="s">
        <v>248</v>
      </c>
      <c r="B97" s="56" t="s">
        <v>249</v>
      </c>
      <c r="C97" s="56" t="s">
        <v>51</v>
      </c>
      <c r="D97" s="59"/>
      <c r="E97" s="60"/>
      <c r="F97" s="61"/>
      <c r="G97" s="62"/>
      <c r="H97" s="63"/>
      <c r="I97" s="64"/>
      <c r="J97" s="65" t="s">
        <v>47</v>
      </c>
      <c r="K97" s="66">
        <v>0.11360000000000001</v>
      </c>
      <c r="L97" s="67" t="s">
        <v>47</v>
      </c>
      <c r="M97" s="68">
        <v>6.2799999999999995E-2</v>
      </c>
    </row>
    <row r="98" spans="1:13">
      <c r="A98" s="56" t="s">
        <v>250</v>
      </c>
      <c r="B98" s="56" t="s">
        <v>251</v>
      </c>
      <c r="C98" s="56" t="s">
        <v>51</v>
      </c>
      <c r="D98" s="59"/>
      <c r="E98" s="60"/>
      <c r="F98" s="61"/>
      <c r="G98" s="62"/>
      <c r="H98" s="63"/>
      <c r="I98" s="64"/>
      <c r="J98" s="65" t="s">
        <v>47</v>
      </c>
      <c r="K98" s="66">
        <v>0.1099</v>
      </c>
      <c r="L98" s="67" t="s">
        <v>47</v>
      </c>
      <c r="M98" s="68">
        <v>7.9200000000000007E-2</v>
      </c>
    </row>
    <row r="99" spans="1:13">
      <c r="A99" s="56" t="s">
        <v>252</v>
      </c>
      <c r="B99" s="56" t="s">
        <v>253</v>
      </c>
      <c r="C99" s="56" t="s">
        <v>51</v>
      </c>
      <c r="D99" s="59"/>
      <c r="E99" s="60"/>
      <c r="F99" s="61"/>
      <c r="G99" s="62"/>
      <c r="H99" s="63"/>
      <c r="I99" s="64"/>
      <c r="J99" s="65" t="s">
        <v>47</v>
      </c>
      <c r="K99" s="66">
        <v>6.9199999999999998E-2</v>
      </c>
      <c r="L99" s="67" t="s">
        <v>48</v>
      </c>
      <c r="M99" s="68" t="s">
        <v>48</v>
      </c>
    </row>
    <row r="100" spans="1:13">
      <c r="A100" s="56" t="s">
        <v>254</v>
      </c>
      <c r="B100" s="56" t="s">
        <v>255</v>
      </c>
      <c r="C100" s="56" t="s">
        <v>51</v>
      </c>
      <c r="D100" s="59"/>
      <c r="E100" s="60"/>
      <c r="F100" s="61"/>
      <c r="G100" s="62"/>
      <c r="H100" s="63"/>
      <c r="I100" s="64"/>
      <c r="J100" s="65" t="s">
        <v>47</v>
      </c>
      <c r="K100" s="66">
        <v>5.5100000000000003E-2</v>
      </c>
      <c r="L100" s="67" t="s">
        <v>47</v>
      </c>
      <c r="M100" s="68">
        <v>3.6600000000000001E-2</v>
      </c>
    </row>
    <row r="101" spans="1:13">
      <c r="A101" s="56" t="s">
        <v>256</v>
      </c>
      <c r="B101" s="56" t="s">
        <v>257</v>
      </c>
      <c r="C101" s="56" t="s">
        <v>51</v>
      </c>
      <c r="D101" s="59"/>
      <c r="E101" s="60"/>
      <c r="F101" s="61"/>
      <c r="G101" s="62"/>
      <c r="H101" s="63"/>
      <c r="I101" s="64"/>
      <c r="J101" s="65" t="s">
        <v>47</v>
      </c>
      <c r="K101" s="66">
        <v>5.3900000000000003E-2</v>
      </c>
      <c r="L101" s="67" t="s">
        <v>47</v>
      </c>
      <c r="M101" s="68">
        <v>2.52E-2</v>
      </c>
    </row>
    <row r="102" spans="1:13">
      <c r="A102" s="56" t="s">
        <v>258</v>
      </c>
      <c r="B102" s="56" t="s">
        <v>259</v>
      </c>
      <c r="C102" s="56" t="s">
        <v>51</v>
      </c>
      <c r="D102" s="59"/>
      <c r="E102" s="60"/>
      <c r="F102" s="61"/>
      <c r="G102" s="62"/>
      <c r="H102" s="63"/>
      <c r="I102" s="64"/>
      <c r="J102" s="65" t="s">
        <v>47</v>
      </c>
      <c r="K102" s="66">
        <v>4.0399999999999998E-2</v>
      </c>
      <c r="L102" s="67" t="s">
        <v>47</v>
      </c>
      <c r="M102" s="68">
        <v>9.1999999999999998E-3</v>
      </c>
    </row>
    <row r="103" spans="1:13">
      <c r="A103" s="56" t="s">
        <v>260</v>
      </c>
      <c r="B103" s="56" t="s">
        <v>261</v>
      </c>
      <c r="C103" s="56" t="s">
        <v>51</v>
      </c>
      <c r="D103" s="59"/>
      <c r="E103" s="60"/>
      <c r="F103" s="61"/>
      <c r="G103" s="62"/>
      <c r="H103" s="63"/>
      <c r="I103" s="64"/>
      <c r="J103" s="65" t="s">
        <v>47</v>
      </c>
      <c r="K103" s="66">
        <v>3.5400000000000001E-2</v>
      </c>
      <c r="L103" s="67" t="s">
        <v>47</v>
      </c>
      <c r="M103" s="68">
        <v>1.5800000000000002E-2</v>
      </c>
    </row>
    <row r="104" spans="1:13">
      <c r="A104" s="56" t="s">
        <v>262</v>
      </c>
      <c r="B104" s="56" t="s">
        <v>263</v>
      </c>
      <c r="C104" s="56" t="s">
        <v>51</v>
      </c>
      <c r="D104" s="59"/>
      <c r="E104" s="60"/>
      <c r="F104" s="61"/>
      <c r="G104" s="62"/>
      <c r="H104" s="63"/>
      <c r="I104" s="64"/>
      <c r="J104" s="65" t="s">
        <v>47</v>
      </c>
      <c r="K104" s="66">
        <v>3.4599999999999999E-2</v>
      </c>
      <c r="L104" s="67" t="s">
        <v>48</v>
      </c>
      <c r="M104" s="68" t="s">
        <v>48</v>
      </c>
    </row>
    <row r="105" spans="1:13">
      <c r="A105" s="56" t="s">
        <v>264</v>
      </c>
      <c r="B105" s="56" t="s">
        <v>265</v>
      </c>
      <c r="C105" s="56" t="s">
        <v>51</v>
      </c>
      <c r="D105" s="59"/>
      <c r="E105" s="60"/>
      <c r="F105" s="61"/>
      <c r="G105" s="62"/>
      <c r="H105" s="63"/>
      <c r="I105" s="64"/>
      <c r="J105" s="65" t="s">
        <v>47</v>
      </c>
      <c r="K105" s="66">
        <v>3.1399999999999997E-2</v>
      </c>
      <c r="L105" s="67" t="s">
        <v>47</v>
      </c>
      <c r="M105" s="68">
        <v>2.4E-2</v>
      </c>
    </row>
    <row r="106" spans="1:13">
      <c r="A106" s="56" t="s">
        <v>266</v>
      </c>
      <c r="B106" s="56" t="s">
        <v>267</v>
      </c>
      <c r="C106" s="56" t="s">
        <v>51</v>
      </c>
      <c r="D106" s="59"/>
      <c r="E106" s="60"/>
      <c r="F106" s="61"/>
      <c r="G106" s="62"/>
      <c r="H106" s="63"/>
      <c r="I106" s="64"/>
      <c r="J106" s="65" t="s">
        <v>47</v>
      </c>
      <c r="K106" s="66">
        <v>3.09E-2</v>
      </c>
      <c r="L106" s="67" t="s">
        <v>47</v>
      </c>
      <c r="M106" s="68">
        <v>2.6100000000000002E-2</v>
      </c>
    </row>
    <row r="107" spans="1:13">
      <c r="A107" s="56" t="s">
        <v>268</v>
      </c>
      <c r="B107" s="56" t="s">
        <v>269</v>
      </c>
      <c r="C107" s="56" t="s">
        <v>51</v>
      </c>
      <c r="D107" s="59"/>
      <c r="E107" s="60"/>
      <c r="F107" s="61"/>
      <c r="G107" s="62"/>
      <c r="H107" s="63"/>
      <c r="I107" s="64"/>
      <c r="J107" s="65" t="s">
        <v>68</v>
      </c>
      <c r="K107" s="66">
        <v>2.86E-2</v>
      </c>
      <c r="L107" s="67" t="s">
        <v>48</v>
      </c>
      <c r="M107" s="68" t="s">
        <v>48</v>
      </c>
    </row>
    <row r="108" spans="1:13">
      <c r="A108" s="56" t="s">
        <v>270</v>
      </c>
      <c r="B108" s="56" t="s">
        <v>271</v>
      </c>
      <c r="C108" s="56" t="s">
        <v>51</v>
      </c>
      <c r="D108" s="59"/>
      <c r="E108" s="60"/>
      <c r="F108" s="61"/>
      <c r="G108" s="62"/>
      <c r="H108" s="63"/>
      <c r="I108" s="64"/>
      <c r="J108" s="65" t="s">
        <v>47</v>
      </c>
      <c r="K108" s="66">
        <v>2.6200000000000001E-2</v>
      </c>
      <c r="L108" s="67" t="s">
        <v>47</v>
      </c>
      <c r="M108" s="68">
        <v>1.66E-2</v>
      </c>
    </row>
    <row r="109" spans="1:13">
      <c r="A109" s="56" t="s">
        <v>272</v>
      </c>
      <c r="B109" s="56" t="s">
        <v>273</v>
      </c>
      <c r="C109" s="56" t="s">
        <v>51</v>
      </c>
      <c r="D109" s="59"/>
      <c r="E109" s="60"/>
      <c r="F109" s="61"/>
      <c r="G109" s="62"/>
      <c r="H109" s="63"/>
      <c r="I109" s="64"/>
      <c r="J109" s="65" t="s">
        <v>47</v>
      </c>
      <c r="K109" s="66">
        <v>2.46E-2</v>
      </c>
      <c r="L109" s="67" t="s">
        <v>48</v>
      </c>
      <c r="M109" s="68" t="s">
        <v>48</v>
      </c>
    </row>
    <row r="110" spans="1:13">
      <c r="A110" s="56" t="s">
        <v>274</v>
      </c>
      <c r="B110" s="56" t="s">
        <v>275</v>
      </c>
      <c r="C110" s="56" t="s">
        <v>51</v>
      </c>
      <c r="D110" s="59"/>
      <c r="E110" s="60"/>
      <c r="F110" s="61"/>
      <c r="G110" s="62"/>
      <c r="H110" s="63"/>
      <c r="I110" s="64"/>
      <c r="J110" s="65" t="s">
        <v>47</v>
      </c>
      <c r="K110" s="66">
        <v>2.46E-2</v>
      </c>
      <c r="L110" s="67" t="s">
        <v>48</v>
      </c>
      <c r="M110" s="68" t="s">
        <v>48</v>
      </c>
    </row>
    <row r="111" spans="1:13">
      <c r="A111" s="56" t="s">
        <v>276</v>
      </c>
      <c r="B111" s="56" t="s">
        <v>277</v>
      </c>
      <c r="C111" s="56" t="s">
        <v>51</v>
      </c>
      <c r="D111" s="59"/>
      <c r="E111" s="60"/>
      <c r="F111" s="61"/>
      <c r="G111" s="62"/>
      <c r="H111" s="63"/>
      <c r="I111" s="64"/>
      <c r="J111" s="65" t="s">
        <v>47</v>
      </c>
      <c r="K111" s="66">
        <v>2.3900000000000001E-2</v>
      </c>
      <c r="L111" s="67" t="s">
        <v>48</v>
      </c>
      <c r="M111" s="68" t="s">
        <v>48</v>
      </c>
    </row>
    <row r="112" spans="1:13">
      <c r="A112" s="56" t="s">
        <v>278</v>
      </c>
      <c r="B112" s="56" t="s">
        <v>279</v>
      </c>
      <c r="C112" s="56" t="s">
        <v>51</v>
      </c>
      <c r="D112" s="59"/>
      <c r="E112" s="60"/>
      <c r="F112" s="61"/>
      <c r="G112" s="62"/>
      <c r="H112" s="63"/>
      <c r="I112" s="64"/>
      <c r="J112" s="65" t="s">
        <v>47</v>
      </c>
      <c r="K112" s="66">
        <v>2.3300000000000001E-2</v>
      </c>
      <c r="L112" s="67" t="s">
        <v>48</v>
      </c>
      <c r="M112" s="68" t="s">
        <v>48</v>
      </c>
    </row>
    <row r="113" spans="1:13">
      <c r="A113" s="56" t="s">
        <v>280</v>
      </c>
      <c r="B113" s="56" t="s">
        <v>281</v>
      </c>
      <c r="C113" s="56" t="s">
        <v>51</v>
      </c>
      <c r="D113" s="59"/>
      <c r="E113" s="60"/>
      <c r="F113" s="61"/>
      <c r="G113" s="62"/>
      <c r="H113" s="63"/>
      <c r="I113" s="64"/>
      <c r="J113" s="65" t="s">
        <v>47</v>
      </c>
      <c r="K113" s="66">
        <v>2.29E-2</v>
      </c>
      <c r="L113" s="67" t="s">
        <v>48</v>
      </c>
      <c r="M113" s="68" t="s">
        <v>48</v>
      </c>
    </row>
    <row r="114" spans="1:13">
      <c r="A114" s="56" t="s">
        <v>282</v>
      </c>
      <c r="B114" s="56" t="s">
        <v>283</v>
      </c>
      <c r="C114" s="56" t="s">
        <v>51</v>
      </c>
      <c r="D114" s="59"/>
      <c r="E114" s="60"/>
      <c r="F114" s="61"/>
      <c r="G114" s="62"/>
      <c r="H114" s="63"/>
      <c r="I114" s="64"/>
      <c r="J114" s="65" t="s">
        <v>47</v>
      </c>
      <c r="K114" s="66">
        <v>2.2800000000000001E-2</v>
      </c>
      <c r="L114" s="67" t="s">
        <v>47</v>
      </c>
      <c r="M114" s="68">
        <v>1.01E-2</v>
      </c>
    </row>
    <row r="115" spans="1:13">
      <c r="A115" s="56" t="s">
        <v>284</v>
      </c>
      <c r="B115" s="56" t="s">
        <v>285</v>
      </c>
      <c r="C115" s="56" t="s">
        <v>51</v>
      </c>
      <c r="D115" s="59"/>
      <c r="E115" s="60"/>
      <c r="F115" s="61"/>
      <c r="G115" s="62"/>
      <c r="H115" s="63"/>
      <c r="I115" s="64"/>
      <c r="J115" s="65" t="s">
        <v>47</v>
      </c>
      <c r="K115" s="66">
        <v>2.2200000000000001E-2</v>
      </c>
      <c r="L115" s="67" t="s">
        <v>48</v>
      </c>
      <c r="M115" s="68" t="s">
        <v>48</v>
      </c>
    </row>
    <row r="116" spans="1:13">
      <c r="A116" s="56" t="s">
        <v>286</v>
      </c>
      <c r="B116" s="56" t="s">
        <v>287</v>
      </c>
      <c r="C116" s="56" t="s">
        <v>51</v>
      </c>
      <c r="D116" s="59"/>
      <c r="E116" s="60"/>
      <c r="F116" s="61"/>
      <c r="G116" s="62"/>
      <c r="H116" s="63"/>
      <c r="I116" s="64"/>
      <c r="J116" s="65" t="s">
        <v>47</v>
      </c>
      <c r="K116" s="66">
        <v>1.8800000000000001E-2</v>
      </c>
      <c r="L116" s="67" t="s">
        <v>48</v>
      </c>
      <c r="M116" s="68" t="s">
        <v>48</v>
      </c>
    </row>
    <row r="117" spans="1:13">
      <c r="A117" s="56" t="s">
        <v>288</v>
      </c>
      <c r="B117" s="56" t="s">
        <v>289</v>
      </c>
      <c r="C117" s="56" t="s">
        <v>51</v>
      </c>
      <c r="D117" s="59"/>
      <c r="E117" s="60"/>
      <c r="F117" s="61"/>
      <c r="G117" s="62"/>
      <c r="H117" s="63"/>
      <c r="I117" s="64"/>
      <c r="J117" s="65" t="s">
        <v>47</v>
      </c>
      <c r="K117" s="66">
        <v>1.49E-2</v>
      </c>
      <c r="L117" s="67" t="s">
        <v>47</v>
      </c>
      <c r="M117" s="68">
        <v>1.6400000000000001E-2</v>
      </c>
    </row>
    <row r="118" spans="1:13">
      <c r="A118" s="56" t="s">
        <v>290</v>
      </c>
      <c r="B118" s="56" t="s">
        <v>291</v>
      </c>
      <c r="C118" s="56" t="s">
        <v>51</v>
      </c>
      <c r="D118" s="59"/>
      <c r="E118" s="60"/>
      <c r="F118" s="61"/>
      <c r="G118" s="62"/>
      <c r="H118" s="63"/>
      <c r="I118" s="64"/>
      <c r="J118" s="65" t="s">
        <v>47</v>
      </c>
      <c r="K118" s="66">
        <v>1.46E-2</v>
      </c>
      <c r="L118" s="67" t="s">
        <v>48</v>
      </c>
      <c r="M118" s="68" t="s">
        <v>48</v>
      </c>
    </row>
    <row r="119" spans="1:13">
      <c r="A119" s="56" t="s">
        <v>292</v>
      </c>
      <c r="B119" s="56" t="s">
        <v>293</v>
      </c>
      <c r="C119" s="56" t="s">
        <v>51</v>
      </c>
      <c r="D119" s="59"/>
      <c r="E119" s="60"/>
      <c r="F119" s="61"/>
      <c r="G119" s="62"/>
      <c r="H119" s="63"/>
      <c r="I119" s="64"/>
      <c r="J119" s="65" t="s">
        <v>47</v>
      </c>
      <c r="K119" s="66">
        <v>1.4500000000000001E-2</v>
      </c>
      <c r="L119" s="67" t="s">
        <v>48</v>
      </c>
      <c r="M119" s="68" t="s">
        <v>48</v>
      </c>
    </row>
    <row r="120" spans="1:13">
      <c r="A120" s="56" t="s">
        <v>294</v>
      </c>
      <c r="B120" s="56" t="s">
        <v>295</v>
      </c>
      <c r="C120" s="56" t="s">
        <v>51</v>
      </c>
      <c r="D120" s="59"/>
      <c r="E120" s="60"/>
      <c r="F120" s="61"/>
      <c r="G120" s="62"/>
      <c r="H120" s="63"/>
      <c r="I120" s="64"/>
      <c r="J120" s="65" t="s">
        <v>47</v>
      </c>
      <c r="K120" s="66">
        <v>1.34E-2</v>
      </c>
      <c r="L120" s="67" t="s">
        <v>48</v>
      </c>
      <c r="M120" s="68" t="s">
        <v>48</v>
      </c>
    </row>
    <row r="121" spans="1:13">
      <c r="A121" s="56" t="s">
        <v>296</v>
      </c>
      <c r="B121" s="56" t="s">
        <v>297</v>
      </c>
      <c r="C121" s="56" t="s">
        <v>51</v>
      </c>
      <c r="D121" s="59"/>
      <c r="E121" s="60"/>
      <c r="F121" s="61"/>
      <c r="G121" s="62"/>
      <c r="H121" s="63"/>
      <c r="I121" s="64"/>
      <c r="J121" s="65" t="s">
        <v>47</v>
      </c>
      <c r="K121" s="66">
        <v>1.0800000000000001E-2</v>
      </c>
      <c r="L121" s="67" t="s">
        <v>47</v>
      </c>
      <c r="M121" s="68">
        <v>6.3E-3</v>
      </c>
    </row>
    <row r="122" spans="1:13">
      <c r="A122" s="56" t="s">
        <v>298</v>
      </c>
      <c r="B122" s="56" t="s">
        <v>299</v>
      </c>
      <c r="C122" s="56" t="s">
        <v>51</v>
      </c>
      <c r="D122" s="59"/>
      <c r="E122" s="60"/>
      <c r="F122" s="61"/>
      <c r="G122" s="62"/>
      <c r="H122" s="63"/>
      <c r="I122" s="64"/>
      <c r="J122" s="65" t="s">
        <v>47</v>
      </c>
      <c r="K122" s="66">
        <v>8.9999999999999993E-3</v>
      </c>
      <c r="L122" s="67" t="s">
        <v>48</v>
      </c>
      <c r="M122" s="68" t="s">
        <v>48</v>
      </c>
    </row>
    <row r="123" spans="1:13">
      <c r="A123" s="56" t="s">
        <v>300</v>
      </c>
      <c r="B123" s="56" t="s">
        <v>301</v>
      </c>
      <c r="C123" s="56" t="s">
        <v>51</v>
      </c>
      <c r="D123" s="59"/>
      <c r="E123" s="60"/>
      <c r="F123" s="61"/>
      <c r="G123" s="62"/>
      <c r="H123" s="63"/>
      <c r="I123" s="64"/>
      <c r="J123" s="65" t="s">
        <v>47</v>
      </c>
      <c r="K123" s="66">
        <v>8.9999999999999993E-3</v>
      </c>
      <c r="L123" s="67" t="s">
        <v>48</v>
      </c>
      <c r="M123" s="68" t="s">
        <v>48</v>
      </c>
    </row>
    <row r="124" spans="1:13">
      <c r="A124" s="57" t="s">
        <v>302</v>
      </c>
      <c r="B124" s="56" t="s">
        <v>303</v>
      </c>
      <c r="C124" s="56" t="s">
        <v>51</v>
      </c>
      <c r="D124" s="59"/>
      <c r="E124" s="60"/>
      <c r="F124" s="61"/>
      <c r="G124" s="62"/>
      <c r="H124" s="63"/>
      <c r="I124" s="64"/>
      <c r="J124" s="65" t="s">
        <v>47</v>
      </c>
      <c r="K124" s="66">
        <v>8.6999999999999994E-3</v>
      </c>
      <c r="L124" s="67" t="s">
        <v>48</v>
      </c>
      <c r="M124" s="68" t="s">
        <v>48</v>
      </c>
    </row>
    <row r="125" spans="1:13">
      <c r="A125" s="57" t="s">
        <v>304</v>
      </c>
      <c r="B125" s="56" t="s">
        <v>305</v>
      </c>
      <c r="C125" s="56" t="s">
        <v>51</v>
      </c>
      <c r="D125" s="59"/>
      <c r="E125" s="60"/>
      <c r="F125" s="61"/>
      <c r="G125" s="62"/>
      <c r="H125" s="63"/>
      <c r="I125" s="64"/>
      <c r="J125" s="65" t="s">
        <v>47</v>
      </c>
      <c r="K125" s="66">
        <v>7.1999999999999998E-3</v>
      </c>
      <c r="L125" s="67" t="s">
        <v>48</v>
      </c>
      <c r="M125" s="68" t="s">
        <v>48</v>
      </c>
    </row>
    <row r="126" spans="1:13">
      <c r="A126" s="57" t="s">
        <v>306</v>
      </c>
      <c r="B126" s="56" t="s">
        <v>307</v>
      </c>
      <c r="C126" s="56" t="s">
        <v>51</v>
      </c>
      <c r="D126" s="59"/>
      <c r="E126" s="60"/>
      <c r="F126" s="61"/>
      <c r="G126" s="62"/>
      <c r="H126" s="63"/>
      <c r="I126" s="64"/>
      <c r="J126" s="65" t="s">
        <v>47</v>
      </c>
      <c r="K126" s="66">
        <v>5.7999999999999996E-3</v>
      </c>
      <c r="L126" s="67" t="s">
        <v>48</v>
      </c>
      <c r="M126" s="68" t="s">
        <v>48</v>
      </c>
    </row>
    <row r="127" spans="1:13">
      <c r="A127" s="57" t="s">
        <v>308</v>
      </c>
      <c r="B127" s="56" t="s">
        <v>309</v>
      </c>
      <c r="C127" s="56" t="s">
        <v>51</v>
      </c>
      <c r="D127" s="59"/>
      <c r="E127" s="60"/>
      <c r="F127" s="61"/>
      <c r="G127" s="62"/>
      <c r="H127" s="63"/>
      <c r="I127" s="64"/>
      <c r="J127" s="65" t="s">
        <v>47</v>
      </c>
      <c r="K127" s="66">
        <v>4.8999999999999998E-3</v>
      </c>
      <c r="L127" s="67" t="s">
        <v>48</v>
      </c>
      <c r="M127" s="68" t="s">
        <v>48</v>
      </c>
    </row>
    <row r="128" spans="1:13">
      <c r="A128" s="57" t="s">
        <v>310</v>
      </c>
      <c r="B128" s="56" t="s">
        <v>311</v>
      </c>
      <c r="C128" s="56" t="s">
        <v>51</v>
      </c>
      <c r="D128" s="59"/>
      <c r="E128" s="60"/>
      <c r="F128" s="61"/>
      <c r="G128" s="62"/>
      <c r="H128" s="63"/>
      <c r="I128" s="64"/>
      <c r="J128" s="65" t="s">
        <v>47</v>
      </c>
      <c r="K128" s="66">
        <v>4.5999999999999999E-3</v>
      </c>
      <c r="L128" s="67" t="s">
        <v>48</v>
      </c>
      <c r="M128" s="68" t="s">
        <v>48</v>
      </c>
    </row>
    <row r="129" spans="1:13">
      <c r="A129" s="57" t="s">
        <v>312</v>
      </c>
      <c r="B129" s="56" t="s">
        <v>313</v>
      </c>
      <c r="C129" s="56" t="s">
        <v>51</v>
      </c>
      <c r="D129" s="59"/>
      <c r="E129" s="60"/>
      <c r="F129" s="61"/>
      <c r="G129" s="62"/>
      <c r="H129" s="63"/>
      <c r="I129" s="64"/>
      <c r="J129" s="65" t="s">
        <v>47</v>
      </c>
      <c r="K129" s="66">
        <v>3.2000000000000002E-3</v>
      </c>
      <c r="L129" s="67" t="s">
        <v>48</v>
      </c>
      <c r="M129" s="68" t="s">
        <v>48</v>
      </c>
    </row>
    <row r="130" spans="1:13">
      <c r="A130" s="57" t="s">
        <v>314</v>
      </c>
      <c r="B130" s="56" t="s">
        <v>315</v>
      </c>
      <c r="C130" s="56" t="s">
        <v>51</v>
      </c>
      <c r="D130" s="59"/>
      <c r="E130" s="60"/>
      <c r="F130" s="61"/>
      <c r="G130" s="62"/>
      <c r="H130" s="63"/>
      <c r="I130" s="64"/>
      <c r="J130" s="65" t="s">
        <v>47</v>
      </c>
      <c r="K130" s="66">
        <v>1.1000000000000001E-3</v>
      </c>
      <c r="L130" s="67" t="s">
        <v>48</v>
      </c>
      <c r="M130" s="68" t="s">
        <v>48</v>
      </c>
    </row>
    <row r="131" spans="1:13">
      <c r="A131" s="56" t="s">
        <v>316</v>
      </c>
      <c r="B131" s="56" t="s">
        <v>317</v>
      </c>
      <c r="C131" s="56" t="s">
        <v>51</v>
      </c>
      <c r="D131" s="59"/>
      <c r="E131" s="60"/>
      <c r="F131" s="61"/>
      <c r="G131" s="62"/>
      <c r="H131" s="63"/>
      <c r="I131" s="64"/>
      <c r="J131" s="65" t="s">
        <v>47</v>
      </c>
      <c r="K131" s="66">
        <v>2.9999999999999997E-4</v>
      </c>
      <c r="L131" s="67" t="s">
        <v>48</v>
      </c>
      <c r="M131" s="68" t="s">
        <v>48</v>
      </c>
    </row>
    <row r="132" spans="1:13">
      <c r="A132" s="56" t="s">
        <v>318</v>
      </c>
      <c r="B132" s="56" t="s">
        <v>319</v>
      </c>
      <c r="C132" s="56" t="s">
        <v>51</v>
      </c>
      <c r="D132" s="59"/>
      <c r="E132" s="60"/>
      <c r="F132" s="61"/>
      <c r="G132" s="62"/>
      <c r="H132" s="63"/>
      <c r="I132" s="64"/>
      <c r="J132" s="65" t="s">
        <v>47</v>
      </c>
      <c r="K132" s="66">
        <v>0</v>
      </c>
      <c r="L132" s="67" t="s">
        <v>48</v>
      </c>
      <c r="M132" s="68"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opLeftCell="R1" workbookViewId="0">
      <selection activeCell="R10" sqref="R10"/>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c r="A2" s="1" t="e" vm="46">
        <v>#VALUE!</v>
      </c>
      <c r="B2" s="4" t="str" cm="1">
        <f t="array" ref="B2">_FV(A2,"Ticker symbol",TRUE)</f>
        <v>GPC</v>
      </c>
      <c r="C2" s="1" t="s">
        <v>15</v>
      </c>
      <c r="D2" s="1" t="s">
        <v>20</v>
      </c>
      <c r="E2" s="1" t="s">
        <v>322</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c r="A3" s="1" t="e" vm="47">
        <v>#VALUE!</v>
      </c>
      <c r="B3" s="4" t="str" cm="1">
        <f t="array" ref="B3">_FV(A3,"Ticker symbol",TRUE)</f>
        <v>HMC</v>
      </c>
      <c r="C3" s="1" t="s">
        <v>15</v>
      </c>
      <c r="D3" s="1" t="s">
        <v>20</v>
      </c>
      <c r="E3" s="1" t="s">
        <v>322</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c r="A4" s="1" t="e" vm="48">
        <v>#VALUE!</v>
      </c>
      <c r="B4" s="1" t="str" cm="1">
        <f t="array" ref="B4">_FV(A4,"Ticker symbol",TRUE)</f>
        <v>WFC</v>
      </c>
      <c r="C4" s="1" t="s">
        <v>15</v>
      </c>
      <c r="D4" s="1" t="s">
        <v>20</v>
      </c>
      <c r="E4" s="1" t="s">
        <v>323</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c r="A5" s="1" t="e" vm="49">
        <v>#VALUE!</v>
      </c>
      <c r="B5" s="4" t="str" cm="1">
        <f t="array" ref="B5">_FV(A5,"Ticker symbol",TRUE)</f>
        <v>BAC</v>
      </c>
      <c r="C5" s="1" t="s">
        <v>15</v>
      </c>
      <c r="D5" s="1" t="s">
        <v>20</v>
      </c>
      <c r="E5" s="1" t="s">
        <v>323</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c r="A6" s="1" t="e" vm="50">
        <v>#VALUE!</v>
      </c>
      <c r="B6" s="4" t="str" cm="1">
        <f t="array" ref="B6">_FV(A6,"Ticker symbol",TRUE)</f>
        <v>JPM</v>
      </c>
      <c r="C6" s="1" t="s">
        <v>15</v>
      </c>
      <c r="D6" s="1" t="s">
        <v>20</v>
      </c>
      <c r="E6" s="1" t="s">
        <v>323</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c r="A7" s="1" t="e" vm="51">
        <v>#VALUE!</v>
      </c>
      <c r="B7" s="4" t="str" cm="1">
        <f t="array" ref="B7">_FV(A7,"Ticker symbol",TRUE)</f>
        <v>KO</v>
      </c>
      <c r="C7" s="1" t="s">
        <v>15</v>
      </c>
      <c r="D7" s="1" t="s">
        <v>20</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c r="A8" s="1" t="e" vm="52">
        <v>#VALUE!</v>
      </c>
      <c r="B8" s="4" t="str">
        <f t="array" ref="B8">_FV(A8,"Ticker symbol",TRUE)</f>
        <v>COST</v>
      </c>
      <c r="C8" s="1" t="s">
        <v>15</v>
      </c>
      <c r="D8" s="1" t="s">
        <v>20</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c r="A9" s="1" t="e" vm="53">
        <v>#VALUE!</v>
      </c>
      <c r="B9" s="4" t="str" cm="1">
        <f t="array" ref="B9">_FV(A9,"Ticker symbol",TRUE)</f>
        <v>CQP</v>
      </c>
      <c r="C9" s="1" t="s">
        <v>15</v>
      </c>
      <c r="D9" s="1" t="s">
        <v>20</v>
      </c>
      <c r="E9" s="1" t="s">
        <v>324</v>
      </c>
      <c r="F9" s="3" t="s">
        <v>324</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c r="A10" s="1" t="e" vm="54">
        <v>#VALUE!</v>
      </c>
      <c r="B10" s="4" t="str" cm="1">
        <f t="array" ref="B10">_FV(A10,"Ticker symbol",TRUE)</f>
        <v>SIX</v>
      </c>
      <c r="C10" s="1" t="s">
        <v>15</v>
      </c>
      <c r="D10" s="1" t="s">
        <v>20</v>
      </c>
      <c r="E10" s="1" t="s">
        <v>322</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c r="A11" s="1" t="e" vm="55">
        <v>#VALUE!</v>
      </c>
      <c r="B11" s="4" t="str" cm="1">
        <f t="array" ref="B11">_FV(A11,"Ticker symbol",TRUE)</f>
        <v>CAKE</v>
      </c>
      <c r="C11" s="1" t="s">
        <v>15</v>
      </c>
      <c r="D11" s="1" t="s">
        <v>20</v>
      </c>
      <c r="E11" s="1" t="s">
        <v>322</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c r="A12" s="1" t="e" vm="56">
        <v>#VALUE!</v>
      </c>
      <c r="B12" s="4" t="str" cm="1">
        <f t="array" ref="B12">_FV(A12,"Ticker symbol",TRUE)</f>
        <v>WYND</v>
      </c>
      <c r="C12" s="1" t="s">
        <v>15</v>
      </c>
      <c r="D12" s="1" t="s">
        <v>20</v>
      </c>
      <c r="E12" s="1" t="s">
        <v>322</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c r="A13" s="1" t="e" vm="57">
        <v>#VALUE!</v>
      </c>
      <c r="B13" s="4" t="str" cm="1">
        <f t="array" ref="B13">_FV(A13,"Ticker symbol",TRUE)</f>
        <v>LVS</v>
      </c>
      <c r="C13" s="1" t="s">
        <v>15</v>
      </c>
      <c r="D13" s="1" t="s">
        <v>20</v>
      </c>
      <c r="E13" s="1" t="s">
        <v>322</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c r="A14" s="1" t="e" vm="58">
        <v>#VALUE!</v>
      </c>
      <c r="B14" s="4" t="str" cm="1">
        <f t="array" ref="B14">_FV(A14,"Ticker symbol",TRUE)</f>
        <v>SBUX</v>
      </c>
      <c r="C14" s="1" t="s">
        <v>15</v>
      </c>
      <c r="D14" s="1" t="s">
        <v>20</v>
      </c>
      <c r="E14" s="1" t="s">
        <v>322</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c r="A15" s="1" t="e" vm="59">
        <v>#VALUE!</v>
      </c>
      <c r="B15" s="4" t="str" cm="1">
        <f t="array" ref="B15">_FV(A15,"Ticker symbol",TRUE)</f>
        <v>OXY</v>
      </c>
      <c r="C15" s="1" t="s">
        <v>15</v>
      </c>
      <c r="D15" s="1" t="s">
        <v>20</v>
      </c>
      <c r="E15" s="1" t="s">
        <v>324</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c r="A16" s="1" t="e" vm="60">
        <v>#VALUE!</v>
      </c>
      <c r="B16" s="4" t="str" cm="1">
        <f t="array" ref="B16">_FV(A16,"Ticker symbol",TRUE)</f>
        <v>RDS.A</v>
      </c>
      <c r="C16" s="1" t="s">
        <v>15</v>
      </c>
      <c r="D16" s="1" t="s">
        <v>20</v>
      </c>
      <c r="E16" s="1" t="s">
        <v>324</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c r="A17" s="1" t="e" vm="61">
        <v>#VALUE!</v>
      </c>
      <c r="B17" s="4" t="str" cm="1">
        <f t="array" ref="B17">_FV(A17,"Ticker symbol",TRUE)</f>
        <v>VLO</v>
      </c>
      <c r="C17" s="1" t="s">
        <v>15</v>
      </c>
      <c r="D17" s="1" t="s">
        <v>20</v>
      </c>
      <c r="E17" s="1" t="s">
        <v>324</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c r="A18" s="1" t="e" vm="62">
        <v>#VALUE!</v>
      </c>
      <c r="B18" s="4" t="str" cm="1">
        <f t="array" ref="B18">_FV(A18,"Ticker symbol",TRUE)</f>
        <v>XOM</v>
      </c>
      <c r="C18" s="1" t="s">
        <v>15</v>
      </c>
      <c r="D18" s="1" t="s">
        <v>20</v>
      </c>
      <c r="E18" s="1" t="s">
        <v>324</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c r="A19" s="1" t="e" vm="63">
        <v>#VALUE!</v>
      </c>
      <c r="B19" s="4" t="str" cm="1">
        <f t="array" ref="B19">_FV(A19,"Ticker symbol",TRUE)</f>
        <v>COP</v>
      </c>
      <c r="C19" s="1" t="s">
        <v>15</v>
      </c>
      <c r="D19" s="1" t="s">
        <v>20</v>
      </c>
      <c r="E19" s="1" t="s">
        <v>324</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c r="A20" s="1" t="e" vm="64">
        <v>#VALUE!</v>
      </c>
      <c r="B20" s="4" t="str" cm="1">
        <f t="array" ref="B20">_FV(A20,"Ticker symbol",TRUE)</f>
        <v>MMP</v>
      </c>
      <c r="C20" s="1" t="s">
        <v>15</v>
      </c>
      <c r="D20" s="1" t="s">
        <v>20</v>
      </c>
      <c r="E20" s="1" t="s">
        <v>324</v>
      </c>
      <c r="F20" s="3" t="s">
        <v>325</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c r="A21" s="1" t="e" vm="65">
        <v>#VALUE!</v>
      </c>
      <c r="B21" s="4" t="str" cm="1">
        <f t="array" ref="B21">_FV(A21,"Ticker symbol",TRUE)</f>
        <v>CVX</v>
      </c>
      <c r="C21" s="1" t="s">
        <v>15</v>
      </c>
      <c r="D21" s="1" t="s">
        <v>20</v>
      </c>
      <c r="E21" s="1" t="s">
        <v>324</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c r="A22" s="1" t="e" vm="66">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c r="A23" s="1" t="e" vm="67">
        <v>#VALUE!</v>
      </c>
      <c r="B23" s="4" t="str" cm="1">
        <f t="array" ref="B23">_FV(A23,"Ticker symbol",TRUE)</f>
        <v>PAG</v>
      </c>
      <c r="C23" s="1" t="s">
        <v>15</v>
      </c>
      <c r="D23" s="1" t="s">
        <v>20</v>
      </c>
      <c r="E23" s="1" t="s">
        <v>322</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c r="A24" s="1" t="e" vm="68">
        <v>#VALUE!</v>
      </c>
      <c r="B24" s="4" t="str" cm="1">
        <f t="array" ref="B24">_FV(A24,"Ticker symbol",TRUE)</f>
        <v>DKS</v>
      </c>
      <c r="C24" s="1" t="s">
        <v>15</v>
      </c>
      <c r="D24" s="1" t="s">
        <v>20</v>
      </c>
      <c r="E24" s="1" t="s">
        <v>322</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c r="A25" s="1" t="e" vm="69">
        <v>#VALUE!</v>
      </c>
      <c r="B25" s="4" t="str" cm="1">
        <f t="array" ref="B25">_FV(A25,"Ticker symbol",TRUE)</f>
        <v>LOW</v>
      </c>
      <c r="C25" s="1" t="s">
        <v>15</v>
      </c>
      <c r="D25" s="1" t="s">
        <v>20</v>
      </c>
      <c r="E25" s="1" t="s">
        <v>322</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c r="A26" s="1" t="e" vm="70">
        <v>#VALUE!</v>
      </c>
      <c r="B26" s="4" t="str" cm="1">
        <f t="array" ref="B26">_FV(A26,"Ticker symbol",TRUE)</f>
        <v>T</v>
      </c>
      <c r="C26" s="1" t="s">
        <v>15</v>
      </c>
      <c r="D26" s="1" t="s">
        <v>20</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9"/>
  <sheetViews>
    <sheetView topLeftCell="A25" workbookViewId="0">
      <selection activeCell="C35" sqref="C35"/>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320</v>
      </c>
      <c r="C1" s="8" t="s">
        <v>326</v>
      </c>
      <c r="D1" s="9" t="s">
        <v>327</v>
      </c>
      <c r="E1" s="8" t="s">
        <v>328</v>
      </c>
      <c r="F1" s="8" t="s">
        <v>329</v>
      </c>
    </row>
    <row r="2" spans="1:6">
      <c r="A2" s="1" t="s">
        <v>15</v>
      </c>
      <c r="B2" s="1" t="s">
        <v>30</v>
      </c>
      <c r="C2" s="1" t="s">
        <v>330</v>
      </c>
      <c r="D2" s="3">
        <v>0.09</v>
      </c>
      <c r="E2" s="2">
        <f>D2*1000</f>
        <v>90</v>
      </c>
      <c r="F2" s="2">
        <f>E2*12</f>
        <v>1080</v>
      </c>
    </row>
    <row r="3" spans="1:6">
      <c r="A3" s="1" t="s">
        <v>15</v>
      </c>
      <c r="B3" s="1" t="s">
        <v>331</v>
      </c>
      <c r="C3" s="1" t="s">
        <v>332</v>
      </c>
      <c r="D3" s="3">
        <v>0.09</v>
      </c>
      <c r="E3" s="2">
        <f>D3*1000</f>
        <v>90</v>
      </c>
      <c r="F3" s="2">
        <f>E3*12</f>
        <v>1080</v>
      </c>
    </row>
    <row r="4" spans="1:6">
      <c r="A4" s="1" t="s">
        <v>15</v>
      </c>
      <c r="B4" s="1" t="s">
        <v>29</v>
      </c>
      <c r="C4" s="1" t="s">
        <v>333</v>
      </c>
      <c r="D4" s="3">
        <v>0.18</v>
      </c>
      <c r="E4" s="2">
        <f t="shared" ref="E4:E11" si="0">D4*1000</f>
        <v>180</v>
      </c>
      <c r="F4" s="2">
        <f t="shared" ref="F4:F11" si="1">E4*12</f>
        <v>2160</v>
      </c>
    </row>
    <row r="5" spans="1:6">
      <c r="A5" s="1" t="s">
        <v>15</v>
      </c>
      <c r="B5" s="1" t="s">
        <v>334</v>
      </c>
      <c r="C5" s="1" t="s">
        <v>335</v>
      </c>
      <c r="D5" s="3">
        <v>0.12</v>
      </c>
      <c r="E5" s="2">
        <f t="shared" si="0"/>
        <v>120</v>
      </c>
      <c r="F5" s="2">
        <f t="shared" si="1"/>
        <v>1440</v>
      </c>
    </row>
    <row r="6" spans="1:6">
      <c r="A6" s="1" t="s">
        <v>15</v>
      </c>
      <c r="B6" s="1" t="s">
        <v>336</v>
      </c>
      <c r="C6" s="1" t="s">
        <v>337</v>
      </c>
      <c r="D6" s="3">
        <v>8.4000000000000005E-2</v>
      </c>
      <c r="E6" s="2">
        <f t="shared" si="0"/>
        <v>84</v>
      </c>
      <c r="F6" s="2">
        <f t="shared" si="1"/>
        <v>1008</v>
      </c>
    </row>
    <row r="7" spans="1:6">
      <c r="A7" s="1" t="s">
        <v>15</v>
      </c>
      <c r="B7" s="1" t="s">
        <v>338</v>
      </c>
      <c r="C7" s="1" t="s">
        <v>339</v>
      </c>
      <c r="D7" s="3">
        <v>3.5999999999999997E-2</v>
      </c>
      <c r="E7" s="2">
        <f t="shared" si="0"/>
        <v>36</v>
      </c>
      <c r="F7" s="2">
        <f t="shared" si="1"/>
        <v>432</v>
      </c>
    </row>
    <row r="8" spans="1:6">
      <c r="A8" s="1" t="s">
        <v>15</v>
      </c>
      <c r="B8" s="1" t="s">
        <v>340</v>
      </c>
      <c r="C8" s="1" t="s">
        <v>341</v>
      </c>
      <c r="D8" s="3">
        <v>0.09</v>
      </c>
      <c r="E8" s="2">
        <f t="shared" si="0"/>
        <v>90</v>
      </c>
      <c r="F8" s="2">
        <f t="shared" si="1"/>
        <v>1080</v>
      </c>
    </row>
    <row r="9" spans="1:6">
      <c r="A9" s="1" t="s">
        <v>15</v>
      </c>
      <c r="B9" s="1" t="s">
        <v>342</v>
      </c>
      <c r="C9" s="1" t="s">
        <v>343</v>
      </c>
      <c r="D9" s="3">
        <v>0.18</v>
      </c>
      <c r="E9" s="2">
        <f t="shared" si="0"/>
        <v>180</v>
      </c>
      <c r="F9" s="2">
        <f t="shared" si="1"/>
        <v>2160</v>
      </c>
    </row>
    <row r="10" spans="1:6">
      <c r="A10" s="1" t="s">
        <v>15</v>
      </c>
      <c r="B10" s="1" t="s">
        <v>344</v>
      </c>
      <c r="C10" s="1" t="s">
        <v>345</v>
      </c>
      <c r="D10" s="3">
        <v>0.08</v>
      </c>
      <c r="E10" s="2">
        <f t="shared" si="0"/>
        <v>80</v>
      </c>
      <c r="F10" s="2">
        <f t="shared" si="1"/>
        <v>960</v>
      </c>
    </row>
    <row r="11" spans="1:6">
      <c r="A11" s="1" t="s">
        <v>15</v>
      </c>
      <c r="B11" s="1" t="s">
        <v>346</v>
      </c>
      <c r="C11" s="1" t="s">
        <v>347</v>
      </c>
      <c r="D11" s="3">
        <v>0.05</v>
      </c>
      <c r="E11" s="2">
        <f t="shared" si="0"/>
        <v>50</v>
      </c>
      <c r="F11" s="2">
        <f t="shared" si="1"/>
        <v>600</v>
      </c>
    </row>
    <row r="12" spans="1:6">
      <c r="A12" s="5" t="s">
        <v>348</v>
      </c>
      <c r="B12" s="5"/>
      <c r="C12" s="5"/>
      <c r="D12" s="6">
        <f>SUM(D2:D11)</f>
        <v>0.99999999999999989</v>
      </c>
      <c r="E12" s="7">
        <f>SUM(E2:E11)</f>
        <v>1000</v>
      </c>
      <c r="F12" s="7">
        <f>SUM(F2:F11)</f>
        <v>12000</v>
      </c>
    </row>
    <row r="16" spans="1:6">
      <c r="A16" s="8" t="s">
        <v>2</v>
      </c>
      <c r="B16" s="8" t="s">
        <v>320</v>
      </c>
      <c r="C16" s="8" t="s">
        <v>326</v>
      </c>
      <c r="D16" s="9" t="s">
        <v>327</v>
      </c>
      <c r="E16" s="8" t="s">
        <v>328</v>
      </c>
      <c r="F16" s="8" t="s">
        <v>329</v>
      </c>
    </row>
    <row r="17" spans="1:6">
      <c r="A17" s="1" t="s">
        <v>349</v>
      </c>
      <c r="B17" s="1" t="s">
        <v>30</v>
      </c>
      <c r="C17" s="1" t="s">
        <v>350</v>
      </c>
      <c r="D17" s="3">
        <v>0.16</v>
      </c>
      <c r="E17" s="2">
        <f>D17*500</f>
        <v>80</v>
      </c>
      <c r="F17" s="2">
        <f>E17*12</f>
        <v>960</v>
      </c>
    </row>
    <row r="18" spans="1:6">
      <c r="A18" s="1" t="s">
        <v>349</v>
      </c>
      <c r="B18" s="1" t="s">
        <v>331</v>
      </c>
      <c r="C18" s="1" t="s">
        <v>351</v>
      </c>
      <c r="D18" s="3">
        <v>0.16</v>
      </c>
      <c r="E18" s="2">
        <f t="shared" ref="E18:E23" si="2">D18*500</f>
        <v>80</v>
      </c>
      <c r="F18" s="2">
        <f>E18*12</f>
        <v>960</v>
      </c>
    </row>
    <row r="19" spans="1:6">
      <c r="A19" s="1" t="s">
        <v>349</v>
      </c>
      <c r="B19" s="1" t="s">
        <v>29</v>
      </c>
      <c r="C19" s="1" t="s">
        <v>352</v>
      </c>
      <c r="D19" s="3">
        <v>0.25</v>
      </c>
      <c r="E19" s="2">
        <f t="shared" si="2"/>
        <v>125</v>
      </c>
      <c r="F19" s="2">
        <f t="shared" ref="F19:F23" si="3">E19*12</f>
        <v>1500</v>
      </c>
    </row>
    <row r="20" spans="1:6">
      <c r="A20" s="1" t="s">
        <v>349</v>
      </c>
      <c r="B20" s="1" t="s">
        <v>334</v>
      </c>
      <c r="C20" s="1" t="s">
        <v>353</v>
      </c>
      <c r="D20" s="3">
        <v>0.11</v>
      </c>
      <c r="E20" s="2">
        <f t="shared" si="2"/>
        <v>55</v>
      </c>
      <c r="F20" s="2">
        <f t="shared" si="3"/>
        <v>660</v>
      </c>
    </row>
    <row r="21" spans="1:6">
      <c r="A21" s="1" t="s">
        <v>349</v>
      </c>
      <c r="B21" s="1" t="s">
        <v>336</v>
      </c>
      <c r="C21" s="1" t="s">
        <v>354</v>
      </c>
      <c r="D21" s="3">
        <v>8.4000000000000005E-2</v>
      </c>
      <c r="E21" s="2">
        <f t="shared" si="2"/>
        <v>42</v>
      </c>
      <c r="F21" s="2">
        <f t="shared" si="3"/>
        <v>504</v>
      </c>
    </row>
    <row r="22" spans="1:6">
      <c r="A22" s="1" t="s">
        <v>349</v>
      </c>
      <c r="B22" s="1" t="s">
        <v>355</v>
      </c>
      <c r="C22" s="1" t="s">
        <v>356</v>
      </c>
      <c r="D22" s="3">
        <v>3.5999999999999997E-2</v>
      </c>
      <c r="E22" s="2">
        <f t="shared" si="2"/>
        <v>18</v>
      </c>
      <c r="F22" s="2">
        <f t="shared" si="3"/>
        <v>216</v>
      </c>
    </row>
    <row r="23" spans="1:6">
      <c r="A23" s="1" t="s">
        <v>349</v>
      </c>
      <c r="B23" s="1" t="s">
        <v>357</v>
      </c>
      <c r="C23" s="1" t="s">
        <v>358</v>
      </c>
      <c r="D23" s="3">
        <v>0.2</v>
      </c>
      <c r="E23" s="2">
        <f t="shared" si="2"/>
        <v>100</v>
      </c>
      <c r="F23" s="2">
        <f t="shared" si="3"/>
        <v>1200</v>
      </c>
    </row>
    <row r="24" spans="1:6">
      <c r="A24" s="5" t="s">
        <v>348</v>
      </c>
      <c r="B24" s="5"/>
      <c r="C24" s="5"/>
      <c r="D24" s="6">
        <f>SUM(D17:D23)</f>
        <v>1</v>
      </c>
      <c r="E24" s="7">
        <f>SUM(E17:E23)</f>
        <v>500</v>
      </c>
      <c r="F24" s="7">
        <f>SUM(F17:F23)</f>
        <v>6000</v>
      </c>
    </row>
    <row r="28" spans="1:6" ht="18.75">
      <c r="A28" s="93" t="s">
        <v>359</v>
      </c>
      <c r="B28" s="93"/>
      <c r="C28" s="93"/>
    </row>
    <row r="29" spans="1:6">
      <c r="A29" s="1" t="s">
        <v>360</v>
      </c>
      <c r="B29" s="1" t="s">
        <v>361</v>
      </c>
      <c r="C29" s="12" t="s">
        <v>362</v>
      </c>
    </row>
    <row r="30" spans="1:6">
      <c r="A30" s="10" t="s">
        <v>363</v>
      </c>
      <c r="B30" s="1" t="s">
        <v>364</v>
      </c>
      <c r="C30" s="12"/>
    </row>
    <row r="31" spans="1:6">
      <c r="A31" s="11" t="s">
        <v>365</v>
      </c>
      <c r="B31" s="1" t="s">
        <v>366</v>
      </c>
      <c r="C31" s="12"/>
    </row>
    <row r="32" spans="1:6">
      <c r="A32" s="10" t="s">
        <v>367</v>
      </c>
      <c r="B32" s="1" t="s">
        <v>366</v>
      </c>
      <c r="C32" s="12"/>
    </row>
    <row r="33" spans="1:3">
      <c r="A33" s="11" t="s">
        <v>368</v>
      </c>
      <c r="B33" s="1" t="s">
        <v>366</v>
      </c>
      <c r="C33" s="12"/>
    </row>
    <row r="34" spans="1:3" ht="60">
      <c r="A34" s="1" t="s">
        <v>369</v>
      </c>
      <c r="B34" s="1" t="s">
        <v>370</v>
      </c>
      <c r="C34" s="13" t="s">
        <v>371</v>
      </c>
    </row>
    <row r="35" spans="1:3" ht="60">
      <c r="A35" s="14" t="s">
        <v>372</v>
      </c>
      <c r="B35" s="14" t="s">
        <v>370</v>
      </c>
      <c r="C35" s="13" t="s">
        <v>373</v>
      </c>
    </row>
    <row r="36" spans="1:3" ht="30">
      <c r="A36" s="1" t="s">
        <v>80</v>
      </c>
      <c r="B36" s="1" t="s">
        <v>374</v>
      </c>
      <c r="C36" s="12" t="s">
        <v>375</v>
      </c>
    </row>
    <row r="37" spans="1:3">
      <c r="A37" s="1" t="s">
        <v>77</v>
      </c>
      <c r="B37" s="1" t="s">
        <v>374</v>
      </c>
      <c r="C37" s="12" t="s">
        <v>376</v>
      </c>
    </row>
    <row r="38" spans="1:3">
      <c r="A38" s="1" t="s">
        <v>377</v>
      </c>
      <c r="B38" s="1" t="s">
        <v>378</v>
      </c>
      <c r="C38" s="12"/>
    </row>
    <row r="39" spans="1:3">
      <c r="A39" s="1" t="s">
        <v>379</v>
      </c>
      <c r="B39" s="1" t="s">
        <v>21</v>
      </c>
      <c r="C39" s="12" t="s">
        <v>380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tabSelected="1" workbookViewId="0">
      <pane ySplit="1" topLeftCell="A19" activePane="bottomLeft" state="frozen"/>
      <selection pane="bottomLeft" activeCell="A42" sqref="A42"/>
    </sheetView>
  </sheetViews>
  <sheetFormatPr defaultColWidth="10.140625" defaultRowHeight="12.75" outlineLevelCol="1"/>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0" style="21" hidden="1" customWidth="1" outlineLevel="1"/>
    <col min="36" max="36" width="10.140625" style="21" collapsed="1"/>
    <col min="37" max="16384" width="10.140625" style="21"/>
  </cols>
  <sheetData>
    <row r="1" spans="1:37" s="46" customFormat="1" ht="29.25" customHeight="1">
      <c r="A1" s="42" t="s">
        <v>4</v>
      </c>
      <c r="B1" s="42" t="s">
        <v>1</v>
      </c>
      <c r="C1" s="43" t="s">
        <v>5</v>
      </c>
      <c r="D1" s="43" t="s">
        <v>381</v>
      </c>
      <c r="E1" s="44" t="s">
        <v>327</v>
      </c>
      <c r="F1" s="45" t="s">
        <v>382</v>
      </c>
      <c r="G1" s="45" t="s">
        <v>383</v>
      </c>
      <c r="H1" s="45" t="s">
        <v>384</v>
      </c>
      <c r="I1" s="45" t="s">
        <v>385</v>
      </c>
      <c r="J1" s="45" t="s">
        <v>386</v>
      </c>
      <c r="K1" s="45" t="s">
        <v>387</v>
      </c>
      <c r="L1" s="45" t="s">
        <v>388</v>
      </c>
      <c r="M1" s="45" t="s">
        <v>389</v>
      </c>
      <c r="N1" s="45" t="s">
        <v>390</v>
      </c>
      <c r="O1" s="45" t="s">
        <v>391</v>
      </c>
      <c r="P1" s="45" t="s">
        <v>392</v>
      </c>
      <c r="Q1" s="45" t="s">
        <v>393</v>
      </c>
      <c r="R1" s="45" t="s">
        <v>394</v>
      </c>
      <c r="T1" s="42" t="s">
        <v>4</v>
      </c>
      <c r="U1" s="42" t="s">
        <v>1</v>
      </c>
      <c r="V1" s="43" t="s">
        <v>5</v>
      </c>
      <c r="W1" s="43" t="s">
        <v>381</v>
      </c>
      <c r="X1" s="44" t="s">
        <v>327</v>
      </c>
      <c r="Y1" s="45" t="s">
        <v>382</v>
      </c>
      <c r="Z1" s="45" t="s">
        <v>383</v>
      </c>
      <c r="AA1" s="45" t="s">
        <v>384</v>
      </c>
      <c r="AB1" s="45" t="s">
        <v>385</v>
      </c>
      <c r="AC1" s="45" t="s">
        <v>386</v>
      </c>
      <c r="AD1" s="45" t="s">
        <v>387</v>
      </c>
      <c r="AE1" s="45" t="s">
        <v>388</v>
      </c>
      <c r="AF1" s="45" t="s">
        <v>389</v>
      </c>
      <c r="AG1" s="45" t="s">
        <v>390</v>
      </c>
      <c r="AH1" s="45" t="s">
        <v>391</v>
      </c>
      <c r="AI1" s="45" t="s">
        <v>392</v>
      </c>
      <c r="AJ1" s="45" t="s">
        <v>393</v>
      </c>
      <c r="AK1" s="45" t="s">
        <v>394</v>
      </c>
    </row>
    <row r="2" spans="1:37">
      <c r="A2" s="47" t="s">
        <v>30</v>
      </c>
      <c r="B2" s="47" t="s">
        <v>395</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30</v>
      </c>
      <c r="U2" s="47" t="s">
        <v>395</v>
      </c>
      <c r="V2" s="48">
        <v>2.9999999999999997E-4</v>
      </c>
      <c r="W2" s="48">
        <v>0.1101</v>
      </c>
      <c r="X2" s="49">
        <v>0.05</v>
      </c>
      <c r="Y2" s="50">
        <f t="shared" ref="Y2:Y23"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c r="A3" s="47" t="s">
        <v>30</v>
      </c>
      <c r="B3" s="47" t="s">
        <v>396</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30</v>
      </c>
      <c r="U3" s="47" t="s">
        <v>396</v>
      </c>
      <c r="V3" s="48">
        <v>1.4999999999999999E-4</v>
      </c>
      <c r="W3" s="48">
        <v>0.1368</v>
      </c>
      <c r="X3" s="49">
        <v>4.4999999999999998E-2</v>
      </c>
      <c r="Y3" s="50">
        <f t="shared" si="2"/>
        <v>45</v>
      </c>
      <c r="Z3" s="50">
        <f t="shared" ref="Z3:Z23" si="8">Y3*12</f>
        <v>540</v>
      </c>
      <c r="AA3" s="51">
        <f t="shared" ref="AA3:AJ3" si="9">IF(MID(Z$1,1,2) &lt;&gt; "CY",($Y3*12*(1+$W3)) - ($Y3*12*(1+$W3))*$V3, (Z3+($Y3*12))*(1+$W3) - (Z3+($Y3*12))*(1+$W3)*$V3)</f>
        <v>613.77991920000011</v>
      </c>
      <c r="AB3" s="51">
        <f t="shared" si="9"/>
        <v>1311.4202695947383</v>
      </c>
      <c r="AC3" s="51">
        <f t="shared" si="9"/>
        <v>2104.3788582909269</v>
      </c>
      <c r="AD3" s="51">
        <f t="shared" si="9"/>
        <v>3005.6789666222103</v>
      </c>
      <c r="AE3" s="51">
        <f t="shared" si="9"/>
        <v>4030.1232400787403</v>
      </c>
      <c r="AF3" s="51">
        <f t="shared" si="9"/>
        <v>5194.5368019066145</v>
      </c>
      <c r="AG3" s="51">
        <f t="shared" si="9"/>
        <v>6518.0435831919785</v>
      </c>
      <c r="AH3" s="51">
        <f t="shared" si="9"/>
        <v>8022.3804077808354</v>
      </c>
      <c r="AI3" s="51">
        <f t="shared" si="9"/>
        <v>9732.2539904581172</v>
      </c>
      <c r="AJ3" s="51">
        <f t="shared" si="9"/>
        <v>11675.746711602334</v>
      </c>
      <c r="AK3" s="51">
        <f t="shared" ref="AK3:AK23" si="10">Z3*10</f>
        <v>5400</v>
      </c>
    </row>
    <row r="4" spans="1:37">
      <c r="A4" s="23" t="s">
        <v>331</v>
      </c>
      <c r="B4" s="23" t="s">
        <v>397</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331</v>
      </c>
      <c r="U4" s="23" t="s">
        <v>397</v>
      </c>
      <c r="V4" s="35">
        <v>2.9999999999999997E-4</v>
      </c>
      <c r="W4" s="35">
        <v>0.13550000000000001</v>
      </c>
      <c r="X4" s="36">
        <v>2.2499999999999999E-2</v>
      </c>
      <c r="Y4" s="37">
        <f t="shared" si="2"/>
        <v>22.5</v>
      </c>
      <c r="Z4" s="37">
        <f t="shared" si="8"/>
        <v>270</v>
      </c>
      <c r="AA4" s="38">
        <f t="shared" ref="AA4:AJ4" si="12">IF(MID(Z$1,1,2) &lt;&gt; "CY",($Y4*12*(1+$W4)) - ($Y4*12*(1+$W4))*$V4, (Z4+($Y4*12))*(1+$W4) - (Z4+($Y4*12))*(1+$W4)*$V4)</f>
        <v>306.49302449999999</v>
      </c>
      <c r="AB4" s="38">
        <f t="shared" si="12"/>
        <v>654.4114469709541</v>
      </c>
      <c r="AC4" s="38">
        <f t="shared" si="12"/>
        <v>1049.3542972761077</v>
      </c>
      <c r="AD4" s="38">
        <f t="shared" si="12"/>
        <v>1497.6773665156531</v>
      </c>
      <c r="AE4" s="38">
        <f t="shared" si="12"/>
        <v>2006.5954903836207</v>
      </c>
      <c r="AF4" s="38">
        <f t="shared" si="12"/>
        <v>2584.2986570768026</v>
      </c>
      <c r="AG4" s="38">
        <f t="shared" si="12"/>
        <v>3240.0838082731761</v>
      </c>
      <c r="AH4" s="38">
        <f t="shared" si="12"/>
        <v>3984.5044542449032</v>
      </c>
      <c r="AI4" s="38">
        <f t="shared" si="12"/>
        <v>4829.5405108527493</v>
      </c>
      <c r="AJ4" s="38">
        <f t="shared" si="12"/>
        <v>5788.7910915982748</v>
      </c>
      <c r="AK4" s="38">
        <f t="shared" si="10"/>
        <v>2700</v>
      </c>
    </row>
    <row r="5" spans="1:37">
      <c r="A5" s="23" t="s">
        <v>331</v>
      </c>
      <c r="B5" s="23" t="s">
        <v>398</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331</v>
      </c>
      <c r="U5" s="23" t="s">
        <v>398</v>
      </c>
      <c r="V5" s="35">
        <v>2.9999999999999997E-4</v>
      </c>
      <c r="W5" s="35">
        <v>0.13</v>
      </c>
      <c r="X5" s="36">
        <v>2.2499999999999999E-2</v>
      </c>
      <c r="Y5" s="37">
        <f t="shared" si="2"/>
        <v>22.5</v>
      </c>
      <c r="Z5" s="37">
        <f t="shared" si="8"/>
        <v>270</v>
      </c>
      <c r="AA5" s="38">
        <f t="shared" ref="AA5:AJ5" si="14">IF(MID(Z$1,1,2) &lt;&gt; "CY",($Y5*12*(1+$W5)) - ($Y5*12*(1+$W5))*$V5, (Z5+($Y5*12))*(1+$W5) - (Z5+($Y5*12))*(1+$W5)*$V5)</f>
        <v>305.00846999999999</v>
      </c>
      <c r="AB5" s="38">
        <f t="shared" si="14"/>
        <v>649.56464322866987</v>
      </c>
      <c r="AC5" s="38">
        <f t="shared" si="14"/>
        <v>1038.7963144343423</v>
      </c>
      <c r="AD5" s="38">
        <f t="shared" si="14"/>
        <v>1478.4961533602136</v>
      </c>
      <c r="AE5" s="38">
        <f t="shared" si="14"/>
        <v>1975.2079131010521</v>
      </c>
      <c r="AF5" s="38">
        <f t="shared" si="14"/>
        <v>2536.3238163216479</v>
      </c>
      <c r="AG5" s="38">
        <f t="shared" si="14"/>
        <v>3170.1945686697286</v>
      </c>
      <c r="AH5" s="38">
        <f t="shared" si="14"/>
        <v>3886.2536366380136</v>
      </c>
      <c r="AI5" s="38">
        <f t="shared" si="14"/>
        <v>4695.1576394181347</v>
      </c>
      <c r="AJ5" s="38">
        <f t="shared" si="14"/>
        <v>5608.9449441027291</v>
      </c>
      <c r="AK5" s="38">
        <f t="shared" si="10"/>
        <v>2700</v>
      </c>
    </row>
    <row r="6" spans="1:37">
      <c r="A6" s="23" t="s">
        <v>331</v>
      </c>
      <c r="B6" s="23" t="s">
        <v>399</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331</v>
      </c>
      <c r="U6" s="23" t="s">
        <v>399</v>
      </c>
      <c r="V6" s="35">
        <v>1.4999999999999999E-4</v>
      </c>
      <c r="W6" s="35">
        <v>0.13969999999999999</v>
      </c>
      <c r="X6" s="36">
        <v>4.4999999999999998E-2</v>
      </c>
      <c r="Y6" s="37">
        <f t="shared" si="2"/>
        <v>45</v>
      </c>
      <c r="Z6" s="37">
        <f t="shared" si="8"/>
        <v>540</v>
      </c>
      <c r="AA6" s="38">
        <f t="shared" ref="AA6:AJ6" si="16">IF(MID(Z$1,1,2) &lt;&gt; "CY",($Y6*12*(1+$W6)) - ($Y6*12*(1+$W6))*$V6, (Z6+($Y6*12))*(1+$W6) - (Z6+($Y6*12))*(1+$W6)*$V6)</f>
        <v>615.34568430000002</v>
      </c>
      <c r="AB6" s="38">
        <f t="shared" si="16"/>
        <v>1316.5499642752502</v>
      </c>
      <c r="AC6" s="38">
        <f t="shared" si="16"/>
        <v>2115.5926077853596</v>
      </c>
      <c r="AD6" s="38">
        <f t="shared" si="16"/>
        <v>3026.1249082587101</v>
      </c>
      <c r="AE6" s="38">
        <f t="shared" si="16"/>
        <v>4063.7029110587605</v>
      </c>
      <c r="AF6" s="38">
        <f t="shared" si="16"/>
        <v>5246.0531817025094</v>
      </c>
      <c r="AG6" s="38">
        <f t="shared" si="16"/>
        <v>6593.3756564646719</v>
      </c>
      <c r="AH6" s="38">
        <f t="shared" si="16"/>
        <v>8128.688749437435</v>
      </c>
      <c r="AI6" s="38">
        <f t="shared" si="16"/>
        <v>9878.2226120486848</v>
      </c>
      <c r="AJ6" s="38">
        <f t="shared" si="16"/>
        <v>11871.867263705242</v>
      </c>
      <c r="AK6" s="38">
        <f t="shared" si="10"/>
        <v>5400</v>
      </c>
    </row>
    <row r="7" spans="1:37">
      <c r="A7" s="47" t="s">
        <v>29</v>
      </c>
      <c r="B7" s="47" t="s">
        <v>400</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29</v>
      </c>
      <c r="U7" s="47" t="s">
        <v>400</v>
      </c>
      <c r="V7" s="48">
        <v>1E-3</v>
      </c>
      <c r="W7" s="48">
        <v>0.193</v>
      </c>
      <c r="X7" s="49">
        <v>0.09</v>
      </c>
      <c r="Y7" s="50">
        <f t="shared" si="2"/>
        <v>90</v>
      </c>
      <c r="Z7" s="50">
        <f t="shared" si="8"/>
        <v>1080</v>
      </c>
      <c r="AA7" s="51">
        <f t="shared" ref="AA7:AJ7" si="18">IF(MID(Z$1,1,2) &lt;&gt; "CY",($Y7*12*(1+$W7)) - ($Y7*12*(1+$W7))*$V7, (Z7+($Y7*12))*(1+$W7) - (Z7+($Y7*12))*(1+$W7)*$V7)</f>
        <v>1287.15156</v>
      </c>
      <c r="AB7" s="51">
        <f t="shared" si="18"/>
        <v>2821.1877992689206</v>
      </c>
      <c r="AC7" s="51">
        <f t="shared" si="18"/>
        <v>4649.4629274832942</v>
      </c>
      <c r="AD7" s="51">
        <f t="shared" si="18"/>
        <v>6828.4140232150821</v>
      </c>
      <c r="AE7" s="51">
        <f t="shared" si="18"/>
        <v>9425.3031917658973</v>
      </c>
      <c r="AF7" s="51">
        <f t="shared" si="18"/>
        <v>12520.293881068939</v>
      </c>
      <c r="AG7" s="51">
        <f t="shared" si="18"/>
        <v>16208.925449515129</v>
      </c>
      <c r="AH7" s="51">
        <f t="shared" si="18"/>
        <v>20605.062373210279</v>
      </c>
      <c r="AI7" s="51">
        <f t="shared" si="18"/>
        <v>25844.409131828626</v>
      </c>
      <c r="AJ7" s="51">
        <f t="shared" si="18"/>
        <v>32088.699274177281</v>
      </c>
      <c r="AK7" s="51">
        <f t="shared" si="10"/>
        <v>10800</v>
      </c>
    </row>
    <row r="8" spans="1:37">
      <c r="A8" s="47" t="s">
        <v>29</v>
      </c>
      <c r="B8" s="47" t="s">
        <v>401</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29</v>
      </c>
      <c r="U8" s="47" t="s">
        <v>401</v>
      </c>
      <c r="V8" s="48">
        <v>8.4000000000000003E-4</v>
      </c>
      <c r="W8" s="48">
        <v>0.2</v>
      </c>
      <c r="X8" s="49">
        <v>0.09</v>
      </c>
      <c r="Y8" s="50">
        <f t="shared" si="2"/>
        <v>90</v>
      </c>
      <c r="Z8" s="50">
        <f t="shared" si="8"/>
        <v>1080</v>
      </c>
      <c r="AA8" s="51">
        <f t="shared" ref="AA8:AJ8" si="20">IF(MID(Z$1,1,2) &lt;&gt; "CY",($Y8*12*(1+$W8)) - ($Y8*12*(1+$W8))*$V8, (Z8+($Y8*12))*(1+$W8) - (Z8+($Y8*12))*(1+$W8)*$V8)</f>
        <v>1294.9113600000001</v>
      </c>
      <c r="AB8" s="51">
        <f t="shared" si="20"/>
        <v>2847.4997213491197</v>
      </c>
      <c r="AC8" s="51">
        <f t="shared" si="20"/>
        <v>4709.0407458998234</v>
      </c>
      <c r="AD8" s="51">
        <f t="shared" si="20"/>
        <v>6941.0135420079214</v>
      </c>
      <c r="AE8" s="51">
        <f t="shared" si="20"/>
        <v>9617.1310687591613</v>
      </c>
      <c r="AF8" s="51">
        <f t="shared" si="20"/>
        <v>12825.774574393685</v>
      </c>
      <c r="AG8" s="51">
        <f t="shared" si="20"/>
        <v>16672.912468501432</v>
      </c>
      <c r="AH8" s="51">
        <f t="shared" si="20"/>
        <v>21285.600026433469</v>
      </c>
      <c r="AI8" s="51">
        <f t="shared" si="20"/>
        <v>26816.175506893516</v>
      </c>
      <c r="AJ8" s="51">
        <f t="shared" si="20"/>
        <v>33447.291263361272</v>
      </c>
      <c r="AK8" s="51">
        <f t="shared" si="10"/>
        <v>10800</v>
      </c>
    </row>
    <row r="9" spans="1:37">
      <c r="A9" s="23" t="s">
        <v>21</v>
      </c>
      <c r="B9" s="23" t="s">
        <v>402</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21</v>
      </c>
      <c r="U9" s="23" t="s">
        <v>402</v>
      </c>
      <c r="V9" s="35">
        <v>1E-3</v>
      </c>
      <c r="W9" s="35">
        <v>0.16600000000000001</v>
      </c>
      <c r="X9" s="36">
        <v>4.2000000000000003E-2</v>
      </c>
      <c r="Y9" s="37">
        <f t="shared" si="2"/>
        <v>42</v>
      </c>
      <c r="Z9" s="37">
        <f t="shared" si="8"/>
        <v>504</v>
      </c>
      <c r="AA9" s="38">
        <f t="shared" ref="AA9:AJ9" si="22">IF(MID(Z$1,1,2) &lt;&gt; "CY",($Y9*12*(1+$W9)) - ($Y9*12*(1+$W9))*$V9, (Z9+($Y9*12))*(1+$W9) - (Z9+($Y9*12))*(1+$W9)*$V9)</f>
        <v>587.07633599999997</v>
      </c>
      <c r="AB9" s="38">
        <f t="shared" si="22"/>
        <v>1270.922812768224</v>
      </c>
      <c r="AC9" s="38">
        <f t="shared" si="22"/>
        <v>2067.4904396880611</v>
      </c>
      <c r="AD9" s="38">
        <f t="shared" si="22"/>
        <v>2995.3594948236027</v>
      </c>
      <c r="AE9" s="38">
        <f t="shared" si="22"/>
        <v>4076.1729177933562</v>
      </c>
      <c r="AF9" s="38">
        <f t="shared" si="22"/>
        <v>5335.1411405249055</v>
      </c>
      <c r="AG9" s="38">
        <f t="shared" si="22"/>
        <v>6801.630131282187</v>
      </c>
      <c r="AH9" s="38">
        <f t="shared" si="22"/>
        <v>8509.8463683419559</v>
      </c>
      <c r="AI9" s="38">
        <f t="shared" si="22"/>
        <v>10499.634720621234</v>
      </c>
      <c r="AJ9" s="38">
        <f t="shared" si="22"/>
        <v>12817.407846160113</v>
      </c>
      <c r="AK9" s="38">
        <f t="shared" si="10"/>
        <v>5040</v>
      </c>
    </row>
    <row r="10" spans="1:37">
      <c r="A10" s="23" t="s">
        <v>21</v>
      </c>
      <c r="B10" s="23" t="s">
        <v>403</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21</v>
      </c>
      <c r="U10" s="23" t="s">
        <v>403</v>
      </c>
      <c r="V10" s="35">
        <v>8.4000000000000003E-4</v>
      </c>
      <c r="W10" s="35">
        <v>0.16</v>
      </c>
      <c r="X10" s="36">
        <v>4.2000000000000003E-2</v>
      </c>
      <c r="Y10" s="37">
        <f t="shared" si="2"/>
        <v>42</v>
      </c>
      <c r="Z10" s="37">
        <f t="shared" si="8"/>
        <v>504</v>
      </c>
      <c r="AA10" s="38">
        <f t="shared" ref="AA10:AJ10" si="24">IF(MID(Z$1,1,2) &lt;&gt; "CY",($Y10*12*(1+$W10)) - ($Y10*12*(1+$W10))*$V10, (Z10+($Y10*12))*(1+$W10) - (Z10+($Y10*12))*(1+$W10)*$V10)</f>
        <v>584.1489024</v>
      </c>
      <c r="AB10" s="38">
        <f t="shared" si="24"/>
        <v>1261.1924344935012</v>
      </c>
      <c r="AC10" s="38">
        <f t="shared" si="24"/>
        <v>2045.9032205042906</v>
      </c>
      <c r="AD10" s="38">
        <f t="shared" si="24"/>
        <v>2955.403110086917</v>
      </c>
      <c r="AE10" s="38">
        <f t="shared" si="24"/>
        <v>4009.5367653103549</v>
      </c>
      <c r="AF10" s="38">
        <f t="shared" si="24"/>
        <v>5231.3046575358931</v>
      </c>
      <c r="AG10" s="38">
        <f t="shared" si="24"/>
        <v>6647.3649218833325</v>
      </c>
      <c r="AH10" s="38">
        <f t="shared" si="24"/>
        <v>8288.6150194047823</v>
      </c>
      <c r="AI10" s="38">
        <f t="shared" si="24"/>
        <v>10190.865898434638</v>
      </c>
      <c r="AJ10" s="38">
        <f t="shared" si="24"/>
        <v>12395.623364852745</v>
      </c>
      <c r="AK10" s="38">
        <f t="shared" si="10"/>
        <v>5040</v>
      </c>
    </row>
    <row r="11" spans="1:37">
      <c r="A11" s="47" t="s">
        <v>404</v>
      </c>
      <c r="B11" s="47" t="s">
        <v>339</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404</v>
      </c>
      <c r="U11" s="47" t="s">
        <v>339</v>
      </c>
      <c r="V11" s="48">
        <v>4.3E-3</v>
      </c>
      <c r="W11" s="48">
        <v>0.18970000000000001</v>
      </c>
      <c r="X11" s="49">
        <v>3.5999999999999997E-2</v>
      </c>
      <c r="Y11" s="50">
        <f t="shared" si="2"/>
        <v>36</v>
      </c>
      <c r="Z11" s="50">
        <f t="shared" si="8"/>
        <v>432</v>
      </c>
      <c r="AA11" s="51">
        <f t="shared" ref="AA11:AJ11" si="26">IF(MID(Z$1,1,2) &lt;&gt; "CY",($Y11*12*(1+$W11)) - ($Y11*12*(1+$W11))*$V11, (Z11+($Y11*12))*(1+$W11) - (Z11+($Y11*12))*(1+$W11)*$V11)</f>
        <v>511.74041327999993</v>
      </c>
      <c r="AB11" s="51">
        <f t="shared" si="26"/>
        <v>1117.9400674095953</v>
      </c>
      <c r="AC11" s="51">
        <f t="shared" si="26"/>
        <v>1836.0346542949476</v>
      </c>
      <c r="AD11" s="51">
        <f t="shared" si="26"/>
        <v>2686.6782206533758</v>
      </c>
      <c r="AE11" s="51">
        <f t="shared" si="26"/>
        <v>3694.3372257511423</v>
      </c>
      <c r="AF11" s="51">
        <f t="shared" si="26"/>
        <v>4887.9942528669853</v>
      </c>
      <c r="AG11" s="51">
        <f t="shared" si="26"/>
        <v>6301.9816148365189</v>
      </c>
      <c r="AH11" s="51">
        <f t="shared" si="26"/>
        <v>7976.9688300841708</v>
      </c>
      <c r="AI11" s="51">
        <f t="shared" si="26"/>
        <v>9961.1323712173871</v>
      </c>
      <c r="AJ11" s="51">
        <f t="shared" si="26"/>
        <v>12311.541330834565</v>
      </c>
      <c r="AK11" s="51">
        <f t="shared" si="10"/>
        <v>4320</v>
      </c>
    </row>
    <row r="12" spans="1:37">
      <c r="A12" s="23" t="s">
        <v>334</v>
      </c>
      <c r="B12" s="23" t="s">
        <v>405</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334</v>
      </c>
      <c r="U12" s="23" t="s">
        <v>405</v>
      </c>
      <c r="V12" s="35">
        <v>3.5000000000000001E-3</v>
      </c>
      <c r="W12" s="35">
        <v>0.19500000000000001</v>
      </c>
      <c r="X12" s="36">
        <v>0.06</v>
      </c>
      <c r="Y12" s="37">
        <f t="shared" si="2"/>
        <v>60</v>
      </c>
      <c r="Z12" s="37">
        <f t="shared" si="8"/>
        <v>720</v>
      </c>
      <c r="AA12" s="38">
        <f t="shared" ref="AA12:AJ12" si="28">IF(MID(Z$1,1,2) &lt;&gt; "CY",($Y12*12*(1+$W12)) - ($Y12*12*(1+$W12))*$V12, (Z12+($Y12*12))*(1+$W12) - (Z12+($Y12*12))*(1+$W12)*$V12)</f>
        <v>857.38860000000011</v>
      </c>
      <c r="AB12" s="38">
        <f t="shared" si="28"/>
        <v>1878.3819491805004</v>
      </c>
      <c r="AC12" s="38">
        <f t="shared" si="28"/>
        <v>3094.198696768251</v>
      </c>
      <c r="AD12" s="38">
        <f t="shared" si="28"/>
        <v>4542.014556588827</v>
      </c>
      <c r="AE12" s="38">
        <f t="shared" si="28"/>
        <v>6266.0990192407162</v>
      </c>
      <c r="AF12" s="38">
        <f t="shared" si="28"/>
        <v>8319.1689688446822</v>
      </c>
      <c r="AG12" s="38">
        <f t="shared" si="28"/>
        <v>10764.000593557203</v>
      </c>
      <c r="AH12" s="38">
        <f t="shared" si="28"/>
        <v>13675.348876818305</v>
      </c>
      <c r="AI12" s="38">
        <f t="shared" si="28"/>
        <v>17142.233361120583</v>
      </c>
      <c r="AJ12" s="38">
        <f t="shared" si="28"/>
        <v>21270.66007550621</v>
      </c>
      <c r="AK12" s="38">
        <f t="shared" si="10"/>
        <v>7200</v>
      </c>
    </row>
    <row r="13" spans="1:37">
      <c r="A13" s="23" t="s">
        <v>334</v>
      </c>
      <c r="B13" s="23" t="s">
        <v>406</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334</v>
      </c>
      <c r="U13" s="23" t="s">
        <v>406</v>
      </c>
      <c r="V13" s="35">
        <v>3.5000000000000001E-3</v>
      </c>
      <c r="W13" s="35">
        <v>0.18540000000000001</v>
      </c>
      <c r="X13" s="36">
        <v>0.06</v>
      </c>
      <c r="Y13" s="37">
        <f t="shared" si="2"/>
        <v>60</v>
      </c>
      <c r="Z13" s="37">
        <f t="shared" si="8"/>
        <v>720</v>
      </c>
      <c r="AA13" s="38">
        <f t="shared" ref="AA13:AJ13" si="30">IF(MID(Z$1,1,2) &lt;&gt; "CY",($Y13*12*(1+$W13)) - ($Y13*12*(1+$W13))*$V13, (Z13+($Y13*12))*(1+$W13) - (Z13+($Y13*12))*(1+$W13)*$V13)</f>
        <v>850.50079200000005</v>
      </c>
      <c r="AB13" s="38">
        <f t="shared" si="30"/>
        <v>1855.1557881008712</v>
      </c>
      <c r="AC13" s="38">
        <f t="shared" si="30"/>
        <v>3041.9056073655211</v>
      </c>
      <c r="AD13" s="38">
        <f t="shared" si="30"/>
        <v>4443.7551367966898</v>
      </c>
      <c r="AE13" s="38">
        <f t="shared" si="30"/>
        <v>6099.6914354717401</v>
      </c>
      <c r="AF13" s="38">
        <f t="shared" si="30"/>
        <v>8055.7680098115716</v>
      </c>
      <c r="AG13" s="38">
        <f t="shared" si="30"/>
        <v>10366.385614934728</v>
      </c>
      <c r="AH13" s="38">
        <f t="shared" si="30"/>
        <v>13095.805202665824</v>
      </c>
      <c r="AI13" s="38">
        <f t="shared" si="30"/>
        <v>16319.935093034728</v>
      </c>
      <c r="AJ13" s="38">
        <f t="shared" si="30"/>
        <v>20128.442072575875</v>
      </c>
      <c r="AK13" s="38">
        <f t="shared" si="10"/>
        <v>7200</v>
      </c>
    </row>
    <row r="14" spans="1:37">
      <c r="A14" s="47" t="s">
        <v>20</v>
      </c>
      <c r="B14" s="47" t="s">
        <v>407</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20</v>
      </c>
      <c r="U14" s="47" t="s">
        <v>407</v>
      </c>
      <c r="V14" s="48">
        <v>5.9999999999999995E-4</v>
      </c>
      <c r="W14" s="48">
        <v>0.1142</v>
      </c>
      <c r="X14" s="49">
        <v>4.4999999999999998E-2</v>
      </c>
      <c r="Y14" s="50">
        <f t="shared" si="2"/>
        <v>45</v>
      </c>
      <c r="Z14" s="50">
        <f t="shared" si="8"/>
        <v>540</v>
      </c>
      <c r="AA14" s="51">
        <f t="shared" ref="AA14:AJ14" si="32">IF(MID(Z$1,1,2) &lt;&gt; "CY",($Y14*12*(1+$W14)) - ($Y14*12*(1+$W14))*$V14, (Z14+($Y14*12))*(1+$W14) - (Z14+($Y14*12))*(1+$W14)*$V14)</f>
        <v>601.30699919999995</v>
      </c>
      <c r="AB14" s="51">
        <f t="shared" si="32"/>
        <v>1270.8812719535349</v>
      </c>
      <c r="AC14" s="51">
        <f t="shared" si="32"/>
        <v>2016.4733028627024</v>
      </c>
      <c r="AD14" s="51">
        <f t="shared" si="32"/>
        <v>2846.7135005171936</v>
      </c>
      <c r="AE14" s="51">
        <f t="shared" si="32"/>
        <v>3771.2120965668919</v>
      </c>
      <c r="AF14" s="51">
        <f t="shared" si="32"/>
        <v>4800.6703864840338</v>
      </c>
      <c r="AG14" s="51">
        <f t="shared" si="32"/>
        <v>5947.0045996537383</v>
      </c>
      <c r="AH14" s="51">
        <f t="shared" si="32"/>
        <v>7223.4838326192348</v>
      </c>
      <c r="AI14" s="51">
        <f t="shared" si="32"/>
        <v>8644.8836420925691</v>
      </c>
      <c r="AJ14" s="51">
        <f t="shared" si="32"/>
        <v>10227.657075607131</v>
      </c>
      <c r="AK14" s="51">
        <f t="shared" si="10"/>
        <v>5400</v>
      </c>
    </row>
    <row r="15" spans="1:37">
      <c r="A15" s="52" t="s">
        <v>20</v>
      </c>
      <c r="B15" s="52" t="s">
        <v>408</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20</v>
      </c>
      <c r="U15" s="52" t="s">
        <v>408</v>
      </c>
      <c r="V15" s="53">
        <v>5.9999999999999995E-4</v>
      </c>
      <c r="W15" s="53">
        <v>0.13500000000000001</v>
      </c>
      <c r="X15" s="54">
        <v>4.4999999999999998E-2</v>
      </c>
      <c r="Y15" s="50">
        <f t="shared" si="2"/>
        <v>45</v>
      </c>
      <c r="Z15" s="50">
        <f t="shared" si="8"/>
        <v>540</v>
      </c>
      <c r="AA15" s="51">
        <f t="shared" ref="AA15:AJ15" si="34">IF(MID(Z$1,1,2) &lt;&gt; "CY",($Y15*12*(1+$W15)) - ($Y15*12*(1+$W15))*$V15, (Z15+($Y15*12))*(1+$W15) - (Z15+($Y15*12))*(1+$W15)*$V15)</f>
        <v>612.53225999999995</v>
      </c>
      <c r="AB15" s="51">
        <f t="shared" si="34"/>
        <v>1307.3392406309399</v>
      </c>
      <c r="AC15" s="51">
        <f t="shared" si="34"/>
        <v>2095.4720000932471</v>
      </c>
      <c r="AD15" s="51">
        <f t="shared" si="34"/>
        <v>2989.465963673772</v>
      </c>
      <c r="AE15" s="51">
        <f t="shared" si="34"/>
        <v>4003.5403024484694</v>
      </c>
      <c r="AF15" s="51">
        <f t="shared" si="34"/>
        <v>5153.8240923330459</v>
      </c>
      <c r="AG15" s="51">
        <f t="shared" si="34"/>
        <v>6458.6128505911283</v>
      </c>
      <c r="AH15" s="51">
        <f t="shared" si="34"/>
        <v>7938.6595300696781</v>
      </c>
      <c r="AI15" s="51">
        <f t="shared" si="34"/>
        <v>9617.5045994891079</v>
      </c>
      <c r="AJ15" s="51">
        <f t="shared" si="34"/>
        <v>11521.850459787885</v>
      </c>
      <c r="AK15" s="51">
        <f t="shared" si="10"/>
        <v>5400</v>
      </c>
    </row>
    <row r="16" spans="1:37">
      <c r="A16" s="23" t="s">
        <v>409</v>
      </c>
      <c r="B16" s="23" t="s">
        <v>410</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409</v>
      </c>
      <c r="U16" s="23" t="s">
        <v>410</v>
      </c>
      <c r="V16" s="35">
        <v>7.4999999999999997E-3</v>
      </c>
      <c r="W16" s="35">
        <v>0.26</v>
      </c>
      <c r="X16" s="36">
        <v>0.09</v>
      </c>
      <c r="Y16" s="37">
        <f t="shared" si="2"/>
        <v>90</v>
      </c>
      <c r="Z16" s="37">
        <f t="shared" si="8"/>
        <v>1080</v>
      </c>
      <c r="AA16" s="38">
        <f t="shared" ref="AA16:AJ16" si="36">IF(MID(Z$1,1,2) &lt;&gt; "CY",($Y16*12*(1+$W16)) - ($Y16*12*(1+$W16))*$V16, (Z16+($Y16*12))*(1+$W16) - (Z16+($Y16*12))*(1+$W16)*$V16)</f>
        <v>1350.5940000000001</v>
      </c>
      <c r="AB16" s="38">
        <f t="shared" si="36"/>
        <v>3039.5793266999999</v>
      </c>
      <c r="AC16" s="38">
        <f t="shared" si="36"/>
        <v>5151.7399270046853</v>
      </c>
      <c r="AD16" s="38">
        <f t="shared" si="36"/>
        <v>7793.1023657157093</v>
      </c>
      <c r="AE16" s="38">
        <f t="shared" si="36"/>
        <v>11096.25816344578</v>
      </c>
      <c r="AF16" s="38">
        <f t="shared" si="36"/>
        <v>15227.01964629712</v>
      </c>
      <c r="AG16" s="38">
        <f t="shared" si="36"/>
        <v>20392.743418676862</v>
      </c>
      <c r="AH16" s="38">
        <f t="shared" si="36"/>
        <v>26852.73928222635</v>
      </c>
      <c r="AI16" s="38">
        <f t="shared" si="36"/>
        <v>34931.287109388162</v>
      </c>
      <c r="AJ16" s="38">
        <f t="shared" si="36"/>
        <v>45033.915094645366</v>
      </c>
      <c r="AK16" s="38">
        <f t="shared" si="10"/>
        <v>10800</v>
      </c>
    </row>
    <row r="17" spans="1:37">
      <c r="A17" s="23" t="s">
        <v>409</v>
      </c>
      <c r="B17" s="23" t="s">
        <v>411</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409</v>
      </c>
      <c r="U17" s="23" t="s">
        <v>411</v>
      </c>
      <c r="V17" s="35">
        <v>7.6E-3</v>
      </c>
      <c r="W17" s="35">
        <v>0.23</v>
      </c>
      <c r="X17" s="36">
        <v>0.09</v>
      </c>
      <c r="Y17" s="37">
        <f t="shared" si="2"/>
        <v>90</v>
      </c>
      <c r="Z17" s="37">
        <f t="shared" si="8"/>
        <v>1080</v>
      </c>
      <c r="AA17" s="38">
        <f t="shared" ref="AA17:AJ17" si="38">IF(MID(Z$1,1,2) &lt;&gt; "CY",($Y17*12*(1+$W17)) - ($Y17*12*(1+$W17))*$V17, (Z17+($Y17*12))*(1+$W17) - (Z17+($Y17*12))*(1+$W17)*$V17)</f>
        <v>1318.3041600000001</v>
      </c>
      <c r="AB17" s="38">
        <f t="shared" si="38"/>
        <v>2927.4947695123201</v>
      </c>
      <c r="AC17" s="38">
        <f t="shared" si="38"/>
        <v>4891.7565053947519</v>
      </c>
      <c r="AD17" s="38">
        <f t="shared" si="38"/>
        <v>7289.4365218231142</v>
      </c>
      <c r="AE17" s="38">
        <f t="shared" si="38"/>
        <v>10216.169429236428</v>
      </c>
      <c r="AF17" s="38">
        <f t="shared" si="38"/>
        <v>13788.691806136305</v>
      </c>
      <c r="AG17" s="38">
        <f t="shared" si="38"/>
        <v>18149.498390543893</v>
      </c>
      <c r="AH17" s="38">
        <f t="shared" si="38"/>
        <v>23472.525669414183</v>
      </c>
      <c r="AI17" s="38">
        <f t="shared" si="38"/>
        <v>29970.089563421763</v>
      </c>
      <c r="AJ17" s="38">
        <f t="shared" si="38"/>
        <v>37901.353925769901</v>
      </c>
      <c r="AK17" s="38">
        <f t="shared" si="10"/>
        <v>10800</v>
      </c>
    </row>
    <row r="18" spans="1:37">
      <c r="A18" s="47" t="s">
        <v>17</v>
      </c>
      <c r="B18" s="47" t="s">
        <v>412</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17</v>
      </c>
      <c r="U18" s="47" t="s">
        <v>412</v>
      </c>
      <c r="V18" s="48">
        <v>3.5E-4</v>
      </c>
      <c r="W18" s="48">
        <v>3.7900000000000003E-2</v>
      </c>
      <c r="X18" s="49">
        <v>0.01</v>
      </c>
      <c r="Y18" s="50">
        <f t="shared" si="2"/>
        <v>10</v>
      </c>
      <c r="Z18" s="50">
        <f t="shared" si="8"/>
        <v>120</v>
      </c>
      <c r="AA18" s="51">
        <f t="shared" ref="AA18:AJ18" si="40">IF(MID(Z$1,1,2) &lt;&gt; "CY",($Y18*12*(1+$W18)) - ($Y18*12*(1+$W18))*$V18, (Z18+($Y18*12))*(1+$W18) - (Z18+($Y18*12))*(1+$W18)*$V18)</f>
        <v>124.5044082</v>
      </c>
      <c r="AB18" s="51">
        <f t="shared" si="40"/>
        <v>253.68230537693523</v>
      </c>
      <c r="AC18" s="51">
        <f t="shared" si="40"/>
        <v>387.70911904805837</v>
      </c>
      <c r="AD18" s="51">
        <f t="shared" si="40"/>
        <v>526.76686170684877</v>
      </c>
      <c r="AE18" s="51">
        <f t="shared" si="40"/>
        <v>671.04437800152039</v>
      </c>
      <c r="AF18" s="51">
        <f t="shared" si="40"/>
        <v>820.73760119180326</v>
      </c>
      <c r="AG18" s="51">
        <f t="shared" si="40"/>
        <v>976.04981923227569</v>
      </c>
      <c r="AH18" s="51">
        <f t="shared" si="40"/>
        <v>1137.1919508435956</v>
      </c>
      <c r="AI18" s="51">
        <f t="shared" si="40"/>
        <v>1304.3828319465449</v>
      </c>
      <c r="AJ18" s="51">
        <f t="shared" si="40"/>
        <v>1477.8495128478719</v>
      </c>
      <c r="AK18" s="51">
        <f t="shared" si="10"/>
        <v>1200</v>
      </c>
    </row>
    <row r="19" spans="1:37">
      <c r="A19" s="47" t="s">
        <v>17</v>
      </c>
      <c r="B19" s="47" t="s">
        <v>413</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17</v>
      </c>
      <c r="U19" s="47" t="s">
        <v>413</v>
      </c>
      <c r="V19" s="48">
        <v>3.5E-4</v>
      </c>
      <c r="W19" s="48">
        <v>4.0399999999999998E-2</v>
      </c>
      <c r="X19" s="49">
        <v>0.01</v>
      </c>
      <c r="Y19" s="50">
        <f t="shared" si="2"/>
        <v>10</v>
      </c>
      <c r="Z19" s="50">
        <f t="shared" si="8"/>
        <v>120</v>
      </c>
      <c r="AA19" s="51">
        <f t="shared" ref="AA19:AJ19" si="42">IF(MID(Z$1,1,2) &lt;&gt; "CY",($Y19*12*(1+$W19)) - ($Y19*12*(1+$W19))*$V19, (Z19+($Y19*12))*(1+$W19) - (Z19+($Y19*12))*(1+$W19)*$V19)</f>
        <v>124.80430319999999</v>
      </c>
      <c r="AB19" s="51">
        <f t="shared" si="42"/>
        <v>254.60525401031273</v>
      </c>
      <c r="AC19" s="51">
        <f t="shared" si="42"/>
        <v>389.60289751513398</v>
      </c>
      <c r="AD19" s="51">
        <f t="shared" si="42"/>
        <v>530.00528777564421</v>
      </c>
      <c r="AE19" s="51">
        <f t="shared" si="42"/>
        <v>676.02880847628956</v>
      </c>
      <c r="AF19" s="51">
        <f t="shared" si="42"/>
        <v>827.89850640841303</v>
      </c>
      <c r="AG19" s="51">
        <f t="shared" si="42"/>
        <v>985.84843830518935</v>
      </c>
      <c r="AH19" s="51">
        <f t="shared" si="42"/>
        <v>1150.1220315623946</v>
      </c>
      <c r="AI19" s="51">
        <f t="shared" si="42"/>
        <v>1320.9724594009422</v>
      </c>
      <c r="AJ19" s="51">
        <f t="shared" si="42"/>
        <v>1498.663031049374</v>
      </c>
      <c r="AK19" s="51">
        <f t="shared" si="10"/>
        <v>1200</v>
      </c>
    </row>
    <row r="20" spans="1:37">
      <c r="A20" s="47" t="s">
        <v>17</v>
      </c>
      <c r="B20" s="47" t="s">
        <v>414</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17</v>
      </c>
      <c r="U20" s="47" t="s">
        <v>414</v>
      </c>
      <c r="V20" s="48">
        <v>2.9999999999999997E-4</v>
      </c>
      <c r="W20" s="48">
        <v>7.6300000000000007E-2</v>
      </c>
      <c r="X20" s="49">
        <v>0.06</v>
      </c>
      <c r="Y20" s="50">
        <f t="shared" si="2"/>
        <v>60</v>
      </c>
      <c r="Z20" s="50">
        <f t="shared" si="8"/>
        <v>720</v>
      </c>
      <c r="AA20" s="51">
        <f t="shared" ref="AA20:AJ20" si="44">IF(MID(Z$1,1,2) &lt;&gt; "CY",($Y20*12*(1+$W20)) - ($Y20*12*(1+$W20))*$V20, (Z20+($Y20*12))*(1+$W20) - (Z20+($Y20*12))*(1+$W20)*$V20)</f>
        <v>774.70351920000007</v>
      </c>
      <c r="AB20" s="51">
        <f t="shared" si="44"/>
        <v>1608.2667728956458</v>
      </c>
      <c r="AC20" s="51">
        <f t="shared" si="44"/>
        <v>2505.1617536092836</v>
      </c>
      <c r="AD20" s="51">
        <f t="shared" si="44"/>
        <v>3470.2002229310488</v>
      </c>
      <c r="AE20" s="51">
        <f t="shared" si="44"/>
        <v>4508.5595261907065</v>
      </c>
      <c r="AF20" s="51">
        <f t="shared" si="44"/>
        <v>5625.8103684536463</v>
      </c>
      <c r="AG20" s="51">
        <f t="shared" si="44"/>
        <v>6827.9467008567899</v>
      </c>
      <c r="AH20" s="51">
        <f t="shared" si="44"/>
        <v>8121.4178776219242</v>
      </c>
      <c r="AI20" s="51">
        <f t="shared" si="44"/>
        <v>9513.1632562659706</v>
      </c>
      <c r="AJ20" s="51">
        <f t="shared" si="44"/>
        <v>11010.649426635247</v>
      </c>
      <c r="AK20" s="51">
        <f t="shared" si="10"/>
        <v>7200</v>
      </c>
    </row>
    <row r="21" spans="1:37">
      <c r="A21" s="23" t="s">
        <v>346</v>
      </c>
      <c r="B21" s="23" t="s">
        <v>415</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346</v>
      </c>
      <c r="U21" s="23" t="s">
        <v>415</v>
      </c>
      <c r="V21" s="35">
        <v>1.8E-3</v>
      </c>
      <c r="W21" s="35">
        <v>4.3999999999999997E-2</v>
      </c>
      <c r="X21" s="36">
        <v>2.5000000000000001E-2</v>
      </c>
      <c r="Y21" s="37">
        <f t="shared" si="2"/>
        <v>25</v>
      </c>
      <c r="Z21" s="37">
        <f t="shared" si="8"/>
        <v>300</v>
      </c>
      <c r="AA21" s="38">
        <f t="shared" ref="AA21:AJ21" si="46">IF(MID(Z$1,1,2) &lt;&gt; "CY",($Y21*12*(1+$W21)) - ($Y21*12*(1+$W21))*$V21, (Z21+($Y21*12))*(1+$W21) - (Z21+($Y21*12))*(1+$W21)*$V21)</f>
        <v>312.63623999999999</v>
      </c>
      <c r="AB21" s="38">
        <f t="shared" si="46"/>
        <v>638.44096853779206</v>
      </c>
      <c r="AC21" s="38">
        <f t="shared" si="46"/>
        <v>977.96885288537862</v>
      </c>
      <c r="AD21" s="38">
        <f t="shared" si="46"/>
        <v>1331.7979233439928</v>
      </c>
      <c r="AE21" s="38">
        <f t="shared" si="46"/>
        <v>1700.5305573135804</v>
      </c>
      <c r="AF21" s="38">
        <f t="shared" si="46"/>
        <v>2084.7945048120741</v>
      </c>
      <c r="AG21" s="38">
        <f t="shared" si="46"/>
        <v>2485.2439571903624</v>
      </c>
      <c r="AH21" s="38">
        <f t="shared" si="46"/>
        <v>2902.5606608623866</v>
      </c>
      <c r="AI21" s="38">
        <f t="shared" si="46"/>
        <v>3337.4550779464394</v>
      </c>
      <c r="AJ21" s="38">
        <f t="shared" si="46"/>
        <v>3790.6675957936059</v>
      </c>
      <c r="AK21" s="38">
        <f t="shared" si="10"/>
        <v>3000</v>
      </c>
    </row>
    <row r="22" spans="1:37">
      <c r="A22" s="25" t="s">
        <v>346</v>
      </c>
      <c r="B22" s="25" t="s">
        <v>416</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346</v>
      </c>
      <c r="U22" s="25" t="s">
        <v>416</v>
      </c>
      <c r="V22" s="39">
        <v>5.0000000000000001E-3</v>
      </c>
      <c r="W22" s="39">
        <v>1.8100000000000002E-2</v>
      </c>
      <c r="X22" s="40">
        <v>2.5000000000000001E-2</v>
      </c>
      <c r="Y22" s="37">
        <f t="shared" si="2"/>
        <v>25</v>
      </c>
      <c r="Z22" s="37">
        <f t="shared" si="8"/>
        <v>300</v>
      </c>
      <c r="AA22" s="38">
        <f t="shared" ref="AA22:AJ23" si="48">IF(MID(Z$1,1,2) &lt;&gt; "CY",($Y22*12*(1+$W22)) - ($Y22*12*(1+$W22))*$V22, (Z22+($Y22*12))*(1+$W22) - (Z22+($Y22*12))*(1+$W22)*$V22)</f>
        <v>303.90285</v>
      </c>
      <c r="AB22" s="38">
        <f t="shared" si="48"/>
        <v>611.75932412707493</v>
      </c>
      <c r="AC22" s="38">
        <f t="shared" si="48"/>
        <v>923.62085705430604</v>
      </c>
      <c r="AD22" s="38">
        <f t="shared" si="48"/>
        <v>1239.539552594154</v>
      </c>
      <c r="AE22" s="38">
        <f t="shared" si="48"/>
        <v>1559.5681924036276</v>
      </c>
      <c r="AF22" s="38">
        <f t="shared" si="48"/>
        <v>1883.7602448027026</v>
      </c>
      <c r="AG22" s="38">
        <f t="shared" si="48"/>
        <v>2212.1698737074635</v>
      </c>
      <c r="AH22" s="38">
        <f t="shared" si="48"/>
        <v>2544.8519476794609</v>
      </c>
      <c r="AI22" s="38">
        <f t="shared" si="48"/>
        <v>2881.862049092797</v>
      </c>
      <c r="AJ22" s="38">
        <f t="shared" si="48"/>
        <v>3223.25648342047</v>
      </c>
      <c r="AK22" s="38">
        <f t="shared" si="10"/>
        <v>3000</v>
      </c>
    </row>
    <row r="23" spans="1:37">
      <c r="A23" s="23" t="s">
        <v>417</v>
      </c>
      <c r="B23" s="23" t="s">
        <v>417</v>
      </c>
      <c r="C23" s="35"/>
      <c r="D23" s="35"/>
      <c r="E23" s="36"/>
      <c r="F23" s="37"/>
      <c r="G23" s="37"/>
      <c r="H23" s="38"/>
      <c r="I23" s="38"/>
      <c r="J23" s="38"/>
      <c r="K23" s="38"/>
      <c r="L23" s="38"/>
      <c r="M23" s="38"/>
      <c r="N23" s="38"/>
      <c r="O23" s="38"/>
      <c r="P23" s="38"/>
      <c r="Q23" s="38"/>
      <c r="R23" s="38"/>
      <c r="T23" s="23"/>
      <c r="U23" s="23"/>
      <c r="V23" s="35"/>
      <c r="W23" s="35"/>
      <c r="X23" s="36"/>
      <c r="Y23" s="37"/>
      <c r="Z23" s="37"/>
      <c r="AA23" s="38">
        <f t="shared" si="48"/>
        <v>0</v>
      </c>
      <c r="AB23" s="38">
        <f t="shared" si="48"/>
        <v>0</v>
      </c>
      <c r="AC23" s="38">
        <f t="shared" si="48"/>
        <v>0</v>
      </c>
      <c r="AD23" s="38">
        <f t="shared" si="48"/>
        <v>0</v>
      </c>
      <c r="AE23" s="38">
        <f t="shared" si="48"/>
        <v>0</v>
      </c>
      <c r="AF23" s="38">
        <f t="shared" si="48"/>
        <v>0</v>
      </c>
      <c r="AG23" s="38">
        <f t="shared" si="48"/>
        <v>0</v>
      </c>
      <c r="AH23" s="38">
        <f t="shared" si="48"/>
        <v>0</v>
      </c>
      <c r="AI23" s="38">
        <f t="shared" si="48"/>
        <v>0</v>
      </c>
      <c r="AJ23" s="38">
        <f t="shared" si="48"/>
        <v>0</v>
      </c>
      <c r="AK23" s="38">
        <f t="shared" si="10"/>
        <v>0</v>
      </c>
    </row>
    <row r="24" spans="1:37">
      <c r="A24" s="23" t="s">
        <v>417</v>
      </c>
      <c r="B24" s="23" t="s">
        <v>417</v>
      </c>
      <c r="C24" s="35"/>
      <c r="D24" s="35"/>
      <c r="E24" s="36"/>
      <c r="F24" s="37"/>
      <c r="G24" s="37"/>
      <c r="H24" s="38"/>
      <c r="I24" s="38"/>
      <c r="J24" s="38"/>
      <c r="K24" s="38"/>
      <c r="L24" s="38"/>
      <c r="M24" s="38"/>
      <c r="N24" s="38"/>
      <c r="O24" s="38"/>
      <c r="P24" s="38"/>
      <c r="Q24" s="38"/>
      <c r="R24" s="38"/>
      <c r="T24" s="23" t="s">
        <v>417</v>
      </c>
      <c r="U24" s="23" t="s">
        <v>417</v>
      </c>
      <c r="V24" s="35"/>
      <c r="W24" s="35"/>
      <c r="X24" s="36"/>
      <c r="Y24" s="37"/>
      <c r="Z24" s="37"/>
      <c r="AA24" s="38"/>
      <c r="AB24" s="38"/>
      <c r="AC24" s="38"/>
      <c r="AD24" s="38"/>
      <c r="AE24" s="38"/>
      <c r="AF24" s="38"/>
      <c r="AG24" s="38"/>
      <c r="AH24" s="38"/>
      <c r="AI24" s="38"/>
      <c r="AJ24" s="38"/>
      <c r="AK24" s="38"/>
    </row>
    <row r="25" spans="1:37">
      <c r="A25" s="23" t="s">
        <v>417</v>
      </c>
      <c r="B25" s="23" t="s">
        <v>417</v>
      </c>
      <c r="C25" s="35"/>
      <c r="D25" s="35"/>
      <c r="E25" s="36"/>
      <c r="F25" s="37"/>
      <c r="G25" s="37"/>
      <c r="H25" s="38"/>
      <c r="I25" s="38"/>
      <c r="J25" s="38"/>
      <c r="K25" s="38"/>
      <c r="L25" s="38"/>
      <c r="M25" s="38"/>
      <c r="N25" s="38"/>
      <c r="O25" s="38"/>
      <c r="P25" s="38"/>
      <c r="Q25" s="38"/>
      <c r="R25" s="38"/>
      <c r="T25" s="23" t="s">
        <v>417</v>
      </c>
      <c r="U25" s="23" t="s">
        <v>417</v>
      </c>
      <c r="V25" s="35"/>
      <c r="W25" s="35"/>
      <c r="X25" s="36"/>
      <c r="Y25" s="37"/>
      <c r="Z25" s="37"/>
      <c r="AA25" s="38"/>
      <c r="AB25" s="38"/>
      <c r="AC25" s="38"/>
      <c r="AD25" s="38"/>
      <c r="AE25" s="38"/>
      <c r="AF25" s="38"/>
      <c r="AG25" s="38"/>
      <c r="AH25" s="38"/>
      <c r="AI25" s="38"/>
      <c r="AJ25" s="38"/>
      <c r="AK25" s="38"/>
    </row>
    <row r="26" spans="1:37">
      <c r="A26" s="24" t="s">
        <v>348</v>
      </c>
      <c r="B26" s="24"/>
      <c r="C26" s="32"/>
      <c r="D26" s="32"/>
      <c r="E26" s="33"/>
      <c r="F26" s="34"/>
      <c r="G26" s="34"/>
      <c r="H26" s="41"/>
      <c r="I26" s="41"/>
      <c r="J26" s="41"/>
      <c r="K26" s="41"/>
      <c r="L26" s="41"/>
      <c r="M26" s="41"/>
      <c r="N26" s="41"/>
      <c r="O26" s="41"/>
      <c r="P26" s="41"/>
      <c r="Q26" s="41">
        <f>SUM(Q2:Q25)</f>
        <v>316556.03502084804</v>
      </c>
      <c r="R26" s="41">
        <f>SUM(R2:R25)</f>
        <v>120000</v>
      </c>
      <c r="T26" s="24" t="s">
        <v>348</v>
      </c>
      <c r="U26" s="24"/>
      <c r="V26" s="32"/>
      <c r="W26" s="32"/>
      <c r="X26" s="33"/>
      <c r="Y26" s="34"/>
      <c r="Z26" s="34"/>
      <c r="AA26" s="41"/>
      <c r="AB26" s="41"/>
      <c r="AC26" s="41"/>
      <c r="AD26" s="41"/>
      <c r="AE26" s="41"/>
      <c r="AF26" s="41"/>
      <c r="AG26" s="41"/>
      <c r="AH26" s="41"/>
      <c r="AI26" s="41"/>
      <c r="AJ26" s="41">
        <f>SUM(AJ2:AJ25)</f>
        <v>316212.90983632038</v>
      </c>
      <c r="AK26" s="41">
        <f>SUM(AK2:AK25)</f>
        <v>120600</v>
      </c>
    </row>
    <row r="27" spans="1:37">
      <c r="Q27" s="83">
        <f>Q26-R26</f>
        <v>196556.03502084804</v>
      </c>
    </row>
    <row r="30" spans="1:37">
      <c r="A30" s="21" t="s">
        <v>418</v>
      </c>
    </row>
    <row r="31" spans="1:37">
      <c r="A31" s="21" t="s">
        <v>419</v>
      </c>
    </row>
    <row r="32" spans="1:37">
      <c r="A32" s="21" t="s">
        <v>420</v>
      </c>
    </row>
    <row r="33" spans="1:1">
      <c r="A33" s="84" t="s">
        <v>421</v>
      </c>
    </row>
    <row r="34" spans="1:1">
      <c r="A34" s="84" t="s">
        <v>422</v>
      </c>
    </row>
    <row r="35" spans="1:1">
      <c r="A35" s="21" t="s">
        <v>423</v>
      </c>
    </row>
    <row r="36" spans="1:1">
      <c r="A36" s="21" t="s">
        <v>424</v>
      </c>
    </row>
    <row r="37" spans="1:1">
      <c r="A37" s="95" t="s">
        <v>425</v>
      </c>
    </row>
    <row r="38" spans="1:1">
      <c r="A38" s="21" t="s">
        <v>426</v>
      </c>
    </row>
    <row r="39" spans="1:1">
      <c r="A39" s="21" t="s">
        <v>427</v>
      </c>
    </row>
    <row r="40" spans="1:1">
      <c r="A40" s="21" t="s">
        <v>424</v>
      </c>
    </row>
    <row r="41" spans="1:1">
      <c r="A41" s="94" t="s">
        <v>428</v>
      </c>
    </row>
    <row r="42" spans="1:1">
      <c r="A42" s="95" t="s">
        <v>429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152A-978C-4A19-9197-2A399EA74810}">
  <dimension ref="A1:F31"/>
  <sheetViews>
    <sheetView workbookViewId="0">
      <selection activeCell="I15" sqref="I15"/>
    </sheetView>
  </sheetViews>
  <sheetFormatPr defaultColWidth="12.85546875" defaultRowHeight="15"/>
  <cols>
    <col min="1" max="16384" width="12.85546875" style="85"/>
  </cols>
  <sheetData>
    <row r="1" spans="1:6" ht="14.25">
      <c r="A1" s="86" t="s">
        <v>360</v>
      </c>
      <c r="B1" s="86" t="s">
        <v>430</v>
      </c>
      <c r="C1" s="86" t="s">
        <v>431</v>
      </c>
      <c r="D1" s="86" t="s">
        <v>432</v>
      </c>
      <c r="E1" s="86" t="s">
        <v>433</v>
      </c>
      <c r="F1" s="86" t="s">
        <v>434</v>
      </c>
    </row>
    <row r="2" spans="1:6" ht="14.25">
      <c r="A2" s="87" t="s">
        <v>395</v>
      </c>
      <c r="B2" s="88">
        <v>4.4999999999999998E-2</v>
      </c>
      <c r="C2" s="87">
        <v>97.98</v>
      </c>
      <c r="D2" s="87">
        <v>2.02</v>
      </c>
      <c r="E2" s="88">
        <v>4.41E-2</v>
      </c>
      <c r="F2" s="88">
        <v>8.9999999999999998E-4</v>
      </c>
    </row>
    <row r="3" spans="1:6" ht="14.25">
      <c r="A3" s="87" t="s">
        <v>350</v>
      </c>
      <c r="B3" s="88">
        <v>2.2499999999999999E-2</v>
      </c>
      <c r="C3" s="87">
        <v>100</v>
      </c>
      <c r="D3" s="87" t="s">
        <v>435</v>
      </c>
      <c r="E3" s="88">
        <v>2.2499999999999999E-2</v>
      </c>
      <c r="F3" s="88">
        <v>0</v>
      </c>
    </row>
    <row r="4" spans="1:6" ht="14.25">
      <c r="A4" s="87" t="s">
        <v>436</v>
      </c>
      <c r="B4" s="88">
        <v>2.2499999999999999E-2</v>
      </c>
      <c r="C4" s="87">
        <v>100</v>
      </c>
      <c r="D4" s="87" t="s">
        <v>435</v>
      </c>
      <c r="E4" s="88">
        <v>2.2499999999999999E-2</v>
      </c>
      <c r="F4" s="88">
        <v>0</v>
      </c>
    </row>
    <row r="5" spans="1:6" ht="14.25">
      <c r="A5" s="87" t="s">
        <v>397</v>
      </c>
      <c r="B5" s="88">
        <v>2.2499999999999999E-2</v>
      </c>
      <c r="C5" s="87">
        <v>97.7</v>
      </c>
      <c r="D5" s="87">
        <v>2.2999999999999998</v>
      </c>
      <c r="E5" s="88">
        <v>2.1999999999999999E-2</v>
      </c>
      <c r="F5" s="88">
        <v>5.0000000000000001E-4</v>
      </c>
    </row>
    <row r="6" spans="1:6" ht="14.25">
      <c r="A6" s="87" t="s">
        <v>398</v>
      </c>
      <c r="B6" s="88">
        <v>2.2499999999999999E-2</v>
      </c>
      <c r="C6" s="87">
        <v>97.93</v>
      </c>
      <c r="D6" s="87">
        <v>2.0699999999999998</v>
      </c>
      <c r="E6" s="88">
        <v>2.1999999999999999E-2</v>
      </c>
      <c r="F6" s="88">
        <v>5.0000000000000001E-4</v>
      </c>
    </row>
    <row r="7" spans="1:6" ht="14.25">
      <c r="A7" s="87" t="s">
        <v>351</v>
      </c>
      <c r="B7" s="88">
        <v>2.2499999999999999E-2</v>
      </c>
      <c r="C7" s="87">
        <v>100</v>
      </c>
      <c r="D7" s="87" t="s">
        <v>435</v>
      </c>
      <c r="E7" s="88">
        <v>2.2499999999999999E-2</v>
      </c>
      <c r="F7" s="88">
        <v>0</v>
      </c>
    </row>
    <row r="8" spans="1:6" ht="14.25">
      <c r="A8" s="87" t="s">
        <v>437</v>
      </c>
      <c r="B8" s="88">
        <v>2.2499999999999999E-2</v>
      </c>
      <c r="C8" s="87">
        <v>100</v>
      </c>
      <c r="D8" s="87" t="s">
        <v>435</v>
      </c>
      <c r="E8" s="88">
        <v>2.2499999999999999E-2</v>
      </c>
      <c r="F8" s="88">
        <v>0</v>
      </c>
    </row>
    <row r="9" spans="1:6" ht="14.25">
      <c r="A9" s="87" t="s">
        <v>400</v>
      </c>
      <c r="B9" s="88">
        <v>0.09</v>
      </c>
      <c r="C9" s="87">
        <v>96.86</v>
      </c>
      <c r="D9" s="87">
        <v>3.14</v>
      </c>
      <c r="E9" s="88">
        <v>8.72E-2</v>
      </c>
      <c r="F9" s="88">
        <v>2.8E-3</v>
      </c>
    </row>
    <row r="10" spans="1:6" ht="14.25">
      <c r="A10" s="87" t="s">
        <v>401</v>
      </c>
      <c r="B10" s="88">
        <v>0.09</v>
      </c>
      <c r="C10" s="87">
        <v>96.15</v>
      </c>
      <c r="D10" s="87">
        <v>3.85</v>
      </c>
      <c r="E10" s="88">
        <v>8.6499999999999994E-2</v>
      </c>
      <c r="F10" s="88">
        <v>3.5000000000000001E-3</v>
      </c>
    </row>
    <row r="11" spans="1:6" ht="14.25">
      <c r="A11" s="87" t="s">
        <v>405</v>
      </c>
      <c r="B11" s="88">
        <v>0.06</v>
      </c>
      <c r="C11" s="87">
        <v>72.900000000000006</v>
      </c>
      <c r="D11" s="87">
        <v>27.1</v>
      </c>
      <c r="E11" s="88">
        <v>4.3700000000000003E-2</v>
      </c>
      <c r="F11" s="88">
        <v>1.6299999999999999E-2</v>
      </c>
    </row>
    <row r="12" spans="1:6" ht="14.25">
      <c r="A12" s="87" t="s">
        <v>406</v>
      </c>
      <c r="B12" s="88">
        <v>0.06</v>
      </c>
      <c r="C12" s="87">
        <v>93.52</v>
      </c>
      <c r="D12" s="87">
        <v>6.48</v>
      </c>
      <c r="E12" s="88">
        <v>5.6099999999999997E-2</v>
      </c>
      <c r="F12" s="88">
        <v>3.8999999999999998E-3</v>
      </c>
    </row>
    <row r="13" spans="1:6" ht="14.25">
      <c r="A13" s="87" t="s">
        <v>402</v>
      </c>
      <c r="B13" s="88">
        <v>4.2000000000000003E-2</v>
      </c>
      <c r="C13" s="87">
        <v>99.6</v>
      </c>
      <c r="D13" s="87">
        <v>0.4</v>
      </c>
      <c r="E13" s="88">
        <v>4.1799999999999997E-2</v>
      </c>
      <c r="F13" s="88">
        <v>2.0000000000000001E-4</v>
      </c>
    </row>
    <row r="14" spans="1:6" ht="14.25">
      <c r="A14" s="87" t="s">
        <v>403</v>
      </c>
      <c r="B14" s="88">
        <v>4.2000000000000003E-2</v>
      </c>
      <c r="C14" s="87">
        <v>98.95</v>
      </c>
      <c r="D14" s="87">
        <v>1.05</v>
      </c>
      <c r="E14" s="88">
        <v>4.1599999999999998E-2</v>
      </c>
      <c r="F14" s="88">
        <v>4.0000000000000002E-4</v>
      </c>
    </row>
    <row r="15" spans="1:6" ht="14.25">
      <c r="A15" s="87" t="s">
        <v>339</v>
      </c>
      <c r="B15" s="88">
        <v>3.5999999999999997E-2</v>
      </c>
      <c r="C15" s="87">
        <v>99.5</v>
      </c>
      <c r="D15" s="87">
        <v>0.5</v>
      </c>
      <c r="E15" s="88">
        <v>3.5799999999999998E-2</v>
      </c>
      <c r="F15" s="88">
        <v>2.0000000000000001E-4</v>
      </c>
    </row>
    <row r="16" spans="1:6" ht="14.25">
      <c r="A16" s="87" t="s">
        <v>407</v>
      </c>
      <c r="B16" s="88">
        <v>4.4999999999999998E-2</v>
      </c>
      <c r="C16" s="87">
        <v>97.53</v>
      </c>
      <c r="D16" s="87">
        <v>2.4700000000000002</v>
      </c>
      <c r="E16" s="88">
        <v>4.3900000000000002E-2</v>
      </c>
      <c r="F16" s="88">
        <v>1.1000000000000001E-3</v>
      </c>
    </row>
    <row r="17" spans="1:6" ht="14.25">
      <c r="A17" s="87" t="s">
        <v>408</v>
      </c>
      <c r="B17" s="88">
        <v>4.4999999999999998E-2</v>
      </c>
      <c r="C17" s="87">
        <v>98.22</v>
      </c>
      <c r="D17" s="87">
        <v>1.78</v>
      </c>
      <c r="E17" s="88">
        <v>4.4200000000000003E-2</v>
      </c>
      <c r="F17" s="88">
        <v>8.0000000000000004E-4</v>
      </c>
    </row>
    <row r="18" spans="1:6" ht="14.25">
      <c r="A18" s="87" t="s">
        <v>438</v>
      </c>
      <c r="B18" s="88">
        <v>1.4999999999999999E-2</v>
      </c>
      <c r="C18" s="87">
        <v>91.56</v>
      </c>
      <c r="D18" s="87">
        <v>8.44</v>
      </c>
      <c r="E18" s="88">
        <v>1.37E-2</v>
      </c>
      <c r="F18" s="88">
        <v>1.2999999999999999E-3</v>
      </c>
    </row>
    <row r="19" spans="1:6" ht="14.25">
      <c r="A19" s="87" t="s">
        <v>439</v>
      </c>
      <c r="B19" s="88">
        <v>1.4999999999999999E-2</v>
      </c>
      <c r="C19" s="87">
        <v>96.86</v>
      </c>
      <c r="D19" s="87">
        <v>3.14</v>
      </c>
      <c r="E19" s="88">
        <v>1.4500000000000001E-2</v>
      </c>
      <c r="F19" s="88">
        <v>5.0000000000000001E-4</v>
      </c>
    </row>
    <row r="20" spans="1:6" ht="14.25">
      <c r="A20" s="87" t="s">
        <v>77</v>
      </c>
      <c r="B20" s="88">
        <v>0.03</v>
      </c>
      <c r="C20" s="87">
        <v>86.12</v>
      </c>
      <c r="D20" s="87">
        <v>13.88</v>
      </c>
      <c r="E20" s="88">
        <v>2.58E-2</v>
      </c>
      <c r="F20" s="88">
        <v>4.1999999999999997E-3</v>
      </c>
    </row>
    <row r="21" spans="1:6" ht="14.25">
      <c r="A21" s="87" t="s">
        <v>46</v>
      </c>
      <c r="B21" s="88">
        <v>0.03</v>
      </c>
      <c r="C21" s="87">
        <v>83.51</v>
      </c>
      <c r="D21" s="87">
        <v>16.489999999999998</v>
      </c>
      <c r="E21" s="88">
        <v>2.5100000000000001E-2</v>
      </c>
      <c r="F21" s="88">
        <v>4.8999999999999998E-3</v>
      </c>
    </row>
    <row r="22" spans="1:6" ht="14.25">
      <c r="A22" s="87" t="s">
        <v>107</v>
      </c>
      <c r="B22" s="88">
        <v>0.03</v>
      </c>
      <c r="C22" s="87">
        <v>62.37</v>
      </c>
      <c r="D22" s="87">
        <v>37.630000000000003</v>
      </c>
      <c r="E22" s="88">
        <v>1.8700000000000001E-2</v>
      </c>
      <c r="F22" s="88">
        <v>1.1299999999999999E-2</v>
      </c>
    </row>
    <row r="23" spans="1:6" ht="14.25">
      <c r="A23" s="87" t="s">
        <v>51</v>
      </c>
      <c r="B23" s="88">
        <v>0.03</v>
      </c>
      <c r="C23" s="87">
        <v>79.72</v>
      </c>
      <c r="D23" s="87">
        <v>20.28</v>
      </c>
      <c r="E23" s="88">
        <v>2.3900000000000001E-2</v>
      </c>
      <c r="F23" s="88">
        <v>6.1000000000000004E-3</v>
      </c>
    </row>
    <row r="24" spans="1:6" ht="14.25">
      <c r="A24" s="87" t="s">
        <v>80</v>
      </c>
      <c r="B24" s="88">
        <v>0.03</v>
      </c>
      <c r="C24" s="87">
        <v>80.959999999999994</v>
      </c>
      <c r="D24" s="87">
        <v>19.04</v>
      </c>
      <c r="E24" s="88">
        <v>2.4299999999999999E-2</v>
      </c>
      <c r="F24" s="88">
        <v>5.7000000000000002E-3</v>
      </c>
    </row>
    <row r="25" spans="1:6" ht="14.25">
      <c r="A25" s="87" t="s">
        <v>440</v>
      </c>
      <c r="B25" s="88">
        <v>0.01</v>
      </c>
      <c r="C25" s="87">
        <v>92.42</v>
      </c>
      <c r="D25" s="87">
        <v>7.58</v>
      </c>
      <c r="E25" s="88">
        <v>9.1999999999999998E-3</v>
      </c>
      <c r="F25" s="88">
        <v>8.0000000000000004E-4</v>
      </c>
    </row>
    <row r="26" spans="1:6" ht="14.25">
      <c r="A26" s="87" t="s">
        <v>441</v>
      </c>
      <c r="B26" s="88">
        <v>0.01</v>
      </c>
      <c r="C26" s="87">
        <v>92.39</v>
      </c>
      <c r="D26" s="87">
        <v>7.61</v>
      </c>
      <c r="E26" s="88">
        <v>9.1999999999999998E-3</v>
      </c>
      <c r="F26" s="88">
        <v>8.0000000000000004E-4</v>
      </c>
    </row>
    <row r="27" spans="1:6" ht="14.25">
      <c r="A27" s="91" t="s">
        <v>414</v>
      </c>
      <c r="B27" s="92">
        <v>0.06</v>
      </c>
      <c r="C27" s="91">
        <v>99.57</v>
      </c>
      <c r="D27" s="91">
        <v>0.43</v>
      </c>
      <c r="E27" s="92">
        <v>5.9700000000000003E-2</v>
      </c>
      <c r="F27" s="92">
        <v>2.9999999999999997E-4</v>
      </c>
    </row>
    <row r="28" spans="1:6" ht="14.25">
      <c r="A28" s="89" t="s">
        <v>348</v>
      </c>
      <c r="B28" s="90">
        <v>0.95</v>
      </c>
      <c r="C28" s="89"/>
      <c r="D28" s="89"/>
      <c r="E28" s="90">
        <v>0.88329999999999997</v>
      </c>
      <c r="F28" s="90">
        <v>6.6699999999999995E-2</v>
      </c>
    </row>
    <row r="29" spans="1:6" ht="14.25"/>
    <row r="30" spans="1:6" ht="14.25"/>
    <row r="31" spans="1:6" 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cols>
    <col min="1" max="5" width="9.140625" style="28"/>
    <col min="6" max="6" width="10.7109375" style="28" customWidth="1"/>
    <col min="7" max="16384" width="9.140625" style="28"/>
  </cols>
  <sheetData>
    <row r="1" spans="1:6">
      <c r="A1" s="29"/>
      <c r="B1" s="29" t="s">
        <v>442</v>
      </c>
      <c r="C1" s="29" t="s">
        <v>443</v>
      </c>
      <c r="D1" s="29" t="s">
        <v>444</v>
      </c>
      <c r="E1" s="29" t="s">
        <v>445</v>
      </c>
      <c r="F1" s="29" t="s">
        <v>381</v>
      </c>
    </row>
    <row r="2" spans="1:6">
      <c r="A2" s="27"/>
      <c r="B2" s="30">
        <v>78.319999999999993</v>
      </c>
      <c r="C2" s="30">
        <v>40.74</v>
      </c>
      <c r="D2" s="30">
        <v>21.13</v>
      </c>
      <c r="E2" s="30"/>
      <c r="F2" s="31">
        <f>IFERROR((E2*4 + D2*3 +C2*2 +B2)/(COUNT(B2)*1 + COUNT(C2)*2 + COUNT(D2)*3 + COUNT(E2)*4),0)/100</f>
        <v>0.37198333333333333</v>
      </c>
    </row>
    <row r="3" spans="1:6">
      <c r="A3" s="27"/>
      <c r="B3" s="30">
        <v>84.28</v>
      </c>
      <c r="C3" s="30">
        <v>45.49</v>
      </c>
      <c r="D3" s="30">
        <v>37.29</v>
      </c>
      <c r="E3" s="30"/>
      <c r="F3" s="31">
        <f t="shared" ref="F3:F6" si="0">IFERROR((E3*4 + D3*3 +C3*2 +B3)/(COUNT(B3)*1 + COUNT(C3)*2 + COUNT(D3)*3 + COUNT(E3)*4),0)/100</f>
        <v>0.47854999999999998</v>
      </c>
    </row>
    <row r="4" spans="1:6">
      <c r="A4" s="27"/>
      <c r="B4" s="30">
        <v>74.39</v>
      </c>
      <c r="C4" s="30">
        <v>43.63</v>
      </c>
      <c r="D4" s="30">
        <v>32.61</v>
      </c>
      <c r="E4" s="30"/>
      <c r="F4" s="31">
        <f t="shared" si="0"/>
        <v>0.43246666666666672</v>
      </c>
    </row>
    <row r="5" spans="1:6">
      <c r="A5" s="27"/>
      <c r="B5" s="30"/>
      <c r="C5" s="30"/>
      <c r="D5" s="30"/>
      <c r="E5" s="30"/>
      <c r="F5" s="31">
        <f t="shared" si="0"/>
        <v>0</v>
      </c>
    </row>
    <row r="6" spans="1:6">
      <c r="A6" s="27"/>
      <c r="B6" s="30"/>
      <c r="C6" s="30"/>
      <c r="D6" s="30"/>
      <c r="E6" s="30"/>
      <c r="F6" s="31">
        <f t="shared" si="0"/>
        <v>0</v>
      </c>
    </row>
    <row r="9" spans="1:6" ht="15">
      <c r="A9" s="55" t="s">
        <v>446</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21DBA-FDAB-45E8-A045-E3E44A7AE235}"/>
</file>

<file path=customXml/itemProps2.xml><?xml version="1.0" encoding="utf-8"?>
<ds:datastoreItem xmlns:ds="http://schemas.openxmlformats.org/officeDocument/2006/customXml" ds:itemID="{4DB5870C-189D-475E-8E58-449C30115ACA}"/>
</file>

<file path=customXml/itemProps3.xml><?xml version="1.0" encoding="utf-8"?>
<ds:datastoreItem xmlns:ds="http://schemas.openxmlformats.org/officeDocument/2006/customXml" ds:itemID="{401ADED5-CC5A-4072-B36A-6DA217C5A3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2020-08-04T03:59:46Z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