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07"/>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897" documentId="8_{CFA97495-CC0A-4008-AAD7-28837E8129FC}" xr6:coauthVersionLast="45" xr6:coauthVersionMax="45" xr10:uidLastSave="{1873B8E8-9B85-45A3-85A4-ACA0F1BF42D2}"/>
  <bookViews>
    <workbookView xWindow="-120" yWindow="-120" windowWidth="29040" windowHeight="15840" tabRatio="723" firstSheet="2" xr2:uid="{00000000-000D-0000-FFFF-FFFF00000000}"/>
  </bookViews>
  <sheets>
    <sheet name="Stock Watch List" sheetId="1" r:id="rId1"/>
    <sheet name="Index &amp; Mutual Fund WatchList" sheetId="10" r:id="rId2"/>
    <sheet name="Portfolio" sheetId="8" r:id="rId3"/>
    <sheet name="Company Information" sheetId="5" r:id="rId4"/>
    <sheet name="Index Funds by Category" sheetId="4" r:id="rId5"/>
    <sheet name="Portfolio Strategy" sheetId="2" r:id="rId6"/>
    <sheet name="VWUSX High Return Mimic" sheetId="7" r:id="rId7"/>
    <sheet name="All Weather Portfolio" sheetId="9" r:id="rId8"/>
    <sheet name="Blog" sheetId="6" r:id="rId9"/>
  </sheets>
  <definedNames>
    <definedName name="_xlnm._FilterDatabase" localSheetId="3" hidden="1">'Company Information'!$A$1:$D$51</definedName>
    <definedName name="_xlnm._FilterDatabase" localSheetId="4" hidden="1">'Index Funds by Category'!$A$1:$AC$81</definedName>
    <definedName name="_xlnm._FilterDatabase" localSheetId="2" hidden="1">Portfolio!$A$5:$M$1003</definedName>
    <definedName name="_xlnm._FilterDatabase" localSheetId="6" hidden="1">'VWUSX High Return Mimic'!$A$5:$M$1003</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a="1"/>
  <c r="D25" i="8"/>
  <c r="H25" i="8"/>
  <c r="I25" i="8" a="1"/>
  <c r="I25" i="8"/>
  <c r="J25" i="8"/>
  <c r="K25" i="8"/>
  <c r="L25" i="8"/>
  <c r="H10" i="8"/>
  <c r="I10" i="8" a="1"/>
  <c r="I10" i="8"/>
  <c r="J10" i="8"/>
  <c r="K10" i="8"/>
  <c r="L10" i="8"/>
  <c r="H11" i="8"/>
  <c r="I11" i="8" a="1"/>
  <c r="I11" i="8"/>
  <c r="J11" i="8"/>
  <c r="K11" i="8"/>
  <c r="L11" i="8"/>
  <c r="H12" i="8"/>
  <c r="I12" i="8" a="1"/>
  <c r="I12" i="8"/>
  <c r="J12" i="8"/>
  <c r="K12" i="8"/>
  <c r="L12" i="8"/>
  <c r="H9" i="8"/>
  <c r="I9" i="8" a="1"/>
  <c r="I9" i="8"/>
  <c r="J9" i="8"/>
  <c r="K9" i="8"/>
  <c r="L9" i="8"/>
  <c r="H13" i="8"/>
  <c r="I13" i="8" a="1"/>
  <c r="I13" i="8"/>
  <c r="J13" i="8"/>
  <c r="K13" i="8"/>
  <c r="L13" i="8"/>
  <c r="H17" i="8"/>
  <c r="I17" i="8" a="1"/>
  <c r="I17" i="8"/>
  <c r="J17" i="8"/>
  <c r="K17" i="8"/>
  <c r="L17" i="8"/>
  <c r="H16" i="8"/>
  <c r="I16" i="8" a="1"/>
  <c r="I16" i="8"/>
  <c r="J16" i="8"/>
  <c r="K16" i="8"/>
  <c r="L16" i="8"/>
  <c r="H6" i="8"/>
  <c r="I6" i="8" a="1"/>
  <c r="I6" i="8"/>
  <c r="J6" i="8"/>
  <c r="K6" i="8"/>
  <c r="L6" i="8"/>
  <c r="H8" i="8"/>
  <c r="I8" i="8" a="1"/>
  <c r="I8" i="8"/>
  <c r="J8" i="8"/>
  <c r="K8" i="8"/>
  <c r="L8" i="8"/>
  <c r="H20" i="8"/>
  <c r="I20" i="8" a="1"/>
  <c r="I20" i="8"/>
  <c r="J20" i="8"/>
  <c r="K20" i="8"/>
  <c r="L20" i="8"/>
  <c r="H19" i="8"/>
  <c r="I19" i="8" a="1"/>
  <c r="I19" i="8"/>
  <c r="J19" i="8"/>
  <c r="K19" i="8"/>
  <c r="L19" i="8"/>
  <c r="H21" i="8"/>
  <c r="I21" i="8" a="1"/>
  <c r="I21" i="8"/>
  <c r="J21" i="8"/>
  <c r="K21" i="8"/>
  <c r="L21" i="8"/>
  <c r="H18" i="8"/>
  <c r="I18" i="8" a="1"/>
  <c r="I18" i="8"/>
  <c r="J18" i="8"/>
  <c r="K18" i="8"/>
  <c r="L18" i="8"/>
  <c r="H14" i="8"/>
  <c r="I14" i="8" a="1"/>
  <c r="I14" i="8"/>
  <c r="J14" i="8"/>
  <c r="K14" i="8"/>
  <c r="L14" i="8"/>
  <c r="H15" i="8"/>
  <c r="I15" i="8" a="1"/>
  <c r="I15" i="8"/>
  <c r="J15" i="8"/>
  <c r="K15" i="8"/>
  <c r="L15" i="8"/>
  <c r="H22" i="8"/>
  <c r="I22" i="8" a="1"/>
  <c r="I22" i="8"/>
  <c r="J22" i="8"/>
  <c r="K22" i="8"/>
  <c r="L22" i="8"/>
  <c r="H23" i="8"/>
  <c r="I23" i="8" a="1"/>
  <c r="I23" i="8"/>
  <c r="J23" i="8"/>
  <c r="K23" i="8"/>
  <c r="L23" i="8"/>
  <c r="H24" i="8"/>
  <c r="I24" i="8" a="1"/>
  <c r="I24" i="8"/>
  <c r="J24" i="8"/>
  <c r="K24" i="8"/>
  <c r="L24" i="8"/>
  <c r="D10" i="8" a="1"/>
  <c r="D10" i="8"/>
  <c r="A10" i="8" s="1"/>
  <c r="D11" i="8" a="1"/>
  <c r="D11" i="8"/>
  <c r="A11" i="8" s="1"/>
  <c r="D12" i="8" a="1"/>
  <c r="D12" i="8"/>
  <c r="A12" i="8" s="1"/>
  <c r="D9" i="8" a="1"/>
  <c r="D9" i="8"/>
  <c r="A9" i="8" s="1"/>
  <c r="D13" i="8" a="1"/>
  <c r="D13" i="8"/>
  <c r="A13" i="8" s="1"/>
  <c r="D17" i="8" a="1"/>
  <c r="D17" i="8"/>
  <c r="A17" i="8" s="1"/>
  <c r="D16" i="8" a="1"/>
  <c r="D16" i="8"/>
  <c r="A16" i="8" s="1"/>
  <c r="D6" i="8" a="1"/>
  <c r="D6" i="8"/>
  <c r="A6" i="8" s="1"/>
  <c r="D8" i="8" a="1"/>
  <c r="D8" i="8"/>
  <c r="A8" i="8" s="1"/>
  <c r="D20" i="8" a="1"/>
  <c r="D20" i="8"/>
  <c r="A20" i="8" s="1"/>
  <c r="D19" i="8" a="1"/>
  <c r="D19" i="8"/>
  <c r="A19" i="8" s="1"/>
  <c r="D21" i="8" a="1"/>
  <c r="D21" i="8"/>
  <c r="A21" i="8" s="1"/>
  <c r="D18" i="8" a="1"/>
  <c r="D18" i="8"/>
  <c r="A18" i="8" s="1"/>
  <c r="D14" i="8" a="1"/>
  <c r="D14" i="8"/>
  <c r="A14" i="8" s="1"/>
  <c r="D15" i="8" a="1"/>
  <c r="D15" i="8"/>
  <c r="A15" i="8" s="1"/>
  <c r="D22" i="8" a="1"/>
  <c r="D22" i="8"/>
  <c r="A22" i="8" s="1"/>
  <c r="D23" i="8" a="1"/>
  <c r="D23" i="8"/>
  <c r="A23" i="8" s="1"/>
  <c r="D24" i="8" a="1"/>
  <c r="D24" i="8"/>
  <c r="A24" i="8" s="1"/>
  <c r="D7" i="8" a="1"/>
  <c r="D7" i="8"/>
  <c r="A7" i="8" s="1"/>
  <c r="I7" i="8" a="1"/>
  <c r="I7" i="8"/>
  <c r="D2" i="8" l="1"/>
  <c r="K21" i="10" a="1"/>
  <c r="K21" i="10"/>
  <c r="K5" i="10" a="1"/>
  <c r="K5" i="10"/>
  <c r="K7" i="10" a="1"/>
  <c r="K7" i="10"/>
  <c r="K6" i="10" a="1"/>
  <c r="K6" i="10"/>
  <c r="K23" i="10" a="1"/>
  <c r="K23" i="10"/>
  <c r="K26" i="10" a="1"/>
  <c r="K26" i="10"/>
  <c r="K19" i="10" a="1"/>
  <c r="K19" i="10"/>
  <c r="K24" i="10" a="1"/>
  <c r="K24" i="10"/>
  <c r="K8" i="10" a="1"/>
  <c r="K8" i="10"/>
  <c r="K10" i="10" a="1"/>
  <c r="K10" i="10"/>
  <c r="K13" i="10" a="1"/>
  <c r="K13" i="10"/>
  <c r="K4" i="10" a="1"/>
  <c r="K4" i="10"/>
  <c r="K2" i="10" a="1"/>
  <c r="K2" i="10"/>
  <c r="K25" i="10" a="1"/>
  <c r="K25" i="10"/>
  <c r="K14" i="10" a="1"/>
  <c r="K14" i="10"/>
  <c r="K29" i="10" a="1"/>
  <c r="K29" i="10"/>
  <c r="K30" i="10" a="1"/>
  <c r="K30" i="10"/>
  <c r="K22" i="10" a="1"/>
  <c r="K22" i="10"/>
  <c r="K31" i="10" a="1"/>
  <c r="K31" i="10"/>
  <c r="K27" i="10" a="1"/>
  <c r="K27" i="10"/>
  <c r="K16" i="10" a="1"/>
  <c r="K16" i="10"/>
  <c r="K15" i="10" a="1"/>
  <c r="K15" i="10"/>
  <c r="K18" i="10" a="1"/>
  <c r="K18" i="10"/>
  <c r="K28" i="10" a="1"/>
  <c r="K28" i="10"/>
  <c r="K20" i="10" a="1"/>
  <c r="K20" i="10"/>
  <c r="K32" i="10" a="1"/>
  <c r="K32" i="10"/>
  <c r="K9" i="10" a="1"/>
  <c r="K9" i="10"/>
  <c r="K17" i="10" a="1"/>
  <c r="K17" i="10"/>
  <c r="K12" i="10" a="1"/>
  <c r="K12" i="10"/>
  <c r="K11" i="10" a="1"/>
  <c r="K11" i="10"/>
  <c r="K3" i="10" a="1"/>
  <c r="K3" i="10"/>
  <c r="J21" i="10" a="1"/>
  <c r="J21" i="10"/>
  <c r="J5" i="10" a="1"/>
  <c r="J5" i="10"/>
  <c r="J7" i="10" a="1"/>
  <c r="J7" i="10"/>
  <c r="J6" i="10" a="1"/>
  <c r="J6" i="10"/>
  <c r="J23" i="10" a="1"/>
  <c r="J23" i="10"/>
  <c r="J26" i="10" a="1"/>
  <c r="J26" i="10"/>
  <c r="J19" i="10" a="1"/>
  <c r="J19" i="10"/>
  <c r="J24" i="10" a="1"/>
  <c r="J24" i="10"/>
  <c r="J8" i="10" a="1"/>
  <c r="J8" i="10"/>
  <c r="J10" i="10" a="1"/>
  <c r="J10" i="10"/>
  <c r="J13" i="10" a="1"/>
  <c r="J13" i="10"/>
  <c r="J4" i="10" a="1"/>
  <c r="J4" i="10"/>
  <c r="J2" i="10" a="1"/>
  <c r="J2" i="10"/>
  <c r="J25" i="10" a="1"/>
  <c r="J25" i="10"/>
  <c r="J14" i="10" a="1"/>
  <c r="J14" i="10"/>
  <c r="J29" i="10" a="1"/>
  <c r="J29" i="10"/>
  <c r="J30" i="10" a="1"/>
  <c r="J30" i="10"/>
  <c r="J22" i="10" a="1"/>
  <c r="J22" i="10"/>
  <c r="J31" i="10" a="1"/>
  <c r="J31" i="10"/>
  <c r="J27" i="10" a="1"/>
  <c r="J27" i="10"/>
  <c r="J16" i="10" a="1"/>
  <c r="J16" i="10"/>
  <c r="J15" i="10" a="1"/>
  <c r="J15" i="10"/>
  <c r="J18" i="10" a="1"/>
  <c r="J18" i="10"/>
  <c r="J28" i="10" a="1"/>
  <c r="J28" i="10"/>
  <c r="J20" i="10" a="1"/>
  <c r="J20" i="10"/>
  <c r="J32" i="10" a="1"/>
  <c r="J32" i="10"/>
  <c r="J9" i="10" a="1"/>
  <c r="J9" i="10"/>
  <c r="J17" i="10" a="1"/>
  <c r="J17" i="10"/>
  <c r="J12" i="10" a="1"/>
  <c r="J12" i="10"/>
  <c r="J11" i="10" a="1"/>
  <c r="J11" i="10"/>
  <c r="J3" i="10" a="1"/>
  <c r="J3" i="10"/>
  <c r="B3" i="10"/>
  <c r="C3" i="10"/>
  <c r="D3" i="10"/>
  <c r="E3" i="10"/>
  <c r="F3" i="10"/>
  <c r="G3" i="10"/>
  <c r="H3" i="10"/>
  <c r="I3" i="10"/>
  <c r="N3" i="10"/>
  <c r="B11" i="10"/>
  <c r="C11" i="10"/>
  <c r="D11" i="10"/>
  <c r="E11" i="10"/>
  <c r="F11" i="10"/>
  <c r="G11" i="10"/>
  <c r="H11" i="10"/>
  <c r="I11" i="10"/>
  <c r="N11" i="10"/>
  <c r="B12" i="10"/>
  <c r="C12" i="10"/>
  <c r="D12" i="10"/>
  <c r="E12" i="10"/>
  <c r="F12" i="10"/>
  <c r="G12" i="10"/>
  <c r="H12" i="10"/>
  <c r="I12" i="10"/>
  <c r="N12" i="10"/>
  <c r="B17" i="10"/>
  <c r="C17" i="10"/>
  <c r="D17" i="10"/>
  <c r="E17" i="10"/>
  <c r="F17" i="10"/>
  <c r="G17" i="10"/>
  <c r="H17" i="10"/>
  <c r="I17" i="10"/>
  <c r="N17" i="10"/>
  <c r="B9" i="10"/>
  <c r="C9" i="10"/>
  <c r="D9" i="10"/>
  <c r="E9" i="10"/>
  <c r="F9" i="10"/>
  <c r="G9" i="10"/>
  <c r="H9" i="10"/>
  <c r="I9" i="10"/>
  <c r="N9" i="10"/>
  <c r="B32" i="10"/>
  <c r="C32" i="10"/>
  <c r="D32" i="10"/>
  <c r="E32" i="10"/>
  <c r="F32" i="10"/>
  <c r="G32" i="10"/>
  <c r="H32" i="10"/>
  <c r="I32" i="10"/>
  <c r="N32" i="10"/>
  <c r="B20" i="10"/>
  <c r="C20" i="10"/>
  <c r="D20" i="10"/>
  <c r="E20" i="10"/>
  <c r="F20" i="10"/>
  <c r="G20" i="10"/>
  <c r="H20" i="10"/>
  <c r="I20" i="10"/>
  <c r="N20" i="10"/>
  <c r="B28" i="10"/>
  <c r="C28" i="10"/>
  <c r="D28" i="10"/>
  <c r="E28" i="10"/>
  <c r="F28" i="10"/>
  <c r="G28" i="10"/>
  <c r="H28" i="10"/>
  <c r="I28" i="10"/>
  <c r="N28" i="10"/>
  <c r="B18" i="10"/>
  <c r="C18" i="10"/>
  <c r="D18" i="10"/>
  <c r="E18" i="10"/>
  <c r="F18" i="10"/>
  <c r="G18" i="10"/>
  <c r="H18" i="10"/>
  <c r="I18" i="10"/>
  <c r="N18" i="10"/>
  <c r="B15" i="10"/>
  <c r="C15" i="10"/>
  <c r="D15" i="10"/>
  <c r="E15" i="10"/>
  <c r="F15" i="10"/>
  <c r="G15" i="10"/>
  <c r="H15" i="10"/>
  <c r="I15" i="10"/>
  <c r="N15" i="10"/>
  <c r="B16" i="10"/>
  <c r="C16" i="10"/>
  <c r="D16" i="10"/>
  <c r="E16" i="10"/>
  <c r="F16" i="10"/>
  <c r="G16" i="10"/>
  <c r="H16" i="10"/>
  <c r="I16" i="10"/>
  <c r="N16" i="10"/>
  <c r="B27" i="10"/>
  <c r="C27" i="10"/>
  <c r="D27" i="10"/>
  <c r="E27" i="10"/>
  <c r="F27" i="10"/>
  <c r="G27" i="10"/>
  <c r="H27" i="10"/>
  <c r="I27" i="10"/>
  <c r="N27" i="10"/>
  <c r="B31" i="10"/>
  <c r="C31" i="10"/>
  <c r="D31" i="10"/>
  <c r="E31" i="10"/>
  <c r="F31" i="10"/>
  <c r="G31" i="10"/>
  <c r="H31" i="10"/>
  <c r="I31" i="10"/>
  <c r="N31" i="10"/>
  <c r="B22" i="10"/>
  <c r="C22" i="10"/>
  <c r="D22" i="10"/>
  <c r="E22" i="10"/>
  <c r="F22" i="10"/>
  <c r="G22" i="10"/>
  <c r="H22" i="10"/>
  <c r="I22" i="10"/>
  <c r="N22" i="10"/>
  <c r="B30" i="10"/>
  <c r="C30" i="10"/>
  <c r="D30" i="10"/>
  <c r="E30" i="10"/>
  <c r="F30" i="10"/>
  <c r="G30" i="10"/>
  <c r="H30" i="10"/>
  <c r="I30" i="10"/>
  <c r="N30" i="10"/>
  <c r="B29" i="10"/>
  <c r="C29" i="10"/>
  <c r="D29" i="10"/>
  <c r="E29" i="10"/>
  <c r="F29" i="10"/>
  <c r="G29" i="10"/>
  <c r="H29" i="10"/>
  <c r="I29" i="10"/>
  <c r="N29" i="10"/>
  <c r="Q6" i="2"/>
  <c r="Q2" i="2"/>
  <c r="R2" i="2" s="1"/>
  <c r="Q3" i="2"/>
  <c r="R3" i="2" s="1"/>
  <c r="Q5" i="2"/>
  <c r="R5" i="2" s="1"/>
  <c r="Q4" i="2"/>
  <c r="R4" i="2" s="1"/>
  <c r="Q7" i="2"/>
  <c r="R7" i="2" s="1"/>
  <c r="Q8" i="2"/>
  <c r="R8" i="2" s="1"/>
  <c r="P9" i="2"/>
  <c r="Q1" i="2"/>
  <c r="L3" i="10" l="1"/>
  <c r="M3" i="10" s="1"/>
  <c r="L11" i="10"/>
  <c r="M11" i="10" s="1"/>
  <c r="L12" i="10"/>
  <c r="M12" i="10" s="1"/>
  <c r="L17" i="10"/>
  <c r="M17" i="10" s="1"/>
  <c r="L9" i="10"/>
  <c r="M9" i="10" s="1"/>
  <c r="L32" i="10"/>
  <c r="M32" i="10" s="1"/>
  <c r="L20" i="10"/>
  <c r="M20" i="10" s="1"/>
  <c r="L28" i="10"/>
  <c r="M28" i="10" s="1"/>
  <c r="L18" i="10"/>
  <c r="M18" i="10" s="1"/>
  <c r="L15" i="10"/>
  <c r="M15" i="10" s="1"/>
  <c r="L16" i="10"/>
  <c r="M16" i="10" s="1"/>
  <c r="L27" i="10"/>
  <c r="M27" i="10" s="1"/>
  <c r="L31" i="10"/>
  <c r="M31" i="10" s="1"/>
  <c r="L22" i="10"/>
  <c r="M22" i="10" s="1"/>
  <c r="L30" i="10"/>
  <c r="M30" i="10" s="1"/>
  <c r="L29" i="10"/>
  <c r="M29" i="10" s="1"/>
  <c r="L14" i="10"/>
  <c r="L25" i="10"/>
  <c r="L2" i="10"/>
  <c r="L4" i="10"/>
  <c r="L13" i="10"/>
  <c r="L10" i="10"/>
  <c r="L8" i="10"/>
  <c r="L24" i="10"/>
  <c r="L19" i="10"/>
  <c r="L26" i="10"/>
  <c r="L23" i="10"/>
  <c r="L6" i="10"/>
  <c r="L7" i="10"/>
  <c r="L5" i="10"/>
  <c r="L21" i="10"/>
  <c r="R6" i="2"/>
  <c r="R1" i="2"/>
  <c r="Q9" i="2"/>
  <c r="R9" i="2" s="1"/>
  <c r="B14" i="10"/>
  <c r="C14" i="10"/>
  <c r="D14" i="10"/>
  <c r="E14" i="10"/>
  <c r="F14" i="10"/>
  <c r="G14" i="10"/>
  <c r="M14" i="10" s="1"/>
  <c r="H14" i="10"/>
  <c r="I14" i="10"/>
  <c r="N14" i="10"/>
  <c r="B25" i="10"/>
  <c r="C25" i="10"/>
  <c r="D25" i="10"/>
  <c r="E25" i="10"/>
  <c r="F25" i="10"/>
  <c r="G25" i="10"/>
  <c r="M25" i="10" s="1"/>
  <c r="H25" i="10"/>
  <c r="I25" i="10"/>
  <c r="N25" i="10"/>
  <c r="B2" i="10"/>
  <c r="C2" i="10"/>
  <c r="D2" i="10"/>
  <c r="E2" i="10"/>
  <c r="F2" i="10"/>
  <c r="G2" i="10"/>
  <c r="M2" i="10" s="1"/>
  <c r="H2" i="10"/>
  <c r="I2" i="10"/>
  <c r="N2" i="10"/>
  <c r="B4" i="10"/>
  <c r="C4" i="10"/>
  <c r="D4" i="10"/>
  <c r="E4" i="10"/>
  <c r="F4" i="10"/>
  <c r="G4" i="10"/>
  <c r="M4" i="10" s="1"/>
  <c r="H4" i="10"/>
  <c r="I4" i="10"/>
  <c r="N4" i="10"/>
  <c r="B13" i="10"/>
  <c r="C13" i="10"/>
  <c r="D13" i="10"/>
  <c r="E13" i="10"/>
  <c r="F13" i="10"/>
  <c r="G13" i="10"/>
  <c r="M13" i="10" s="1"/>
  <c r="H13" i="10"/>
  <c r="I13" i="10"/>
  <c r="N13" i="10"/>
  <c r="B10" i="10"/>
  <c r="C10" i="10"/>
  <c r="D10" i="10"/>
  <c r="E10" i="10"/>
  <c r="F10" i="10"/>
  <c r="G10" i="10"/>
  <c r="M10" i="10" s="1"/>
  <c r="H10" i="10"/>
  <c r="I10" i="10"/>
  <c r="N10" i="10"/>
  <c r="B8" i="10"/>
  <c r="C8" i="10"/>
  <c r="D8" i="10"/>
  <c r="E8" i="10"/>
  <c r="F8" i="10"/>
  <c r="G8" i="10"/>
  <c r="M8" i="10" s="1"/>
  <c r="H8" i="10"/>
  <c r="I8" i="10"/>
  <c r="N8" i="10"/>
  <c r="S52" i="1" a="1"/>
  <c r="S52" i="1" s="1"/>
  <c r="R52" i="1" a="1"/>
  <c r="R52" i="1" s="1"/>
  <c r="O52" i="1"/>
  <c r="N52" i="1" a="1"/>
  <c r="N52" i="1" s="1"/>
  <c r="M52" i="1" a="1"/>
  <c r="M52" i="1" s="1"/>
  <c r="L52" i="1" a="1"/>
  <c r="L52" i="1" s="1"/>
  <c r="K52" i="1" a="1"/>
  <c r="K52" i="1" s="1"/>
  <c r="J52" i="1" a="1"/>
  <c r="J52" i="1" s="1"/>
  <c r="I52" i="1" a="1"/>
  <c r="I52" i="1" s="1"/>
  <c r="H52" i="1" a="1"/>
  <c r="H52" i="1" s="1"/>
  <c r="G52" i="1" a="1"/>
  <c r="G52" i="1" s="1"/>
  <c r="F52" i="1" a="1"/>
  <c r="F52" i="1" s="1"/>
  <c r="E52" i="1" a="1"/>
  <c r="E52" i="1" s="1"/>
  <c r="B52" i="1" a="1"/>
  <c r="B52" i="1" s="1"/>
  <c r="P52" i="1" l="1"/>
  <c r="Q52" i="1"/>
  <c r="B73" i="1" a="1"/>
  <c r="B73" i="1" s="1"/>
  <c r="E73" i="1" a="1"/>
  <c r="E73" i="1" s="1"/>
  <c r="F73" i="1" a="1"/>
  <c r="F73" i="1" s="1"/>
  <c r="G73" i="1" a="1"/>
  <c r="G73" i="1" s="1"/>
  <c r="H73" i="1" a="1"/>
  <c r="H73" i="1" s="1"/>
  <c r="I73" i="1" a="1"/>
  <c r="I73" i="1" s="1"/>
  <c r="J73" i="1" a="1"/>
  <c r="J73" i="1" s="1"/>
  <c r="K73" i="1" a="1"/>
  <c r="K73" i="1" s="1"/>
  <c r="L73" i="1" a="1"/>
  <c r="L73" i="1" s="1"/>
  <c r="M73" i="1" a="1"/>
  <c r="M73" i="1" s="1"/>
  <c r="N73" i="1" a="1"/>
  <c r="N73" i="1" s="1"/>
  <c r="O73" i="1"/>
  <c r="R73" i="1" a="1"/>
  <c r="R73" i="1" s="1"/>
  <c r="S73" i="1" a="1"/>
  <c r="S73" i="1" s="1"/>
  <c r="B24" i="10"/>
  <c r="C24" i="10"/>
  <c r="D24" i="10"/>
  <c r="E24" i="10"/>
  <c r="F24" i="10"/>
  <c r="G24" i="10"/>
  <c r="M24" i="10" s="1"/>
  <c r="H24" i="10"/>
  <c r="I24" i="10"/>
  <c r="N24" i="10"/>
  <c r="B19" i="10"/>
  <c r="C19" i="10"/>
  <c r="D19" i="10"/>
  <c r="E19" i="10"/>
  <c r="F19" i="10"/>
  <c r="G19" i="10"/>
  <c r="M19" i="10" s="1"/>
  <c r="H19" i="10"/>
  <c r="I19" i="10"/>
  <c r="N19" i="10"/>
  <c r="N21" i="10"/>
  <c r="N5" i="10"/>
  <c r="N7" i="10"/>
  <c r="N6" i="10"/>
  <c r="N23" i="10"/>
  <c r="N26" i="10"/>
  <c r="B26" i="10"/>
  <c r="C26" i="10"/>
  <c r="D26" i="10"/>
  <c r="E26" i="10"/>
  <c r="F26" i="10"/>
  <c r="G26" i="10"/>
  <c r="M26" i="10" s="1"/>
  <c r="H26" i="10"/>
  <c r="I26" i="10"/>
  <c r="B23" i="10"/>
  <c r="C23" i="10"/>
  <c r="D23" i="10"/>
  <c r="E23" i="10"/>
  <c r="F23" i="10"/>
  <c r="G23" i="10"/>
  <c r="M23" i="10" s="1"/>
  <c r="H23" i="10"/>
  <c r="I23" i="10"/>
  <c r="C21" i="10"/>
  <c r="C5" i="10"/>
  <c r="C7" i="10"/>
  <c r="C6" i="10"/>
  <c r="I21" i="10"/>
  <c r="I5" i="10"/>
  <c r="I7" i="10"/>
  <c r="I6" i="10"/>
  <c r="H21" i="10"/>
  <c r="H5" i="10"/>
  <c r="H7" i="10"/>
  <c r="H6" i="10"/>
  <c r="G21" i="10"/>
  <c r="M21" i="10" s="1"/>
  <c r="G5" i="10"/>
  <c r="M5" i="10" s="1"/>
  <c r="G7" i="10"/>
  <c r="M7" i="10" s="1"/>
  <c r="G6" i="10"/>
  <c r="M6" i="10" s="1"/>
  <c r="F21" i="10"/>
  <c r="F5" i="10"/>
  <c r="F7" i="10"/>
  <c r="F6" i="10"/>
  <c r="D21" i="10"/>
  <c r="D5" i="10"/>
  <c r="D7" i="10"/>
  <c r="D6" i="10"/>
  <c r="E21" i="10"/>
  <c r="E5" i="10"/>
  <c r="E7" i="10"/>
  <c r="E6" i="10"/>
  <c r="B21" i="10"/>
  <c r="B5" i="10"/>
  <c r="B7" i="10"/>
  <c r="B6" i="10"/>
  <c r="P73" i="1" l="1"/>
  <c r="Q73" i="1"/>
  <c r="B4" i="1" l="1" a="1"/>
  <c r="B4" i="1" s="1"/>
  <c r="E4" i="1" a="1"/>
  <c r="E4" i="1" s="1"/>
  <c r="F4" i="1" a="1"/>
  <c r="F4" i="1" s="1"/>
  <c r="G4" i="1" a="1"/>
  <c r="G4" i="1" s="1"/>
  <c r="H4" i="1" a="1"/>
  <c r="H4" i="1" s="1"/>
  <c r="I4" i="1" a="1"/>
  <c r="I4" i="1" s="1"/>
  <c r="J4" i="1" a="1"/>
  <c r="J4" i="1" s="1"/>
  <c r="K4" i="1" a="1"/>
  <c r="K4" i="1" s="1"/>
  <c r="L4" i="1" a="1"/>
  <c r="L4" i="1" s="1"/>
  <c r="M4" i="1" a="1"/>
  <c r="M4" i="1" s="1"/>
  <c r="N4" i="1" a="1"/>
  <c r="N4" i="1" s="1"/>
  <c r="O4" i="1"/>
  <c r="R4" i="1" a="1"/>
  <c r="R4" i="1" s="1"/>
  <c r="S4" i="1" a="1"/>
  <c r="S4" i="1" s="1"/>
  <c r="B75" i="1" a="1"/>
  <c r="B75" i="1" s="1"/>
  <c r="E75" i="1" a="1"/>
  <c r="E75" i="1" s="1"/>
  <c r="F75" i="1" a="1"/>
  <c r="F75" i="1" s="1"/>
  <c r="G75" i="1" a="1"/>
  <c r="G75" i="1" s="1"/>
  <c r="H75" i="1" a="1"/>
  <c r="H75" i="1" s="1"/>
  <c r="I75" i="1" a="1"/>
  <c r="I75" i="1" s="1"/>
  <c r="J75" i="1" a="1"/>
  <c r="J75" i="1" s="1"/>
  <c r="K75" i="1" a="1"/>
  <c r="K75" i="1" s="1"/>
  <c r="L75" i="1" a="1"/>
  <c r="L75" i="1" s="1"/>
  <c r="M75" i="1" a="1"/>
  <c r="M75" i="1" s="1"/>
  <c r="N75" i="1" a="1"/>
  <c r="N75" i="1" s="1"/>
  <c r="O75" i="1"/>
  <c r="R75" i="1" a="1"/>
  <c r="R75" i="1" s="1"/>
  <c r="S75" i="1" a="1"/>
  <c r="S75" i="1" s="1"/>
  <c r="B24" i="1" a="1"/>
  <c r="B24" i="1" s="1"/>
  <c r="E24" i="1" a="1"/>
  <c r="E24" i="1" s="1"/>
  <c r="F24" i="1" a="1"/>
  <c r="F24" i="1" s="1"/>
  <c r="G24" i="1" a="1"/>
  <c r="G24" i="1" s="1"/>
  <c r="H24" i="1" a="1"/>
  <c r="H24" i="1" s="1"/>
  <c r="I24" i="1" a="1"/>
  <c r="I24" i="1" s="1"/>
  <c r="J24" i="1" a="1"/>
  <c r="J24" i="1" s="1"/>
  <c r="K24" i="1" a="1"/>
  <c r="K24" i="1" s="1"/>
  <c r="L24" i="1" a="1"/>
  <c r="L24" i="1" s="1"/>
  <c r="M24" i="1" a="1"/>
  <c r="M24" i="1" s="1"/>
  <c r="N24" i="1" a="1"/>
  <c r="N24" i="1" s="1"/>
  <c r="O24" i="1"/>
  <c r="R24" i="1" a="1"/>
  <c r="R24" i="1" s="1"/>
  <c r="S24" i="1" a="1"/>
  <c r="S24" i="1" s="1"/>
  <c r="B41" i="1" a="1"/>
  <c r="B41" i="1" s="1"/>
  <c r="E41" i="1" a="1"/>
  <c r="E41" i="1" s="1"/>
  <c r="F41" i="1" a="1"/>
  <c r="F41" i="1" s="1"/>
  <c r="G41" i="1" a="1"/>
  <c r="G41" i="1" s="1"/>
  <c r="H41" i="1" a="1"/>
  <c r="H41" i="1" s="1"/>
  <c r="I41" i="1" a="1"/>
  <c r="I41" i="1" s="1"/>
  <c r="J41" i="1" a="1"/>
  <c r="J41" i="1" s="1"/>
  <c r="K41" i="1" a="1"/>
  <c r="K41" i="1" s="1"/>
  <c r="L41" i="1" a="1"/>
  <c r="L41" i="1" s="1"/>
  <c r="M41" i="1" a="1"/>
  <c r="M41" i="1" s="1"/>
  <c r="N41" i="1" a="1"/>
  <c r="N41" i="1" s="1"/>
  <c r="O41" i="1"/>
  <c r="R41" i="1" a="1"/>
  <c r="R41" i="1" s="1"/>
  <c r="S41" i="1" a="1"/>
  <c r="S41" i="1" s="1"/>
  <c r="B55" i="1" a="1"/>
  <c r="B55" i="1" s="1"/>
  <c r="E55" i="1" a="1"/>
  <c r="E55" i="1" s="1"/>
  <c r="F55" i="1" a="1"/>
  <c r="F55" i="1" s="1"/>
  <c r="G55" i="1" a="1"/>
  <c r="G55" i="1" s="1"/>
  <c r="H55" i="1" a="1"/>
  <c r="H55" i="1" s="1"/>
  <c r="I55" i="1" a="1"/>
  <c r="I55" i="1" s="1"/>
  <c r="J55" i="1" a="1"/>
  <c r="J55" i="1" s="1"/>
  <c r="K55" i="1" a="1"/>
  <c r="K55" i="1" s="1"/>
  <c r="L55" i="1" a="1"/>
  <c r="L55" i="1" s="1"/>
  <c r="M55" i="1" a="1"/>
  <c r="M55" i="1" s="1"/>
  <c r="N55" i="1" a="1"/>
  <c r="N55" i="1" s="1"/>
  <c r="O55" i="1"/>
  <c r="R55" i="1" a="1"/>
  <c r="R55" i="1" s="1"/>
  <c r="S55" i="1" a="1"/>
  <c r="S55" i="1" s="1"/>
  <c r="B38" i="1" a="1"/>
  <c r="B38" i="1" s="1"/>
  <c r="E38" i="1" a="1"/>
  <c r="E38" i="1" s="1"/>
  <c r="F38" i="1" a="1"/>
  <c r="F38" i="1" s="1"/>
  <c r="G38" i="1" a="1"/>
  <c r="G38" i="1" s="1"/>
  <c r="H38" i="1" a="1"/>
  <c r="H38" i="1" s="1"/>
  <c r="I38" i="1" a="1"/>
  <c r="I38" i="1" s="1"/>
  <c r="J38" i="1" a="1"/>
  <c r="J38" i="1" s="1"/>
  <c r="K38" i="1" a="1"/>
  <c r="K38" i="1" s="1"/>
  <c r="L38" i="1" a="1"/>
  <c r="L38" i="1" s="1"/>
  <c r="M38" i="1" a="1"/>
  <c r="M38" i="1" s="1"/>
  <c r="N38" i="1" a="1"/>
  <c r="N38" i="1" s="1"/>
  <c r="O38" i="1"/>
  <c r="R38" i="1" a="1"/>
  <c r="R38" i="1" s="1"/>
  <c r="S38" i="1" a="1"/>
  <c r="S38" i="1" s="1"/>
  <c r="B36" i="1" a="1"/>
  <c r="B36" i="1" s="1"/>
  <c r="E36" i="1" a="1"/>
  <c r="E36" i="1" s="1"/>
  <c r="F36" i="1" a="1"/>
  <c r="F36" i="1" s="1"/>
  <c r="G36" i="1" a="1"/>
  <c r="G36" i="1" s="1"/>
  <c r="H36" i="1" a="1"/>
  <c r="H36" i="1" s="1"/>
  <c r="I36" i="1" a="1"/>
  <c r="I36" i="1" s="1"/>
  <c r="J36" i="1" a="1"/>
  <c r="J36" i="1" s="1"/>
  <c r="K36" i="1" a="1"/>
  <c r="K36" i="1" s="1"/>
  <c r="L36" i="1" a="1"/>
  <c r="L36" i="1" s="1"/>
  <c r="M36" i="1" a="1"/>
  <c r="M36" i="1" s="1"/>
  <c r="N36" i="1" a="1"/>
  <c r="N36" i="1" s="1"/>
  <c r="O36" i="1"/>
  <c r="R36" i="1" a="1"/>
  <c r="R36" i="1" s="1"/>
  <c r="S36" i="1" a="1"/>
  <c r="S36" i="1" s="1"/>
  <c r="B43" i="1" a="1"/>
  <c r="B43" i="1" s="1"/>
  <c r="E43" i="1" a="1"/>
  <c r="E43" i="1" s="1"/>
  <c r="F43" i="1" a="1"/>
  <c r="F43" i="1" s="1"/>
  <c r="G43" i="1" a="1"/>
  <c r="G43" i="1" s="1"/>
  <c r="H43" i="1" a="1"/>
  <c r="H43" i="1" s="1"/>
  <c r="I43" i="1" a="1"/>
  <c r="I43" i="1" s="1"/>
  <c r="J43" i="1" a="1"/>
  <c r="J43" i="1" s="1"/>
  <c r="K43" i="1" a="1"/>
  <c r="K43" i="1" s="1"/>
  <c r="L43" i="1" a="1"/>
  <c r="L43" i="1" s="1"/>
  <c r="M43" i="1" a="1"/>
  <c r="M43" i="1" s="1"/>
  <c r="N43" i="1" a="1"/>
  <c r="N43" i="1" s="1"/>
  <c r="O43" i="1"/>
  <c r="R43" i="1" a="1"/>
  <c r="R43" i="1" s="1"/>
  <c r="S43" i="1" a="1"/>
  <c r="S43" i="1" s="1"/>
  <c r="B3" i="1" a="1"/>
  <c r="B3" i="1" s="1"/>
  <c r="E3" i="1" a="1"/>
  <c r="E3" i="1" s="1"/>
  <c r="F3" i="1" a="1"/>
  <c r="F3" i="1" s="1"/>
  <c r="G3" i="1" a="1"/>
  <c r="G3" i="1" s="1"/>
  <c r="H3" i="1" a="1"/>
  <c r="H3" i="1" s="1"/>
  <c r="I3" i="1" a="1"/>
  <c r="I3" i="1" s="1"/>
  <c r="J3" i="1" a="1"/>
  <c r="J3" i="1" s="1"/>
  <c r="K3" i="1" a="1"/>
  <c r="K3" i="1" s="1"/>
  <c r="L3" i="1" a="1"/>
  <c r="L3" i="1" s="1"/>
  <c r="M3" i="1" a="1"/>
  <c r="M3" i="1" s="1"/>
  <c r="N3" i="1" a="1"/>
  <c r="N3" i="1" s="1"/>
  <c r="O3" i="1"/>
  <c r="R3" i="1" a="1"/>
  <c r="R3" i="1" s="1"/>
  <c r="S3" i="1" a="1"/>
  <c r="S3" i="1" s="1"/>
  <c r="P4" i="1" l="1"/>
  <c r="Q4" i="1" s="1"/>
  <c r="P75" i="1"/>
  <c r="Q75" i="1" s="1"/>
  <c r="P24" i="1"/>
  <c r="Q24" i="1" s="1"/>
  <c r="P41" i="1"/>
  <c r="Q41" i="1" s="1"/>
  <c r="P55" i="1"/>
  <c r="Q55" i="1" s="1"/>
  <c r="P38" i="1"/>
  <c r="Q38" i="1" s="1"/>
  <c r="P36" i="1"/>
  <c r="Q36" i="1" s="1"/>
  <c r="P43" i="1"/>
  <c r="Q43" i="1" s="1"/>
  <c r="P3" i="1"/>
  <c r="Q3" i="1" s="1"/>
  <c r="I10" i="9" l="1"/>
  <c r="H10" i="9" s="1"/>
  <c r="I11" i="9"/>
  <c r="H11" i="9" s="1"/>
  <c r="C10" i="9"/>
  <c r="C11" i="9"/>
  <c r="J11" i="9" l="1"/>
  <c r="J10" i="9"/>
  <c r="B54" i="1" a="1"/>
  <c r="B54" i="1" s="1"/>
  <c r="E54" i="1" a="1"/>
  <c r="E54" i="1" s="1"/>
  <c r="F54" i="1" a="1"/>
  <c r="F54" i="1" s="1"/>
  <c r="G54" i="1" a="1"/>
  <c r="G54" i="1" s="1"/>
  <c r="H54" i="1" a="1"/>
  <c r="H54" i="1" s="1"/>
  <c r="I54" i="1" a="1"/>
  <c r="I54" i="1" s="1"/>
  <c r="J54" i="1" a="1"/>
  <c r="J54" i="1" s="1"/>
  <c r="K54" i="1" a="1"/>
  <c r="K54" i="1" s="1"/>
  <c r="L54" i="1" a="1"/>
  <c r="L54" i="1" s="1"/>
  <c r="M54" i="1" a="1"/>
  <c r="M54" i="1" s="1"/>
  <c r="N54" i="1" a="1"/>
  <c r="N54" i="1" s="1"/>
  <c r="O54" i="1"/>
  <c r="R54" i="1" a="1"/>
  <c r="R54" i="1" s="1"/>
  <c r="S54" i="1" a="1"/>
  <c r="S54" i="1" s="1"/>
  <c r="B57" i="1" a="1"/>
  <c r="B57" i="1" s="1"/>
  <c r="E57" i="1" a="1"/>
  <c r="E57" i="1" s="1"/>
  <c r="F57" i="1" a="1"/>
  <c r="F57" i="1" s="1"/>
  <c r="G57" i="1" a="1"/>
  <c r="G57" i="1" s="1"/>
  <c r="H57" i="1" a="1"/>
  <c r="H57" i="1" s="1"/>
  <c r="I57" i="1" a="1"/>
  <c r="I57" i="1" s="1"/>
  <c r="J57" i="1" a="1"/>
  <c r="J57" i="1" s="1"/>
  <c r="K57" i="1" a="1"/>
  <c r="K57" i="1" s="1"/>
  <c r="L57" i="1" a="1"/>
  <c r="L57" i="1" s="1"/>
  <c r="M57" i="1" a="1"/>
  <c r="M57" i="1" s="1"/>
  <c r="N57" i="1" a="1"/>
  <c r="N57" i="1" s="1"/>
  <c r="O57" i="1"/>
  <c r="R57" i="1" a="1"/>
  <c r="R57" i="1" s="1"/>
  <c r="S57" i="1" a="1"/>
  <c r="S57" i="1" s="1"/>
  <c r="B6" i="1" a="1"/>
  <c r="B6" i="1" s="1"/>
  <c r="E6" i="1" a="1"/>
  <c r="E6" i="1" s="1"/>
  <c r="F6" i="1" a="1"/>
  <c r="F6" i="1" s="1"/>
  <c r="G6" i="1" a="1"/>
  <c r="G6" i="1" s="1"/>
  <c r="H6" i="1" a="1"/>
  <c r="H6" i="1" s="1"/>
  <c r="I6" i="1" a="1"/>
  <c r="I6" i="1" s="1"/>
  <c r="J6" i="1" a="1"/>
  <c r="J6" i="1" s="1"/>
  <c r="K6" i="1" a="1"/>
  <c r="K6" i="1" s="1"/>
  <c r="L6" i="1" a="1"/>
  <c r="L6" i="1" s="1"/>
  <c r="M6" i="1" a="1"/>
  <c r="M6" i="1" s="1"/>
  <c r="N6" i="1" a="1"/>
  <c r="N6" i="1" s="1"/>
  <c r="O6" i="1"/>
  <c r="R6" i="1" a="1"/>
  <c r="R6" i="1" s="1"/>
  <c r="S6" i="1" a="1"/>
  <c r="S6" i="1" s="1"/>
  <c r="B48" i="1" a="1"/>
  <c r="B48" i="1" s="1"/>
  <c r="E48" i="1" a="1"/>
  <c r="E48" i="1" s="1"/>
  <c r="F48" i="1" a="1"/>
  <c r="F48" i="1" s="1"/>
  <c r="G48" i="1" a="1"/>
  <c r="G48" i="1" s="1"/>
  <c r="H48" i="1" a="1"/>
  <c r="H48" i="1" s="1"/>
  <c r="I48" i="1" a="1"/>
  <c r="I48" i="1" s="1"/>
  <c r="J48" i="1" a="1"/>
  <c r="J48" i="1" s="1"/>
  <c r="K48" i="1" a="1"/>
  <c r="K48" i="1" s="1"/>
  <c r="L48" i="1" a="1"/>
  <c r="L48" i="1" s="1"/>
  <c r="M48" i="1" a="1"/>
  <c r="M48" i="1" s="1"/>
  <c r="N48" i="1" a="1"/>
  <c r="N48" i="1" s="1"/>
  <c r="O48" i="1"/>
  <c r="R48" i="1" a="1"/>
  <c r="R48" i="1" s="1"/>
  <c r="S48" i="1" a="1"/>
  <c r="S48" i="1" s="1"/>
  <c r="B69" i="1" a="1"/>
  <c r="B69" i="1" s="1"/>
  <c r="E69" i="1" a="1"/>
  <c r="E69" i="1" s="1"/>
  <c r="F69" i="1" a="1"/>
  <c r="F69" i="1" s="1"/>
  <c r="G69" i="1" a="1"/>
  <c r="G69" i="1" s="1"/>
  <c r="H69" i="1" a="1"/>
  <c r="H69" i="1" s="1"/>
  <c r="I69" i="1" a="1"/>
  <c r="I69" i="1" s="1"/>
  <c r="J69" i="1" a="1"/>
  <c r="J69" i="1" s="1"/>
  <c r="K69" i="1" a="1"/>
  <c r="K69" i="1" s="1"/>
  <c r="L69" i="1" a="1"/>
  <c r="L69" i="1" s="1"/>
  <c r="M69" i="1" a="1"/>
  <c r="M69" i="1" s="1"/>
  <c r="N69" i="1" a="1"/>
  <c r="N69" i="1" s="1"/>
  <c r="O69" i="1"/>
  <c r="R69" i="1" a="1"/>
  <c r="R69" i="1" s="1"/>
  <c r="S69" i="1" a="1"/>
  <c r="S69" i="1" s="1"/>
  <c r="B51" i="1" a="1"/>
  <c r="B51" i="1" s="1"/>
  <c r="E51" i="1" a="1"/>
  <c r="E51" i="1" s="1"/>
  <c r="F51" i="1" a="1"/>
  <c r="F51" i="1" s="1"/>
  <c r="G51" i="1" a="1"/>
  <c r="G51" i="1" s="1"/>
  <c r="H51" i="1" a="1"/>
  <c r="H51" i="1" s="1"/>
  <c r="I51" i="1" a="1"/>
  <c r="I51" i="1" s="1"/>
  <c r="J51" i="1" a="1"/>
  <c r="J51" i="1" s="1"/>
  <c r="K51" i="1" a="1"/>
  <c r="K51" i="1" s="1"/>
  <c r="L51" i="1" a="1"/>
  <c r="L51" i="1" s="1"/>
  <c r="M51" i="1" a="1"/>
  <c r="M51" i="1" s="1"/>
  <c r="N51" i="1" a="1"/>
  <c r="N51" i="1" s="1"/>
  <c r="O51" i="1"/>
  <c r="R51" i="1" a="1"/>
  <c r="R51" i="1" s="1"/>
  <c r="S51" i="1" a="1"/>
  <c r="S51" i="1" s="1"/>
  <c r="C13" i="6"/>
  <c r="P9" i="6"/>
  <c r="Q9" i="6" s="1"/>
  <c r="P8" i="6"/>
  <c r="Q8" i="6" s="1"/>
  <c r="P7" i="6"/>
  <c r="Q7" i="6" s="1"/>
  <c r="P6" i="6"/>
  <c r="Q6" i="6" s="1"/>
  <c r="P5" i="6"/>
  <c r="A10" i="9"/>
  <c r="A11" i="9"/>
  <c r="A12" i="9"/>
  <c r="A13" i="9"/>
  <c r="A14" i="9"/>
  <c r="A15" i="9"/>
  <c r="A16" i="9"/>
  <c r="A17" i="9"/>
  <c r="A18" i="9"/>
  <c r="A19" i="9"/>
  <c r="A20" i="9"/>
  <c r="A21" i="9"/>
  <c r="A22" i="9"/>
  <c r="A23" i="9"/>
  <c r="A24" i="9"/>
  <c r="A25" i="9"/>
  <c r="A26" i="9"/>
  <c r="A27" i="9"/>
  <c r="A28" i="9"/>
  <c r="A29" i="9"/>
  <c r="A30" i="9"/>
  <c r="A31" i="9"/>
  <c r="A32" i="9"/>
  <c r="A33" i="9"/>
  <c r="A34" i="9"/>
  <c r="A35" i="9"/>
  <c r="F3" i="9"/>
  <c r="H7" i="9"/>
  <c r="I7" i="9"/>
  <c r="J7" i="9" s="1"/>
  <c r="H8" i="9"/>
  <c r="I8" i="9"/>
  <c r="J8" i="9" s="1"/>
  <c r="I9" i="9"/>
  <c r="J9" i="9" s="1"/>
  <c r="C9" i="9"/>
  <c r="A9" i="9" s="1"/>
  <c r="C7" i="9"/>
  <c r="A7" i="9" s="1"/>
  <c r="C8" i="9"/>
  <c r="A8" i="9" s="1"/>
  <c r="B50" i="1" a="1"/>
  <c r="B50" i="1" s="1"/>
  <c r="E50" i="1" a="1"/>
  <c r="E50" i="1" s="1"/>
  <c r="F50" i="1" a="1"/>
  <c r="F50" i="1" s="1"/>
  <c r="G50" i="1" a="1"/>
  <c r="G50" i="1" s="1"/>
  <c r="H50" i="1" a="1"/>
  <c r="H50" i="1" s="1"/>
  <c r="I50" i="1" a="1"/>
  <c r="I50" i="1" s="1"/>
  <c r="J50" i="1" a="1"/>
  <c r="J50" i="1" s="1"/>
  <c r="K50" i="1" a="1"/>
  <c r="K50" i="1" s="1"/>
  <c r="L50" i="1" a="1"/>
  <c r="L50" i="1" s="1"/>
  <c r="M50" i="1" a="1"/>
  <c r="M50" i="1" s="1"/>
  <c r="N50" i="1" a="1"/>
  <c r="N50" i="1" s="1"/>
  <c r="O50" i="1"/>
  <c r="R50" i="1" a="1"/>
  <c r="R50" i="1" s="1"/>
  <c r="S50" i="1" a="1"/>
  <c r="S50" i="1" s="1"/>
  <c r="A1001" i="9"/>
  <c r="A1000" i="9"/>
  <c r="A999" i="9"/>
  <c r="A998" i="9"/>
  <c r="A997" i="9"/>
  <c r="A996" i="9"/>
  <c r="A995" i="9"/>
  <c r="A994" i="9"/>
  <c r="A993" i="9"/>
  <c r="A992" i="9"/>
  <c r="A991" i="9"/>
  <c r="A990" i="9"/>
  <c r="A989" i="9"/>
  <c r="A988" i="9"/>
  <c r="A987" i="9"/>
  <c r="A986" i="9"/>
  <c r="A985" i="9"/>
  <c r="A984" i="9"/>
  <c r="A983" i="9"/>
  <c r="A982" i="9"/>
  <c r="A981" i="9"/>
  <c r="A980" i="9"/>
  <c r="A979" i="9"/>
  <c r="A978" i="9"/>
  <c r="A977" i="9"/>
  <c r="A976" i="9"/>
  <c r="A975" i="9"/>
  <c r="A974" i="9"/>
  <c r="A973" i="9"/>
  <c r="A972" i="9"/>
  <c r="A971" i="9"/>
  <c r="A970" i="9"/>
  <c r="A969" i="9"/>
  <c r="A968" i="9"/>
  <c r="A967" i="9"/>
  <c r="A966" i="9"/>
  <c r="A965" i="9"/>
  <c r="A964" i="9"/>
  <c r="A963" i="9"/>
  <c r="A962" i="9"/>
  <c r="A961" i="9"/>
  <c r="A960" i="9"/>
  <c r="A959" i="9"/>
  <c r="A958" i="9"/>
  <c r="A957" i="9"/>
  <c r="A956" i="9"/>
  <c r="A955" i="9"/>
  <c r="A954" i="9"/>
  <c r="A953" i="9"/>
  <c r="A952" i="9"/>
  <c r="A951" i="9"/>
  <c r="A950" i="9"/>
  <c r="A949" i="9"/>
  <c r="A948" i="9"/>
  <c r="A947" i="9"/>
  <c r="A946" i="9"/>
  <c r="A945" i="9"/>
  <c r="A944" i="9"/>
  <c r="A943" i="9"/>
  <c r="A942" i="9"/>
  <c r="A941" i="9"/>
  <c r="A940" i="9"/>
  <c r="A939" i="9"/>
  <c r="A938" i="9"/>
  <c r="A937" i="9"/>
  <c r="A936" i="9"/>
  <c r="A935" i="9"/>
  <c r="A934" i="9"/>
  <c r="A933" i="9"/>
  <c r="A932" i="9"/>
  <c r="A931" i="9"/>
  <c r="A930" i="9"/>
  <c r="A929" i="9"/>
  <c r="A928" i="9"/>
  <c r="A927" i="9"/>
  <c r="A926" i="9"/>
  <c r="A925" i="9"/>
  <c r="A924" i="9"/>
  <c r="A923" i="9"/>
  <c r="A922" i="9"/>
  <c r="A921" i="9"/>
  <c r="A920" i="9"/>
  <c r="A919" i="9"/>
  <c r="A918" i="9"/>
  <c r="A917" i="9"/>
  <c r="A916" i="9"/>
  <c r="A915" i="9"/>
  <c r="A914" i="9"/>
  <c r="A913" i="9"/>
  <c r="A912" i="9"/>
  <c r="A911" i="9"/>
  <c r="A910" i="9"/>
  <c r="A909" i="9"/>
  <c r="A908" i="9"/>
  <c r="A907" i="9"/>
  <c r="A906" i="9"/>
  <c r="A905" i="9"/>
  <c r="A904" i="9"/>
  <c r="A903" i="9"/>
  <c r="A902" i="9"/>
  <c r="A901" i="9"/>
  <c r="A900" i="9"/>
  <c r="A899" i="9"/>
  <c r="A898" i="9"/>
  <c r="A897" i="9"/>
  <c r="A896" i="9"/>
  <c r="A895" i="9"/>
  <c r="A894" i="9"/>
  <c r="A893" i="9"/>
  <c r="A892" i="9"/>
  <c r="A891" i="9"/>
  <c r="A890" i="9"/>
  <c r="A889" i="9"/>
  <c r="A888" i="9"/>
  <c r="A887" i="9"/>
  <c r="A886" i="9"/>
  <c r="A885" i="9"/>
  <c r="A884" i="9"/>
  <c r="A883" i="9"/>
  <c r="A882" i="9"/>
  <c r="A881" i="9"/>
  <c r="A880" i="9"/>
  <c r="A879" i="9"/>
  <c r="A878" i="9"/>
  <c r="A877" i="9"/>
  <c r="A876" i="9"/>
  <c r="A875" i="9"/>
  <c r="A874" i="9"/>
  <c r="A873" i="9"/>
  <c r="A872" i="9"/>
  <c r="A871" i="9"/>
  <c r="A870" i="9"/>
  <c r="A869" i="9"/>
  <c r="A868" i="9"/>
  <c r="A867" i="9"/>
  <c r="A866" i="9"/>
  <c r="A865" i="9"/>
  <c r="A864" i="9"/>
  <c r="A863" i="9"/>
  <c r="A862" i="9"/>
  <c r="A861" i="9"/>
  <c r="A860" i="9"/>
  <c r="A859" i="9"/>
  <c r="A858" i="9"/>
  <c r="A857" i="9"/>
  <c r="A856" i="9"/>
  <c r="A855" i="9"/>
  <c r="A854" i="9"/>
  <c r="A853" i="9"/>
  <c r="A852" i="9"/>
  <c r="A851" i="9"/>
  <c r="A850" i="9"/>
  <c r="A849" i="9"/>
  <c r="A848" i="9"/>
  <c r="A847" i="9"/>
  <c r="A846" i="9"/>
  <c r="A845" i="9"/>
  <c r="A844" i="9"/>
  <c r="A843" i="9"/>
  <c r="A842" i="9"/>
  <c r="A841" i="9"/>
  <c r="A840" i="9"/>
  <c r="A839" i="9"/>
  <c r="A838" i="9"/>
  <c r="A837" i="9"/>
  <c r="A836" i="9"/>
  <c r="A835" i="9"/>
  <c r="A834" i="9"/>
  <c r="A833" i="9"/>
  <c r="A832" i="9"/>
  <c r="A831" i="9"/>
  <c r="A830" i="9"/>
  <c r="A829" i="9"/>
  <c r="A828" i="9"/>
  <c r="A827" i="9"/>
  <c r="A826" i="9"/>
  <c r="A825" i="9"/>
  <c r="A824" i="9"/>
  <c r="A823" i="9"/>
  <c r="A822" i="9"/>
  <c r="A821" i="9"/>
  <c r="A820" i="9"/>
  <c r="A819" i="9"/>
  <c r="A818" i="9"/>
  <c r="A817" i="9"/>
  <c r="A816" i="9"/>
  <c r="A815" i="9"/>
  <c r="A814" i="9"/>
  <c r="A813" i="9"/>
  <c r="A812" i="9"/>
  <c r="A811" i="9"/>
  <c r="A810" i="9"/>
  <c r="A809" i="9"/>
  <c r="A808" i="9"/>
  <c r="A807" i="9"/>
  <c r="A806" i="9"/>
  <c r="A805" i="9"/>
  <c r="A804" i="9"/>
  <c r="A803" i="9"/>
  <c r="A802" i="9"/>
  <c r="A801" i="9"/>
  <c r="A800" i="9"/>
  <c r="A799" i="9"/>
  <c r="A798" i="9"/>
  <c r="A797" i="9"/>
  <c r="A796" i="9"/>
  <c r="A795" i="9"/>
  <c r="A794" i="9"/>
  <c r="A793" i="9"/>
  <c r="A792" i="9"/>
  <c r="A791" i="9"/>
  <c r="A790" i="9"/>
  <c r="A789" i="9"/>
  <c r="A788" i="9"/>
  <c r="A787" i="9"/>
  <c r="A786" i="9"/>
  <c r="A785" i="9"/>
  <c r="A784" i="9"/>
  <c r="A783" i="9"/>
  <c r="A782" i="9"/>
  <c r="A781" i="9"/>
  <c r="A780" i="9"/>
  <c r="A779" i="9"/>
  <c r="A778" i="9"/>
  <c r="A777" i="9"/>
  <c r="A776" i="9"/>
  <c r="A775" i="9"/>
  <c r="A774" i="9"/>
  <c r="A773" i="9"/>
  <c r="A772" i="9"/>
  <c r="A771" i="9"/>
  <c r="A770" i="9"/>
  <c r="A769" i="9"/>
  <c r="A768" i="9"/>
  <c r="A767" i="9"/>
  <c r="A766" i="9"/>
  <c r="A765" i="9"/>
  <c r="A764" i="9"/>
  <c r="A763" i="9"/>
  <c r="A762" i="9"/>
  <c r="A761" i="9"/>
  <c r="A760" i="9"/>
  <c r="A759" i="9"/>
  <c r="A758" i="9"/>
  <c r="A757" i="9"/>
  <c r="A756" i="9"/>
  <c r="A755" i="9"/>
  <c r="A754" i="9"/>
  <c r="A753" i="9"/>
  <c r="A752" i="9"/>
  <c r="A751" i="9"/>
  <c r="A750" i="9"/>
  <c r="A749" i="9"/>
  <c r="A748" i="9"/>
  <c r="A747" i="9"/>
  <c r="A746" i="9"/>
  <c r="A745" i="9"/>
  <c r="A744" i="9"/>
  <c r="A743" i="9"/>
  <c r="A742" i="9"/>
  <c r="A741" i="9"/>
  <c r="A740" i="9"/>
  <c r="A739" i="9"/>
  <c r="A738" i="9"/>
  <c r="A737" i="9"/>
  <c r="A736" i="9"/>
  <c r="A735" i="9"/>
  <c r="A734" i="9"/>
  <c r="A733" i="9"/>
  <c r="A732" i="9"/>
  <c r="A731" i="9"/>
  <c r="A730" i="9"/>
  <c r="A729" i="9"/>
  <c r="A728" i="9"/>
  <c r="A727" i="9"/>
  <c r="A726" i="9"/>
  <c r="A725" i="9"/>
  <c r="A724" i="9"/>
  <c r="A723" i="9"/>
  <c r="A722" i="9"/>
  <c r="A721" i="9"/>
  <c r="A720" i="9"/>
  <c r="A719" i="9"/>
  <c r="A718" i="9"/>
  <c r="A717" i="9"/>
  <c r="A716" i="9"/>
  <c r="A715" i="9"/>
  <c r="A714" i="9"/>
  <c r="A713" i="9"/>
  <c r="A712" i="9"/>
  <c r="A711" i="9"/>
  <c r="A710" i="9"/>
  <c r="A709" i="9"/>
  <c r="A708" i="9"/>
  <c r="A707" i="9"/>
  <c r="A706" i="9"/>
  <c r="A705" i="9"/>
  <c r="A704" i="9"/>
  <c r="A703" i="9"/>
  <c r="A702" i="9"/>
  <c r="A701" i="9"/>
  <c r="A700" i="9"/>
  <c r="A699" i="9"/>
  <c r="A698" i="9"/>
  <c r="A697" i="9"/>
  <c r="A696" i="9"/>
  <c r="A695" i="9"/>
  <c r="A694" i="9"/>
  <c r="A693" i="9"/>
  <c r="A692" i="9"/>
  <c r="A691" i="9"/>
  <c r="A690" i="9"/>
  <c r="A689" i="9"/>
  <c r="A688" i="9"/>
  <c r="A687" i="9"/>
  <c r="A686" i="9"/>
  <c r="A685" i="9"/>
  <c r="A684" i="9"/>
  <c r="A683" i="9"/>
  <c r="A682" i="9"/>
  <c r="A681" i="9"/>
  <c r="A680" i="9"/>
  <c r="A679" i="9"/>
  <c r="A678" i="9"/>
  <c r="A677" i="9"/>
  <c r="A676" i="9"/>
  <c r="A675" i="9"/>
  <c r="A674" i="9"/>
  <c r="A673" i="9"/>
  <c r="A672" i="9"/>
  <c r="A671" i="9"/>
  <c r="A670" i="9"/>
  <c r="A669" i="9"/>
  <c r="A668" i="9"/>
  <c r="A667" i="9"/>
  <c r="A666" i="9"/>
  <c r="A665" i="9"/>
  <c r="A664" i="9"/>
  <c r="A663" i="9"/>
  <c r="A662" i="9"/>
  <c r="A661" i="9"/>
  <c r="A660" i="9"/>
  <c r="A659" i="9"/>
  <c r="A658" i="9"/>
  <c r="A657" i="9"/>
  <c r="A656" i="9"/>
  <c r="A655" i="9"/>
  <c r="A654" i="9"/>
  <c r="A653" i="9"/>
  <c r="A652" i="9"/>
  <c r="A651" i="9"/>
  <c r="A650" i="9"/>
  <c r="A649" i="9"/>
  <c r="A648" i="9"/>
  <c r="A647" i="9"/>
  <c r="A646" i="9"/>
  <c r="A645" i="9"/>
  <c r="A644" i="9"/>
  <c r="A643" i="9"/>
  <c r="A642" i="9"/>
  <c r="A641" i="9"/>
  <c r="A640" i="9"/>
  <c r="A639" i="9"/>
  <c r="A638" i="9"/>
  <c r="A637" i="9"/>
  <c r="A636" i="9"/>
  <c r="A635" i="9"/>
  <c r="A634" i="9"/>
  <c r="A633" i="9"/>
  <c r="A632" i="9"/>
  <c r="A631" i="9"/>
  <c r="A630" i="9"/>
  <c r="A629" i="9"/>
  <c r="A628" i="9"/>
  <c r="A627" i="9"/>
  <c r="A626" i="9"/>
  <c r="A625" i="9"/>
  <c r="A624" i="9"/>
  <c r="A623" i="9"/>
  <c r="A622" i="9"/>
  <c r="A621" i="9"/>
  <c r="A620" i="9"/>
  <c r="A619" i="9"/>
  <c r="A618" i="9"/>
  <c r="A617" i="9"/>
  <c r="A616" i="9"/>
  <c r="A615" i="9"/>
  <c r="A614" i="9"/>
  <c r="A613" i="9"/>
  <c r="A612" i="9"/>
  <c r="A611" i="9"/>
  <c r="A610" i="9"/>
  <c r="A609" i="9"/>
  <c r="A608" i="9"/>
  <c r="A607" i="9"/>
  <c r="A606" i="9"/>
  <c r="A605" i="9"/>
  <c r="A604" i="9"/>
  <c r="A603" i="9"/>
  <c r="A602" i="9"/>
  <c r="A601" i="9"/>
  <c r="A600" i="9"/>
  <c r="A599" i="9"/>
  <c r="A598" i="9"/>
  <c r="A597" i="9"/>
  <c r="A596" i="9"/>
  <c r="A595" i="9"/>
  <c r="A594" i="9"/>
  <c r="A593" i="9"/>
  <c r="A592" i="9"/>
  <c r="A591" i="9"/>
  <c r="A590" i="9"/>
  <c r="A589" i="9"/>
  <c r="A588" i="9"/>
  <c r="A587" i="9"/>
  <c r="A586" i="9"/>
  <c r="A585" i="9"/>
  <c r="A584" i="9"/>
  <c r="A583" i="9"/>
  <c r="A582" i="9"/>
  <c r="A581" i="9"/>
  <c r="A580" i="9"/>
  <c r="A579" i="9"/>
  <c r="A578" i="9"/>
  <c r="A577" i="9"/>
  <c r="A576" i="9"/>
  <c r="A575" i="9"/>
  <c r="A574" i="9"/>
  <c r="A573" i="9"/>
  <c r="A572" i="9"/>
  <c r="A571" i="9"/>
  <c r="A570" i="9"/>
  <c r="A569" i="9"/>
  <c r="A568" i="9"/>
  <c r="A567" i="9"/>
  <c r="A566" i="9"/>
  <c r="A565" i="9"/>
  <c r="A564" i="9"/>
  <c r="A563" i="9"/>
  <c r="A562" i="9"/>
  <c r="A561" i="9"/>
  <c r="A560" i="9"/>
  <c r="A559" i="9"/>
  <c r="A558" i="9"/>
  <c r="A557" i="9"/>
  <c r="A556" i="9"/>
  <c r="A555" i="9"/>
  <c r="A554" i="9"/>
  <c r="A553" i="9"/>
  <c r="A552" i="9"/>
  <c r="A551" i="9"/>
  <c r="A550" i="9"/>
  <c r="A549" i="9"/>
  <c r="A548" i="9"/>
  <c r="A547"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I6" i="9"/>
  <c r="J6" i="9" s="1"/>
  <c r="H6" i="9"/>
  <c r="A6" i="9"/>
  <c r="K10" i="9" l="1"/>
  <c r="L10" i="9"/>
  <c r="K11" i="9"/>
  <c r="L11" i="9"/>
  <c r="M11" i="9"/>
  <c r="M10" i="9"/>
  <c r="Q5" i="6"/>
  <c r="Q10" i="6" s="1"/>
  <c r="P10" i="6"/>
  <c r="P54" i="1"/>
  <c r="Q54" i="1" s="1"/>
  <c r="P57" i="1"/>
  <c r="Q57" i="1" s="1"/>
  <c r="P6" i="1"/>
  <c r="Q6" i="1" s="1"/>
  <c r="P48" i="1"/>
  <c r="Q48" i="1" s="1"/>
  <c r="P69" i="1"/>
  <c r="Q69" i="1" s="1"/>
  <c r="P51" i="1"/>
  <c r="Q51" i="1" s="1"/>
  <c r="P50" i="1"/>
  <c r="Q50" i="1" s="1"/>
  <c r="H9" i="9"/>
  <c r="K9" i="9" s="1"/>
  <c r="K8" i="9"/>
  <c r="L8" i="9"/>
  <c r="K6" i="9"/>
  <c r="L9" i="9"/>
  <c r="L7" i="9"/>
  <c r="M9" i="9"/>
  <c r="M7" i="9"/>
  <c r="K7" i="9"/>
  <c r="M8" i="9"/>
  <c r="L6" i="9"/>
  <c r="M6" i="9"/>
  <c r="F2" i="9"/>
  <c r="B86" i="1" a="1"/>
  <c r="B86" i="1" s="1"/>
  <c r="E86" i="1" a="1"/>
  <c r="E86" i="1" s="1"/>
  <c r="F86" i="1" a="1"/>
  <c r="F86" i="1" s="1"/>
  <c r="G86" i="1" a="1"/>
  <c r="G86" i="1" s="1"/>
  <c r="H86" i="1" a="1"/>
  <c r="H86" i="1" s="1"/>
  <c r="I86" i="1" a="1"/>
  <c r="I86" i="1" s="1"/>
  <c r="J86" i="1" a="1"/>
  <c r="J86" i="1" s="1"/>
  <c r="K86" i="1" a="1"/>
  <c r="K86" i="1" s="1"/>
  <c r="L86" i="1" a="1"/>
  <c r="L86" i="1" s="1"/>
  <c r="M86" i="1" a="1"/>
  <c r="M86" i="1" s="1"/>
  <c r="N86" i="1" a="1"/>
  <c r="N86" i="1" s="1"/>
  <c r="O86" i="1"/>
  <c r="R86" i="1" a="1"/>
  <c r="R86" i="1" s="1"/>
  <c r="S86" i="1" a="1"/>
  <c r="S86" i="1" s="1"/>
  <c r="B47" i="1" a="1"/>
  <c r="B47" i="1" s="1"/>
  <c r="E47" i="1" a="1"/>
  <c r="E47" i="1" s="1"/>
  <c r="F47" i="1" a="1"/>
  <c r="F47" i="1" s="1"/>
  <c r="G47" i="1" a="1"/>
  <c r="G47" i="1" s="1"/>
  <c r="H47" i="1" a="1"/>
  <c r="H47" i="1" s="1"/>
  <c r="I47" i="1" a="1"/>
  <c r="I47" i="1" s="1"/>
  <c r="J47" i="1" a="1"/>
  <c r="J47" i="1" s="1"/>
  <c r="K47" i="1" a="1"/>
  <c r="K47" i="1" s="1"/>
  <c r="L47" i="1" a="1"/>
  <c r="L47" i="1" s="1"/>
  <c r="M47" i="1" a="1"/>
  <c r="M47" i="1" s="1"/>
  <c r="N47" i="1" a="1"/>
  <c r="N47" i="1" s="1"/>
  <c r="O47" i="1"/>
  <c r="R47" i="1" a="1"/>
  <c r="R47" i="1" s="1"/>
  <c r="S47" i="1" a="1"/>
  <c r="S47" i="1" s="1"/>
  <c r="B30" i="1" a="1"/>
  <c r="B30" i="1" s="1"/>
  <c r="E30" i="1" a="1"/>
  <c r="E30" i="1" s="1"/>
  <c r="F30" i="1" a="1"/>
  <c r="F30" i="1" s="1"/>
  <c r="G30" i="1" a="1"/>
  <c r="G30" i="1" s="1"/>
  <c r="H30" i="1" a="1"/>
  <c r="H30" i="1" s="1"/>
  <c r="I30" i="1" a="1"/>
  <c r="I30" i="1" s="1"/>
  <c r="J30" i="1" a="1"/>
  <c r="J30" i="1" s="1"/>
  <c r="K30" i="1" a="1"/>
  <c r="K30" i="1" s="1"/>
  <c r="L30" i="1" a="1"/>
  <c r="L30" i="1" s="1"/>
  <c r="M30" i="1" a="1"/>
  <c r="M30" i="1" s="1"/>
  <c r="N30" i="1" a="1"/>
  <c r="N30" i="1" s="1"/>
  <c r="O30" i="1"/>
  <c r="R30" i="1" a="1"/>
  <c r="R30" i="1" s="1"/>
  <c r="S30" i="1" a="1"/>
  <c r="S30" i="1" s="1"/>
  <c r="B60" i="1" a="1"/>
  <c r="B60" i="1" s="1"/>
  <c r="E60" i="1" a="1"/>
  <c r="E60" i="1" s="1"/>
  <c r="F60" i="1" a="1"/>
  <c r="F60" i="1" s="1"/>
  <c r="G60" i="1" a="1"/>
  <c r="G60" i="1" s="1"/>
  <c r="H60" i="1" a="1"/>
  <c r="H60" i="1" s="1"/>
  <c r="I60" i="1" a="1"/>
  <c r="I60" i="1" s="1"/>
  <c r="J60" i="1" a="1"/>
  <c r="J60" i="1" s="1"/>
  <c r="K60" i="1" a="1"/>
  <c r="K60" i="1" s="1"/>
  <c r="L60" i="1" a="1"/>
  <c r="L60" i="1" s="1"/>
  <c r="M60" i="1" a="1"/>
  <c r="M60" i="1" s="1"/>
  <c r="N60" i="1" a="1"/>
  <c r="N60" i="1" s="1"/>
  <c r="O60" i="1"/>
  <c r="R60" i="1" a="1"/>
  <c r="R60" i="1" s="1"/>
  <c r="S60" i="1" a="1"/>
  <c r="S60" i="1" s="1"/>
  <c r="B66" i="1" a="1"/>
  <c r="B66" i="1" s="1"/>
  <c r="E66" i="1" a="1"/>
  <c r="E66" i="1" s="1"/>
  <c r="F66" i="1" a="1"/>
  <c r="F66" i="1" s="1"/>
  <c r="G66" i="1" a="1"/>
  <c r="G66" i="1" s="1"/>
  <c r="H66" i="1" a="1"/>
  <c r="H66" i="1" s="1"/>
  <c r="I66" i="1" a="1"/>
  <c r="I66" i="1" s="1"/>
  <c r="J66" i="1" a="1"/>
  <c r="J66" i="1" s="1"/>
  <c r="K66" i="1" a="1"/>
  <c r="K66" i="1" s="1"/>
  <c r="L66" i="1" a="1"/>
  <c r="L66" i="1" s="1"/>
  <c r="M66" i="1" a="1"/>
  <c r="M66" i="1" s="1"/>
  <c r="N66" i="1" a="1"/>
  <c r="N66" i="1" s="1"/>
  <c r="O66" i="1"/>
  <c r="R66" i="1" a="1"/>
  <c r="R66" i="1" s="1"/>
  <c r="S66" i="1" a="1"/>
  <c r="S66" i="1" s="1"/>
  <c r="B45" i="1" a="1"/>
  <c r="B45" i="1" s="1"/>
  <c r="E45" i="1" a="1"/>
  <c r="E45" i="1" s="1"/>
  <c r="F45" i="1" a="1"/>
  <c r="F45" i="1" s="1"/>
  <c r="G45" i="1" a="1"/>
  <c r="G45" i="1" s="1"/>
  <c r="H45" i="1" a="1"/>
  <c r="H45" i="1" s="1"/>
  <c r="I45" i="1" a="1"/>
  <c r="I45" i="1" s="1"/>
  <c r="J45" i="1" a="1"/>
  <c r="J45" i="1" s="1"/>
  <c r="K45" i="1" a="1"/>
  <c r="K45" i="1" s="1"/>
  <c r="L45" i="1" a="1"/>
  <c r="L45" i="1" s="1"/>
  <c r="M45" i="1" a="1"/>
  <c r="M45" i="1" s="1"/>
  <c r="N45" i="1" a="1"/>
  <c r="N45" i="1" s="1"/>
  <c r="O45" i="1"/>
  <c r="R45" i="1" a="1"/>
  <c r="R45" i="1" s="1"/>
  <c r="S45" i="1" a="1"/>
  <c r="S45" i="1" s="1"/>
  <c r="B23" i="1" a="1"/>
  <c r="B23" i="1" s="1"/>
  <c r="E23" i="1" a="1"/>
  <c r="E23" i="1" s="1"/>
  <c r="F23" i="1" a="1"/>
  <c r="F23" i="1" s="1"/>
  <c r="G23" i="1" a="1"/>
  <c r="G23" i="1" s="1"/>
  <c r="H23" i="1" a="1"/>
  <c r="H23" i="1" s="1"/>
  <c r="I23" i="1" a="1"/>
  <c r="I23" i="1" s="1"/>
  <c r="J23" i="1" a="1"/>
  <c r="J23" i="1" s="1"/>
  <c r="K23" i="1" a="1"/>
  <c r="K23" i="1" s="1"/>
  <c r="L23" i="1" a="1"/>
  <c r="L23" i="1" s="1"/>
  <c r="M23" i="1" a="1"/>
  <c r="M23" i="1" s="1"/>
  <c r="N23" i="1" a="1"/>
  <c r="N23" i="1" s="1"/>
  <c r="O23" i="1"/>
  <c r="R23" i="1" a="1"/>
  <c r="R23" i="1" s="1"/>
  <c r="S23" i="1" a="1"/>
  <c r="S23" i="1" s="1"/>
  <c r="B68" i="1" a="1"/>
  <c r="B68" i="1" s="1"/>
  <c r="E68" i="1" a="1"/>
  <c r="E68" i="1" s="1"/>
  <c r="F68" i="1" a="1"/>
  <c r="F68" i="1" s="1"/>
  <c r="G68" i="1" a="1"/>
  <c r="G68" i="1" s="1"/>
  <c r="H68" i="1" a="1"/>
  <c r="H68" i="1" s="1"/>
  <c r="I68" i="1" a="1"/>
  <c r="I68" i="1" s="1"/>
  <c r="J68" i="1" a="1"/>
  <c r="J68" i="1" s="1"/>
  <c r="K68" i="1" a="1"/>
  <c r="K68" i="1" s="1"/>
  <c r="L68" i="1" a="1"/>
  <c r="L68" i="1" s="1"/>
  <c r="M68" i="1" a="1"/>
  <c r="M68" i="1" s="1"/>
  <c r="N68" i="1" a="1"/>
  <c r="N68" i="1" s="1"/>
  <c r="O68" i="1"/>
  <c r="R68" i="1" a="1"/>
  <c r="R68" i="1" s="1"/>
  <c r="S68" i="1" a="1"/>
  <c r="S68" i="1" s="1"/>
  <c r="B79" i="1" a="1"/>
  <c r="B79" i="1" s="1"/>
  <c r="E79" i="1" a="1"/>
  <c r="E79" i="1" s="1"/>
  <c r="F79" i="1" a="1"/>
  <c r="F79" i="1" s="1"/>
  <c r="G79" i="1" a="1"/>
  <c r="G79" i="1" s="1"/>
  <c r="H79" i="1" a="1"/>
  <c r="H79" i="1" s="1"/>
  <c r="I79" i="1" a="1"/>
  <c r="I79" i="1" s="1"/>
  <c r="J79" i="1" a="1"/>
  <c r="J79" i="1" s="1"/>
  <c r="K79" i="1" a="1"/>
  <c r="K79" i="1" s="1"/>
  <c r="L79" i="1" a="1"/>
  <c r="L79" i="1" s="1"/>
  <c r="M79" i="1" a="1"/>
  <c r="M79" i="1" s="1"/>
  <c r="N79" i="1" a="1"/>
  <c r="N79" i="1" s="1"/>
  <c r="O79" i="1"/>
  <c r="R79" i="1" a="1"/>
  <c r="R79" i="1" s="1"/>
  <c r="S79" i="1" a="1"/>
  <c r="S79" i="1" s="1"/>
  <c r="J3" i="9" l="1"/>
  <c r="P79" i="1"/>
  <c r="Q79" i="1" s="1"/>
  <c r="P23" i="1"/>
  <c r="P66" i="1"/>
  <c r="Q66" i="1" s="1"/>
  <c r="P30" i="1"/>
  <c r="Q30" i="1" s="1"/>
  <c r="P86" i="1"/>
  <c r="Q86" i="1" s="1"/>
  <c r="Q23" i="1"/>
  <c r="P68" i="1"/>
  <c r="Q68" i="1" s="1"/>
  <c r="P45" i="1"/>
  <c r="Q45" i="1" s="1"/>
  <c r="P60" i="1"/>
  <c r="Q60" i="1" s="1"/>
  <c r="P47" i="1"/>
  <c r="Q47" i="1" s="1"/>
  <c r="J2" i="9"/>
  <c r="B12" i="1" a="1"/>
  <c r="B12" i="1" s="1"/>
  <c r="E12" i="1" a="1"/>
  <c r="E12" i="1" s="1"/>
  <c r="F12" i="1" a="1"/>
  <c r="F12" i="1" s="1"/>
  <c r="G12" i="1" a="1"/>
  <c r="G12" i="1" s="1"/>
  <c r="H12" i="1" a="1"/>
  <c r="H12" i="1" s="1"/>
  <c r="I12" i="1" a="1"/>
  <c r="I12" i="1" s="1"/>
  <c r="J12" i="1" a="1"/>
  <c r="J12" i="1" s="1"/>
  <c r="K12" i="1" a="1"/>
  <c r="K12" i="1" s="1"/>
  <c r="L12" i="1" a="1"/>
  <c r="L12" i="1" s="1"/>
  <c r="M12" i="1" a="1"/>
  <c r="M12" i="1" s="1"/>
  <c r="N12" i="1" a="1"/>
  <c r="N12" i="1" s="1"/>
  <c r="O12" i="1"/>
  <c r="R12" i="1" a="1"/>
  <c r="R12" i="1" s="1"/>
  <c r="S12" i="1" a="1"/>
  <c r="S12" i="1" s="1"/>
  <c r="B28" i="1" a="1"/>
  <c r="B28" i="1" s="1"/>
  <c r="E28" i="1" a="1"/>
  <c r="E28" i="1" s="1"/>
  <c r="F28" i="1" a="1"/>
  <c r="F28" i="1" s="1"/>
  <c r="G28" i="1" a="1"/>
  <c r="G28" i="1" s="1"/>
  <c r="H28" i="1" a="1"/>
  <c r="H28" i="1" s="1"/>
  <c r="I28" i="1" a="1"/>
  <c r="I28" i="1" s="1"/>
  <c r="J28" i="1" a="1"/>
  <c r="J28" i="1" s="1"/>
  <c r="K28" i="1" a="1"/>
  <c r="K28" i="1" s="1"/>
  <c r="L28" i="1" a="1"/>
  <c r="L28" i="1" s="1"/>
  <c r="M28" i="1" a="1"/>
  <c r="M28" i="1" s="1"/>
  <c r="N28" i="1" a="1"/>
  <c r="N28" i="1" s="1"/>
  <c r="O28" i="1"/>
  <c r="R28" i="1" a="1"/>
  <c r="R28" i="1" s="1"/>
  <c r="S28" i="1" a="1"/>
  <c r="S28" i="1" s="1"/>
  <c r="B74" i="1" a="1"/>
  <c r="B74" i="1" s="1"/>
  <c r="E74" i="1" a="1"/>
  <c r="E74" i="1" s="1"/>
  <c r="F74" i="1" a="1"/>
  <c r="F74" i="1" s="1"/>
  <c r="G74" i="1" a="1"/>
  <c r="G74" i="1" s="1"/>
  <c r="H74" i="1" a="1"/>
  <c r="H74" i="1" s="1"/>
  <c r="I74" i="1" a="1"/>
  <c r="I74" i="1" s="1"/>
  <c r="J74" i="1" a="1"/>
  <c r="J74" i="1" s="1"/>
  <c r="K74" i="1" a="1"/>
  <c r="K74" i="1" s="1"/>
  <c r="L74" i="1" a="1"/>
  <c r="L74" i="1" s="1"/>
  <c r="M74" i="1" a="1"/>
  <c r="M74" i="1" s="1"/>
  <c r="N74" i="1" a="1"/>
  <c r="N74" i="1" s="1"/>
  <c r="O74" i="1"/>
  <c r="R74" i="1" a="1"/>
  <c r="R74" i="1" s="1"/>
  <c r="S74" i="1" a="1"/>
  <c r="S74" i="1" s="1"/>
  <c r="B7" i="1" a="1"/>
  <c r="B7" i="1" s="1"/>
  <c r="E7" i="1" a="1"/>
  <c r="E7" i="1" s="1"/>
  <c r="F7" i="1" a="1"/>
  <c r="F7" i="1" s="1"/>
  <c r="G7" i="1" a="1"/>
  <c r="G7" i="1" s="1"/>
  <c r="H7" i="1" a="1"/>
  <c r="H7" i="1" s="1"/>
  <c r="I7" i="1" a="1"/>
  <c r="I7" i="1" s="1"/>
  <c r="J7" i="1" a="1"/>
  <c r="J7" i="1" s="1"/>
  <c r="K7" i="1" a="1"/>
  <c r="K7" i="1" s="1"/>
  <c r="L7" i="1" a="1"/>
  <c r="L7" i="1" s="1"/>
  <c r="M7" i="1" a="1"/>
  <c r="M7" i="1" s="1"/>
  <c r="N7" i="1" a="1"/>
  <c r="N7" i="1" s="1"/>
  <c r="O7" i="1"/>
  <c r="R7" i="1" a="1"/>
  <c r="R7" i="1" s="1"/>
  <c r="S7" i="1" a="1"/>
  <c r="S7" i="1" s="1"/>
  <c r="B59" i="1" a="1"/>
  <c r="B59" i="1" s="1"/>
  <c r="E59" i="1" a="1"/>
  <c r="E59" i="1" s="1"/>
  <c r="F59" i="1" a="1"/>
  <c r="F59" i="1" s="1"/>
  <c r="G59" i="1" a="1"/>
  <c r="G59" i="1" s="1"/>
  <c r="H59" i="1" a="1"/>
  <c r="H59" i="1" s="1"/>
  <c r="I59" i="1" a="1"/>
  <c r="I59" i="1" s="1"/>
  <c r="J59" i="1" a="1"/>
  <c r="J59" i="1" s="1"/>
  <c r="K59" i="1" a="1"/>
  <c r="K59" i="1" s="1"/>
  <c r="L59" i="1" a="1"/>
  <c r="L59" i="1" s="1"/>
  <c r="M59" i="1" a="1"/>
  <c r="M59" i="1" s="1"/>
  <c r="N59" i="1" a="1"/>
  <c r="N59" i="1" s="1"/>
  <c r="O59" i="1"/>
  <c r="R59" i="1" a="1"/>
  <c r="R59" i="1" s="1"/>
  <c r="S59" i="1" a="1"/>
  <c r="S59" i="1" s="1"/>
  <c r="B63" i="1" a="1"/>
  <c r="B63" i="1" s="1"/>
  <c r="E63" i="1" a="1"/>
  <c r="E63" i="1" s="1"/>
  <c r="F63" i="1" a="1"/>
  <c r="F63" i="1" s="1"/>
  <c r="G63" i="1" a="1"/>
  <c r="G63" i="1" s="1"/>
  <c r="H63" i="1" a="1"/>
  <c r="H63" i="1" s="1"/>
  <c r="I63" i="1" a="1"/>
  <c r="I63" i="1" s="1"/>
  <c r="J63" i="1" a="1"/>
  <c r="J63" i="1" s="1"/>
  <c r="K63" i="1" a="1"/>
  <c r="K63" i="1" s="1"/>
  <c r="L63" i="1" a="1"/>
  <c r="L63" i="1" s="1"/>
  <c r="M63" i="1" a="1"/>
  <c r="M63" i="1" s="1"/>
  <c r="N63" i="1" a="1"/>
  <c r="N63" i="1" s="1"/>
  <c r="O63" i="1"/>
  <c r="R63" i="1" a="1"/>
  <c r="R63" i="1" s="1"/>
  <c r="S63" i="1" a="1"/>
  <c r="S63" i="1" s="1"/>
  <c r="B67" i="1" a="1"/>
  <c r="B67" i="1" s="1"/>
  <c r="E67" i="1" a="1"/>
  <c r="E67" i="1" s="1"/>
  <c r="F67" i="1" a="1"/>
  <c r="F67" i="1" s="1"/>
  <c r="G67" i="1" a="1"/>
  <c r="G67" i="1" s="1"/>
  <c r="H67" i="1" a="1"/>
  <c r="H67" i="1" s="1"/>
  <c r="I67" i="1" a="1"/>
  <c r="I67" i="1" s="1"/>
  <c r="J67" i="1" a="1"/>
  <c r="J67" i="1" s="1"/>
  <c r="K67" i="1" a="1"/>
  <c r="K67" i="1" s="1"/>
  <c r="L67" i="1" a="1"/>
  <c r="L67" i="1" s="1"/>
  <c r="M67" i="1" a="1"/>
  <c r="M67" i="1" s="1"/>
  <c r="N67" i="1" a="1"/>
  <c r="N67" i="1" s="1"/>
  <c r="O67" i="1"/>
  <c r="R67" i="1" a="1"/>
  <c r="R67" i="1" s="1"/>
  <c r="S67" i="1" a="1"/>
  <c r="S67" i="1" s="1"/>
  <c r="B53" i="1" a="1"/>
  <c r="B53" i="1" s="1"/>
  <c r="E53" i="1" a="1"/>
  <c r="E53" i="1" s="1"/>
  <c r="F53" i="1" a="1"/>
  <c r="F53" i="1" s="1"/>
  <c r="G53" i="1" a="1"/>
  <c r="G53" i="1" s="1"/>
  <c r="H53" i="1" a="1"/>
  <c r="H53" i="1" s="1"/>
  <c r="I53" i="1" a="1"/>
  <c r="I53" i="1" s="1"/>
  <c r="J53" i="1" a="1"/>
  <c r="J53" i="1" s="1"/>
  <c r="K53" i="1" a="1"/>
  <c r="K53" i="1" s="1"/>
  <c r="L53" i="1" a="1"/>
  <c r="L53" i="1" s="1"/>
  <c r="M53" i="1" a="1"/>
  <c r="M53" i="1" s="1"/>
  <c r="N53" i="1" a="1"/>
  <c r="N53" i="1" s="1"/>
  <c r="O53" i="1"/>
  <c r="R53" i="1" a="1"/>
  <c r="R53" i="1" s="1"/>
  <c r="S53" i="1" a="1"/>
  <c r="S53" i="1" s="1"/>
  <c r="B16" i="1" a="1"/>
  <c r="B16" i="1" s="1"/>
  <c r="E16" i="1" a="1"/>
  <c r="E16" i="1" s="1"/>
  <c r="F16" i="1" a="1"/>
  <c r="F16" i="1" s="1"/>
  <c r="G16" i="1" a="1"/>
  <c r="G16" i="1" s="1"/>
  <c r="H16" i="1" a="1"/>
  <c r="H16" i="1" s="1"/>
  <c r="I16" i="1" a="1"/>
  <c r="I16" i="1" s="1"/>
  <c r="J16" i="1" a="1"/>
  <c r="J16" i="1" s="1"/>
  <c r="K16" i="1" a="1"/>
  <c r="K16" i="1" s="1"/>
  <c r="L16" i="1" a="1"/>
  <c r="L16" i="1" s="1"/>
  <c r="M16" i="1" a="1"/>
  <c r="M16" i="1" s="1"/>
  <c r="N16" i="1" a="1"/>
  <c r="N16" i="1" s="1"/>
  <c r="O16" i="1"/>
  <c r="R16" i="1" a="1"/>
  <c r="R16" i="1" s="1"/>
  <c r="S16" i="1" a="1"/>
  <c r="S16" i="1" s="1"/>
  <c r="B42" i="1" a="1"/>
  <c r="B42" i="1" s="1"/>
  <c r="E42" i="1" a="1"/>
  <c r="E42" i="1" s="1"/>
  <c r="F42" i="1" a="1"/>
  <c r="F42" i="1" s="1"/>
  <c r="G42" i="1" a="1"/>
  <c r="G42" i="1" s="1"/>
  <c r="H42" i="1" a="1"/>
  <c r="H42" i="1" s="1"/>
  <c r="I42" i="1" a="1"/>
  <c r="I42" i="1" s="1"/>
  <c r="J42" i="1" a="1"/>
  <c r="J42" i="1" s="1"/>
  <c r="K42" i="1" a="1"/>
  <c r="K42" i="1" s="1"/>
  <c r="L42" i="1" a="1"/>
  <c r="L42" i="1" s="1"/>
  <c r="M42" i="1" a="1"/>
  <c r="M42" i="1" s="1"/>
  <c r="N42" i="1" a="1"/>
  <c r="N42" i="1" s="1"/>
  <c r="O42" i="1"/>
  <c r="R42" i="1" a="1"/>
  <c r="R42" i="1" s="1"/>
  <c r="S42" i="1" a="1"/>
  <c r="S42" i="1" s="1"/>
  <c r="B72" i="1" a="1"/>
  <c r="B72" i="1" s="1"/>
  <c r="E72" i="1" a="1"/>
  <c r="E72" i="1" s="1"/>
  <c r="F72" i="1" a="1"/>
  <c r="F72" i="1" s="1"/>
  <c r="G72" i="1" a="1"/>
  <c r="G72" i="1" s="1"/>
  <c r="H72" i="1" a="1"/>
  <c r="H72" i="1" s="1"/>
  <c r="I72" i="1" a="1"/>
  <c r="I72" i="1" s="1"/>
  <c r="J72" i="1" a="1"/>
  <c r="J72" i="1" s="1"/>
  <c r="K72" i="1" a="1"/>
  <c r="K72" i="1" s="1"/>
  <c r="L72" i="1" a="1"/>
  <c r="L72" i="1" s="1"/>
  <c r="M72" i="1" a="1"/>
  <c r="M72" i="1" s="1"/>
  <c r="N72" i="1" a="1"/>
  <c r="N72" i="1" s="1"/>
  <c r="O72" i="1"/>
  <c r="R72" i="1" a="1"/>
  <c r="R72" i="1" s="1"/>
  <c r="S72" i="1" a="1"/>
  <c r="S72" i="1" s="1"/>
  <c r="B87" i="1" a="1"/>
  <c r="B87" i="1" s="1"/>
  <c r="E87" i="1" a="1"/>
  <c r="E87" i="1" s="1"/>
  <c r="F87" i="1" a="1"/>
  <c r="F87" i="1" s="1"/>
  <c r="G87" i="1" a="1"/>
  <c r="G87" i="1" s="1"/>
  <c r="H87" i="1" a="1"/>
  <c r="H87" i="1" s="1"/>
  <c r="I87" i="1" a="1"/>
  <c r="I87" i="1" s="1"/>
  <c r="J87" i="1" a="1"/>
  <c r="J87" i="1" s="1"/>
  <c r="K87" i="1" a="1"/>
  <c r="K87" i="1" s="1"/>
  <c r="L87" i="1" a="1"/>
  <c r="L87" i="1" s="1"/>
  <c r="M87" i="1" a="1"/>
  <c r="M87" i="1" s="1"/>
  <c r="N87" i="1" a="1"/>
  <c r="N87" i="1" s="1"/>
  <c r="O87" i="1"/>
  <c r="R87" i="1" a="1"/>
  <c r="R87" i="1" s="1"/>
  <c r="S87" i="1" a="1"/>
  <c r="S87" i="1" s="1"/>
  <c r="B65" i="1" a="1"/>
  <c r="B65" i="1" s="1"/>
  <c r="E65" i="1" a="1"/>
  <c r="E65" i="1" s="1"/>
  <c r="F65" i="1" a="1"/>
  <c r="F65" i="1" s="1"/>
  <c r="G65" i="1" a="1"/>
  <c r="G65" i="1" s="1"/>
  <c r="H65" i="1" a="1"/>
  <c r="H65" i="1" s="1"/>
  <c r="I65" i="1" a="1"/>
  <c r="I65" i="1" s="1"/>
  <c r="J65" i="1" a="1"/>
  <c r="J65" i="1" s="1"/>
  <c r="K65" i="1" a="1"/>
  <c r="K65" i="1" s="1"/>
  <c r="L65" i="1" a="1"/>
  <c r="L65" i="1" s="1"/>
  <c r="M65" i="1" a="1"/>
  <c r="M65" i="1" s="1"/>
  <c r="N65" i="1" a="1"/>
  <c r="N65" i="1" s="1"/>
  <c r="O65" i="1"/>
  <c r="R65" i="1" a="1"/>
  <c r="R65" i="1" s="1"/>
  <c r="S65" i="1" a="1"/>
  <c r="S65" i="1" s="1"/>
  <c r="B78" i="1" a="1"/>
  <c r="B78" i="1" s="1"/>
  <c r="E78" i="1" a="1"/>
  <c r="E78" i="1" s="1"/>
  <c r="F78" i="1" a="1"/>
  <c r="F78" i="1" s="1"/>
  <c r="G78" i="1" a="1"/>
  <c r="G78" i="1" s="1"/>
  <c r="H78" i="1" a="1"/>
  <c r="H78" i="1" s="1"/>
  <c r="I78" i="1" a="1"/>
  <c r="I78" i="1" s="1"/>
  <c r="J78" i="1" a="1"/>
  <c r="J78" i="1" s="1"/>
  <c r="K78" i="1" a="1"/>
  <c r="K78" i="1" s="1"/>
  <c r="L78" i="1" a="1"/>
  <c r="L78" i="1" s="1"/>
  <c r="M78" i="1" a="1"/>
  <c r="M78" i="1" s="1"/>
  <c r="N78" i="1" a="1"/>
  <c r="N78" i="1" s="1"/>
  <c r="O78" i="1"/>
  <c r="R78" i="1" a="1"/>
  <c r="R78" i="1" s="1"/>
  <c r="S78" i="1" a="1"/>
  <c r="S78" i="1" s="1"/>
  <c r="B84" i="1" a="1"/>
  <c r="B84" i="1" s="1"/>
  <c r="E84" i="1" a="1"/>
  <c r="E84" i="1" s="1"/>
  <c r="F84" i="1" a="1"/>
  <c r="F84" i="1" s="1"/>
  <c r="G84" i="1" a="1"/>
  <c r="G84" i="1" s="1"/>
  <c r="H84" i="1" a="1"/>
  <c r="H84" i="1" s="1"/>
  <c r="I84" i="1" a="1"/>
  <c r="I84" i="1" s="1"/>
  <c r="J84" i="1" a="1"/>
  <c r="J84" i="1" s="1"/>
  <c r="K84" i="1" a="1"/>
  <c r="K84" i="1" s="1"/>
  <c r="L84" i="1" a="1"/>
  <c r="L84" i="1" s="1"/>
  <c r="M84" i="1" a="1"/>
  <c r="M84" i="1" s="1"/>
  <c r="N84" i="1" a="1"/>
  <c r="N84" i="1" s="1"/>
  <c r="O84" i="1"/>
  <c r="R84" i="1" a="1"/>
  <c r="R84" i="1" s="1"/>
  <c r="S84" i="1" a="1"/>
  <c r="S84" i="1" s="1"/>
  <c r="P84" i="1" l="1"/>
  <c r="Q84" i="1" s="1"/>
  <c r="P65" i="1"/>
  <c r="Q65" i="1" s="1"/>
  <c r="P72" i="1"/>
  <c r="Q72" i="1" s="1"/>
  <c r="P16" i="1"/>
  <c r="Q16" i="1" s="1"/>
  <c r="P67" i="1"/>
  <c r="Q67" i="1" s="1"/>
  <c r="P59" i="1"/>
  <c r="Q59" i="1" s="1"/>
  <c r="P74" i="1"/>
  <c r="Q74" i="1" s="1"/>
  <c r="P12" i="1"/>
  <c r="Q12" i="1" s="1"/>
  <c r="P78" i="1"/>
  <c r="Q78" i="1" s="1"/>
  <c r="P87" i="1"/>
  <c r="Q87" i="1" s="1"/>
  <c r="P42" i="1"/>
  <c r="Q42" i="1" s="1"/>
  <c r="P53" i="1"/>
  <c r="Q53" i="1" s="1"/>
  <c r="P63" i="1"/>
  <c r="Q63" i="1" s="1"/>
  <c r="P7" i="1"/>
  <c r="Q7" i="1" s="1"/>
  <c r="P28" i="1"/>
  <c r="Q28" i="1" s="1"/>
  <c r="I29" i="7"/>
  <c r="J29" i="7" s="1"/>
  <c r="H29" i="7"/>
  <c r="A29" i="7"/>
  <c r="I9" i="7"/>
  <c r="J9" i="7" s="1"/>
  <c r="H9" i="7"/>
  <c r="A9" i="7"/>
  <c r="I20" i="7"/>
  <c r="J20" i="7" s="1"/>
  <c r="H20" i="7"/>
  <c r="A20" i="7"/>
  <c r="I17" i="7"/>
  <c r="J17" i="7" s="1"/>
  <c r="H17" i="7"/>
  <c r="A17" i="7"/>
  <c r="A14" i="7"/>
  <c r="A11" i="7"/>
  <c r="A24" i="7"/>
  <c r="A21" i="7"/>
  <c r="A8" i="7"/>
  <c r="A6" i="7"/>
  <c r="A18" i="7"/>
  <c r="A10" i="7"/>
  <c r="A25" i="7"/>
  <c r="A13" i="7"/>
  <c r="A19" i="7"/>
  <c r="A15" i="7"/>
  <c r="A27" i="7"/>
  <c r="A28" i="7"/>
  <c r="A26" i="7"/>
  <c r="A23" i="7"/>
  <c r="A16" i="7"/>
  <c r="A7" i="7"/>
  <c r="A12" i="7"/>
  <c r="I12" i="7"/>
  <c r="J12" i="7" s="1"/>
  <c r="H12" i="7"/>
  <c r="I7" i="7"/>
  <c r="J7" i="7" s="1"/>
  <c r="H7" i="7"/>
  <c r="I16" i="7"/>
  <c r="J16" i="7" s="1"/>
  <c r="H16" i="7"/>
  <c r="I23" i="7"/>
  <c r="J23" i="7" s="1"/>
  <c r="H23" i="7"/>
  <c r="I26" i="7"/>
  <c r="J26" i="7" s="1"/>
  <c r="H26" i="7"/>
  <c r="I28" i="7"/>
  <c r="J28" i="7" s="1"/>
  <c r="H28" i="7"/>
  <c r="I27" i="7"/>
  <c r="J27" i="7" s="1"/>
  <c r="H27" i="7"/>
  <c r="I15" i="7"/>
  <c r="J15" i="7" s="1"/>
  <c r="H15" i="7"/>
  <c r="I19" i="7"/>
  <c r="J19" i="7" s="1"/>
  <c r="H19" i="7"/>
  <c r="H13" i="7"/>
  <c r="H14" i="7"/>
  <c r="I14" i="7"/>
  <c r="J14" i="7" s="1"/>
  <c r="H11" i="7"/>
  <c r="I11" i="7"/>
  <c r="J11" i="7" s="1"/>
  <c r="H24" i="7"/>
  <c r="I24" i="7"/>
  <c r="J24" i="7" s="1"/>
  <c r="H21" i="7"/>
  <c r="I21" i="7"/>
  <c r="J21" i="7" s="1"/>
  <c r="H8" i="7"/>
  <c r="I8" i="7"/>
  <c r="J8" i="7" s="1"/>
  <c r="H6" i="7"/>
  <c r="I6" i="7"/>
  <c r="J6" i="7" s="1"/>
  <c r="H18" i="7"/>
  <c r="I18" i="7"/>
  <c r="J18" i="7" s="1"/>
  <c r="L18" i="7" s="1"/>
  <c r="H10" i="7"/>
  <c r="I10" i="7"/>
  <c r="J10" i="7" s="1"/>
  <c r="H25" i="7"/>
  <c r="I25" i="7"/>
  <c r="J25" i="7" s="1"/>
  <c r="K25" i="7" s="1"/>
  <c r="I13" i="7"/>
  <c r="J13" i="7" s="1"/>
  <c r="I3" i="2"/>
  <c r="I4" i="2"/>
  <c r="I5" i="2"/>
  <c r="I6" i="2"/>
  <c r="I7" i="2"/>
  <c r="I8" i="2"/>
  <c r="I9" i="2"/>
  <c r="I10" i="2"/>
  <c r="I11" i="2"/>
  <c r="I12" i="2"/>
  <c r="I2" i="2"/>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J7" i="8"/>
  <c r="I2" i="8" s="1"/>
  <c r="H7" i="8"/>
  <c r="H13" i="2"/>
  <c r="L8" i="7" l="1"/>
  <c r="L7" i="8"/>
  <c r="K13" i="7"/>
  <c r="K24" i="7"/>
  <c r="L24" i="7"/>
  <c r="K18" i="7"/>
  <c r="L14" i="7"/>
  <c r="K21" i="7"/>
  <c r="L21" i="7"/>
  <c r="K10" i="7"/>
  <c r="L10" i="7"/>
  <c r="K6" i="7"/>
  <c r="L6" i="7"/>
  <c r="K11" i="7"/>
  <c r="L11" i="7"/>
  <c r="L13" i="7"/>
  <c r="L25" i="7"/>
  <c r="K8" i="7"/>
  <c r="K14" i="7"/>
  <c r="L9" i="7"/>
  <c r="K9" i="7"/>
  <c r="L29" i="7"/>
  <c r="K29" i="7"/>
  <c r="L20" i="7"/>
  <c r="K20" i="7"/>
  <c r="L17" i="7"/>
  <c r="K17" i="7"/>
  <c r="L16" i="7"/>
  <c r="K16" i="7"/>
  <c r="L7" i="7"/>
  <c r="K7" i="7"/>
  <c r="L12" i="7"/>
  <c r="K12" i="7"/>
  <c r="L26" i="7"/>
  <c r="K26" i="7"/>
  <c r="L23" i="7"/>
  <c r="K23" i="7"/>
  <c r="L28" i="7"/>
  <c r="K28" i="7"/>
  <c r="L27" i="7"/>
  <c r="K27" i="7"/>
  <c r="L15" i="7"/>
  <c r="K15" i="7"/>
  <c r="L19" i="7"/>
  <c r="K19" i="7"/>
  <c r="K7" i="8"/>
  <c r="J2" i="7"/>
  <c r="A852" i="7" l="1"/>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22" i="7"/>
  <c r="I22" i="7"/>
  <c r="J22" i="7" s="1"/>
  <c r="H22" i="7"/>
  <c r="O15" i="1"/>
  <c r="O19" i="1"/>
  <c r="O20" i="1"/>
  <c r="O22" i="1"/>
  <c r="O25" i="1"/>
  <c r="O26" i="1"/>
  <c r="O29" i="1"/>
  <c r="O31" i="1"/>
  <c r="O49" i="1"/>
  <c r="O62" i="1"/>
  <c r="O70" i="1"/>
  <c r="O82" i="1"/>
  <c r="O9" i="1"/>
  <c r="O10" i="1"/>
  <c r="O13" i="1"/>
  <c r="O14" i="1"/>
  <c r="O33" i="1"/>
  <c r="O39" i="1"/>
  <c r="O46" i="1"/>
  <c r="O58" i="1"/>
  <c r="O71" i="1"/>
  <c r="O83" i="1"/>
  <c r="O2" i="1"/>
  <c r="O5" i="1"/>
  <c r="O17" i="1"/>
  <c r="O18" i="1"/>
  <c r="O21" i="1"/>
  <c r="O27" i="1"/>
  <c r="O32" i="1"/>
  <c r="O34" i="1"/>
  <c r="O35" i="1"/>
  <c r="O37" i="1"/>
  <c r="O40" i="1"/>
  <c r="O44" i="1"/>
  <c r="O61" i="1"/>
  <c r="O76" i="1"/>
  <c r="O77" i="1"/>
  <c r="O80" i="1"/>
  <c r="O81" i="1"/>
  <c r="O85" i="1"/>
  <c r="O64" i="1"/>
  <c r="O56" i="1"/>
  <c r="O11" i="1"/>
  <c r="O8" i="1"/>
  <c r="Q2" i="4"/>
  <c r="F3" i="7" l="1"/>
  <c r="M17" i="7"/>
  <c r="M20" i="7"/>
  <c r="M9" i="7"/>
  <c r="M29" i="7"/>
  <c r="M12" i="7"/>
  <c r="M7" i="7"/>
  <c r="M16" i="7"/>
  <c r="M23" i="7"/>
  <c r="M26" i="7"/>
  <c r="M28" i="7"/>
  <c r="M27" i="7"/>
  <c r="M15" i="7"/>
  <c r="M19" i="7"/>
  <c r="M13" i="7"/>
  <c r="M25" i="7"/>
  <c r="M10" i="7"/>
  <c r="M18" i="7"/>
  <c r="M6" i="7"/>
  <c r="M8" i="7"/>
  <c r="M21" i="7"/>
  <c r="M24" i="7"/>
  <c r="M11" i="7"/>
  <c r="M14" i="7"/>
  <c r="K22" i="7"/>
  <c r="F2" i="7" s="1"/>
  <c r="L22" i="7"/>
  <c r="F7" i="6"/>
  <c r="D9" i="6"/>
  <c r="D8" i="6"/>
  <c r="B18" i="5" l="1" a="1"/>
  <c r="B18" i="5" s="1"/>
  <c r="C18" i="5" a="1"/>
  <c r="C18" i="5" s="1"/>
  <c r="D18" i="5" a="1"/>
  <c r="D18" i="5" s="1"/>
  <c r="B11" i="5" a="1"/>
  <c r="B11" i="5" s="1"/>
  <c r="C11" i="5" a="1"/>
  <c r="C11" i="5" s="1"/>
  <c r="D11" i="5" a="1"/>
  <c r="D11" i="5" s="1"/>
  <c r="B38" i="5" a="1"/>
  <c r="B38" i="5" s="1"/>
  <c r="C38" i="5" a="1"/>
  <c r="C38" i="5" s="1"/>
  <c r="D38" i="5" a="1"/>
  <c r="D38" i="5" s="1"/>
  <c r="B20" i="5" a="1"/>
  <c r="B20" i="5" s="1"/>
  <c r="C20" i="5" a="1"/>
  <c r="C20" i="5" s="1"/>
  <c r="D20" i="5" a="1"/>
  <c r="D20" i="5" s="1"/>
  <c r="B21" i="5" a="1"/>
  <c r="B21" i="5" s="1"/>
  <c r="C21" i="5" a="1"/>
  <c r="C21" i="5" s="1"/>
  <c r="D21" i="5" a="1"/>
  <c r="D21" i="5" s="1"/>
  <c r="B24" i="5" a="1"/>
  <c r="B24" i="5" s="1"/>
  <c r="C24" i="5" a="1"/>
  <c r="C24" i="5" s="1"/>
  <c r="D24" i="5" a="1"/>
  <c r="D24" i="5" s="1"/>
  <c r="B25" i="5" a="1"/>
  <c r="B25" i="5" s="1"/>
  <c r="C25" i="5" a="1"/>
  <c r="C25" i="5" s="1"/>
  <c r="D25" i="5" a="1"/>
  <c r="D25" i="5" s="1"/>
  <c r="B35" i="5" a="1"/>
  <c r="B35" i="5" s="1"/>
  <c r="C35" i="5" a="1"/>
  <c r="C35" i="5" s="1"/>
  <c r="D35" i="5" a="1"/>
  <c r="D35" i="5" s="1"/>
  <c r="B39" i="5" a="1"/>
  <c r="B39" i="5" s="1"/>
  <c r="C39" i="5" a="1"/>
  <c r="C39" i="5" s="1"/>
  <c r="D39" i="5" a="1"/>
  <c r="D39" i="5" s="1"/>
  <c r="B7" i="5" a="1"/>
  <c r="B7" i="5" s="1"/>
  <c r="C7" i="5" a="1"/>
  <c r="C7" i="5" s="1"/>
  <c r="D7" i="5" a="1"/>
  <c r="D7" i="5" s="1"/>
  <c r="B48" i="5" a="1"/>
  <c r="B48" i="5" s="1"/>
  <c r="C48" i="5" a="1"/>
  <c r="C48" i="5" s="1"/>
  <c r="D48" i="5" a="1"/>
  <c r="D48" i="5" s="1"/>
  <c r="B8" i="5" a="1"/>
  <c r="B8" i="5" s="1"/>
  <c r="C8" i="5" a="1"/>
  <c r="C8" i="5" s="1"/>
  <c r="D8" i="5" a="1"/>
  <c r="D8" i="5" s="1"/>
  <c r="B17" i="5" a="1"/>
  <c r="B17" i="5" s="1"/>
  <c r="C17" i="5" a="1"/>
  <c r="C17" i="5" s="1"/>
  <c r="D17" i="5" a="1"/>
  <c r="D17" i="5" s="1"/>
  <c r="B13" i="5" a="1"/>
  <c r="B13" i="5" s="1"/>
  <c r="C13" i="5" a="1"/>
  <c r="C13" i="5" s="1"/>
  <c r="D13" i="5" a="1"/>
  <c r="D13" i="5" s="1"/>
  <c r="B14" i="5" a="1"/>
  <c r="B14" i="5" s="1"/>
  <c r="C14" i="5" a="1"/>
  <c r="C14" i="5" s="1"/>
  <c r="D14" i="5" a="1"/>
  <c r="D14" i="5" s="1"/>
  <c r="B26" i="5" a="1"/>
  <c r="B26" i="5" s="1"/>
  <c r="C26" i="5" a="1"/>
  <c r="C26" i="5" s="1"/>
  <c r="D26" i="5" a="1"/>
  <c r="D26" i="5" s="1"/>
  <c r="B15" i="5" a="1"/>
  <c r="B15" i="5" s="1"/>
  <c r="C15" i="5" a="1"/>
  <c r="C15" i="5" s="1"/>
  <c r="D15" i="5" a="1"/>
  <c r="D15" i="5" s="1"/>
  <c r="B34" i="5" a="1"/>
  <c r="B34" i="5" s="1"/>
  <c r="C34" i="5" a="1"/>
  <c r="C34" i="5" s="1"/>
  <c r="D34" i="5" a="1"/>
  <c r="D34" i="5" s="1"/>
  <c r="B36" i="5" a="1"/>
  <c r="B36" i="5" s="1"/>
  <c r="C36" i="5" a="1"/>
  <c r="C36" i="5" s="1"/>
  <c r="D36" i="5" a="1"/>
  <c r="D36" i="5" s="1"/>
  <c r="B42" i="5" a="1"/>
  <c r="B42" i="5" s="1"/>
  <c r="C42" i="5" a="1"/>
  <c r="C42" i="5" s="1"/>
  <c r="D42" i="5" a="1"/>
  <c r="D42" i="5" s="1"/>
  <c r="B47" i="5" a="1"/>
  <c r="B47" i="5" s="1"/>
  <c r="C47" i="5" a="1"/>
  <c r="C47" i="5" s="1"/>
  <c r="D47" i="5" a="1"/>
  <c r="D47" i="5" s="1"/>
  <c r="B6" i="5" a="1"/>
  <c r="B6" i="5" s="1"/>
  <c r="C6" i="5" a="1"/>
  <c r="C6" i="5" s="1"/>
  <c r="D6" i="5" a="1"/>
  <c r="D6" i="5" s="1"/>
  <c r="B2" i="5" a="1"/>
  <c r="B2" i="5" s="1"/>
  <c r="C2" i="5" a="1"/>
  <c r="C2" i="5" s="1"/>
  <c r="D2" i="5" a="1"/>
  <c r="D2" i="5" s="1"/>
  <c r="B41" i="5" a="1"/>
  <c r="B41" i="5" s="1"/>
  <c r="C41" i="5" a="1"/>
  <c r="C41" i="5" s="1"/>
  <c r="D41" i="5" a="1"/>
  <c r="D41" i="5" s="1"/>
  <c r="B12" i="5" a="1"/>
  <c r="B12" i="5" s="1"/>
  <c r="C12" i="5" a="1"/>
  <c r="C12" i="5" s="1"/>
  <c r="D12" i="5" a="1"/>
  <c r="D12" i="5" s="1"/>
  <c r="B19" i="5" a="1"/>
  <c r="B19" i="5" s="1"/>
  <c r="C19" i="5" a="1"/>
  <c r="C19" i="5" s="1"/>
  <c r="D19" i="5" a="1"/>
  <c r="D19" i="5" s="1"/>
  <c r="B22" i="5" a="1"/>
  <c r="B22" i="5" s="1"/>
  <c r="C22" i="5" a="1"/>
  <c r="C22" i="5" s="1"/>
  <c r="D22" i="5" a="1"/>
  <c r="D22" i="5" s="1"/>
  <c r="B3" i="5" a="1"/>
  <c r="B3" i="5" s="1"/>
  <c r="C3" i="5" a="1"/>
  <c r="C3" i="5" s="1"/>
  <c r="D3" i="5" a="1"/>
  <c r="D3" i="5" s="1"/>
  <c r="B27" i="5" a="1"/>
  <c r="B27" i="5" s="1"/>
  <c r="C27" i="5" a="1"/>
  <c r="C27" i="5" s="1"/>
  <c r="D27" i="5" a="1"/>
  <c r="D27" i="5" s="1"/>
  <c r="B29" i="5" a="1"/>
  <c r="B29" i="5" s="1"/>
  <c r="C29" i="5" a="1"/>
  <c r="C29" i="5" s="1"/>
  <c r="D29" i="5" a="1"/>
  <c r="D29" i="5" s="1"/>
  <c r="B30" i="5" a="1"/>
  <c r="B30" i="5" s="1"/>
  <c r="C30" i="5" a="1"/>
  <c r="C30" i="5" s="1"/>
  <c r="D30" i="5" a="1"/>
  <c r="D30" i="5" s="1"/>
  <c r="B31" i="5" a="1"/>
  <c r="B31" i="5" s="1"/>
  <c r="C31" i="5" a="1"/>
  <c r="C31" i="5" s="1"/>
  <c r="D31" i="5" a="1"/>
  <c r="D31" i="5" s="1"/>
  <c r="B33" i="5" a="1"/>
  <c r="B33" i="5" s="1"/>
  <c r="C33" i="5" a="1"/>
  <c r="C33" i="5" s="1"/>
  <c r="D33" i="5" a="1"/>
  <c r="D33" i="5" s="1"/>
  <c r="B40" i="5" a="1"/>
  <c r="B40" i="5" s="1"/>
  <c r="C40" i="5" a="1"/>
  <c r="C40" i="5" s="1"/>
  <c r="D40" i="5" a="1"/>
  <c r="D40" i="5" s="1"/>
  <c r="B44" i="5" a="1"/>
  <c r="B44" i="5" s="1"/>
  <c r="C44" i="5" a="1"/>
  <c r="C44" i="5" s="1"/>
  <c r="D44" i="5" a="1"/>
  <c r="D44" i="5" s="1"/>
  <c r="B46" i="5" a="1"/>
  <c r="B46" i="5" s="1"/>
  <c r="C46" i="5" a="1"/>
  <c r="C46" i="5" s="1"/>
  <c r="D46" i="5" a="1"/>
  <c r="D46" i="5" s="1"/>
  <c r="B49" i="5" a="1"/>
  <c r="B49" i="5" s="1"/>
  <c r="C49" i="5" a="1"/>
  <c r="C49" i="5" s="1"/>
  <c r="D49" i="5" a="1"/>
  <c r="D49" i="5" s="1"/>
  <c r="B51" i="5" a="1"/>
  <c r="B51" i="5" s="1"/>
  <c r="C51" i="5" a="1"/>
  <c r="C51" i="5" s="1"/>
  <c r="D51" i="5" a="1"/>
  <c r="D51" i="5" s="1"/>
  <c r="B50" i="5" a="1"/>
  <c r="B50" i="5" s="1"/>
  <c r="C50" i="5" a="1"/>
  <c r="C50" i="5" s="1"/>
  <c r="D50" i="5" a="1"/>
  <c r="D50" i="5" s="1"/>
  <c r="B43" i="5" a="1"/>
  <c r="B43" i="5" s="1"/>
  <c r="C43" i="5" a="1"/>
  <c r="C43" i="5" s="1"/>
  <c r="D43" i="5" a="1"/>
  <c r="D43" i="5" s="1"/>
  <c r="B37" i="5" a="1"/>
  <c r="B37" i="5" s="1"/>
  <c r="C37" i="5" a="1"/>
  <c r="C37" i="5" s="1"/>
  <c r="D37" i="5" a="1"/>
  <c r="D37" i="5" s="1"/>
  <c r="B10" i="5" a="1"/>
  <c r="B10" i="5" s="1"/>
  <c r="C10" i="5" a="1"/>
  <c r="C10" i="5" s="1"/>
  <c r="D10" i="5" a="1"/>
  <c r="D10" i="5" s="1"/>
  <c r="B23" i="5" a="1"/>
  <c r="B23" i="5" s="1"/>
  <c r="C23" i="5" a="1"/>
  <c r="C23" i="5" s="1"/>
  <c r="D23" i="5" a="1"/>
  <c r="D23" i="5" s="1"/>
  <c r="B28" i="5" a="1"/>
  <c r="B28" i="5" s="1"/>
  <c r="C28" i="5" a="1"/>
  <c r="C28" i="5" s="1"/>
  <c r="D28" i="5" a="1"/>
  <c r="D28" i="5" s="1"/>
  <c r="B4" i="5" a="1"/>
  <c r="B4" i="5" s="1"/>
  <c r="C4" i="5" a="1"/>
  <c r="C4" i="5" s="1"/>
  <c r="D4" i="5" a="1"/>
  <c r="D4" i="5" s="1"/>
  <c r="B45" i="5" a="1"/>
  <c r="B45" i="5" s="1"/>
  <c r="C45" i="5" a="1"/>
  <c r="C45" i="5" s="1"/>
  <c r="D45" i="5" a="1"/>
  <c r="D45" i="5" s="1"/>
  <c r="B32" i="5" a="1"/>
  <c r="B32" i="5" s="1"/>
  <c r="C32" i="5" a="1"/>
  <c r="C32" i="5" s="1"/>
  <c r="D32" i="5" a="1"/>
  <c r="D32" i="5" s="1"/>
  <c r="B9" i="5" a="1"/>
  <c r="B9" i="5" s="1"/>
  <c r="C9" i="5" a="1"/>
  <c r="C9" i="5" s="1"/>
  <c r="D9" i="5" a="1"/>
  <c r="D9" i="5" s="1"/>
  <c r="B16" i="5" a="1"/>
  <c r="B16" i="5" s="1"/>
  <c r="C16" i="5" a="1"/>
  <c r="C16" i="5" s="1"/>
  <c r="D16" i="5" a="1"/>
  <c r="D16" i="5" s="1"/>
  <c r="D5" i="5" a="1"/>
  <c r="D5" i="5" s="1"/>
  <c r="C5" i="5" a="1"/>
  <c r="C5" i="5" s="1"/>
  <c r="B5" i="5" a="1"/>
  <c r="B5" i="5" s="1"/>
  <c r="C2" i="2"/>
  <c r="C3" i="2"/>
  <c r="C4" i="2"/>
  <c r="C5" i="2"/>
  <c r="C6" i="2"/>
  <c r="C7" i="2"/>
  <c r="C1" i="2"/>
  <c r="T3" i="4" a="1"/>
  <c r="T3" i="4" s="1"/>
  <c r="U3" i="4" a="1"/>
  <c r="U3" i="4" s="1"/>
  <c r="V3" i="4" a="1"/>
  <c r="V3" i="4" s="1"/>
  <c r="W3" i="4" a="1"/>
  <c r="W3" i="4" s="1"/>
  <c r="X3" i="4" a="1"/>
  <c r="X3" i="4" s="1"/>
  <c r="Y3" i="4" a="1"/>
  <c r="Y3" i="4" s="1"/>
  <c r="Z3" i="4" a="1"/>
  <c r="Z3" i="4" s="1"/>
  <c r="AA3" i="4" a="1"/>
  <c r="AA3" i="4" s="1"/>
  <c r="AB3" i="4" a="1"/>
  <c r="AB3" i="4" s="1"/>
  <c r="AC3" i="4" a="1"/>
  <c r="AC3" i="4" s="1"/>
  <c r="T4" i="4" a="1"/>
  <c r="T4" i="4" s="1"/>
  <c r="U4" i="4" a="1"/>
  <c r="U4" i="4" s="1"/>
  <c r="V4" i="4" a="1"/>
  <c r="V4" i="4" s="1"/>
  <c r="W4" i="4" a="1"/>
  <c r="W4" i="4" s="1"/>
  <c r="X4" i="4" a="1"/>
  <c r="X4" i="4" s="1"/>
  <c r="Y4" i="4" a="1"/>
  <c r="Y4" i="4" s="1"/>
  <c r="Z4" i="4" a="1"/>
  <c r="Z4" i="4" s="1"/>
  <c r="AA4" i="4" a="1"/>
  <c r="AA4" i="4" s="1"/>
  <c r="AB4" i="4" a="1"/>
  <c r="AB4" i="4" s="1"/>
  <c r="AC4" i="4" a="1"/>
  <c r="AC4" i="4" s="1"/>
  <c r="T5" i="4" a="1"/>
  <c r="T5" i="4" s="1"/>
  <c r="U5" i="4" a="1"/>
  <c r="U5" i="4" s="1"/>
  <c r="V5" i="4" a="1"/>
  <c r="V5" i="4" s="1"/>
  <c r="W5" i="4" a="1"/>
  <c r="W5" i="4" s="1"/>
  <c r="X5" i="4" a="1"/>
  <c r="X5" i="4" s="1"/>
  <c r="Y5" i="4" a="1"/>
  <c r="Y5" i="4" s="1"/>
  <c r="Z5" i="4" a="1"/>
  <c r="Z5" i="4" s="1"/>
  <c r="AA5" i="4" a="1"/>
  <c r="AA5" i="4" s="1"/>
  <c r="AB5" i="4" a="1"/>
  <c r="AB5" i="4" s="1"/>
  <c r="AC5" i="4" a="1"/>
  <c r="AC5" i="4" s="1"/>
  <c r="T6" i="4" a="1"/>
  <c r="T6" i="4" s="1"/>
  <c r="U6" i="4" a="1"/>
  <c r="U6" i="4" s="1"/>
  <c r="V6" i="4" a="1"/>
  <c r="V6" i="4" s="1"/>
  <c r="W6" i="4" a="1"/>
  <c r="W6" i="4" s="1"/>
  <c r="X6" i="4" a="1"/>
  <c r="X6" i="4" s="1"/>
  <c r="Y6" i="4" a="1"/>
  <c r="Y6" i="4" s="1"/>
  <c r="Z6" i="4" a="1"/>
  <c r="Z6" i="4" s="1"/>
  <c r="AA6" i="4" a="1"/>
  <c r="AA6" i="4" s="1"/>
  <c r="AB6" i="4" a="1"/>
  <c r="AB6" i="4" s="1"/>
  <c r="AC6" i="4" a="1"/>
  <c r="AC6" i="4" s="1"/>
  <c r="T7" i="4" a="1"/>
  <c r="T7" i="4" s="1"/>
  <c r="U7" i="4" a="1"/>
  <c r="U7" i="4" s="1"/>
  <c r="V7" i="4" a="1"/>
  <c r="V7" i="4" s="1"/>
  <c r="W7" i="4" a="1"/>
  <c r="W7" i="4" s="1"/>
  <c r="X7" i="4" a="1"/>
  <c r="X7" i="4" s="1"/>
  <c r="Y7" i="4" a="1"/>
  <c r="Y7" i="4" s="1"/>
  <c r="Z7" i="4" a="1"/>
  <c r="Z7" i="4" s="1"/>
  <c r="AA7" i="4" a="1"/>
  <c r="AA7" i="4" s="1"/>
  <c r="AB7" i="4" a="1"/>
  <c r="AB7" i="4" s="1"/>
  <c r="AC7" i="4" a="1"/>
  <c r="AC7" i="4" s="1"/>
  <c r="T8" i="4" a="1"/>
  <c r="T8" i="4" s="1"/>
  <c r="U8" i="4" a="1"/>
  <c r="U8" i="4" s="1"/>
  <c r="V8" i="4" a="1"/>
  <c r="V8" i="4" s="1"/>
  <c r="W8" i="4" a="1"/>
  <c r="W8" i="4" s="1"/>
  <c r="X8" i="4" a="1"/>
  <c r="X8" i="4" s="1"/>
  <c r="Y8" i="4" a="1"/>
  <c r="Y8" i="4" s="1"/>
  <c r="Z8" i="4" a="1"/>
  <c r="Z8" i="4" s="1"/>
  <c r="AA8" i="4" a="1"/>
  <c r="AA8" i="4" s="1"/>
  <c r="AB8" i="4" a="1"/>
  <c r="AB8" i="4" s="1"/>
  <c r="AC8" i="4" a="1"/>
  <c r="AC8" i="4" s="1"/>
  <c r="T9" i="4" a="1"/>
  <c r="T9" i="4" s="1"/>
  <c r="U9" i="4" a="1"/>
  <c r="U9" i="4" s="1"/>
  <c r="V9" i="4" a="1"/>
  <c r="V9" i="4" s="1"/>
  <c r="W9" i="4" a="1"/>
  <c r="W9" i="4" s="1"/>
  <c r="X9" i="4" a="1"/>
  <c r="X9" i="4" s="1"/>
  <c r="Y9" i="4" a="1"/>
  <c r="Y9" i="4" s="1"/>
  <c r="Z9" i="4" a="1"/>
  <c r="Z9" i="4" s="1"/>
  <c r="AA9" i="4" a="1"/>
  <c r="AA9" i="4" s="1"/>
  <c r="AB9" i="4" a="1"/>
  <c r="AB9" i="4" s="1"/>
  <c r="AC9" i="4" a="1"/>
  <c r="AC9" i="4" s="1"/>
  <c r="T10" i="4" a="1"/>
  <c r="T10" i="4" s="1"/>
  <c r="U10" i="4" a="1"/>
  <c r="U10" i="4" s="1"/>
  <c r="V10" i="4" a="1"/>
  <c r="V10" i="4" s="1"/>
  <c r="W10" i="4" a="1"/>
  <c r="W10" i="4" s="1"/>
  <c r="X10" i="4" a="1"/>
  <c r="X10" i="4" s="1"/>
  <c r="Y10" i="4" a="1"/>
  <c r="Y10" i="4" s="1"/>
  <c r="Z10" i="4" a="1"/>
  <c r="Z10" i="4" s="1"/>
  <c r="AA10" i="4" a="1"/>
  <c r="AA10" i="4" s="1"/>
  <c r="AB10" i="4" a="1"/>
  <c r="AB10" i="4" s="1"/>
  <c r="AC10" i="4" a="1"/>
  <c r="AC10" i="4" s="1"/>
  <c r="T11" i="4" a="1"/>
  <c r="T11" i="4" s="1"/>
  <c r="U11" i="4" a="1"/>
  <c r="U11" i="4" s="1"/>
  <c r="V11" i="4" a="1"/>
  <c r="V11" i="4" s="1"/>
  <c r="W11" i="4" a="1"/>
  <c r="W11" i="4" s="1"/>
  <c r="X11" i="4" a="1"/>
  <c r="X11" i="4" s="1"/>
  <c r="Y11" i="4" a="1"/>
  <c r="Y11" i="4" s="1"/>
  <c r="Z11" i="4" a="1"/>
  <c r="Z11" i="4" s="1"/>
  <c r="AA11" i="4" a="1"/>
  <c r="AA11" i="4" s="1"/>
  <c r="AB11" i="4" a="1"/>
  <c r="AB11" i="4" s="1"/>
  <c r="AC11" i="4" a="1"/>
  <c r="AC11" i="4" s="1"/>
  <c r="T12" i="4" a="1"/>
  <c r="T12" i="4" s="1"/>
  <c r="U12" i="4" a="1"/>
  <c r="U12" i="4" s="1"/>
  <c r="V12" i="4" a="1"/>
  <c r="V12" i="4" s="1"/>
  <c r="W12" i="4" a="1"/>
  <c r="W12" i="4" s="1"/>
  <c r="X12" i="4" a="1"/>
  <c r="X12" i="4" s="1"/>
  <c r="Y12" i="4" a="1"/>
  <c r="Y12" i="4" s="1"/>
  <c r="Z12" i="4" a="1"/>
  <c r="Z12" i="4" s="1"/>
  <c r="AA12" i="4" a="1"/>
  <c r="AA12" i="4" s="1"/>
  <c r="AB12" i="4" a="1"/>
  <c r="AB12" i="4" s="1"/>
  <c r="AC12" i="4" a="1"/>
  <c r="AC12" i="4" s="1"/>
  <c r="T13" i="4" a="1"/>
  <c r="T13" i="4" s="1"/>
  <c r="U13" i="4" a="1"/>
  <c r="U13" i="4" s="1"/>
  <c r="V13" i="4" a="1"/>
  <c r="V13" i="4" s="1"/>
  <c r="W13" i="4" a="1"/>
  <c r="W13" i="4" s="1"/>
  <c r="X13" i="4" a="1"/>
  <c r="X13" i="4" s="1"/>
  <c r="Y13" i="4" a="1"/>
  <c r="Y13" i="4" s="1"/>
  <c r="Z13" i="4" a="1"/>
  <c r="Z13" i="4" s="1"/>
  <c r="AA13" i="4" a="1"/>
  <c r="AA13" i="4" s="1"/>
  <c r="AB13" i="4" a="1"/>
  <c r="AB13" i="4" s="1"/>
  <c r="AC13" i="4" a="1"/>
  <c r="AC13" i="4" s="1"/>
  <c r="T14" i="4" a="1"/>
  <c r="T14" i="4" s="1"/>
  <c r="U14" i="4" a="1"/>
  <c r="U14" i="4" s="1"/>
  <c r="V14" i="4" a="1"/>
  <c r="V14" i="4" s="1"/>
  <c r="W14" i="4" a="1"/>
  <c r="W14" i="4" s="1"/>
  <c r="X14" i="4" a="1"/>
  <c r="X14" i="4" s="1"/>
  <c r="Y14" i="4" a="1"/>
  <c r="Y14" i="4" s="1"/>
  <c r="Z14" i="4" a="1"/>
  <c r="Z14" i="4" s="1"/>
  <c r="AA14" i="4" a="1"/>
  <c r="AA14" i="4" s="1"/>
  <c r="AB14" i="4" a="1"/>
  <c r="AB14" i="4" s="1"/>
  <c r="AC14" i="4" a="1"/>
  <c r="AC14" i="4" s="1"/>
  <c r="T15" i="4" a="1"/>
  <c r="T15" i="4" s="1"/>
  <c r="U15" i="4" a="1"/>
  <c r="U15" i="4" s="1"/>
  <c r="V15" i="4" a="1"/>
  <c r="V15" i="4" s="1"/>
  <c r="W15" i="4" a="1"/>
  <c r="W15" i="4" s="1"/>
  <c r="X15" i="4" a="1"/>
  <c r="X15" i="4" s="1"/>
  <c r="Y15" i="4" a="1"/>
  <c r="Y15" i="4" s="1"/>
  <c r="Z15" i="4" a="1"/>
  <c r="Z15" i="4" s="1"/>
  <c r="AA15" i="4" a="1"/>
  <c r="AA15" i="4" s="1"/>
  <c r="AB15" i="4" a="1"/>
  <c r="AB15" i="4" s="1"/>
  <c r="AC15" i="4" a="1"/>
  <c r="AC15" i="4" s="1"/>
  <c r="T16" i="4" a="1"/>
  <c r="T16" i="4" s="1"/>
  <c r="U16" i="4" a="1"/>
  <c r="U16" i="4" s="1"/>
  <c r="V16" i="4" a="1"/>
  <c r="V16" i="4" s="1"/>
  <c r="W16" i="4" a="1"/>
  <c r="W16" i="4" s="1"/>
  <c r="X16" i="4" a="1"/>
  <c r="X16" i="4" s="1"/>
  <c r="Y16" i="4" a="1"/>
  <c r="Y16" i="4" s="1"/>
  <c r="Z16" i="4" a="1"/>
  <c r="Z16" i="4" s="1"/>
  <c r="AA16" i="4" a="1"/>
  <c r="AA16" i="4" s="1"/>
  <c r="AB16" i="4" a="1"/>
  <c r="AB16" i="4" s="1"/>
  <c r="AC16" i="4" a="1"/>
  <c r="AC16" i="4" s="1"/>
  <c r="T17" i="4" a="1"/>
  <c r="T17" i="4" s="1"/>
  <c r="U17" i="4" a="1"/>
  <c r="U17" i="4" s="1"/>
  <c r="V17" i="4" a="1"/>
  <c r="V17" i="4" s="1"/>
  <c r="W17" i="4" a="1"/>
  <c r="W17" i="4" s="1"/>
  <c r="X17" i="4" a="1"/>
  <c r="X17" i="4" s="1"/>
  <c r="Y17" i="4" a="1"/>
  <c r="Y17" i="4" s="1"/>
  <c r="Z17" i="4" a="1"/>
  <c r="Z17" i="4" s="1"/>
  <c r="AA17" i="4" a="1"/>
  <c r="AA17" i="4" s="1"/>
  <c r="AB17" i="4" a="1"/>
  <c r="AB17" i="4" s="1"/>
  <c r="AC17" i="4" a="1"/>
  <c r="AC17" i="4" s="1"/>
  <c r="T18" i="4" a="1"/>
  <c r="T18" i="4" s="1"/>
  <c r="U18" i="4" a="1"/>
  <c r="U18" i="4" s="1"/>
  <c r="V18" i="4" a="1"/>
  <c r="V18" i="4" s="1"/>
  <c r="W18" i="4" a="1"/>
  <c r="W18" i="4" s="1"/>
  <c r="X18" i="4" a="1"/>
  <c r="X18" i="4" s="1"/>
  <c r="Y18" i="4" a="1"/>
  <c r="Y18" i="4" s="1"/>
  <c r="Z18" i="4" a="1"/>
  <c r="Z18" i="4" s="1"/>
  <c r="AA18" i="4" a="1"/>
  <c r="AA18" i="4" s="1"/>
  <c r="AB18" i="4" a="1"/>
  <c r="AB18" i="4" s="1"/>
  <c r="AC18" i="4" a="1"/>
  <c r="AC18" i="4" s="1"/>
  <c r="T19" i="4" a="1"/>
  <c r="T19" i="4" s="1"/>
  <c r="U19" i="4" a="1"/>
  <c r="U19" i="4" s="1"/>
  <c r="V19" i="4" a="1"/>
  <c r="V19" i="4" s="1"/>
  <c r="W19" i="4" a="1"/>
  <c r="W19" i="4" s="1"/>
  <c r="X19" i="4" a="1"/>
  <c r="X19" i="4" s="1"/>
  <c r="Y19" i="4" a="1"/>
  <c r="Y19" i="4" s="1"/>
  <c r="Z19" i="4" a="1"/>
  <c r="Z19" i="4" s="1"/>
  <c r="AA19" i="4" a="1"/>
  <c r="AA19" i="4" s="1"/>
  <c r="AB19" i="4" a="1"/>
  <c r="AB19" i="4" s="1"/>
  <c r="AC19" i="4" a="1"/>
  <c r="AC19" i="4" s="1"/>
  <c r="T20" i="4" a="1"/>
  <c r="T20" i="4" s="1"/>
  <c r="U20" i="4" a="1"/>
  <c r="U20" i="4" s="1"/>
  <c r="V20" i="4" a="1"/>
  <c r="V20" i="4" s="1"/>
  <c r="W20" i="4" a="1"/>
  <c r="W20" i="4" s="1"/>
  <c r="X20" i="4" a="1"/>
  <c r="X20" i="4" s="1"/>
  <c r="Y20" i="4" a="1"/>
  <c r="Y20" i="4" s="1"/>
  <c r="Z20" i="4" a="1"/>
  <c r="Z20" i="4" s="1"/>
  <c r="AA20" i="4" a="1"/>
  <c r="AA20" i="4" s="1"/>
  <c r="AB20" i="4" a="1"/>
  <c r="AB20" i="4" s="1"/>
  <c r="AC20" i="4" a="1"/>
  <c r="AC20" i="4" s="1"/>
  <c r="T21" i="4" a="1"/>
  <c r="T21" i="4" s="1"/>
  <c r="U21" i="4" a="1"/>
  <c r="U21" i="4" s="1"/>
  <c r="V21" i="4" a="1"/>
  <c r="V21" i="4" s="1"/>
  <c r="W21" i="4" a="1"/>
  <c r="W21" i="4" s="1"/>
  <c r="X21" i="4" a="1"/>
  <c r="X21" i="4" s="1"/>
  <c r="Y21" i="4" a="1"/>
  <c r="Y21" i="4" s="1"/>
  <c r="Z21" i="4" a="1"/>
  <c r="Z21" i="4" s="1"/>
  <c r="AA21" i="4" a="1"/>
  <c r="AA21" i="4" s="1"/>
  <c r="AB21" i="4" a="1"/>
  <c r="AB21" i="4" s="1"/>
  <c r="AC21" i="4" a="1"/>
  <c r="AC21" i="4" s="1"/>
  <c r="T22" i="4" a="1"/>
  <c r="T22" i="4" s="1"/>
  <c r="U22" i="4" a="1"/>
  <c r="U22" i="4" s="1"/>
  <c r="V22" i="4" a="1"/>
  <c r="V22" i="4" s="1"/>
  <c r="W22" i="4" a="1"/>
  <c r="W22" i="4" s="1"/>
  <c r="X22" i="4" a="1"/>
  <c r="X22" i="4" s="1"/>
  <c r="Y22" i="4" a="1"/>
  <c r="Y22" i="4" s="1"/>
  <c r="Z22" i="4" a="1"/>
  <c r="Z22" i="4" s="1"/>
  <c r="AA22" i="4" a="1"/>
  <c r="AA22" i="4" s="1"/>
  <c r="AB22" i="4" a="1"/>
  <c r="AB22" i="4" s="1"/>
  <c r="AC22" i="4" a="1"/>
  <c r="AC22" i="4" s="1"/>
  <c r="T23" i="4" a="1"/>
  <c r="T23" i="4" s="1"/>
  <c r="U23" i="4" a="1"/>
  <c r="U23" i="4" s="1"/>
  <c r="V23" i="4" a="1"/>
  <c r="V23" i="4" s="1"/>
  <c r="W23" i="4" a="1"/>
  <c r="W23" i="4" s="1"/>
  <c r="X23" i="4" a="1"/>
  <c r="X23" i="4" s="1"/>
  <c r="Y23" i="4" a="1"/>
  <c r="Y23" i="4" s="1"/>
  <c r="Z23" i="4" a="1"/>
  <c r="Z23" i="4" s="1"/>
  <c r="AA23" i="4" a="1"/>
  <c r="AA23" i="4" s="1"/>
  <c r="AB23" i="4" a="1"/>
  <c r="AB23" i="4" s="1"/>
  <c r="AC23" i="4" a="1"/>
  <c r="AC23" i="4" s="1"/>
  <c r="T24" i="4" a="1"/>
  <c r="T24" i="4" s="1"/>
  <c r="U24" i="4" a="1"/>
  <c r="U24" i="4" s="1"/>
  <c r="V24" i="4" a="1"/>
  <c r="V24" i="4" s="1"/>
  <c r="W24" i="4" a="1"/>
  <c r="W24" i="4" s="1"/>
  <c r="X24" i="4" a="1"/>
  <c r="X24" i="4" s="1"/>
  <c r="Y24" i="4" a="1"/>
  <c r="Y24" i="4" s="1"/>
  <c r="Z24" i="4" a="1"/>
  <c r="Z24" i="4" s="1"/>
  <c r="AA24" i="4" a="1"/>
  <c r="AA24" i="4" s="1"/>
  <c r="AB24" i="4" a="1"/>
  <c r="AB24" i="4" s="1"/>
  <c r="AC24" i="4" a="1"/>
  <c r="AC24" i="4" s="1"/>
  <c r="T25" i="4" a="1"/>
  <c r="T25" i="4" s="1"/>
  <c r="U25" i="4" a="1"/>
  <c r="U25" i="4" s="1"/>
  <c r="V25" i="4" a="1"/>
  <c r="V25" i="4" s="1"/>
  <c r="W25" i="4" a="1"/>
  <c r="W25" i="4" s="1"/>
  <c r="X25" i="4" a="1"/>
  <c r="X25" i="4" s="1"/>
  <c r="Y25" i="4" a="1"/>
  <c r="Y25" i="4" s="1"/>
  <c r="Z25" i="4" a="1"/>
  <c r="Z25" i="4" s="1"/>
  <c r="AA25" i="4" a="1"/>
  <c r="AA25" i="4" s="1"/>
  <c r="AB25" i="4" a="1"/>
  <c r="AB25" i="4" s="1"/>
  <c r="AC25" i="4" a="1"/>
  <c r="AC25" i="4" s="1"/>
  <c r="T26" i="4" a="1"/>
  <c r="T26" i="4" s="1"/>
  <c r="U26" i="4" a="1"/>
  <c r="U26" i="4" s="1"/>
  <c r="V26" i="4" a="1"/>
  <c r="V26" i="4" s="1"/>
  <c r="W26" i="4" a="1"/>
  <c r="W26" i="4" s="1"/>
  <c r="X26" i="4" a="1"/>
  <c r="X26" i="4" s="1"/>
  <c r="Y26" i="4" a="1"/>
  <c r="Y26" i="4" s="1"/>
  <c r="Z26" i="4" a="1"/>
  <c r="Z26" i="4" s="1"/>
  <c r="AA26" i="4" a="1"/>
  <c r="AA26" i="4" s="1"/>
  <c r="AB26" i="4" a="1"/>
  <c r="AB26" i="4" s="1"/>
  <c r="AC26" i="4" a="1"/>
  <c r="AC26" i="4" s="1"/>
  <c r="T27" i="4" a="1"/>
  <c r="T27" i="4" s="1"/>
  <c r="U27" i="4" a="1"/>
  <c r="U27" i="4" s="1"/>
  <c r="V27" i="4" a="1"/>
  <c r="V27" i="4" s="1"/>
  <c r="W27" i="4" a="1"/>
  <c r="W27" i="4" s="1"/>
  <c r="X27" i="4" a="1"/>
  <c r="X27" i="4" s="1"/>
  <c r="Y27" i="4" a="1"/>
  <c r="Y27" i="4" s="1"/>
  <c r="Z27" i="4" a="1"/>
  <c r="Z27" i="4" s="1"/>
  <c r="AA27" i="4" a="1"/>
  <c r="AA27" i="4" s="1"/>
  <c r="AB27" i="4" a="1"/>
  <c r="AB27" i="4" s="1"/>
  <c r="AC27" i="4" a="1"/>
  <c r="AC27" i="4" s="1"/>
  <c r="T28" i="4" a="1"/>
  <c r="T28" i="4" s="1"/>
  <c r="U28" i="4" a="1"/>
  <c r="U28" i="4" s="1"/>
  <c r="V28" i="4" a="1"/>
  <c r="V28" i="4" s="1"/>
  <c r="W28" i="4" a="1"/>
  <c r="W28" i="4" s="1"/>
  <c r="X28" i="4" a="1"/>
  <c r="X28" i="4" s="1"/>
  <c r="Y28" i="4" a="1"/>
  <c r="Y28" i="4" s="1"/>
  <c r="Z28" i="4" a="1"/>
  <c r="Z28" i="4" s="1"/>
  <c r="AA28" i="4" a="1"/>
  <c r="AA28" i="4" s="1"/>
  <c r="AB28" i="4" a="1"/>
  <c r="AB28" i="4" s="1"/>
  <c r="AC28" i="4" a="1"/>
  <c r="AC28" i="4" s="1"/>
  <c r="T29" i="4" a="1"/>
  <c r="T29" i="4" s="1"/>
  <c r="U29" i="4" a="1"/>
  <c r="U29" i="4" s="1"/>
  <c r="V29" i="4" a="1"/>
  <c r="V29" i="4" s="1"/>
  <c r="W29" i="4" a="1"/>
  <c r="W29" i="4" s="1"/>
  <c r="X29" i="4" a="1"/>
  <c r="X29" i="4" s="1"/>
  <c r="Y29" i="4" a="1"/>
  <c r="Y29" i="4" s="1"/>
  <c r="Z29" i="4" a="1"/>
  <c r="Z29" i="4" s="1"/>
  <c r="AA29" i="4" a="1"/>
  <c r="AA29" i="4" s="1"/>
  <c r="AB29" i="4" a="1"/>
  <c r="AB29" i="4" s="1"/>
  <c r="AC29" i="4" a="1"/>
  <c r="AC29" i="4" s="1"/>
  <c r="T30" i="4" a="1"/>
  <c r="T30" i="4" s="1"/>
  <c r="U30" i="4" a="1"/>
  <c r="U30" i="4" s="1"/>
  <c r="V30" i="4" a="1"/>
  <c r="V30" i="4" s="1"/>
  <c r="W30" i="4" a="1"/>
  <c r="W30" i="4" s="1"/>
  <c r="X30" i="4" a="1"/>
  <c r="X30" i="4" s="1"/>
  <c r="Y30" i="4" a="1"/>
  <c r="Y30" i="4" s="1"/>
  <c r="Z30" i="4" a="1"/>
  <c r="Z30" i="4" s="1"/>
  <c r="AA30" i="4" a="1"/>
  <c r="AA30" i="4" s="1"/>
  <c r="AB30" i="4" a="1"/>
  <c r="AB30" i="4" s="1"/>
  <c r="AC30" i="4" a="1"/>
  <c r="AC30" i="4" s="1"/>
  <c r="T31" i="4" a="1"/>
  <c r="T31" i="4" s="1"/>
  <c r="U31" i="4" a="1"/>
  <c r="U31" i="4" s="1"/>
  <c r="V31" i="4" a="1"/>
  <c r="V31" i="4" s="1"/>
  <c r="W31" i="4" a="1"/>
  <c r="W31" i="4" s="1"/>
  <c r="X31" i="4" a="1"/>
  <c r="X31" i="4" s="1"/>
  <c r="Y31" i="4" a="1"/>
  <c r="Y31" i="4" s="1"/>
  <c r="Z31" i="4" a="1"/>
  <c r="Z31" i="4" s="1"/>
  <c r="AA31" i="4" a="1"/>
  <c r="AA31" i="4" s="1"/>
  <c r="AB31" i="4" a="1"/>
  <c r="AB31" i="4" s="1"/>
  <c r="AC31" i="4" a="1"/>
  <c r="AC31" i="4" s="1"/>
  <c r="T32" i="4" a="1"/>
  <c r="T32" i="4" s="1"/>
  <c r="U32" i="4" a="1"/>
  <c r="U32" i="4" s="1"/>
  <c r="V32" i="4" a="1"/>
  <c r="V32" i="4" s="1"/>
  <c r="W32" i="4" a="1"/>
  <c r="W32" i="4" s="1"/>
  <c r="X32" i="4" a="1"/>
  <c r="X32" i="4" s="1"/>
  <c r="Y32" i="4" a="1"/>
  <c r="Y32" i="4" s="1"/>
  <c r="Z32" i="4" a="1"/>
  <c r="Z32" i="4" s="1"/>
  <c r="AA32" i="4" a="1"/>
  <c r="AA32" i="4" s="1"/>
  <c r="AB32" i="4" a="1"/>
  <c r="AB32" i="4" s="1"/>
  <c r="AC32" i="4" a="1"/>
  <c r="AC32" i="4" s="1"/>
  <c r="T33" i="4" a="1"/>
  <c r="T33" i="4" s="1"/>
  <c r="U33" i="4" a="1"/>
  <c r="U33" i="4" s="1"/>
  <c r="V33" i="4" a="1"/>
  <c r="V33" i="4" s="1"/>
  <c r="W33" i="4" a="1"/>
  <c r="W33" i="4" s="1"/>
  <c r="X33" i="4" a="1"/>
  <c r="X33" i="4" s="1"/>
  <c r="Y33" i="4" a="1"/>
  <c r="Y33" i="4" s="1"/>
  <c r="Z33" i="4" a="1"/>
  <c r="Z33" i="4" s="1"/>
  <c r="AA33" i="4" a="1"/>
  <c r="AA33" i="4" s="1"/>
  <c r="AB33" i="4" a="1"/>
  <c r="AB33" i="4" s="1"/>
  <c r="AC33" i="4" a="1"/>
  <c r="AC33" i="4" s="1"/>
  <c r="T34" i="4" a="1"/>
  <c r="T34" i="4" s="1"/>
  <c r="U34" i="4" a="1"/>
  <c r="U34" i="4" s="1"/>
  <c r="V34" i="4" a="1"/>
  <c r="V34" i="4" s="1"/>
  <c r="W34" i="4" a="1"/>
  <c r="W34" i="4" s="1"/>
  <c r="X34" i="4" a="1"/>
  <c r="X34" i="4" s="1"/>
  <c r="Y34" i="4" a="1"/>
  <c r="Y34" i="4" s="1"/>
  <c r="Z34" i="4" a="1"/>
  <c r="Z34" i="4" s="1"/>
  <c r="AA34" i="4" a="1"/>
  <c r="AA34" i="4" s="1"/>
  <c r="AB34" i="4" a="1"/>
  <c r="AB34" i="4" s="1"/>
  <c r="AC34" i="4" a="1"/>
  <c r="AC34" i="4" s="1"/>
  <c r="T35" i="4" a="1"/>
  <c r="T35" i="4" s="1"/>
  <c r="U35" i="4" a="1"/>
  <c r="U35" i="4" s="1"/>
  <c r="V35" i="4" a="1"/>
  <c r="V35" i="4" s="1"/>
  <c r="W35" i="4" a="1"/>
  <c r="W35" i="4" s="1"/>
  <c r="X35" i="4" a="1"/>
  <c r="X35" i="4" s="1"/>
  <c r="Y35" i="4" a="1"/>
  <c r="Y35" i="4" s="1"/>
  <c r="Z35" i="4" a="1"/>
  <c r="Z35" i="4" s="1"/>
  <c r="AA35" i="4" a="1"/>
  <c r="AA35" i="4" s="1"/>
  <c r="AB35" i="4" a="1"/>
  <c r="AB35" i="4" s="1"/>
  <c r="AC35" i="4" a="1"/>
  <c r="AC35" i="4" s="1"/>
  <c r="T36" i="4" a="1"/>
  <c r="T36" i="4" s="1"/>
  <c r="U36" i="4" a="1"/>
  <c r="U36" i="4" s="1"/>
  <c r="V36" i="4" a="1"/>
  <c r="V36" i="4" s="1"/>
  <c r="W36" i="4" a="1"/>
  <c r="W36" i="4" s="1"/>
  <c r="X36" i="4" a="1"/>
  <c r="X36" i="4" s="1"/>
  <c r="Y36" i="4" a="1"/>
  <c r="Y36" i="4" s="1"/>
  <c r="Z36" i="4" a="1"/>
  <c r="Z36" i="4" s="1"/>
  <c r="AA36" i="4" a="1"/>
  <c r="AA36" i="4" s="1"/>
  <c r="AB36" i="4" a="1"/>
  <c r="AB36" i="4" s="1"/>
  <c r="AC36" i="4" a="1"/>
  <c r="AC36" i="4" s="1"/>
  <c r="T37" i="4" a="1"/>
  <c r="T37" i="4" s="1"/>
  <c r="U37" i="4" a="1"/>
  <c r="U37" i="4" s="1"/>
  <c r="V37" i="4" a="1"/>
  <c r="V37" i="4" s="1"/>
  <c r="W37" i="4" a="1"/>
  <c r="W37" i="4" s="1"/>
  <c r="X37" i="4" a="1"/>
  <c r="X37" i="4" s="1"/>
  <c r="Y37" i="4" a="1"/>
  <c r="Y37" i="4" s="1"/>
  <c r="Z37" i="4" a="1"/>
  <c r="Z37" i="4" s="1"/>
  <c r="AA37" i="4" a="1"/>
  <c r="AA37" i="4" s="1"/>
  <c r="AB37" i="4" a="1"/>
  <c r="AB37" i="4" s="1"/>
  <c r="AC37" i="4" a="1"/>
  <c r="AC37" i="4" s="1"/>
  <c r="T38" i="4" a="1"/>
  <c r="T38" i="4" s="1"/>
  <c r="U38" i="4" a="1"/>
  <c r="U38" i="4" s="1"/>
  <c r="V38" i="4" a="1"/>
  <c r="V38" i="4" s="1"/>
  <c r="W38" i="4" a="1"/>
  <c r="W38" i="4" s="1"/>
  <c r="X38" i="4" a="1"/>
  <c r="X38" i="4" s="1"/>
  <c r="Y38" i="4" a="1"/>
  <c r="Y38" i="4" s="1"/>
  <c r="Z38" i="4" a="1"/>
  <c r="Z38" i="4" s="1"/>
  <c r="AA38" i="4" a="1"/>
  <c r="AA38" i="4" s="1"/>
  <c r="AB38" i="4" a="1"/>
  <c r="AB38" i="4" s="1"/>
  <c r="AC38" i="4" a="1"/>
  <c r="AC38" i="4" s="1"/>
  <c r="T39" i="4" a="1"/>
  <c r="T39" i="4" s="1"/>
  <c r="U39" i="4" a="1"/>
  <c r="U39" i="4" s="1"/>
  <c r="V39" i="4" a="1"/>
  <c r="V39" i="4" s="1"/>
  <c r="W39" i="4" a="1"/>
  <c r="W39" i="4" s="1"/>
  <c r="X39" i="4" a="1"/>
  <c r="X39" i="4" s="1"/>
  <c r="Y39" i="4" a="1"/>
  <c r="Y39" i="4" s="1"/>
  <c r="Z39" i="4" a="1"/>
  <c r="Z39" i="4" s="1"/>
  <c r="AA39" i="4" a="1"/>
  <c r="AA39" i="4" s="1"/>
  <c r="AB39" i="4" a="1"/>
  <c r="AB39" i="4" s="1"/>
  <c r="AC39" i="4" a="1"/>
  <c r="AC39" i="4" s="1"/>
  <c r="T40" i="4" a="1"/>
  <c r="T40" i="4" s="1"/>
  <c r="U40" i="4" a="1"/>
  <c r="U40" i="4" s="1"/>
  <c r="V40" i="4" a="1"/>
  <c r="V40" i="4" s="1"/>
  <c r="W40" i="4" a="1"/>
  <c r="W40" i="4" s="1"/>
  <c r="X40" i="4" a="1"/>
  <c r="X40" i="4" s="1"/>
  <c r="Y40" i="4" a="1"/>
  <c r="Y40" i="4" s="1"/>
  <c r="Z40" i="4" a="1"/>
  <c r="Z40" i="4" s="1"/>
  <c r="AA40" i="4" a="1"/>
  <c r="AA40" i="4" s="1"/>
  <c r="AB40" i="4" a="1"/>
  <c r="AB40" i="4" s="1"/>
  <c r="AC40" i="4" a="1"/>
  <c r="AC40" i="4" s="1"/>
  <c r="T41" i="4" a="1"/>
  <c r="T41" i="4" s="1"/>
  <c r="U41" i="4" a="1"/>
  <c r="U41" i="4" s="1"/>
  <c r="V41" i="4" a="1"/>
  <c r="V41" i="4" s="1"/>
  <c r="W41" i="4" a="1"/>
  <c r="W41" i="4" s="1"/>
  <c r="X41" i="4" a="1"/>
  <c r="X41" i="4" s="1"/>
  <c r="Y41" i="4" a="1"/>
  <c r="Y41" i="4" s="1"/>
  <c r="Z41" i="4" a="1"/>
  <c r="Z41" i="4" s="1"/>
  <c r="AA41" i="4" a="1"/>
  <c r="AA41" i="4" s="1"/>
  <c r="AB41" i="4" a="1"/>
  <c r="AB41" i="4" s="1"/>
  <c r="AC41" i="4" a="1"/>
  <c r="AC41" i="4" s="1"/>
  <c r="T42" i="4" a="1"/>
  <c r="T42" i="4" s="1"/>
  <c r="U42" i="4" a="1"/>
  <c r="U42" i="4" s="1"/>
  <c r="V42" i="4" a="1"/>
  <c r="V42" i="4" s="1"/>
  <c r="W42" i="4" a="1"/>
  <c r="W42" i="4" s="1"/>
  <c r="X42" i="4" a="1"/>
  <c r="X42" i="4" s="1"/>
  <c r="Y42" i="4" a="1"/>
  <c r="Y42" i="4" s="1"/>
  <c r="Z42" i="4" a="1"/>
  <c r="Z42" i="4" s="1"/>
  <c r="AA42" i="4" a="1"/>
  <c r="AA42" i="4" s="1"/>
  <c r="AB42" i="4" a="1"/>
  <c r="AB42" i="4" s="1"/>
  <c r="AC42" i="4" a="1"/>
  <c r="AC42" i="4" s="1"/>
  <c r="T43" i="4" a="1"/>
  <c r="T43" i="4" s="1"/>
  <c r="U43" i="4" a="1"/>
  <c r="U43" i="4" s="1"/>
  <c r="V43" i="4" a="1"/>
  <c r="V43" i="4" s="1"/>
  <c r="W43" i="4" a="1"/>
  <c r="W43" i="4" s="1"/>
  <c r="X43" i="4" a="1"/>
  <c r="X43" i="4" s="1"/>
  <c r="Y43" i="4" a="1"/>
  <c r="Y43" i="4" s="1"/>
  <c r="Z43" i="4" a="1"/>
  <c r="Z43" i="4" s="1"/>
  <c r="AA43" i="4" a="1"/>
  <c r="AA43" i="4" s="1"/>
  <c r="AB43" i="4" a="1"/>
  <c r="AB43" i="4" s="1"/>
  <c r="AC43" i="4" a="1"/>
  <c r="AC43" i="4" s="1"/>
  <c r="T44" i="4" a="1"/>
  <c r="T44" i="4" s="1"/>
  <c r="U44" i="4" a="1"/>
  <c r="U44" i="4" s="1"/>
  <c r="V44" i="4" a="1"/>
  <c r="V44" i="4" s="1"/>
  <c r="W44" i="4" a="1"/>
  <c r="W44" i="4" s="1"/>
  <c r="X44" i="4" a="1"/>
  <c r="X44" i="4" s="1"/>
  <c r="Y44" i="4" a="1"/>
  <c r="Y44" i="4" s="1"/>
  <c r="Z44" i="4" a="1"/>
  <c r="Z44" i="4" s="1"/>
  <c r="AA44" i="4" a="1"/>
  <c r="AA44" i="4" s="1"/>
  <c r="AB44" i="4" a="1"/>
  <c r="AB44" i="4" s="1"/>
  <c r="AC44" i="4" a="1"/>
  <c r="AC44" i="4" s="1"/>
  <c r="T45" i="4" a="1"/>
  <c r="T45" i="4" s="1"/>
  <c r="U45" i="4" a="1"/>
  <c r="U45" i="4" s="1"/>
  <c r="V45" i="4" a="1"/>
  <c r="V45" i="4" s="1"/>
  <c r="W45" i="4" a="1"/>
  <c r="W45" i="4" s="1"/>
  <c r="X45" i="4" a="1"/>
  <c r="X45" i="4" s="1"/>
  <c r="Y45" i="4" a="1"/>
  <c r="Y45" i="4" s="1"/>
  <c r="Z45" i="4" a="1"/>
  <c r="Z45" i="4" s="1"/>
  <c r="AA45" i="4" a="1"/>
  <c r="AA45" i="4" s="1"/>
  <c r="AB45" i="4" a="1"/>
  <c r="AB45" i="4" s="1"/>
  <c r="AC45" i="4" a="1"/>
  <c r="AC45" i="4" s="1"/>
  <c r="T46" i="4" a="1"/>
  <c r="T46" i="4" s="1"/>
  <c r="U46" i="4" a="1"/>
  <c r="U46" i="4" s="1"/>
  <c r="V46" i="4" a="1"/>
  <c r="V46" i="4" s="1"/>
  <c r="W46" i="4" a="1"/>
  <c r="W46" i="4" s="1"/>
  <c r="X46" i="4" a="1"/>
  <c r="X46" i="4" s="1"/>
  <c r="Y46" i="4" a="1"/>
  <c r="Y46" i="4" s="1"/>
  <c r="Z46" i="4" a="1"/>
  <c r="Z46" i="4" s="1"/>
  <c r="AA46" i="4" a="1"/>
  <c r="AA46" i="4" s="1"/>
  <c r="AB46" i="4" a="1"/>
  <c r="AB46" i="4" s="1"/>
  <c r="AC46" i="4" a="1"/>
  <c r="AC46" i="4" s="1"/>
  <c r="T47" i="4" a="1"/>
  <c r="T47" i="4" s="1"/>
  <c r="U47" i="4" a="1"/>
  <c r="U47" i="4" s="1"/>
  <c r="V47" i="4" a="1"/>
  <c r="V47" i="4" s="1"/>
  <c r="W47" i="4" a="1"/>
  <c r="W47" i="4" s="1"/>
  <c r="X47" i="4" a="1"/>
  <c r="X47" i="4" s="1"/>
  <c r="Y47" i="4" a="1"/>
  <c r="Y47" i="4" s="1"/>
  <c r="Z47" i="4" a="1"/>
  <c r="Z47" i="4" s="1"/>
  <c r="AA47" i="4" a="1"/>
  <c r="AA47" i="4" s="1"/>
  <c r="AB47" i="4" a="1"/>
  <c r="AB47" i="4" s="1"/>
  <c r="AC47" i="4" a="1"/>
  <c r="AC47" i="4" s="1"/>
  <c r="T48" i="4" a="1"/>
  <c r="T48" i="4" s="1"/>
  <c r="U48" i="4" a="1"/>
  <c r="U48" i="4" s="1"/>
  <c r="V48" i="4" a="1"/>
  <c r="V48" i="4" s="1"/>
  <c r="W48" i="4" a="1"/>
  <c r="W48" i="4" s="1"/>
  <c r="X48" i="4" a="1"/>
  <c r="X48" i="4" s="1"/>
  <c r="Y48" i="4" a="1"/>
  <c r="Y48" i="4" s="1"/>
  <c r="Z48" i="4" a="1"/>
  <c r="Z48" i="4" s="1"/>
  <c r="AA48" i="4" a="1"/>
  <c r="AA48" i="4" s="1"/>
  <c r="AB48" i="4" a="1"/>
  <c r="AB48" i="4" s="1"/>
  <c r="AC48" i="4" a="1"/>
  <c r="AC48" i="4" s="1"/>
  <c r="T49" i="4" a="1"/>
  <c r="T49" i="4" s="1"/>
  <c r="U49" i="4" a="1"/>
  <c r="U49" i="4" s="1"/>
  <c r="V49" i="4" a="1"/>
  <c r="V49" i="4" s="1"/>
  <c r="W49" i="4" a="1"/>
  <c r="W49" i="4" s="1"/>
  <c r="X49" i="4" a="1"/>
  <c r="X49" i="4" s="1"/>
  <c r="Y49" i="4" a="1"/>
  <c r="Y49" i="4" s="1"/>
  <c r="Z49" i="4" a="1"/>
  <c r="Z49" i="4" s="1"/>
  <c r="AA49" i="4" a="1"/>
  <c r="AA49" i="4" s="1"/>
  <c r="AB49" i="4" a="1"/>
  <c r="AB49" i="4" s="1"/>
  <c r="AC49" i="4" a="1"/>
  <c r="AC49" i="4" s="1"/>
  <c r="T50" i="4" a="1"/>
  <c r="T50" i="4" s="1"/>
  <c r="U50" i="4" a="1"/>
  <c r="U50" i="4" s="1"/>
  <c r="V50" i="4" a="1"/>
  <c r="V50" i="4" s="1"/>
  <c r="W50" i="4" a="1"/>
  <c r="W50" i="4" s="1"/>
  <c r="X50" i="4" a="1"/>
  <c r="X50" i="4" s="1"/>
  <c r="Y50" i="4" a="1"/>
  <c r="Y50" i="4" s="1"/>
  <c r="Z50" i="4" a="1"/>
  <c r="Z50" i="4" s="1"/>
  <c r="AA50" i="4" a="1"/>
  <c r="AA50" i="4" s="1"/>
  <c r="AB50" i="4" a="1"/>
  <c r="AB50" i="4" s="1"/>
  <c r="AC50" i="4" a="1"/>
  <c r="AC50" i="4" s="1"/>
  <c r="T51" i="4" a="1"/>
  <c r="T51" i="4" s="1"/>
  <c r="U51" i="4" a="1"/>
  <c r="U51" i="4" s="1"/>
  <c r="V51" i="4" a="1"/>
  <c r="V51" i="4" s="1"/>
  <c r="W51" i="4" a="1"/>
  <c r="W51" i="4" s="1"/>
  <c r="X51" i="4" a="1"/>
  <c r="X51" i="4" s="1"/>
  <c r="Y51" i="4" a="1"/>
  <c r="Y51" i="4" s="1"/>
  <c r="Z51" i="4" a="1"/>
  <c r="Z51" i="4" s="1"/>
  <c r="AA51" i="4" a="1"/>
  <c r="AA51" i="4" s="1"/>
  <c r="AB51" i="4" a="1"/>
  <c r="AB51" i="4" s="1"/>
  <c r="AC51" i="4" a="1"/>
  <c r="AC51" i="4" s="1"/>
  <c r="T52" i="4" a="1"/>
  <c r="T52" i="4" s="1"/>
  <c r="U52" i="4" a="1"/>
  <c r="U52" i="4" s="1"/>
  <c r="V52" i="4" a="1"/>
  <c r="V52" i="4" s="1"/>
  <c r="W52" i="4" a="1"/>
  <c r="W52" i="4" s="1"/>
  <c r="X52" i="4" a="1"/>
  <c r="X52" i="4" s="1"/>
  <c r="Y52" i="4" a="1"/>
  <c r="Y52" i="4" s="1"/>
  <c r="Z52" i="4" a="1"/>
  <c r="Z52" i="4" s="1"/>
  <c r="AA52" i="4" a="1"/>
  <c r="AA52" i="4" s="1"/>
  <c r="AB52" i="4" a="1"/>
  <c r="AB52" i="4" s="1"/>
  <c r="AC52" i="4" a="1"/>
  <c r="AC52" i="4" s="1"/>
  <c r="T53" i="4" a="1"/>
  <c r="T53" i="4" s="1"/>
  <c r="U53" i="4" a="1"/>
  <c r="U53" i="4" s="1"/>
  <c r="V53" i="4" a="1"/>
  <c r="V53" i="4" s="1"/>
  <c r="W53" i="4" a="1"/>
  <c r="W53" i="4" s="1"/>
  <c r="X53" i="4" a="1"/>
  <c r="X53" i="4" s="1"/>
  <c r="Y53" i="4" a="1"/>
  <c r="Y53" i="4" s="1"/>
  <c r="Z53" i="4" a="1"/>
  <c r="Z53" i="4" s="1"/>
  <c r="AA53" i="4" a="1"/>
  <c r="AA53" i="4" s="1"/>
  <c r="AB53" i="4" a="1"/>
  <c r="AB53" i="4" s="1"/>
  <c r="AC53" i="4" a="1"/>
  <c r="AC53" i="4" s="1"/>
  <c r="T54" i="4" a="1"/>
  <c r="T54" i="4" s="1"/>
  <c r="U54" i="4" a="1"/>
  <c r="U54" i="4" s="1"/>
  <c r="V54" i="4" a="1"/>
  <c r="V54" i="4" s="1"/>
  <c r="W54" i="4" a="1"/>
  <c r="W54" i="4" s="1"/>
  <c r="X54" i="4" a="1"/>
  <c r="X54" i="4" s="1"/>
  <c r="Y54" i="4" a="1"/>
  <c r="Y54" i="4" s="1"/>
  <c r="Z54" i="4" a="1"/>
  <c r="Z54" i="4" s="1"/>
  <c r="AA54" i="4" a="1"/>
  <c r="AA54" i="4" s="1"/>
  <c r="AB54" i="4" a="1"/>
  <c r="AB54" i="4" s="1"/>
  <c r="AC54" i="4" a="1"/>
  <c r="AC54" i="4" s="1"/>
  <c r="T55" i="4" a="1"/>
  <c r="T55" i="4" s="1"/>
  <c r="U55" i="4" a="1"/>
  <c r="U55" i="4" s="1"/>
  <c r="V55" i="4" a="1"/>
  <c r="V55" i="4" s="1"/>
  <c r="W55" i="4" a="1"/>
  <c r="W55" i="4" s="1"/>
  <c r="X55" i="4" a="1"/>
  <c r="X55" i="4" s="1"/>
  <c r="Y55" i="4" a="1"/>
  <c r="Y55" i="4" s="1"/>
  <c r="Z55" i="4" a="1"/>
  <c r="Z55" i="4" s="1"/>
  <c r="AA55" i="4" a="1"/>
  <c r="AA55" i="4" s="1"/>
  <c r="AB55" i="4" a="1"/>
  <c r="AB55" i="4" s="1"/>
  <c r="AC55" i="4" a="1"/>
  <c r="AC55" i="4" s="1"/>
  <c r="T56" i="4" a="1"/>
  <c r="T56" i="4" s="1"/>
  <c r="U56" i="4" a="1"/>
  <c r="U56" i="4" s="1"/>
  <c r="V56" i="4" a="1"/>
  <c r="V56" i="4" s="1"/>
  <c r="W56" i="4" a="1"/>
  <c r="W56" i="4" s="1"/>
  <c r="X56" i="4" a="1"/>
  <c r="X56" i="4" s="1"/>
  <c r="Y56" i="4" a="1"/>
  <c r="Y56" i="4" s="1"/>
  <c r="Z56" i="4" a="1"/>
  <c r="Z56" i="4" s="1"/>
  <c r="AA56" i="4" a="1"/>
  <c r="AA56" i="4" s="1"/>
  <c r="AB56" i="4" a="1"/>
  <c r="AB56" i="4" s="1"/>
  <c r="AC56" i="4" a="1"/>
  <c r="AC56" i="4" s="1"/>
  <c r="T57" i="4" a="1"/>
  <c r="T57" i="4" s="1"/>
  <c r="U57" i="4" a="1"/>
  <c r="U57" i="4" s="1"/>
  <c r="V57" i="4" a="1"/>
  <c r="V57" i="4" s="1"/>
  <c r="W57" i="4" a="1"/>
  <c r="W57" i="4" s="1"/>
  <c r="X57" i="4" a="1"/>
  <c r="X57" i="4" s="1"/>
  <c r="Y57" i="4" a="1"/>
  <c r="Y57" i="4" s="1"/>
  <c r="Z57" i="4" a="1"/>
  <c r="Z57" i="4" s="1"/>
  <c r="AA57" i="4" a="1"/>
  <c r="AA57" i="4" s="1"/>
  <c r="AB57" i="4" a="1"/>
  <c r="AB57" i="4" s="1"/>
  <c r="AC57" i="4" a="1"/>
  <c r="AC57" i="4" s="1"/>
  <c r="T58" i="4" a="1"/>
  <c r="T58" i="4" s="1"/>
  <c r="U58" i="4" a="1"/>
  <c r="U58" i="4" s="1"/>
  <c r="V58" i="4" a="1"/>
  <c r="V58" i="4" s="1"/>
  <c r="W58" i="4" a="1"/>
  <c r="W58" i="4" s="1"/>
  <c r="X58" i="4" a="1"/>
  <c r="X58" i="4" s="1"/>
  <c r="Y58" i="4" a="1"/>
  <c r="Y58" i="4" s="1"/>
  <c r="Z58" i="4" a="1"/>
  <c r="Z58" i="4" s="1"/>
  <c r="AA58" i="4" a="1"/>
  <c r="AA58" i="4" s="1"/>
  <c r="AB58" i="4" a="1"/>
  <c r="AB58" i="4" s="1"/>
  <c r="AC58" i="4" a="1"/>
  <c r="AC58" i="4" s="1"/>
  <c r="T59" i="4" a="1"/>
  <c r="T59" i="4" s="1"/>
  <c r="U59" i="4" a="1"/>
  <c r="U59" i="4" s="1"/>
  <c r="V59" i="4" a="1"/>
  <c r="V59" i="4" s="1"/>
  <c r="W59" i="4" a="1"/>
  <c r="W59" i="4" s="1"/>
  <c r="X59" i="4" a="1"/>
  <c r="X59" i="4" s="1"/>
  <c r="Y59" i="4" a="1"/>
  <c r="Y59" i="4" s="1"/>
  <c r="Z59" i="4" a="1"/>
  <c r="Z59" i="4" s="1"/>
  <c r="AA59" i="4" a="1"/>
  <c r="AA59" i="4" s="1"/>
  <c r="AB59" i="4" a="1"/>
  <c r="AB59" i="4" s="1"/>
  <c r="AC59" i="4" a="1"/>
  <c r="AC59" i="4" s="1"/>
  <c r="T60" i="4" a="1"/>
  <c r="T60" i="4" s="1"/>
  <c r="U60" i="4" a="1"/>
  <c r="U60" i="4" s="1"/>
  <c r="V60" i="4" a="1"/>
  <c r="V60" i="4" s="1"/>
  <c r="W60" i="4" a="1"/>
  <c r="W60" i="4" s="1"/>
  <c r="X60" i="4" a="1"/>
  <c r="X60" i="4" s="1"/>
  <c r="Y60" i="4" a="1"/>
  <c r="Y60" i="4" s="1"/>
  <c r="Z60" i="4" a="1"/>
  <c r="Z60" i="4" s="1"/>
  <c r="AA60" i="4" a="1"/>
  <c r="AA60" i="4" s="1"/>
  <c r="AB60" i="4" a="1"/>
  <c r="AB60" i="4" s="1"/>
  <c r="AC60" i="4" a="1"/>
  <c r="AC60" i="4" s="1"/>
  <c r="T61" i="4" a="1"/>
  <c r="T61" i="4" s="1"/>
  <c r="U61" i="4" a="1"/>
  <c r="U61" i="4" s="1"/>
  <c r="V61" i="4" a="1"/>
  <c r="V61" i="4" s="1"/>
  <c r="W61" i="4" a="1"/>
  <c r="W61" i="4" s="1"/>
  <c r="X61" i="4" a="1"/>
  <c r="X61" i="4" s="1"/>
  <c r="Y61" i="4" a="1"/>
  <c r="Y61" i="4" s="1"/>
  <c r="Z61" i="4" a="1"/>
  <c r="Z61" i="4" s="1"/>
  <c r="AA61" i="4" a="1"/>
  <c r="AA61" i="4" s="1"/>
  <c r="AB61" i="4" a="1"/>
  <c r="AB61" i="4" s="1"/>
  <c r="AC61" i="4" a="1"/>
  <c r="AC61" i="4" s="1"/>
  <c r="T62" i="4" a="1"/>
  <c r="T62" i="4" s="1"/>
  <c r="U62" i="4" a="1"/>
  <c r="U62" i="4" s="1"/>
  <c r="V62" i="4" a="1"/>
  <c r="V62" i="4" s="1"/>
  <c r="W62" i="4" a="1"/>
  <c r="W62" i="4" s="1"/>
  <c r="X62" i="4" a="1"/>
  <c r="X62" i="4" s="1"/>
  <c r="Y62" i="4" a="1"/>
  <c r="Y62" i="4" s="1"/>
  <c r="Z62" i="4" a="1"/>
  <c r="Z62" i="4" s="1"/>
  <c r="AA62" i="4" a="1"/>
  <c r="AA62" i="4" s="1"/>
  <c r="AB62" i="4" a="1"/>
  <c r="AB62" i="4" s="1"/>
  <c r="AC62" i="4" a="1"/>
  <c r="AC62" i="4" s="1"/>
  <c r="T63" i="4" a="1"/>
  <c r="T63" i="4" s="1"/>
  <c r="U63" i="4" a="1"/>
  <c r="U63" i="4" s="1"/>
  <c r="V63" i="4" a="1"/>
  <c r="V63" i="4" s="1"/>
  <c r="W63" i="4" a="1"/>
  <c r="W63" i="4" s="1"/>
  <c r="X63" i="4" a="1"/>
  <c r="X63" i="4" s="1"/>
  <c r="Y63" i="4" a="1"/>
  <c r="Y63" i="4" s="1"/>
  <c r="Z63" i="4" a="1"/>
  <c r="Z63" i="4" s="1"/>
  <c r="AA63" i="4" a="1"/>
  <c r="AA63" i="4" s="1"/>
  <c r="AB63" i="4" a="1"/>
  <c r="AB63" i="4" s="1"/>
  <c r="AC63" i="4" a="1"/>
  <c r="AC63" i="4" s="1"/>
  <c r="T64" i="4" a="1"/>
  <c r="T64" i="4" s="1"/>
  <c r="U64" i="4" a="1"/>
  <c r="U64" i="4" s="1"/>
  <c r="V64" i="4" a="1"/>
  <c r="V64" i="4" s="1"/>
  <c r="W64" i="4" a="1"/>
  <c r="W64" i="4" s="1"/>
  <c r="X64" i="4" a="1"/>
  <c r="X64" i="4" s="1"/>
  <c r="Y64" i="4" a="1"/>
  <c r="Y64" i="4" s="1"/>
  <c r="Z64" i="4" a="1"/>
  <c r="Z64" i="4" s="1"/>
  <c r="AA64" i="4" a="1"/>
  <c r="AA64" i="4" s="1"/>
  <c r="AB64" i="4" a="1"/>
  <c r="AB64" i="4" s="1"/>
  <c r="AC64" i="4" a="1"/>
  <c r="AC64" i="4" s="1"/>
  <c r="T65" i="4" a="1"/>
  <c r="T65" i="4" s="1"/>
  <c r="U65" i="4" a="1"/>
  <c r="U65" i="4" s="1"/>
  <c r="V65" i="4" a="1"/>
  <c r="V65" i="4" s="1"/>
  <c r="W65" i="4" a="1"/>
  <c r="W65" i="4" s="1"/>
  <c r="X65" i="4" a="1"/>
  <c r="X65" i="4" s="1"/>
  <c r="Y65" i="4" a="1"/>
  <c r="Y65" i="4" s="1"/>
  <c r="Z65" i="4" a="1"/>
  <c r="Z65" i="4" s="1"/>
  <c r="AA65" i="4" a="1"/>
  <c r="AA65" i="4" s="1"/>
  <c r="AB65" i="4" a="1"/>
  <c r="AB65" i="4" s="1"/>
  <c r="AC65" i="4" a="1"/>
  <c r="AC65" i="4" s="1"/>
  <c r="T66" i="4" a="1"/>
  <c r="T66" i="4" s="1"/>
  <c r="U66" i="4" a="1"/>
  <c r="U66" i="4" s="1"/>
  <c r="V66" i="4" a="1"/>
  <c r="V66" i="4" s="1"/>
  <c r="W66" i="4" a="1"/>
  <c r="W66" i="4" s="1"/>
  <c r="X66" i="4" a="1"/>
  <c r="X66" i="4" s="1"/>
  <c r="Y66" i="4" a="1"/>
  <c r="Y66" i="4" s="1"/>
  <c r="Z66" i="4" a="1"/>
  <c r="Z66" i="4" s="1"/>
  <c r="AA66" i="4" a="1"/>
  <c r="AA66" i="4" s="1"/>
  <c r="AB66" i="4" a="1"/>
  <c r="AB66" i="4" s="1"/>
  <c r="AC66" i="4" a="1"/>
  <c r="AC66" i="4" s="1"/>
  <c r="T67" i="4" a="1"/>
  <c r="T67" i="4" s="1"/>
  <c r="U67" i="4" a="1"/>
  <c r="U67" i="4" s="1"/>
  <c r="V67" i="4" a="1"/>
  <c r="V67" i="4" s="1"/>
  <c r="W67" i="4" a="1"/>
  <c r="W67" i="4" s="1"/>
  <c r="X67" i="4" a="1"/>
  <c r="X67" i="4" s="1"/>
  <c r="Y67" i="4" a="1"/>
  <c r="Y67" i="4" s="1"/>
  <c r="Z67" i="4" a="1"/>
  <c r="Z67" i="4" s="1"/>
  <c r="AA67" i="4" a="1"/>
  <c r="AA67" i="4" s="1"/>
  <c r="AB67" i="4" a="1"/>
  <c r="AB67" i="4" s="1"/>
  <c r="AC67" i="4" a="1"/>
  <c r="AC67" i="4" s="1"/>
  <c r="T68" i="4" a="1"/>
  <c r="T68" i="4" s="1"/>
  <c r="U68" i="4" a="1"/>
  <c r="U68" i="4" s="1"/>
  <c r="V68" i="4" a="1"/>
  <c r="V68" i="4" s="1"/>
  <c r="W68" i="4" a="1"/>
  <c r="W68" i="4" s="1"/>
  <c r="X68" i="4" a="1"/>
  <c r="X68" i="4" s="1"/>
  <c r="Y68" i="4" a="1"/>
  <c r="Y68" i="4" s="1"/>
  <c r="Z68" i="4" a="1"/>
  <c r="Z68" i="4" s="1"/>
  <c r="AA68" i="4" a="1"/>
  <c r="AA68" i="4" s="1"/>
  <c r="AB68" i="4" a="1"/>
  <c r="AB68" i="4" s="1"/>
  <c r="AC68" i="4" a="1"/>
  <c r="AC68" i="4" s="1"/>
  <c r="T69" i="4" a="1"/>
  <c r="T69" i="4" s="1"/>
  <c r="U69" i="4" a="1"/>
  <c r="U69" i="4" s="1"/>
  <c r="V69" i="4" a="1"/>
  <c r="V69" i="4" s="1"/>
  <c r="W69" i="4" a="1"/>
  <c r="W69" i="4" s="1"/>
  <c r="X69" i="4" a="1"/>
  <c r="X69" i="4" s="1"/>
  <c r="Y69" i="4" a="1"/>
  <c r="Y69" i="4" s="1"/>
  <c r="Z69" i="4" a="1"/>
  <c r="Z69" i="4" s="1"/>
  <c r="AA69" i="4" a="1"/>
  <c r="AA69" i="4" s="1"/>
  <c r="AB69" i="4" a="1"/>
  <c r="AB69" i="4" s="1"/>
  <c r="AC69" i="4" a="1"/>
  <c r="AC69" i="4" s="1"/>
  <c r="T70" i="4" a="1"/>
  <c r="T70" i="4" s="1"/>
  <c r="U70" i="4" a="1"/>
  <c r="U70" i="4" s="1"/>
  <c r="V70" i="4" a="1"/>
  <c r="V70" i="4" s="1"/>
  <c r="W70" i="4" a="1"/>
  <c r="W70" i="4" s="1"/>
  <c r="X70" i="4" a="1"/>
  <c r="X70" i="4" s="1"/>
  <c r="Y70" i="4" a="1"/>
  <c r="Y70" i="4" s="1"/>
  <c r="Z70" i="4" a="1"/>
  <c r="Z70" i="4" s="1"/>
  <c r="AA70" i="4" a="1"/>
  <c r="AA70" i="4" s="1"/>
  <c r="AB70" i="4" a="1"/>
  <c r="AB70" i="4" s="1"/>
  <c r="AC70" i="4" a="1"/>
  <c r="AC70" i="4" s="1"/>
  <c r="T71" i="4" a="1"/>
  <c r="T71" i="4" s="1"/>
  <c r="U71" i="4" a="1"/>
  <c r="U71" i="4" s="1"/>
  <c r="V71" i="4" a="1"/>
  <c r="V71" i="4" s="1"/>
  <c r="W71" i="4" a="1"/>
  <c r="W71" i="4" s="1"/>
  <c r="X71" i="4" a="1"/>
  <c r="X71" i="4" s="1"/>
  <c r="Y71" i="4" a="1"/>
  <c r="Y71" i="4" s="1"/>
  <c r="Z71" i="4" a="1"/>
  <c r="Z71" i="4" s="1"/>
  <c r="AA71" i="4" a="1"/>
  <c r="AA71" i="4" s="1"/>
  <c r="AB71" i="4" a="1"/>
  <c r="AB71" i="4" s="1"/>
  <c r="AC71" i="4" a="1"/>
  <c r="AC71" i="4" s="1"/>
  <c r="T72" i="4" a="1"/>
  <c r="T72" i="4" s="1"/>
  <c r="U72" i="4" a="1"/>
  <c r="U72" i="4" s="1"/>
  <c r="V72" i="4" a="1"/>
  <c r="V72" i="4" s="1"/>
  <c r="W72" i="4" a="1"/>
  <c r="W72" i="4" s="1"/>
  <c r="X72" i="4" a="1"/>
  <c r="X72" i="4" s="1"/>
  <c r="Y72" i="4" a="1"/>
  <c r="Y72" i="4" s="1"/>
  <c r="Z72" i="4" a="1"/>
  <c r="Z72" i="4" s="1"/>
  <c r="AA72" i="4" a="1"/>
  <c r="AA72" i="4" s="1"/>
  <c r="AB72" i="4" a="1"/>
  <c r="AB72" i="4" s="1"/>
  <c r="AC72" i="4" a="1"/>
  <c r="AC72" i="4" s="1"/>
  <c r="T73" i="4" a="1"/>
  <c r="T73" i="4" s="1"/>
  <c r="U73" i="4" a="1"/>
  <c r="U73" i="4" s="1"/>
  <c r="V73" i="4" a="1"/>
  <c r="V73" i="4" s="1"/>
  <c r="W73" i="4" a="1"/>
  <c r="W73" i="4" s="1"/>
  <c r="X73" i="4" a="1"/>
  <c r="X73" i="4" s="1"/>
  <c r="Y73" i="4" a="1"/>
  <c r="Y73" i="4" s="1"/>
  <c r="Z73" i="4" a="1"/>
  <c r="Z73" i="4" s="1"/>
  <c r="AA73" i="4" a="1"/>
  <c r="AA73" i="4" s="1"/>
  <c r="AB73" i="4" a="1"/>
  <c r="AB73" i="4" s="1"/>
  <c r="AC73" i="4" a="1"/>
  <c r="AC73" i="4" s="1"/>
  <c r="T74" i="4" a="1"/>
  <c r="T74" i="4" s="1"/>
  <c r="U74" i="4" a="1"/>
  <c r="U74" i="4" s="1"/>
  <c r="V74" i="4" a="1"/>
  <c r="V74" i="4" s="1"/>
  <c r="W74" i="4" a="1"/>
  <c r="W74" i="4" s="1"/>
  <c r="X74" i="4" a="1"/>
  <c r="X74" i="4" s="1"/>
  <c r="Y74" i="4" a="1"/>
  <c r="Y74" i="4" s="1"/>
  <c r="Z74" i="4" a="1"/>
  <c r="Z74" i="4" s="1"/>
  <c r="AA74" i="4" a="1"/>
  <c r="AA74" i="4" s="1"/>
  <c r="AB74" i="4" a="1"/>
  <c r="AB74" i="4" s="1"/>
  <c r="AC74" i="4" a="1"/>
  <c r="AC74" i="4" s="1"/>
  <c r="T75" i="4" a="1"/>
  <c r="T75" i="4" s="1"/>
  <c r="U75" i="4" a="1"/>
  <c r="U75" i="4" s="1"/>
  <c r="V75" i="4" a="1"/>
  <c r="V75" i="4" s="1"/>
  <c r="W75" i="4" a="1"/>
  <c r="W75" i="4" s="1"/>
  <c r="X75" i="4" a="1"/>
  <c r="X75" i="4" s="1"/>
  <c r="Y75" i="4" a="1"/>
  <c r="Y75" i="4" s="1"/>
  <c r="Z75" i="4" a="1"/>
  <c r="Z75" i="4" s="1"/>
  <c r="AA75" i="4" a="1"/>
  <c r="AA75" i="4" s="1"/>
  <c r="AB75" i="4" a="1"/>
  <c r="AB75" i="4" s="1"/>
  <c r="AC75" i="4" a="1"/>
  <c r="AC75" i="4" s="1"/>
  <c r="T76" i="4" a="1"/>
  <c r="T76" i="4" s="1"/>
  <c r="U76" i="4" a="1"/>
  <c r="U76" i="4" s="1"/>
  <c r="V76" i="4" a="1"/>
  <c r="V76" i="4" s="1"/>
  <c r="W76" i="4" a="1"/>
  <c r="W76" i="4" s="1"/>
  <c r="X76" i="4" a="1"/>
  <c r="X76" i="4" s="1"/>
  <c r="Y76" i="4" a="1"/>
  <c r="Y76" i="4" s="1"/>
  <c r="Z76" i="4" a="1"/>
  <c r="Z76" i="4" s="1"/>
  <c r="AA76" i="4" a="1"/>
  <c r="AA76" i="4" s="1"/>
  <c r="AB76" i="4" a="1"/>
  <c r="AB76" i="4" s="1"/>
  <c r="AC76" i="4" a="1"/>
  <c r="AC76" i="4" s="1"/>
  <c r="T77" i="4" a="1"/>
  <c r="T77" i="4" s="1"/>
  <c r="U77" i="4" a="1"/>
  <c r="U77" i="4" s="1"/>
  <c r="V77" i="4" a="1"/>
  <c r="V77" i="4" s="1"/>
  <c r="W77" i="4" a="1"/>
  <c r="W77" i="4" s="1"/>
  <c r="X77" i="4" a="1"/>
  <c r="X77" i="4" s="1"/>
  <c r="Y77" i="4" a="1"/>
  <c r="Y77" i="4" s="1"/>
  <c r="Z77" i="4" a="1"/>
  <c r="Z77" i="4" s="1"/>
  <c r="AA77" i="4" a="1"/>
  <c r="AA77" i="4" s="1"/>
  <c r="AB77" i="4" a="1"/>
  <c r="AB77" i="4" s="1"/>
  <c r="AC77" i="4" a="1"/>
  <c r="AC77" i="4" s="1"/>
  <c r="T78" i="4" a="1"/>
  <c r="T78" i="4" s="1"/>
  <c r="U78" i="4" a="1"/>
  <c r="U78" i="4" s="1"/>
  <c r="V78" i="4" a="1"/>
  <c r="V78" i="4" s="1"/>
  <c r="W78" i="4" a="1"/>
  <c r="W78" i="4" s="1"/>
  <c r="X78" i="4" a="1"/>
  <c r="X78" i="4" s="1"/>
  <c r="Y78" i="4" a="1"/>
  <c r="Y78" i="4" s="1"/>
  <c r="Z78" i="4" a="1"/>
  <c r="Z78" i="4" s="1"/>
  <c r="AA78" i="4" a="1"/>
  <c r="AA78" i="4" s="1"/>
  <c r="AB78" i="4" a="1"/>
  <c r="AB78" i="4" s="1"/>
  <c r="AC78" i="4" a="1"/>
  <c r="AC78" i="4" s="1"/>
  <c r="T79" i="4" a="1"/>
  <c r="T79" i="4" s="1"/>
  <c r="U79" i="4" a="1"/>
  <c r="U79" i="4" s="1"/>
  <c r="V79" i="4" a="1"/>
  <c r="V79" i="4" s="1"/>
  <c r="W79" i="4" a="1"/>
  <c r="W79" i="4" s="1"/>
  <c r="X79" i="4" a="1"/>
  <c r="X79" i="4" s="1"/>
  <c r="Y79" i="4" a="1"/>
  <c r="Y79" i="4" s="1"/>
  <c r="Z79" i="4" a="1"/>
  <c r="Z79" i="4" s="1"/>
  <c r="AA79" i="4" a="1"/>
  <c r="AA79" i="4" s="1"/>
  <c r="AB79" i="4" a="1"/>
  <c r="AB79" i="4" s="1"/>
  <c r="AC79" i="4" a="1"/>
  <c r="AC79" i="4" s="1"/>
  <c r="T80" i="4" a="1"/>
  <c r="T80" i="4" s="1"/>
  <c r="U80" i="4" a="1"/>
  <c r="U80" i="4" s="1"/>
  <c r="V80" i="4" a="1"/>
  <c r="V80" i="4" s="1"/>
  <c r="W80" i="4" a="1"/>
  <c r="W80" i="4" s="1"/>
  <c r="X80" i="4" a="1"/>
  <c r="X80" i="4" s="1"/>
  <c r="Y80" i="4" a="1"/>
  <c r="Y80" i="4" s="1"/>
  <c r="Z80" i="4" a="1"/>
  <c r="Z80" i="4" s="1"/>
  <c r="AA80" i="4" a="1"/>
  <c r="AA80" i="4" s="1"/>
  <c r="AB80" i="4" a="1"/>
  <c r="AB80" i="4" s="1"/>
  <c r="AC80" i="4" a="1"/>
  <c r="AC80" i="4" s="1"/>
  <c r="T81" i="4" a="1"/>
  <c r="T81" i="4" s="1"/>
  <c r="U81" i="4" a="1"/>
  <c r="U81" i="4" s="1"/>
  <c r="V81" i="4" a="1"/>
  <c r="V81" i="4" s="1"/>
  <c r="W81" i="4" a="1"/>
  <c r="W81" i="4" s="1"/>
  <c r="X81" i="4" a="1"/>
  <c r="X81" i="4" s="1"/>
  <c r="Y81" i="4" a="1"/>
  <c r="Y81" i="4" s="1"/>
  <c r="Z81" i="4" a="1"/>
  <c r="Z81" i="4" s="1"/>
  <c r="AA81" i="4" a="1"/>
  <c r="AA81" i="4" s="1"/>
  <c r="AB81" i="4" a="1"/>
  <c r="AB81" i="4" s="1"/>
  <c r="AC81" i="4" a="1"/>
  <c r="AC81" i="4" s="1"/>
  <c r="AC2" i="4" a="1"/>
  <c r="AC2" i="4" s="1"/>
  <c r="Y2" i="4" a="1"/>
  <c r="Y2" i="4" s="1"/>
  <c r="AA2" i="4" a="1"/>
  <c r="AA2" i="4" s="1"/>
  <c r="Z2" i="4" a="1"/>
  <c r="Z2" i="4" s="1"/>
  <c r="X2" i="4" a="1"/>
  <c r="X2" i="4" s="1"/>
  <c r="AB2" i="4" a="1"/>
  <c r="AB2" i="4" s="1"/>
  <c r="W2" i="4" a="1"/>
  <c r="W2" i="4" s="1"/>
  <c r="V2" i="4" a="1"/>
  <c r="V2" i="4" s="1"/>
  <c r="U2" i="4" a="1"/>
  <c r="U2" i="4" s="1"/>
  <c r="T2" i="4" a="1"/>
  <c r="T2" i="4" s="1"/>
  <c r="S3" i="4" a="1"/>
  <c r="S3" i="4" s="1"/>
  <c r="S4" i="4" a="1"/>
  <c r="S4" i="4" s="1"/>
  <c r="S5" i="4" a="1"/>
  <c r="S5" i="4" s="1"/>
  <c r="S6" i="4" a="1"/>
  <c r="S6" i="4" s="1"/>
  <c r="S7" i="4" a="1"/>
  <c r="S7" i="4" s="1"/>
  <c r="S8" i="4" a="1"/>
  <c r="S8" i="4" s="1"/>
  <c r="S9" i="4" a="1"/>
  <c r="S9" i="4" s="1"/>
  <c r="S10" i="4" a="1"/>
  <c r="S10" i="4" s="1"/>
  <c r="S11" i="4" a="1"/>
  <c r="S11" i="4" s="1"/>
  <c r="S12" i="4" a="1"/>
  <c r="S12" i="4" s="1"/>
  <c r="S13" i="4" a="1"/>
  <c r="S13" i="4" s="1"/>
  <c r="S14" i="4" a="1"/>
  <c r="S14" i="4" s="1"/>
  <c r="S15" i="4" a="1"/>
  <c r="S15" i="4" s="1"/>
  <c r="S16" i="4" a="1"/>
  <c r="S16" i="4" s="1"/>
  <c r="S17" i="4" a="1"/>
  <c r="S17" i="4" s="1"/>
  <c r="S18" i="4" a="1"/>
  <c r="S18" i="4" s="1"/>
  <c r="S19" i="4" a="1"/>
  <c r="S19" i="4" s="1"/>
  <c r="S20" i="4" a="1"/>
  <c r="S20"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s="1"/>
  <c r="S74" i="4" a="1"/>
  <c r="S74" i="4" s="1"/>
  <c r="S75" i="4" a="1"/>
  <c r="S75" i="4" s="1"/>
  <c r="S76" i="4" a="1"/>
  <c r="S76" i="4" s="1"/>
  <c r="S77" i="4" a="1"/>
  <c r="S77" i="4" s="1"/>
  <c r="S78" i="4" a="1"/>
  <c r="S78" i="4" s="1"/>
  <c r="S79" i="4" a="1"/>
  <c r="S79" i="4" s="1"/>
  <c r="S80" i="4" a="1"/>
  <c r="S80" i="4" s="1"/>
  <c r="S81" i="4" a="1"/>
  <c r="S81" i="4" s="1"/>
  <c r="S2" i="4" a="1"/>
  <c r="S2"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2" i="4" a="1"/>
  <c r="R2" i="4" s="1"/>
  <c r="Q3" i="4" a="1"/>
  <c r="Q3" i="4" s="1"/>
  <c r="Q4" i="4" a="1"/>
  <c r="Q4" i="4" s="1"/>
  <c r="Q5" i="4" a="1"/>
  <c r="Q5" i="4" s="1"/>
  <c r="Q6" i="4" a="1"/>
  <c r="Q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H3" i="4" a="1"/>
  <c r="H3" i="4" s="1"/>
  <c r="I3" i="4" a="1"/>
  <c r="I3" i="4" s="1"/>
  <c r="J3" i="4" a="1"/>
  <c r="J3" i="4" s="1"/>
  <c r="K3" i="4" a="1"/>
  <c r="K3" i="4" s="1"/>
  <c r="L3" i="4" a="1"/>
  <c r="L3" i="4" s="1"/>
  <c r="M3" i="4" a="1"/>
  <c r="M3" i="4" s="1"/>
  <c r="N3" i="4" a="1"/>
  <c r="N3" i="4" s="1"/>
  <c r="O3" i="4" a="1"/>
  <c r="O3" i="4" s="1"/>
  <c r="P3" i="4" a="1"/>
  <c r="P3" i="4" s="1"/>
  <c r="H4" i="4" a="1"/>
  <c r="H4" i="4" s="1"/>
  <c r="I4" i="4" a="1"/>
  <c r="I4" i="4" s="1"/>
  <c r="J4" i="4" a="1"/>
  <c r="J4" i="4" s="1"/>
  <c r="K4" i="4" a="1"/>
  <c r="K4" i="4" s="1"/>
  <c r="L4" i="4" a="1"/>
  <c r="L4" i="4" s="1"/>
  <c r="M4" i="4" a="1"/>
  <c r="M4" i="4" s="1"/>
  <c r="N4" i="4" a="1"/>
  <c r="N4" i="4" s="1"/>
  <c r="O4" i="4" a="1"/>
  <c r="O4" i="4" s="1"/>
  <c r="P4" i="4" a="1"/>
  <c r="P4" i="4" s="1"/>
  <c r="H5" i="4" a="1"/>
  <c r="H5" i="4" s="1"/>
  <c r="I5" i="4" a="1"/>
  <c r="I5" i="4" s="1"/>
  <c r="J5" i="4" a="1"/>
  <c r="J5" i="4" s="1"/>
  <c r="K5" i="4" a="1"/>
  <c r="K5" i="4" s="1"/>
  <c r="L5" i="4" a="1"/>
  <c r="L5" i="4" s="1"/>
  <c r="M5" i="4" a="1"/>
  <c r="M5" i="4" s="1"/>
  <c r="N5" i="4" a="1"/>
  <c r="N5" i="4" s="1"/>
  <c r="O5" i="4" a="1"/>
  <c r="O5" i="4" s="1"/>
  <c r="P5" i="4" a="1"/>
  <c r="P5" i="4" s="1"/>
  <c r="H6" i="4" a="1"/>
  <c r="H6" i="4" s="1"/>
  <c r="I6" i="4" a="1"/>
  <c r="I6" i="4" s="1"/>
  <c r="J6" i="4" a="1"/>
  <c r="J6" i="4" s="1"/>
  <c r="K6" i="4" a="1"/>
  <c r="K6" i="4" s="1"/>
  <c r="L6" i="4" a="1"/>
  <c r="L6" i="4" s="1"/>
  <c r="M6" i="4" a="1"/>
  <c r="M6" i="4" s="1"/>
  <c r="N6" i="4" a="1"/>
  <c r="N6" i="4" s="1"/>
  <c r="O6" i="4" a="1"/>
  <c r="O6" i="4" s="1"/>
  <c r="P6" i="4" a="1"/>
  <c r="P6" i="4" s="1"/>
  <c r="H7" i="4" a="1"/>
  <c r="H7" i="4" s="1"/>
  <c r="I7" i="4" a="1"/>
  <c r="I7" i="4" s="1"/>
  <c r="J7" i="4" a="1"/>
  <c r="J7" i="4" s="1"/>
  <c r="K7" i="4" a="1"/>
  <c r="K7" i="4" s="1"/>
  <c r="L7" i="4" a="1"/>
  <c r="L7" i="4" s="1"/>
  <c r="M7" i="4" a="1"/>
  <c r="M7" i="4" s="1"/>
  <c r="N7" i="4" a="1"/>
  <c r="N7" i="4" s="1"/>
  <c r="O7" i="4" a="1"/>
  <c r="O7" i="4" s="1"/>
  <c r="P7" i="4" a="1"/>
  <c r="P7" i="4" s="1"/>
  <c r="H8" i="4" a="1"/>
  <c r="H8" i="4" s="1"/>
  <c r="I8" i="4" a="1"/>
  <c r="I8" i="4" s="1"/>
  <c r="J8" i="4" a="1"/>
  <c r="J8" i="4" s="1"/>
  <c r="K8" i="4" a="1"/>
  <c r="K8" i="4" s="1"/>
  <c r="L8" i="4" a="1"/>
  <c r="L8" i="4" s="1"/>
  <c r="M8" i="4" a="1"/>
  <c r="M8" i="4" s="1"/>
  <c r="N8" i="4" a="1"/>
  <c r="N8" i="4" s="1"/>
  <c r="O8" i="4" a="1"/>
  <c r="O8" i="4" s="1"/>
  <c r="P8" i="4" a="1"/>
  <c r="P8" i="4" s="1"/>
  <c r="H9" i="4" a="1"/>
  <c r="H9" i="4" s="1"/>
  <c r="I9" i="4" a="1"/>
  <c r="I9" i="4" s="1"/>
  <c r="J9" i="4" a="1"/>
  <c r="J9" i="4" s="1"/>
  <c r="K9" i="4" a="1"/>
  <c r="K9" i="4" s="1"/>
  <c r="L9" i="4" a="1"/>
  <c r="L9" i="4" s="1"/>
  <c r="M9" i="4" a="1"/>
  <c r="M9" i="4" s="1"/>
  <c r="N9" i="4" a="1"/>
  <c r="N9" i="4" s="1"/>
  <c r="O9" i="4" a="1"/>
  <c r="O9" i="4" s="1"/>
  <c r="P9" i="4" a="1"/>
  <c r="P9" i="4" s="1"/>
  <c r="H10" i="4" a="1"/>
  <c r="H10" i="4" s="1"/>
  <c r="I10" i="4" a="1"/>
  <c r="I10" i="4" s="1"/>
  <c r="J10" i="4" a="1"/>
  <c r="J10" i="4" s="1"/>
  <c r="K10" i="4" a="1"/>
  <c r="K10" i="4" s="1"/>
  <c r="L10" i="4" a="1"/>
  <c r="L10" i="4" s="1"/>
  <c r="M10" i="4" a="1"/>
  <c r="M10" i="4" s="1"/>
  <c r="N10" i="4" a="1"/>
  <c r="N10" i="4" s="1"/>
  <c r="O10" i="4" a="1"/>
  <c r="O10" i="4" s="1"/>
  <c r="P10" i="4" a="1"/>
  <c r="P10" i="4" s="1"/>
  <c r="H11" i="4" a="1"/>
  <c r="H11" i="4" s="1"/>
  <c r="I11" i="4" a="1"/>
  <c r="I11" i="4" s="1"/>
  <c r="J11" i="4" a="1"/>
  <c r="J11" i="4" s="1"/>
  <c r="K11" i="4" a="1"/>
  <c r="K11" i="4" s="1"/>
  <c r="L11" i="4" a="1"/>
  <c r="L11" i="4" s="1"/>
  <c r="M11" i="4" a="1"/>
  <c r="M11" i="4" s="1"/>
  <c r="N11" i="4" a="1"/>
  <c r="N11" i="4" s="1"/>
  <c r="O11" i="4" a="1"/>
  <c r="O11" i="4" s="1"/>
  <c r="P11" i="4" a="1"/>
  <c r="P11" i="4" s="1"/>
  <c r="H12" i="4" a="1"/>
  <c r="H12" i="4" s="1"/>
  <c r="I12" i="4" a="1"/>
  <c r="I12" i="4" s="1"/>
  <c r="J12" i="4" a="1"/>
  <c r="J12" i="4" s="1"/>
  <c r="K12" i="4" a="1"/>
  <c r="K12" i="4" s="1"/>
  <c r="L12" i="4" a="1"/>
  <c r="L12" i="4" s="1"/>
  <c r="M12" i="4" a="1"/>
  <c r="M12" i="4" s="1"/>
  <c r="N12" i="4" a="1"/>
  <c r="N12" i="4" s="1"/>
  <c r="O12" i="4" a="1"/>
  <c r="O12" i="4" s="1"/>
  <c r="P12" i="4" a="1"/>
  <c r="P12" i="4" s="1"/>
  <c r="H13" i="4" a="1"/>
  <c r="H13" i="4" s="1"/>
  <c r="I13" i="4" a="1"/>
  <c r="I13" i="4" s="1"/>
  <c r="J13" i="4" a="1"/>
  <c r="J13" i="4" s="1"/>
  <c r="K13" i="4" a="1"/>
  <c r="K13" i="4" s="1"/>
  <c r="L13" i="4" a="1"/>
  <c r="L13" i="4" s="1"/>
  <c r="M13" i="4" a="1"/>
  <c r="M13" i="4" s="1"/>
  <c r="N13" i="4" a="1"/>
  <c r="N13" i="4" s="1"/>
  <c r="O13" i="4" a="1"/>
  <c r="O13" i="4" s="1"/>
  <c r="P13" i="4" a="1"/>
  <c r="P13" i="4" s="1"/>
  <c r="H14" i="4" a="1"/>
  <c r="H14" i="4" s="1"/>
  <c r="I14" i="4" a="1"/>
  <c r="I14" i="4" s="1"/>
  <c r="J14" i="4" a="1"/>
  <c r="J14" i="4" s="1"/>
  <c r="K14" i="4" a="1"/>
  <c r="K14" i="4" s="1"/>
  <c r="L14" i="4" a="1"/>
  <c r="L14" i="4" s="1"/>
  <c r="M14" i="4" a="1"/>
  <c r="M14" i="4" s="1"/>
  <c r="N14" i="4" a="1"/>
  <c r="N14" i="4" s="1"/>
  <c r="O14" i="4" a="1"/>
  <c r="O14" i="4" s="1"/>
  <c r="P14" i="4" a="1"/>
  <c r="P14" i="4" s="1"/>
  <c r="H15" i="4" a="1"/>
  <c r="H15" i="4" s="1"/>
  <c r="I15" i="4" a="1"/>
  <c r="I15" i="4" s="1"/>
  <c r="J15" i="4" a="1"/>
  <c r="J15" i="4" s="1"/>
  <c r="K15" i="4" a="1"/>
  <c r="K15" i="4" s="1"/>
  <c r="L15" i="4" a="1"/>
  <c r="L15" i="4" s="1"/>
  <c r="M15" i="4" a="1"/>
  <c r="M15" i="4" s="1"/>
  <c r="N15" i="4" a="1"/>
  <c r="N15" i="4" s="1"/>
  <c r="O15" i="4" a="1"/>
  <c r="O15" i="4" s="1"/>
  <c r="P15" i="4" a="1"/>
  <c r="P15" i="4" s="1"/>
  <c r="H16" i="4" a="1"/>
  <c r="H16" i="4" s="1"/>
  <c r="I16" i="4" a="1"/>
  <c r="I16" i="4" s="1"/>
  <c r="J16" i="4" a="1"/>
  <c r="J16" i="4" s="1"/>
  <c r="K16" i="4" a="1"/>
  <c r="K16" i="4" s="1"/>
  <c r="L16" i="4" a="1"/>
  <c r="L16" i="4" s="1"/>
  <c r="M16" i="4" a="1"/>
  <c r="M16" i="4" s="1"/>
  <c r="N16" i="4" a="1"/>
  <c r="N16" i="4" s="1"/>
  <c r="O16" i="4" a="1"/>
  <c r="O16" i="4" s="1"/>
  <c r="P16" i="4" a="1"/>
  <c r="P16" i="4" s="1"/>
  <c r="H17" i="4" a="1"/>
  <c r="H17" i="4" s="1"/>
  <c r="I17" i="4" a="1"/>
  <c r="I17" i="4" s="1"/>
  <c r="J17" i="4" a="1"/>
  <c r="J17" i="4" s="1"/>
  <c r="K17" i="4" a="1"/>
  <c r="K17" i="4" s="1"/>
  <c r="L17" i="4" a="1"/>
  <c r="L17" i="4" s="1"/>
  <c r="M17" i="4" a="1"/>
  <c r="M17" i="4" s="1"/>
  <c r="N17" i="4" a="1"/>
  <c r="N17" i="4" s="1"/>
  <c r="O17" i="4" a="1"/>
  <c r="O17" i="4" s="1"/>
  <c r="P17" i="4" a="1"/>
  <c r="P17" i="4" s="1"/>
  <c r="H18" i="4" a="1"/>
  <c r="H18" i="4" s="1"/>
  <c r="I18" i="4" a="1"/>
  <c r="I18" i="4" s="1"/>
  <c r="J18" i="4" a="1"/>
  <c r="J18" i="4" s="1"/>
  <c r="K18" i="4" a="1"/>
  <c r="K18" i="4" s="1"/>
  <c r="L18" i="4" a="1"/>
  <c r="L18" i="4" s="1"/>
  <c r="M18" i="4" a="1"/>
  <c r="M18" i="4" s="1"/>
  <c r="N18" i="4" a="1"/>
  <c r="N18" i="4" s="1"/>
  <c r="O18" i="4" a="1"/>
  <c r="O18" i="4" s="1"/>
  <c r="P18" i="4" a="1"/>
  <c r="P18" i="4" s="1"/>
  <c r="H19" i="4" a="1"/>
  <c r="H19" i="4" s="1"/>
  <c r="I19" i="4" a="1"/>
  <c r="I19" i="4" s="1"/>
  <c r="J19" i="4" a="1"/>
  <c r="J19" i="4" s="1"/>
  <c r="K19" i="4" a="1"/>
  <c r="K19" i="4" s="1"/>
  <c r="L19" i="4" a="1"/>
  <c r="L19" i="4" s="1"/>
  <c r="M19" i="4" a="1"/>
  <c r="M19" i="4" s="1"/>
  <c r="N19" i="4" a="1"/>
  <c r="N19" i="4" s="1"/>
  <c r="O19" i="4" a="1"/>
  <c r="O19" i="4" s="1"/>
  <c r="P19" i="4" a="1"/>
  <c r="P19" i="4" s="1"/>
  <c r="H20" i="4" a="1"/>
  <c r="H20" i="4" s="1"/>
  <c r="I20" i="4" a="1"/>
  <c r="I20" i="4" s="1"/>
  <c r="J20" i="4" a="1"/>
  <c r="J20" i="4" s="1"/>
  <c r="K20" i="4" a="1"/>
  <c r="K20" i="4" s="1"/>
  <c r="L20" i="4" a="1"/>
  <c r="L20" i="4" s="1"/>
  <c r="M20" i="4" a="1"/>
  <c r="M20" i="4" s="1"/>
  <c r="N20" i="4" a="1"/>
  <c r="N20" i="4" s="1"/>
  <c r="O20" i="4" a="1"/>
  <c r="O20" i="4" s="1"/>
  <c r="P20" i="4" a="1"/>
  <c r="P20" i="4" s="1"/>
  <c r="H21" i="4" a="1"/>
  <c r="H21" i="4" s="1"/>
  <c r="I21" i="4" a="1"/>
  <c r="I21" i="4" s="1"/>
  <c r="J21" i="4" a="1"/>
  <c r="J21" i="4" s="1"/>
  <c r="K21" i="4" a="1"/>
  <c r="K21" i="4" s="1"/>
  <c r="L21" i="4" a="1"/>
  <c r="L21" i="4" s="1"/>
  <c r="M21" i="4" a="1"/>
  <c r="M21" i="4" s="1"/>
  <c r="N21" i="4" a="1"/>
  <c r="N21" i="4" s="1"/>
  <c r="O21" i="4" a="1"/>
  <c r="O21" i="4" s="1"/>
  <c r="P21" i="4" a="1"/>
  <c r="P21" i="4" s="1"/>
  <c r="H22" i="4" a="1"/>
  <c r="H22" i="4" s="1"/>
  <c r="I22" i="4" a="1"/>
  <c r="I22" i="4" s="1"/>
  <c r="J22" i="4" a="1"/>
  <c r="J22" i="4" s="1"/>
  <c r="K22" i="4" a="1"/>
  <c r="K22" i="4" s="1"/>
  <c r="L22" i="4" a="1"/>
  <c r="L22" i="4" s="1"/>
  <c r="M22" i="4" a="1"/>
  <c r="M22" i="4" s="1"/>
  <c r="N22" i="4" a="1"/>
  <c r="N22" i="4" s="1"/>
  <c r="O22" i="4" a="1"/>
  <c r="O22" i="4" s="1"/>
  <c r="P22" i="4" a="1"/>
  <c r="P22" i="4" s="1"/>
  <c r="H23" i="4" a="1"/>
  <c r="H23" i="4" s="1"/>
  <c r="I23" i="4" a="1"/>
  <c r="I23" i="4" s="1"/>
  <c r="J23" i="4" a="1"/>
  <c r="J23" i="4" s="1"/>
  <c r="K23" i="4" a="1"/>
  <c r="K23" i="4" s="1"/>
  <c r="L23" i="4" a="1"/>
  <c r="L23" i="4" s="1"/>
  <c r="M23" i="4" a="1"/>
  <c r="M23" i="4" s="1"/>
  <c r="N23" i="4" a="1"/>
  <c r="N23" i="4" s="1"/>
  <c r="O23" i="4" a="1"/>
  <c r="O23" i="4" s="1"/>
  <c r="P23" i="4" a="1"/>
  <c r="P23" i="4" s="1"/>
  <c r="H24" i="4" a="1"/>
  <c r="H24" i="4" s="1"/>
  <c r="I24" i="4" a="1"/>
  <c r="I24" i="4" s="1"/>
  <c r="J24" i="4" a="1"/>
  <c r="J24" i="4" s="1"/>
  <c r="K24" i="4" a="1"/>
  <c r="K24" i="4" s="1"/>
  <c r="L24" i="4" a="1"/>
  <c r="L24" i="4" s="1"/>
  <c r="M24" i="4" a="1"/>
  <c r="M24" i="4" s="1"/>
  <c r="N24" i="4" a="1"/>
  <c r="N24" i="4" s="1"/>
  <c r="O24" i="4" a="1"/>
  <c r="O24" i="4" s="1"/>
  <c r="P24" i="4" a="1"/>
  <c r="P24" i="4" s="1"/>
  <c r="H25" i="4" a="1"/>
  <c r="H25" i="4" s="1"/>
  <c r="I25" i="4" a="1"/>
  <c r="I25" i="4" s="1"/>
  <c r="J25" i="4" a="1"/>
  <c r="J25" i="4" s="1"/>
  <c r="K25" i="4" a="1"/>
  <c r="K25" i="4" s="1"/>
  <c r="L25" i="4" a="1"/>
  <c r="L25" i="4" s="1"/>
  <c r="M25" i="4" a="1"/>
  <c r="M25" i="4" s="1"/>
  <c r="N25" i="4" a="1"/>
  <c r="N25" i="4" s="1"/>
  <c r="O25" i="4" a="1"/>
  <c r="O25" i="4" s="1"/>
  <c r="P25" i="4" a="1"/>
  <c r="P25" i="4" s="1"/>
  <c r="H26" i="4" a="1"/>
  <c r="H26" i="4" s="1"/>
  <c r="I26" i="4" a="1"/>
  <c r="I26" i="4" s="1"/>
  <c r="J26" i="4" a="1"/>
  <c r="J26" i="4" s="1"/>
  <c r="K26" i="4" a="1"/>
  <c r="K26" i="4" s="1"/>
  <c r="L26" i="4" a="1"/>
  <c r="L26" i="4" s="1"/>
  <c r="M26" i="4" a="1"/>
  <c r="M26" i="4" s="1"/>
  <c r="N26" i="4" a="1"/>
  <c r="N26" i="4" s="1"/>
  <c r="O26" i="4" a="1"/>
  <c r="O26" i="4" s="1"/>
  <c r="P26" i="4" a="1"/>
  <c r="P26" i="4" s="1"/>
  <c r="H27" i="4" a="1"/>
  <c r="H27" i="4" s="1"/>
  <c r="I27" i="4" a="1"/>
  <c r="I27" i="4" s="1"/>
  <c r="J27" i="4" a="1"/>
  <c r="J27" i="4" s="1"/>
  <c r="K27" i="4" a="1"/>
  <c r="K27" i="4" s="1"/>
  <c r="L27" i="4" a="1"/>
  <c r="L27" i="4" s="1"/>
  <c r="M27" i="4" a="1"/>
  <c r="M27" i="4" s="1"/>
  <c r="N27" i="4" a="1"/>
  <c r="N27" i="4" s="1"/>
  <c r="O27" i="4" a="1"/>
  <c r="O27" i="4" s="1"/>
  <c r="P27" i="4" a="1"/>
  <c r="P27" i="4" s="1"/>
  <c r="H28" i="4" a="1"/>
  <c r="H28" i="4" s="1"/>
  <c r="I28" i="4" a="1"/>
  <c r="I28" i="4" s="1"/>
  <c r="J28" i="4" a="1"/>
  <c r="J28" i="4" s="1"/>
  <c r="K28" i="4" a="1"/>
  <c r="K28" i="4" s="1"/>
  <c r="L28" i="4" a="1"/>
  <c r="L28" i="4" s="1"/>
  <c r="M28" i="4" a="1"/>
  <c r="M28" i="4" s="1"/>
  <c r="N28" i="4" a="1"/>
  <c r="N28" i="4" s="1"/>
  <c r="O28" i="4" a="1"/>
  <c r="O28" i="4" s="1"/>
  <c r="P28" i="4" a="1"/>
  <c r="P28" i="4" s="1"/>
  <c r="H29" i="4" a="1"/>
  <c r="H29" i="4" s="1"/>
  <c r="I29" i="4" a="1"/>
  <c r="I29" i="4" s="1"/>
  <c r="J29" i="4" a="1"/>
  <c r="J29" i="4" s="1"/>
  <c r="K29" i="4" a="1"/>
  <c r="K29" i="4" s="1"/>
  <c r="L29" i="4" a="1"/>
  <c r="L29" i="4" s="1"/>
  <c r="M29" i="4" a="1"/>
  <c r="M29" i="4" s="1"/>
  <c r="N29" i="4" a="1"/>
  <c r="N29" i="4" s="1"/>
  <c r="O29" i="4" a="1"/>
  <c r="O29" i="4" s="1"/>
  <c r="P29" i="4" a="1"/>
  <c r="P29" i="4" s="1"/>
  <c r="H30" i="4" a="1"/>
  <c r="H30" i="4" s="1"/>
  <c r="I30" i="4" a="1"/>
  <c r="I30" i="4" s="1"/>
  <c r="J30" i="4" a="1"/>
  <c r="J30" i="4" s="1"/>
  <c r="K30" i="4" a="1"/>
  <c r="K30" i="4" s="1"/>
  <c r="L30" i="4" a="1"/>
  <c r="L30" i="4" s="1"/>
  <c r="M30" i="4" a="1"/>
  <c r="M30" i="4" s="1"/>
  <c r="N30" i="4" a="1"/>
  <c r="N30" i="4" s="1"/>
  <c r="O30" i="4" a="1"/>
  <c r="O30" i="4" s="1"/>
  <c r="P30" i="4" a="1"/>
  <c r="P30" i="4" s="1"/>
  <c r="H31" i="4" a="1"/>
  <c r="H31" i="4" s="1"/>
  <c r="I31" i="4" a="1"/>
  <c r="I31" i="4" s="1"/>
  <c r="J31" i="4" a="1"/>
  <c r="J31" i="4" s="1"/>
  <c r="K31" i="4" a="1"/>
  <c r="K31" i="4" s="1"/>
  <c r="L31" i="4" a="1"/>
  <c r="L31" i="4" s="1"/>
  <c r="M31" i="4" a="1"/>
  <c r="M31" i="4" s="1"/>
  <c r="N31" i="4" a="1"/>
  <c r="N31" i="4" s="1"/>
  <c r="O31" i="4" a="1"/>
  <c r="O31" i="4" s="1"/>
  <c r="P31" i="4" a="1"/>
  <c r="P31" i="4" s="1"/>
  <c r="H32" i="4" a="1"/>
  <c r="H32" i="4" s="1"/>
  <c r="I32" i="4" a="1"/>
  <c r="I32" i="4" s="1"/>
  <c r="J32" i="4" a="1"/>
  <c r="J32" i="4" s="1"/>
  <c r="K32" i="4" a="1"/>
  <c r="K32" i="4" s="1"/>
  <c r="L32" i="4" a="1"/>
  <c r="L32" i="4" s="1"/>
  <c r="M32" i="4" a="1"/>
  <c r="M32" i="4" s="1"/>
  <c r="N32" i="4" a="1"/>
  <c r="N32" i="4" s="1"/>
  <c r="O32" i="4" a="1"/>
  <c r="O32" i="4" s="1"/>
  <c r="P32" i="4" a="1"/>
  <c r="P32" i="4" s="1"/>
  <c r="H33" i="4" a="1"/>
  <c r="H33" i="4" s="1"/>
  <c r="I33" i="4" a="1"/>
  <c r="I33" i="4" s="1"/>
  <c r="J33" i="4" a="1"/>
  <c r="J33" i="4" s="1"/>
  <c r="K33" i="4" a="1"/>
  <c r="K33" i="4" s="1"/>
  <c r="L33" i="4" a="1"/>
  <c r="L33" i="4" s="1"/>
  <c r="M33" i="4" a="1"/>
  <c r="M33" i="4" s="1"/>
  <c r="N33" i="4" a="1"/>
  <c r="N33" i="4" s="1"/>
  <c r="O33" i="4" a="1"/>
  <c r="O33" i="4" s="1"/>
  <c r="P33" i="4" a="1"/>
  <c r="P33" i="4" s="1"/>
  <c r="H34" i="4" a="1"/>
  <c r="H34" i="4" s="1"/>
  <c r="I34" i="4" a="1"/>
  <c r="I34" i="4" s="1"/>
  <c r="J34" i="4" a="1"/>
  <c r="J34" i="4" s="1"/>
  <c r="K34" i="4" a="1"/>
  <c r="K34" i="4" s="1"/>
  <c r="L34" i="4" a="1"/>
  <c r="L34" i="4" s="1"/>
  <c r="M34" i="4" a="1"/>
  <c r="M34" i="4" s="1"/>
  <c r="N34" i="4" a="1"/>
  <c r="N34" i="4" s="1"/>
  <c r="O34" i="4" a="1"/>
  <c r="O34" i="4" s="1"/>
  <c r="P34" i="4" a="1"/>
  <c r="P34" i="4" s="1"/>
  <c r="H35" i="4" a="1"/>
  <c r="H35" i="4" s="1"/>
  <c r="I35" i="4" a="1"/>
  <c r="I35" i="4" s="1"/>
  <c r="J35" i="4" a="1"/>
  <c r="J35" i="4" s="1"/>
  <c r="K35" i="4" a="1"/>
  <c r="K35" i="4" s="1"/>
  <c r="L35" i="4" a="1"/>
  <c r="L35" i="4" s="1"/>
  <c r="M35" i="4" a="1"/>
  <c r="M35" i="4" s="1"/>
  <c r="N35" i="4" a="1"/>
  <c r="N35" i="4" s="1"/>
  <c r="O35" i="4" a="1"/>
  <c r="O35" i="4" s="1"/>
  <c r="P35" i="4" a="1"/>
  <c r="P35" i="4" s="1"/>
  <c r="H36" i="4" a="1"/>
  <c r="H36" i="4" s="1"/>
  <c r="I36" i="4" a="1"/>
  <c r="I36" i="4" s="1"/>
  <c r="J36" i="4" a="1"/>
  <c r="J36" i="4" s="1"/>
  <c r="K36" i="4" a="1"/>
  <c r="K36" i="4" s="1"/>
  <c r="L36" i="4" a="1"/>
  <c r="L36" i="4" s="1"/>
  <c r="M36" i="4" a="1"/>
  <c r="M36" i="4" s="1"/>
  <c r="N36" i="4" a="1"/>
  <c r="N36" i="4" s="1"/>
  <c r="O36" i="4" a="1"/>
  <c r="O36" i="4" s="1"/>
  <c r="P36" i="4" a="1"/>
  <c r="P36" i="4" s="1"/>
  <c r="H37" i="4" a="1"/>
  <c r="H37" i="4" s="1"/>
  <c r="I37" i="4" a="1"/>
  <c r="I37" i="4" s="1"/>
  <c r="J37" i="4" a="1"/>
  <c r="J37" i="4" s="1"/>
  <c r="K37" i="4" a="1"/>
  <c r="K37" i="4" s="1"/>
  <c r="L37" i="4" a="1"/>
  <c r="L37" i="4" s="1"/>
  <c r="M37" i="4" a="1"/>
  <c r="M37" i="4" s="1"/>
  <c r="N37" i="4" a="1"/>
  <c r="N37" i="4" s="1"/>
  <c r="O37" i="4" a="1"/>
  <c r="O37" i="4" s="1"/>
  <c r="P37" i="4" a="1"/>
  <c r="P37" i="4" s="1"/>
  <c r="H38" i="4" a="1"/>
  <c r="H38" i="4" s="1"/>
  <c r="I38" i="4" a="1"/>
  <c r="I38" i="4" s="1"/>
  <c r="J38" i="4" a="1"/>
  <c r="J38" i="4" s="1"/>
  <c r="K38" i="4" a="1"/>
  <c r="K38" i="4" s="1"/>
  <c r="L38" i="4" a="1"/>
  <c r="L38" i="4" s="1"/>
  <c r="M38" i="4" a="1"/>
  <c r="M38" i="4" s="1"/>
  <c r="N38" i="4" a="1"/>
  <c r="N38" i="4" s="1"/>
  <c r="O38" i="4" a="1"/>
  <c r="O38" i="4" s="1"/>
  <c r="P38" i="4" a="1"/>
  <c r="P38" i="4" s="1"/>
  <c r="H39" i="4" a="1"/>
  <c r="H39" i="4" s="1"/>
  <c r="I39" i="4" a="1"/>
  <c r="I39" i="4" s="1"/>
  <c r="J39" i="4" a="1"/>
  <c r="J39" i="4" s="1"/>
  <c r="K39" i="4" a="1"/>
  <c r="K39" i="4" s="1"/>
  <c r="L39" i="4" a="1"/>
  <c r="L39" i="4" s="1"/>
  <c r="M39" i="4" a="1"/>
  <c r="M39" i="4" s="1"/>
  <c r="N39" i="4" a="1"/>
  <c r="N39" i="4" s="1"/>
  <c r="O39" i="4" a="1"/>
  <c r="O39" i="4" s="1"/>
  <c r="P39" i="4" a="1"/>
  <c r="P39" i="4" s="1"/>
  <c r="H40" i="4" a="1"/>
  <c r="H40" i="4" s="1"/>
  <c r="I40" i="4" a="1"/>
  <c r="I40" i="4" s="1"/>
  <c r="J40" i="4" a="1"/>
  <c r="J40" i="4" s="1"/>
  <c r="K40" i="4" a="1"/>
  <c r="K40" i="4" s="1"/>
  <c r="L40" i="4" a="1"/>
  <c r="L40" i="4" s="1"/>
  <c r="M40" i="4" a="1"/>
  <c r="M40" i="4" s="1"/>
  <c r="N40" i="4" a="1"/>
  <c r="N40" i="4" s="1"/>
  <c r="O40" i="4" a="1"/>
  <c r="O40" i="4" s="1"/>
  <c r="P40" i="4" a="1"/>
  <c r="P40" i="4" s="1"/>
  <c r="H41" i="4" a="1"/>
  <c r="H41" i="4" s="1"/>
  <c r="I41" i="4" a="1"/>
  <c r="I41" i="4" s="1"/>
  <c r="J41" i="4" a="1"/>
  <c r="J41" i="4" s="1"/>
  <c r="K41" i="4" a="1"/>
  <c r="K41" i="4" s="1"/>
  <c r="L41" i="4" a="1"/>
  <c r="L41" i="4" s="1"/>
  <c r="M41" i="4" a="1"/>
  <c r="M41" i="4" s="1"/>
  <c r="N41" i="4" a="1"/>
  <c r="N41" i="4" s="1"/>
  <c r="O41" i="4" a="1"/>
  <c r="O41" i="4" s="1"/>
  <c r="P41" i="4" a="1"/>
  <c r="P41" i="4" s="1"/>
  <c r="H42" i="4" a="1"/>
  <c r="H42" i="4" s="1"/>
  <c r="I42" i="4" a="1"/>
  <c r="I42" i="4" s="1"/>
  <c r="J42" i="4" a="1"/>
  <c r="J42" i="4" s="1"/>
  <c r="K42" i="4" a="1"/>
  <c r="K42" i="4" s="1"/>
  <c r="L42" i="4" a="1"/>
  <c r="L42" i="4" s="1"/>
  <c r="M42" i="4" a="1"/>
  <c r="M42" i="4" s="1"/>
  <c r="N42" i="4" a="1"/>
  <c r="N42" i="4" s="1"/>
  <c r="O42" i="4" a="1"/>
  <c r="O42" i="4" s="1"/>
  <c r="P42" i="4" a="1"/>
  <c r="P42" i="4" s="1"/>
  <c r="H43" i="4" a="1"/>
  <c r="H43" i="4" s="1"/>
  <c r="I43" i="4" a="1"/>
  <c r="I43" i="4" s="1"/>
  <c r="J43" i="4" a="1"/>
  <c r="J43" i="4" s="1"/>
  <c r="K43" i="4" a="1"/>
  <c r="K43" i="4" s="1"/>
  <c r="L43" i="4" a="1"/>
  <c r="L43" i="4" s="1"/>
  <c r="M43" i="4" a="1"/>
  <c r="M43" i="4" s="1"/>
  <c r="N43" i="4" a="1"/>
  <c r="N43" i="4" s="1"/>
  <c r="O43" i="4" a="1"/>
  <c r="O43" i="4" s="1"/>
  <c r="P43" i="4" a="1"/>
  <c r="P43" i="4" s="1"/>
  <c r="H44" i="4" a="1"/>
  <c r="H44" i="4" s="1"/>
  <c r="I44" i="4" a="1"/>
  <c r="I44" i="4" s="1"/>
  <c r="J44" i="4" a="1"/>
  <c r="J44" i="4" s="1"/>
  <c r="K44" i="4" a="1"/>
  <c r="K44" i="4" s="1"/>
  <c r="L44" i="4" a="1"/>
  <c r="L44" i="4" s="1"/>
  <c r="M44" i="4" a="1"/>
  <c r="M44" i="4" s="1"/>
  <c r="N44" i="4" a="1"/>
  <c r="N44" i="4" s="1"/>
  <c r="O44" i="4" a="1"/>
  <c r="O44" i="4" s="1"/>
  <c r="P44" i="4" a="1"/>
  <c r="P44" i="4" s="1"/>
  <c r="H45" i="4" a="1"/>
  <c r="H45" i="4" s="1"/>
  <c r="I45" i="4" a="1"/>
  <c r="I45" i="4" s="1"/>
  <c r="J45" i="4" a="1"/>
  <c r="J45" i="4" s="1"/>
  <c r="K45" i="4" a="1"/>
  <c r="K45" i="4" s="1"/>
  <c r="L45" i="4" a="1"/>
  <c r="L45" i="4" s="1"/>
  <c r="M45" i="4" a="1"/>
  <c r="M45" i="4" s="1"/>
  <c r="N45" i="4" a="1"/>
  <c r="N45" i="4" s="1"/>
  <c r="O45" i="4" a="1"/>
  <c r="O45" i="4" s="1"/>
  <c r="P45" i="4" a="1"/>
  <c r="P45" i="4" s="1"/>
  <c r="H46" i="4" a="1"/>
  <c r="H46" i="4" s="1"/>
  <c r="I46" i="4" a="1"/>
  <c r="I46" i="4" s="1"/>
  <c r="J46" i="4" a="1"/>
  <c r="J46" i="4" s="1"/>
  <c r="K46" i="4" a="1"/>
  <c r="K46" i="4" s="1"/>
  <c r="L46" i="4" a="1"/>
  <c r="L46" i="4" s="1"/>
  <c r="M46" i="4" a="1"/>
  <c r="M46" i="4" s="1"/>
  <c r="N46" i="4" a="1"/>
  <c r="N46" i="4" s="1"/>
  <c r="O46" i="4" a="1"/>
  <c r="O46" i="4" s="1"/>
  <c r="P46" i="4" a="1"/>
  <c r="P46" i="4" s="1"/>
  <c r="H47" i="4" a="1"/>
  <c r="H47" i="4" s="1"/>
  <c r="I47" i="4" a="1"/>
  <c r="I47" i="4" s="1"/>
  <c r="J47" i="4" a="1"/>
  <c r="J47" i="4" s="1"/>
  <c r="K47" i="4" a="1"/>
  <c r="K47" i="4" s="1"/>
  <c r="L47" i="4" a="1"/>
  <c r="L47" i="4" s="1"/>
  <c r="M47" i="4" a="1"/>
  <c r="M47" i="4" s="1"/>
  <c r="N47" i="4" a="1"/>
  <c r="N47" i="4" s="1"/>
  <c r="O47" i="4" a="1"/>
  <c r="O47" i="4" s="1"/>
  <c r="P47" i="4" a="1"/>
  <c r="P47" i="4" s="1"/>
  <c r="H48" i="4" a="1"/>
  <c r="H48" i="4" s="1"/>
  <c r="I48" i="4" a="1"/>
  <c r="I48" i="4" s="1"/>
  <c r="J48" i="4" a="1"/>
  <c r="J48" i="4" s="1"/>
  <c r="K48" i="4" a="1"/>
  <c r="K48" i="4" s="1"/>
  <c r="L48" i="4" a="1"/>
  <c r="L48" i="4" s="1"/>
  <c r="M48" i="4" a="1"/>
  <c r="M48" i="4" s="1"/>
  <c r="N48" i="4" a="1"/>
  <c r="N48" i="4" s="1"/>
  <c r="O48" i="4" a="1"/>
  <c r="O48" i="4" s="1"/>
  <c r="P48" i="4" a="1"/>
  <c r="P48" i="4" s="1"/>
  <c r="H49" i="4" a="1"/>
  <c r="H49" i="4" s="1"/>
  <c r="I49" i="4" a="1"/>
  <c r="I49" i="4" s="1"/>
  <c r="J49" i="4" a="1"/>
  <c r="J49" i="4" s="1"/>
  <c r="K49" i="4" a="1"/>
  <c r="K49" i="4" s="1"/>
  <c r="L49" i="4" a="1"/>
  <c r="L49" i="4" s="1"/>
  <c r="M49" i="4" a="1"/>
  <c r="M49" i="4" s="1"/>
  <c r="N49" i="4" a="1"/>
  <c r="N49" i="4" s="1"/>
  <c r="O49" i="4" a="1"/>
  <c r="O49" i="4" s="1"/>
  <c r="P49" i="4" a="1"/>
  <c r="P49" i="4" s="1"/>
  <c r="H50" i="4" a="1"/>
  <c r="H50" i="4" s="1"/>
  <c r="I50" i="4" a="1"/>
  <c r="I50" i="4" s="1"/>
  <c r="J50" i="4" a="1"/>
  <c r="J50" i="4" s="1"/>
  <c r="K50" i="4" a="1"/>
  <c r="K50" i="4" s="1"/>
  <c r="L50" i="4" a="1"/>
  <c r="L50" i="4" s="1"/>
  <c r="M50" i="4" a="1"/>
  <c r="M50" i="4" s="1"/>
  <c r="N50" i="4" a="1"/>
  <c r="N50" i="4" s="1"/>
  <c r="O50" i="4" a="1"/>
  <c r="O50" i="4" s="1"/>
  <c r="P50" i="4" a="1"/>
  <c r="P50" i="4" s="1"/>
  <c r="H51" i="4" a="1"/>
  <c r="H51" i="4" s="1"/>
  <c r="I51" i="4" a="1"/>
  <c r="I51" i="4" s="1"/>
  <c r="J51" i="4" a="1"/>
  <c r="J51" i="4" s="1"/>
  <c r="K51" i="4" a="1"/>
  <c r="K51" i="4" s="1"/>
  <c r="L51" i="4" a="1"/>
  <c r="L51" i="4" s="1"/>
  <c r="M51" i="4" a="1"/>
  <c r="M51" i="4" s="1"/>
  <c r="N51" i="4" a="1"/>
  <c r="N51" i="4" s="1"/>
  <c r="O51" i="4" a="1"/>
  <c r="O51" i="4" s="1"/>
  <c r="P51" i="4" a="1"/>
  <c r="P51" i="4" s="1"/>
  <c r="H52" i="4" a="1"/>
  <c r="H52" i="4" s="1"/>
  <c r="I52" i="4" a="1"/>
  <c r="I52" i="4" s="1"/>
  <c r="J52" i="4" a="1"/>
  <c r="J52" i="4" s="1"/>
  <c r="K52" i="4" a="1"/>
  <c r="K52" i="4" s="1"/>
  <c r="L52" i="4" a="1"/>
  <c r="L52" i="4" s="1"/>
  <c r="M52" i="4" a="1"/>
  <c r="M52" i="4" s="1"/>
  <c r="N52" i="4" a="1"/>
  <c r="N52" i="4" s="1"/>
  <c r="O52" i="4" a="1"/>
  <c r="O52" i="4" s="1"/>
  <c r="P52" i="4" a="1"/>
  <c r="P52" i="4" s="1"/>
  <c r="H53" i="4" a="1"/>
  <c r="H53" i="4" s="1"/>
  <c r="I53" i="4" a="1"/>
  <c r="I53" i="4" s="1"/>
  <c r="J53" i="4" a="1"/>
  <c r="J53" i="4" s="1"/>
  <c r="K53" i="4" a="1"/>
  <c r="K53" i="4" s="1"/>
  <c r="L53" i="4" a="1"/>
  <c r="L53" i="4" s="1"/>
  <c r="M53" i="4" a="1"/>
  <c r="M53" i="4" s="1"/>
  <c r="N53" i="4" a="1"/>
  <c r="N53" i="4" s="1"/>
  <c r="O53" i="4" a="1"/>
  <c r="O53" i="4" s="1"/>
  <c r="P53" i="4" a="1"/>
  <c r="P53" i="4" s="1"/>
  <c r="H54" i="4" a="1"/>
  <c r="H54" i="4" s="1"/>
  <c r="I54" i="4" a="1"/>
  <c r="I54" i="4" s="1"/>
  <c r="J54" i="4" a="1"/>
  <c r="J54" i="4" s="1"/>
  <c r="K54" i="4" a="1"/>
  <c r="K54" i="4" s="1"/>
  <c r="L54" i="4" a="1"/>
  <c r="L54" i="4" s="1"/>
  <c r="M54" i="4" a="1"/>
  <c r="M54" i="4" s="1"/>
  <c r="N54" i="4" a="1"/>
  <c r="N54" i="4" s="1"/>
  <c r="O54" i="4" a="1"/>
  <c r="O54" i="4" s="1"/>
  <c r="P54" i="4" a="1"/>
  <c r="P54" i="4" s="1"/>
  <c r="H55" i="4" a="1"/>
  <c r="H55" i="4" s="1"/>
  <c r="I55" i="4" a="1"/>
  <c r="I55" i="4" s="1"/>
  <c r="J55" i="4" a="1"/>
  <c r="J55" i="4" s="1"/>
  <c r="K55" i="4" a="1"/>
  <c r="K55" i="4" s="1"/>
  <c r="L55" i="4" a="1"/>
  <c r="L55" i="4" s="1"/>
  <c r="M55" i="4" a="1"/>
  <c r="M55" i="4" s="1"/>
  <c r="N55" i="4" a="1"/>
  <c r="N55" i="4" s="1"/>
  <c r="O55" i="4" a="1"/>
  <c r="O55" i="4" s="1"/>
  <c r="P55" i="4" a="1"/>
  <c r="P55" i="4" s="1"/>
  <c r="H56" i="4" a="1"/>
  <c r="H56" i="4" s="1"/>
  <c r="I56" i="4" a="1"/>
  <c r="I56" i="4" s="1"/>
  <c r="J56" i="4" a="1"/>
  <c r="J56" i="4" s="1"/>
  <c r="K56" i="4" a="1"/>
  <c r="K56" i="4" s="1"/>
  <c r="L56" i="4" a="1"/>
  <c r="L56" i="4" s="1"/>
  <c r="M56" i="4" a="1"/>
  <c r="M56" i="4" s="1"/>
  <c r="N56" i="4" a="1"/>
  <c r="N56" i="4" s="1"/>
  <c r="O56" i="4" a="1"/>
  <c r="O56" i="4" s="1"/>
  <c r="P56" i="4" a="1"/>
  <c r="P56" i="4" s="1"/>
  <c r="H57" i="4" a="1"/>
  <c r="H57" i="4" s="1"/>
  <c r="I57" i="4" a="1"/>
  <c r="I57" i="4" s="1"/>
  <c r="J57" i="4" a="1"/>
  <c r="J57" i="4" s="1"/>
  <c r="K57" i="4" a="1"/>
  <c r="K57" i="4" s="1"/>
  <c r="L57" i="4" a="1"/>
  <c r="L57" i="4" s="1"/>
  <c r="M57" i="4" a="1"/>
  <c r="M57" i="4" s="1"/>
  <c r="N57" i="4" a="1"/>
  <c r="N57" i="4" s="1"/>
  <c r="O57" i="4" a="1"/>
  <c r="O57" i="4" s="1"/>
  <c r="P57" i="4" a="1"/>
  <c r="P57" i="4" s="1"/>
  <c r="H58" i="4" a="1"/>
  <c r="H58" i="4" s="1"/>
  <c r="I58" i="4" a="1"/>
  <c r="I58" i="4" s="1"/>
  <c r="J58" i="4" a="1"/>
  <c r="J58" i="4" s="1"/>
  <c r="K58" i="4" a="1"/>
  <c r="K58" i="4" s="1"/>
  <c r="L58" i="4" a="1"/>
  <c r="L58" i="4" s="1"/>
  <c r="M58" i="4" a="1"/>
  <c r="M58" i="4" s="1"/>
  <c r="N58" i="4" a="1"/>
  <c r="N58" i="4" s="1"/>
  <c r="O58" i="4" a="1"/>
  <c r="O58" i="4" s="1"/>
  <c r="P58" i="4" a="1"/>
  <c r="P58" i="4" s="1"/>
  <c r="H59" i="4" a="1"/>
  <c r="H59" i="4" s="1"/>
  <c r="I59" i="4" a="1"/>
  <c r="I59" i="4" s="1"/>
  <c r="J59" i="4" a="1"/>
  <c r="J59" i="4" s="1"/>
  <c r="K59" i="4" a="1"/>
  <c r="K59" i="4" s="1"/>
  <c r="L59" i="4" a="1"/>
  <c r="L59" i="4" s="1"/>
  <c r="M59" i="4" a="1"/>
  <c r="M59" i="4" s="1"/>
  <c r="N59" i="4" a="1"/>
  <c r="N59" i="4" s="1"/>
  <c r="O59" i="4" a="1"/>
  <c r="O59" i="4" s="1"/>
  <c r="P59" i="4" a="1"/>
  <c r="P59" i="4" s="1"/>
  <c r="H60" i="4" a="1"/>
  <c r="H60" i="4" s="1"/>
  <c r="I60" i="4" a="1"/>
  <c r="I60" i="4" s="1"/>
  <c r="J60" i="4" a="1"/>
  <c r="J60" i="4" s="1"/>
  <c r="K60" i="4" a="1"/>
  <c r="K60" i="4" s="1"/>
  <c r="L60" i="4" a="1"/>
  <c r="L60" i="4" s="1"/>
  <c r="M60" i="4" a="1"/>
  <c r="M60" i="4" s="1"/>
  <c r="N60" i="4" a="1"/>
  <c r="N60" i="4" s="1"/>
  <c r="O60" i="4" a="1"/>
  <c r="O60" i="4" s="1"/>
  <c r="P60" i="4" a="1"/>
  <c r="P60" i="4" s="1"/>
  <c r="H61" i="4" a="1"/>
  <c r="H61" i="4" s="1"/>
  <c r="I61" i="4" a="1"/>
  <c r="I61" i="4" s="1"/>
  <c r="J61" i="4" a="1"/>
  <c r="J61" i="4" s="1"/>
  <c r="K61" i="4" a="1"/>
  <c r="K61" i="4" s="1"/>
  <c r="L61" i="4" a="1"/>
  <c r="L61" i="4" s="1"/>
  <c r="M61" i="4" a="1"/>
  <c r="M61" i="4" s="1"/>
  <c r="N61" i="4" a="1"/>
  <c r="N61" i="4" s="1"/>
  <c r="O61" i="4" a="1"/>
  <c r="O61" i="4" s="1"/>
  <c r="P61" i="4" a="1"/>
  <c r="P61" i="4" s="1"/>
  <c r="H62" i="4" a="1"/>
  <c r="H62" i="4" s="1"/>
  <c r="I62" i="4" a="1"/>
  <c r="I62" i="4" s="1"/>
  <c r="J62" i="4" a="1"/>
  <c r="J62" i="4" s="1"/>
  <c r="K62" i="4" a="1"/>
  <c r="K62" i="4" s="1"/>
  <c r="L62" i="4" a="1"/>
  <c r="L62" i="4" s="1"/>
  <c r="M62" i="4" a="1"/>
  <c r="M62" i="4" s="1"/>
  <c r="N62" i="4" a="1"/>
  <c r="N62" i="4" s="1"/>
  <c r="O62" i="4" a="1"/>
  <c r="O62" i="4" s="1"/>
  <c r="P62" i="4" a="1"/>
  <c r="P62" i="4" s="1"/>
  <c r="H63" i="4" a="1"/>
  <c r="H63" i="4" s="1"/>
  <c r="I63" i="4" a="1"/>
  <c r="I63" i="4" s="1"/>
  <c r="J63" i="4" a="1"/>
  <c r="J63" i="4" s="1"/>
  <c r="K63" i="4" a="1"/>
  <c r="K63" i="4" s="1"/>
  <c r="L63" i="4" a="1"/>
  <c r="L63" i="4" s="1"/>
  <c r="M63" i="4" a="1"/>
  <c r="M63" i="4" s="1"/>
  <c r="N63" i="4" a="1"/>
  <c r="N63" i="4" s="1"/>
  <c r="O63" i="4" a="1"/>
  <c r="O63" i="4" s="1"/>
  <c r="P63" i="4" a="1"/>
  <c r="P63" i="4" s="1"/>
  <c r="H64" i="4" a="1"/>
  <c r="H64" i="4" s="1"/>
  <c r="I64" i="4" a="1"/>
  <c r="I64" i="4" s="1"/>
  <c r="J64" i="4" a="1"/>
  <c r="J64" i="4" s="1"/>
  <c r="K64" i="4" a="1"/>
  <c r="K64" i="4" s="1"/>
  <c r="L64" i="4" a="1"/>
  <c r="L64" i="4" s="1"/>
  <c r="M64" i="4" a="1"/>
  <c r="M64" i="4" s="1"/>
  <c r="N64" i="4" a="1"/>
  <c r="N64" i="4" s="1"/>
  <c r="O64" i="4" a="1"/>
  <c r="O64" i="4" s="1"/>
  <c r="P64" i="4" a="1"/>
  <c r="P64" i="4" s="1"/>
  <c r="H65" i="4" a="1"/>
  <c r="H65" i="4" s="1"/>
  <c r="I65" i="4" a="1"/>
  <c r="I65" i="4" s="1"/>
  <c r="J65" i="4" a="1"/>
  <c r="J65" i="4" s="1"/>
  <c r="K65" i="4" a="1"/>
  <c r="K65" i="4" s="1"/>
  <c r="L65" i="4" a="1"/>
  <c r="L65" i="4" s="1"/>
  <c r="M65" i="4" a="1"/>
  <c r="M65" i="4" s="1"/>
  <c r="N65" i="4" a="1"/>
  <c r="N65" i="4" s="1"/>
  <c r="O65" i="4" a="1"/>
  <c r="O65" i="4" s="1"/>
  <c r="P65" i="4" a="1"/>
  <c r="P65" i="4" s="1"/>
  <c r="H66" i="4" a="1"/>
  <c r="H66" i="4" s="1"/>
  <c r="I66" i="4" a="1"/>
  <c r="I66" i="4" s="1"/>
  <c r="J66" i="4" a="1"/>
  <c r="J66" i="4" s="1"/>
  <c r="K66" i="4" a="1"/>
  <c r="K66" i="4" s="1"/>
  <c r="L66" i="4" a="1"/>
  <c r="L66" i="4" s="1"/>
  <c r="M66" i="4" a="1"/>
  <c r="M66" i="4" s="1"/>
  <c r="N66" i="4" a="1"/>
  <c r="N66" i="4" s="1"/>
  <c r="O66" i="4" a="1"/>
  <c r="O66" i="4" s="1"/>
  <c r="P66" i="4" a="1"/>
  <c r="P66" i="4" s="1"/>
  <c r="H67" i="4" a="1"/>
  <c r="H67" i="4" s="1"/>
  <c r="I67" i="4" a="1"/>
  <c r="I67" i="4" s="1"/>
  <c r="J67" i="4" a="1"/>
  <c r="J67" i="4" s="1"/>
  <c r="K67" i="4" a="1"/>
  <c r="K67" i="4" s="1"/>
  <c r="L67" i="4" a="1"/>
  <c r="L67" i="4" s="1"/>
  <c r="M67" i="4" a="1"/>
  <c r="M67" i="4" s="1"/>
  <c r="N67" i="4" a="1"/>
  <c r="N67" i="4" s="1"/>
  <c r="O67" i="4" a="1"/>
  <c r="O67" i="4" s="1"/>
  <c r="P67" i="4" a="1"/>
  <c r="P67" i="4" s="1"/>
  <c r="H68" i="4" a="1"/>
  <c r="H68" i="4" s="1"/>
  <c r="I68" i="4" a="1"/>
  <c r="I68" i="4" s="1"/>
  <c r="J68" i="4" a="1"/>
  <c r="J68" i="4" s="1"/>
  <c r="K68" i="4" a="1"/>
  <c r="K68" i="4" s="1"/>
  <c r="L68" i="4" a="1"/>
  <c r="L68" i="4" s="1"/>
  <c r="M68" i="4" a="1"/>
  <c r="M68" i="4" s="1"/>
  <c r="N68" i="4" a="1"/>
  <c r="N68" i="4" s="1"/>
  <c r="O68" i="4" a="1"/>
  <c r="O68" i="4" s="1"/>
  <c r="P68" i="4" a="1"/>
  <c r="P68" i="4" s="1"/>
  <c r="H69" i="4" a="1"/>
  <c r="H69" i="4" s="1"/>
  <c r="I69" i="4" a="1"/>
  <c r="I69" i="4" s="1"/>
  <c r="J69" i="4" a="1"/>
  <c r="J69" i="4" s="1"/>
  <c r="K69" i="4" a="1"/>
  <c r="K69" i="4" s="1"/>
  <c r="L69" i="4" a="1"/>
  <c r="L69" i="4" s="1"/>
  <c r="M69" i="4" a="1"/>
  <c r="M69" i="4" s="1"/>
  <c r="N69" i="4" a="1"/>
  <c r="N69" i="4" s="1"/>
  <c r="O69" i="4" a="1"/>
  <c r="O69" i="4" s="1"/>
  <c r="P69" i="4" a="1"/>
  <c r="P69" i="4" s="1"/>
  <c r="H70" i="4" a="1"/>
  <c r="H70" i="4" s="1"/>
  <c r="I70" i="4" a="1"/>
  <c r="I70" i="4" s="1"/>
  <c r="J70" i="4" a="1"/>
  <c r="J70" i="4" s="1"/>
  <c r="K70" i="4" a="1"/>
  <c r="K70" i="4" s="1"/>
  <c r="L70" i="4" a="1"/>
  <c r="L70" i="4" s="1"/>
  <c r="M70" i="4" a="1"/>
  <c r="M70" i="4" s="1"/>
  <c r="N70" i="4" a="1"/>
  <c r="N70" i="4" s="1"/>
  <c r="O70" i="4" a="1"/>
  <c r="O70" i="4" s="1"/>
  <c r="P70" i="4" a="1"/>
  <c r="P70" i="4" s="1"/>
  <c r="H71" i="4" a="1"/>
  <c r="H71" i="4" s="1"/>
  <c r="I71" i="4" a="1"/>
  <c r="I71" i="4" s="1"/>
  <c r="J71" i="4" a="1"/>
  <c r="J71" i="4" s="1"/>
  <c r="K71" i="4" a="1"/>
  <c r="K71" i="4" s="1"/>
  <c r="L71" i="4" a="1"/>
  <c r="L71" i="4" s="1"/>
  <c r="M71" i="4" a="1"/>
  <c r="M71" i="4" s="1"/>
  <c r="N71" i="4" a="1"/>
  <c r="N71" i="4" s="1"/>
  <c r="O71" i="4" a="1"/>
  <c r="O71" i="4" s="1"/>
  <c r="P71" i="4" a="1"/>
  <c r="P71" i="4" s="1"/>
  <c r="H72" i="4" a="1"/>
  <c r="H72" i="4" s="1"/>
  <c r="I72" i="4" a="1"/>
  <c r="I72" i="4" s="1"/>
  <c r="J72" i="4" a="1"/>
  <c r="J72" i="4" s="1"/>
  <c r="K72" i="4" a="1"/>
  <c r="K72" i="4" s="1"/>
  <c r="L72" i="4" a="1"/>
  <c r="L72" i="4" s="1"/>
  <c r="M72" i="4" a="1"/>
  <c r="M72" i="4" s="1"/>
  <c r="N72" i="4" a="1"/>
  <c r="N72" i="4" s="1"/>
  <c r="O72" i="4" a="1"/>
  <c r="O72" i="4" s="1"/>
  <c r="P72" i="4" a="1"/>
  <c r="P72" i="4" s="1"/>
  <c r="H73" i="4" a="1"/>
  <c r="H73" i="4" s="1"/>
  <c r="I73" i="4" a="1"/>
  <c r="I73" i="4" s="1"/>
  <c r="J73" i="4" a="1"/>
  <c r="J73" i="4" s="1"/>
  <c r="K73" i="4" a="1"/>
  <c r="K73" i="4" s="1"/>
  <c r="L73" i="4" a="1"/>
  <c r="L73" i="4" s="1"/>
  <c r="M73" i="4" a="1"/>
  <c r="M73" i="4" s="1"/>
  <c r="N73" i="4" a="1"/>
  <c r="N73" i="4" s="1"/>
  <c r="O73" i="4" a="1"/>
  <c r="O73" i="4" s="1"/>
  <c r="P73" i="4" a="1"/>
  <c r="P73" i="4" s="1"/>
  <c r="H74" i="4" a="1"/>
  <c r="H74" i="4" s="1"/>
  <c r="I74" i="4" a="1"/>
  <c r="I74" i="4" s="1"/>
  <c r="J74" i="4" a="1"/>
  <c r="J74" i="4" s="1"/>
  <c r="K74" i="4" a="1"/>
  <c r="K74" i="4" s="1"/>
  <c r="L74" i="4" a="1"/>
  <c r="L74" i="4" s="1"/>
  <c r="M74" i="4" a="1"/>
  <c r="M74" i="4" s="1"/>
  <c r="N74" i="4" a="1"/>
  <c r="N74" i="4" s="1"/>
  <c r="O74" i="4" a="1"/>
  <c r="O74" i="4" s="1"/>
  <c r="P74" i="4" a="1"/>
  <c r="P74" i="4" s="1"/>
  <c r="H75" i="4" a="1"/>
  <c r="H75" i="4" s="1"/>
  <c r="I75" i="4" a="1"/>
  <c r="I75" i="4" s="1"/>
  <c r="J75" i="4" a="1"/>
  <c r="J75" i="4" s="1"/>
  <c r="K75" i="4" a="1"/>
  <c r="K75" i="4" s="1"/>
  <c r="L75" i="4" a="1"/>
  <c r="L75" i="4" s="1"/>
  <c r="M75" i="4" a="1"/>
  <c r="M75" i="4" s="1"/>
  <c r="N75" i="4" a="1"/>
  <c r="N75" i="4" s="1"/>
  <c r="O75" i="4" a="1"/>
  <c r="O75" i="4" s="1"/>
  <c r="P75" i="4" a="1"/>
  <c r="P75" i="4" s="1"/>
  <c r="H76" i="4" a="1"/>
  <c r="H76" i="4" s="1"/>
  <c r="I76" i="4" a="1"/>
  <c r="I76" i="4" s="1"/>
  <c r="J76" i="4" a="1"/>
  <c r="J76" i="4" s="1"/>
  <c r="K76" i="4" a="1"/>
  <c r="K76" i="4" s="1"/>
  <c r="L76" i="4" a="1"/>
  <c r="L76" i="4" s="1"/>
  <c r="M76" i="4" a="1"/>
  <c r="M76" i="4" s="1"/>
  <c r="N76" i="4" a="1"/>
  <c r="N76" i="4" s="1"/>
  <c r="O76" i="4" a="1"/>
  <c r="O76" i="4" s="1"/>
  <c r="P76" i="4" a="1"/>
  <c r="P76" i="4" s="1"/>
  <c r="H77" i="4" a="1"/>
  <c r="H77" i="4" s="1"/>
  <c r="I77" i="4" a="1"/>
  <c r="I77" i="4" s="1"/>
  <c r="J77" i="4" a="1"/>
  <c r="J77" i="4" s="1"/>
  <c r="K77" i="4" a="1"/>
  <c r="K77" i="4" s="1"/>
  <c r="L77" i="4" a="1"/>
  <c r="L77" i="4" s="1"/>
  <c r="M77" i="4" a="1"/>
  <c r="M77" i="4" s="1"/>
  <c r="N77" i="4" a="1"/>
  <c r="N77" i="4" s="1"/>
  <c r="O77" i="4" a="1"/>
  <c r="O77" i="4" s="1"/>
  <c r="P77" i="4" a="1"/>
  <c r="P77" i="4" s="1"/>
  <c r="H78" i="4" a="1"/>
  <c r="H78" i="4" s="1"/>
  <c r="I78" i="4" a="1"/>
  <c r="I78" i="4" s="1"/>
  <c r="J78" i="4" a="1"/>
  <c r="J78" i="4" s="1"/>
  <c r="K78" i="4" a="1"/>
  <c r="K78" i="4" s="1"/>
  <c r="L78" i="4" a="1"/>
  <c r="L78" i="4" s="1"/>
  <c r="M78" i="4" a="1"/>
  <c r="M78" i="4" s="1"/>
  <c r="N78" i="4" a="1"/>
  <c r="N78" i="4" s="1"/>
  <c r="O78" i="4" a="1"/>
  <c r="O78" i="4" s="1"/>
  <c r="P78" i="4" a="1"/>
  <c r="P78" i="4" s="1"/>
  <c r="H79" i="4" a="1"/>
  <c r="H79" i="4" s="1"/>
  <c r="I79" i="4" a="1"/>
  <c r="I79" i="4" s="1"/>
  <c r="J79" i="4" a="1"/>
  <c r="J79" i="4" s="1"/>
  <c r="K79" i="4" a="1"/>
  <c r="K79" i="4" s="1"/>
  <c r="L79" i="4" a="1"/>
  <c r="L79" i="4" s="1"/>
  <c r="M79" i="4" a="1"/>
  <c r="M79" i="4" s="1"/>
  <c r="N79" i="4" a="1"/>
  <c r="N79" i="4" s="1"/>
  <c r="O79" i="4" a="1"/>
  <c r="O79" i="4" s="1"/>
  <c r="P79" i="4" a="1"/>
  <c r="P79" i="4" s="1"/>
  <c r="H80" i="4" a="1"/>
  <c r="H80" i="4" s="1"/>
  <c r="I80" i="4" a="1"/>
  <c r="I80" i="4" s="1"/>
  <c r="J80" i="4" a="1"/>
  <c r="J80" i="4" s="1"/>
  <c r="K80" i="4" a="1"/>
  <c r="K80" i="4" s="1"/>
  <c r="L80" i="4" a="1"/>
  <c r="L80" i="4" s="1"/>
  <c r="M80" i="4" a="1"/>
  <c r="M80" i="4" s="1"/>
  <c r="N80" i="4" a="1"/>
  <c r="N80" i="4" s="1"/>
  <c r="O80" i="4" a="1"/>
  <c r="O80" i="4" s="1"/>
  <c r="P80" i="4" a="1"/>
  <c r="P80" i="4" s="1"/>
  <c r="H81" i="4" a="1"/>
  <c r="H81" i="4" s="1"/>
  <c r="I81" i="4" a="1"/>
  <c r="I81" i="4" s="1"/>
  <c r="J81" i="4" a="1"/>
  <c r="J81" i="4" s="1"/>
  <c r="K81" i="4" a="1"/>
  <c r="K81" i="4" s="1"/>
  <c r="L81" i="4" a="1"/>
  <c r="L81" i="4" s="1"/>
  <c r="M81" i="4" a="1"/>
  <c r="M81" i="4" s="1"/>
  <c r="N81" i="4" a="1"/>
  <c r="N81" i="4" s="1"/>
  <c r="O81" i="4" a="1"/>
  <c r="O81" i="4" s="1"/>
  <c r="P81" i="4" a="1"/>
  <c r="P81" i="4" s="1"/>
  <c r="P2" i="4" a="1"/>
  <c r="P2" i="4" s="1"/>
  <c r="O2" i="4" a="1"/>
  <c r="O2" i="4" s="1"/>
  <c r="N2" i="4" a="1"/>
  <c r="N2" i="4" s="1"/>
  <c r="M2" i="4" a="1"/>
  <c r="M2" i="4" s="1"/>
  <c r="L2" i="4" a="1"/>
  <c r="L2" i="4" s="1"/>
  <c r="K2" i="4" a="1"/>
  <c r="K2" i="4" s="1"/>
  <c r="J2" i="4" a="1"/>
  <c r="J2" i="4" s="1"/>
  <c r="I2" i="4" a="1"/>
  <c r="I2" i="4" s="1"/>
  <c r="H2" i="4" a="1"/>
  <c r="H2"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2" i="4" a="1"/>
  <c r="G2" i="4" s="1"/>
  <c r="C8" i="2" l="1"/>
  <c r="B11" i="1" a="1"/>
  <c r="B11" i="1" s="1"/>
  <c r="E11" i="1" a="1"/>
  <c r="E11" i="1" s="1"/>
  <c r="F11" i="1" a="1"/>
  <c r="F11" i="1" s="1"/>
  <c r="G11" i="1" a="1"/>
  <c r="G11" i="1" s="1"/>
  <c r="H11" i="1" a="1"/>
  <c r="H11" i="1" s="1"/>
  <c r="I11" i="1" a="1"/>
  <c r="I11" i="1" s="1"/>
  <c r="J11" i="1" a="1"/>
  <c r="J11" i="1" s="1"/>
  <c r="K11" i="1" a="1"/>
  <c r="K11" i="1" s="1"/>
  <c r="L11" i="1" a="1"/>
  <c r="L11" i="1" s="1"/>
  <c r="M11" i="1" a="1"/>
  <c r="M11" i="1" s="1"/>
  <c r="N11" i="1" a="1"/>
  <c r="N11" i="1" s="1"/>
  <c r="R11" i="1" a="1"/>
  <c r="R11" i="1" s="1"/>
  <c r="S11" i="1" a="1"/>
  <c r="S11" i="1" s="1"/>
  <c r="B56" i="1" a="1"/>
  <c r="B56" i="1" s="1"/>
  <c r="E56" i="1" a="1"/>
  <c r="E56" i="1" s="1"/>
  <c r="F56" i="1" a="1"/>
  <c r="F56" i="1" s="1"/>
  <c r="G56" i="1" a="1"/>
  <c r="G56" i="1" s="1"/>
  <c r="H56" i="1" a="1"/>
  <c r="H56" i="1" s="1"/>
  <c r="I56" i="1" a="1"/>
  <c r="I56" i="1" s="1"/>
  <c r="J56" i="1" a="1"/>
  <c r="J56" i="1" s="1"/>
  <c r="K56" i="1" a="1"/>
  <c r="K56" i="1" s="1"/>
  <c r="L56" i="1" a="1"/>
  <c r="L56" i="1" s="1"/>
  <c r="M56" i="1" a="1"/>
  <c r="M56" i="1" s="1"/>
  <c r="N56" i="1" a="1"/>
  <c r="N56" i="1" s="1"/>
  <c r="R56" i="1" a="1"/>
  <c r="R56" i="1" s="1"/>
  <c r="S56" i="1" a="1"/>
  <c r="S56" i="1" s="1"/>
  <c r="B64" i="1" a="1"/>
  <c r="B64" i="1" s="1"/>
  <c r="E64" i="1" a="1"/>
  <c r="E64" i="1" s="1"/>
  <c r="F64" i="1" a="1"/>
  <c r="F64" i="1" s="1"/>
  <c r="G64" i="1" a="1"/>
  <c r="G64" i="1" s="1"/>
  <c r="H64" i="1" a="1"/>
  <c r="H64" i="1" s="1"/>
  <c r="I64" i="1" a="1"/>
  <c r="I64" i="1" s="1"/>
  <c r="J64" i="1" a="1"/>
  <c r="J64" i="1" s="1"/>
  <c r="K64" i="1" a="1"/>
  <c r="K64" i="1" s="1"/>
  <c r="L64" i="1" a="1"/>
  <c r="L64" i="1" s="1"/>
  <c r="M64" i="1" a="1"/>
  <c r="M64" i="1" s="1"/>
  <c r="N64" i="1" a="1"/>
  <c r="N64" i="1" s="1"/>
  <c r="R64" i="1" a="1"/>
  <c r="R64" i="1" s="1"/>
  <c r="S64" i="1" a="1"/>
  <c r="S64" i="1" s="1"/>
  <c r="J21" i="2" l="1"/>
  <c r="L21" i="2" s="1"/>
  <c r="J22" i="2"/>
  <c r="J23" i="2"/>
  <c r="L23" i="2" s="1"/>
  <c r="J24" i="2"/>
  <c r="L24" i="2" s="1"/>
  <c r="J25" i="2"/>
  <c r="J26" i="2"/>
  <c r="P64" i="1"/>
  <c r="Q64" i="1" s="1"/>
  <c r="P11" i="1"/>
  <c r="Q11" i="1" s="1"/>
  <c r="P56" i="1"/>
  <c r="Q56" i="1" s="1"/>
  <c r="J17" i="2"/>
  <c r="L17" i="2" s="1"/>
  <c r="J19" i="2"/>
  <c r="L19" i="2" s="1"/>
  <c r="J18" i="2"/>
  <c r="L18" i="2" s="1"/>
  <c r="J20" i="2"/>
  <c r="L20" i="2" s="1"/>
  <c r="E8" i="1" a="1"/>
  <c r="E8" i="1" s="1"/>
  <c r="E15" i="1" a="1"/>
  <c r="E15" i="1" s="1"/>
  <c r="E19" i="1" a="1"/>
  <c r="E19" i="1" s="1"/>
  <c r="E20" i="1" a="1"/>
  <c r="E20" i="1" s="1"/>
  <c r="E22" i="1" a="1"/>
  <c r="E22" i="1" s="1"/>
  <c r="E25" i="1" a="1"/>
  <c r="E25" i="1" s="1"/>
  <c r="E26" i="1" a="1"/>
  <c r="E26" i="1" s="1"/>
  <c r="E29" i="1" a="1"/>
  <c r="E29" i="1" s="1"/>
  <c r="E31" i="1" a="1"/>
  <c r="E31" i="1" s="1"/>
  <c r="E49" i="1" a="1"/>
  <c r="E49" i="1" s="1"/>
  <c r="E62" i="1" a="1"/>
  <c r="E62" i="1" s="1"/>
  <c r="E70" i="1" a="1"/>
  <c r="E70" i="1" s="1"/>
  <c r="E82" i="1" a="1"/>
  <c r="E82" i="1" s="1"/>
  <c r="E9" i="1" a="1"/>
  <c r="E9" i="1" s="1"/>
  <c r="E10" i="1" a="1"/>
  <c r="E10" i="1" s="1"/>
  <c r="E13" i="1" a="1"/>
  <c r="E13" i="1" s="1"/>
  <c r="E14" i="1" a="1"/>
  <c r="E14" i="1" s="1"/>
  <c r="E33" i="1" a="1"/>
  <c r="E33" i="1" s="1"/>
  <c r="E39" i="1" a="1"/>
  <c r="E39" i="1" s="1"/>
  <c r="E46" i="1" a="1"/>
  <c r="E46" i="1" s="1"/>
  <c r="E58" i="1" a="1"/>
  <c r="E58" i="1" s="1"/>
  <c r="E71" i="1" a="1"/>
  <c r="E71" i="1" s="1"/>
  <c r="E83" i="1" a="1"/>
  <c r="E83" i="1" s="1"/>
  <c r="E2" i="1" a="1"/>
  <c r="E2" i="1" s="1"/>
  <c r="E5" i="1" a="1"/>
  <c r="E5" i="1" s="1"/>
  <c r="E17" i="1" a="1"/>
  <c r="E17" i="1" s="1"/>
  <c r="E18" i="1" a="1"/>
  <c r="E18" i="1" s="1"/>
  <c r="E21" i="1" a="1"/>
  <c r="E21" i="1" s="1"/>
  <c r="E27" i="1" a="1"/>
  <c r="E27" i="1" s="1"/>
  <c r="E32" i="1" a="1"/>
  <c r="E32" i="1" s="1"/>
  <c r="E34" i="1" a="1"/>
  <c r="E34" i="1" s="1"/>
  <c r="E35" i="1" a="1"/>
  <c r="E35" i="1" s="1"/>
  <c r="E37" i="1" a="1"/>
  <c r="E37" i="1" s="1"/>
  <c r="E40" i="1" a="1"/>
  <c r="E40" i="1" s="1"/>
  <c r="E44" i="1" a="1"/>
  <c r="E44" i="1" s="1"/>
  <c r="E61" i="1" a="1"/>
  <c r="E61" i="1" s="1"/>
  <c r="E76" i="1" a="1"/>
  <c r="E76" i="1" s="1"/>
  <c r="E77" i="1" a="1"/>
  <c r="E77" i="1" s="1"/>
  <c r="E80" i="1" a="1"/>
  <c r="E80" i="1" s="1"/>
  <c r="E81" i="1" a="1"/>
  <c r="E81" i="1" s="1"/>
  <c r="E85" i="1" a="1"/>
  <c r="E85" i="1" s="1"/>
  <c r="S8" i="1" a="1"/>
  <c r="S8" i="1" s="1"/>
  <c r="S15" i="1" a="1"/>
  <c r="S15" i="1" s="1"/>
  <c r="S19" i="1" a="1"/>
  <c r="S19" i="1" s="1"/>
  <c r="S20" i="1" a="1"/>
  <c r="S20" i="1" s="1"/>
  <c r="S22" i="1" a="1"/>
  <c r="S22" i="1" s="1"/>
  <c r="S25" i="1" a="1"/>
  <c r="S25" i="1" s="1"/>
  <c r="S26" i="1" a="1"/>
  <c r="S26" i="1" s="1"/>
  <c r="S29" i="1" a="1"/>
  <c r="S29" i="1" s="1"/>
  <c r="S31" i="1" a="1"/>
  <c r="S31" i="1" s="1"/>
  <c r="S49" i="1" a="1"/>
  <c r="S49" i="1" s="1"/>
  <c r="S62" i="1" a="1"/>
  <c r="S62" i="1" s="1"/>
  <c r="S70" i="1" a="1"/>
  <c r="S70" i="1" s="1"/>
  <c r="S82" i="1" a="1"/>
  <c r="S82" i="1" s="1"/>
  <c r="S9" i="1" a="1"/>
  <c r="S9" i="1" s="1"/>
  <c r="S10" i="1" a="1"/>
  <c r="S10" i="1" s="1"/>
  <c r="S13" i="1" a="1"/>
  <c r="S13" i="1" s="1"/>
  <c r="S14" i="1" a="1"/>
  <c r="S14" i="1" s="1"/>
  <c r="S33" i="1" a="1"/>
  <c r="S33" i="1" s="1"/>
  <c r="S39" i="1" a="1"/>
  <c r="S39" i="1" s="1"/>
  <c r="S46" i="1" a="1"/>
  <c r="S46" i="1" s="1"/>
  <c r="S58" i="1" a="1"/>
  <c r="S58" i="1" s="1"/>
  <c r="S71" i="1" a="1"/>
  <c r="S71" i="1" s="1"/>
  <c r="S83" i="1" a="1"/>
  <c r="S83" i="1" s="1"/>
  <c r="S2" i="1" a="1"/>
  <c r="S2" i="1" s="1"/>
  <c r="S5" i="1" a="1"/>
  <c r="S5" i="1" s="1"/>
  <c r="S17" i="1" a="1"/>
  <c r="S17" i="1" s="1"/>
  <c r="S18" i="1" a="1"/>
  <c r="S18" i="1" s="1"/>
  <c r="S21" i="1" a="1"/>
  <c r="S21" i="1" s="1"/>
  <c r="S27" i="1" a="1"/>
  <c r="S27" i="1" s="1"/>
  <c r="S32" i="1" a="1"/>
  <c r="S32" i="1" s="1"/>
  <c r="S34" i="1" a="1"/>
  <c r="S34" i="1" s="1"/>
  <c r="S35" i="1" a="1"/>
  <c r="S35" i="1" s="1"/>
  <c r="S37" i="1" a="1"/>
  <c r="S37" i="1" s="1"/>
  <c r="S40" i="1" a="1"/>
  <c r="S40" i="1" s="1"/>
  <c r="S44" i="1" a="1"/>
  <c r="S44" i="1" s="1"/>
  <c r="S61" i="1" a="1"/>
  <c r="S61" i="1" s="1"/>
  <c r="S76" i="1" a="1"/>
  <c r="S76" i="1" s="1"/>
  <c r="S77" i="1" a="1"/>
  <c r="S77" i="1" s="1"/>
  <c r="S80" i="1" a="1"/>
  <c r="S80" i="1" s="1"/>
  <c r="S81" i="1" a="1"/>
  <c r="S81" i="1" s="1"/>
  <c r="S85" i="1" a="1"/>
  <c r="S85" i="1" s="1"/>
  <c r="R2" i="1" l="1" a="1"/>
  <c r="R2" i="1" s="1"/>
  <c r="R5" i="1" a="1"/>
  <c r="R5" i="1" s="1"/>
  <c r="R8" i="1" a="1"/>
  <c r="R8" i="1" s="1"/>
  <c r="R9" i="1" a="1"/>
  <c r="R9" i="1" s="1"/>
  <c r="R10" i="1" a="1"/>
  <c r="R10" i="1" s="1"/>
  <c r="R13" i="1" a="1"/>
  <c r="R13" i="1" s="1"/>
  <c r="R14" i="1" a="1"/>
  <c r="R14" i="1" s="1"/>
  <c r="R15" i="1" a="1"/>
  <c r="R15" i="1" s="1"/>
  <c r="R17" i="1" a="1"/>
  <c r="R17" i="1" s="1"/>
  <c r="R18" i="1" a="1"/>
  <c r="R18" i="1" s="1"/>
  <c r="R19" i="1" a="1"/>
  <c r="R19" i="1" s="1"/>
  <c r="R20" i="1" a="1"/>
  <c r="R20" i="1" s="1"/>
  <c r="R21" i="1" a="1"/>
  <c r="R21" i="1" s="1"/>
  <c r="R22" i="1" a="1"/>
  <c r="R22" i="1" s="1"/>
  <c r="R25" i="1" a="1"/>
  <c r="R25" i="1" s="1"/>
  <c r="R26" i="1" a="1"/>
  <c r="R26" i="1" s="1"/>
  <c r="R27" i="1" a="1"/>
  <c r="R27" i="1" s="1"/>
  <c r="R29" i="1" a="1"/>
  <c r="R29" i="1" s="1"/>
  <c r="R31" i="1" a="1"/>
  <c r="R31" i="1" s="1"/>
  <c r="R32" i="1" a="1"/>
  <c r="R32" i="1" s="1"/>
  <c r="R33" i="1" a="1"/>
  <c r="R33" i="1" s="1"/>
  <c r="R34" i="1" a="1"/>
  <c r="R34" i="1" s="1"/>
  <c r="R35" i="1" a="1"/>
  <c r="R35" i="1" s="1"/>
  <c r="R37" i="1" a="1"/>
  <c r="R37" i="1" s="1"/>
  <c r="R39" i="1" a="1"/>
  <c r="R39" i="1" s="1"/>
  <c r="R40" i="1" a="1"/>
  <c r="R40" i="1" s="1"/>
  <c r="R44" i="1" a="1"/>
  <c r="R44" i="1" s="1"/>
  <c r="R46" i="1" a="1"/>
  <c r="R46" i="1" s="1"/>
  <c r="R49" i="1" a="1"/>
  <c r="R49" i="1" s="1"/>
  <c r="R58" i="1" a="1"/>
  <c r="R58" i="1" s="1"/>
  <c r="R61" i="1" a="1"/>
  <c r="R61" i="1" s="1"/>
  <c r="R62" i="1" a="1"/>
  <c r="R62" i="1" s="1"/>
  <c r="R70" i="1" a="1"/>
  <c r="R70" i="1" s="1"/>
  <c r="R71" i="1" a="1"/>
  <c r="R71" i="1" s="1"/>
  <c r="R76" i="1" a="1"/>
  <c r="R76" i="1" s="1"/>
  <c r="R77" i="1" a="1"/>
  <c r="R77" i="1" s="1"/>
  <c r="R80" i="1" a="1"/>
  <c r="R80" i="1" s="1"/>
  <c r="R81" i="1" a="1"/>
  <c r="R81" i="1" s="1"/>
  <c r="R82" i="1" a="1"/>
  <c r="R82" i="1" s="1"/>
  <c r="R83" i="1" a="1"/>
  <c r="R83" i="1" s="1"/>
  <c r="R85" i="1" a="1"/>
  <c r="R85" i="1" s="1"/>
  <c r="N2" i="1" a="1"/>
  <c r="N2" i="1" s="1"/>
  <c r="N5" i="1" a="1"/>
  <c r="N5" i="1" s="1"/>
  <c r="N8" i="1" a="1"/>
  <c r="N8" i="1" s="1"/>
  <c r="N9" i="1" a="1"/>
  <c r="N9" i="1" s="1"/>
  <c r="N10" i="1" a="1"/>
  <c r="N10" i="1" s="1"/>
  <c r="N13" i="1" a="1"/>
  <c r="N13" i="1" s="1"/>
  <c r="N14" i="1" a="1"/>
  <c r="N14" i="1" s="1"/>
  <c r="N15" i="1" a="1"/>
  <c r="N15" i="1" s="1"/>
  <c r="N17" i="1" a="1"/>
  <c r="N17" i="1" s="1"/>
  <c r="N18" i="1" a="1"/>
  <c r="N18" i="1" s="1"/>
  <c r="N19" i="1" a="1"/>
  <c r="N19" i="1" s="1"/>
  <c r="N20" i="1" a="1"/>
  <c r="N20" i="1" s="1"/>
  <c r="N21" i="1" a="1"/>
  <c r="N21" i="1" s="1"/>
  <c r="N22" i="1" a="1"/>
  <c r="N22" i="1" s="1"/>
  <c r="N25" i="1" a="1"/>
  <c r="N25" i="1" s="1"/>
  <c r="N26" i="1" a="1"/>
  <c r="N26" i="1" s="1"/>
  <c r="N27" i="1" a="1"/>
  <c r="N27" i="1" s="1"/>
  <c r="N29" i="1" a="1"/>
  <c r="N29" i="1" s="1"/>
  <c r="N31" i="1" a="1"/>
  <c r="N31" i="1" s="1"/>
  <c r="N32" i="1" a="1"/>
  <c r="N32" i="1" s="1"/>
  <c r="N33" i="1" a="1"/>
  <c r="N33" i="1" s="1"/>
  <c r="N34" i="1" a="1"/>
  <c r="N34" i="1" s="1"/>
  <c r="N35" i="1" a="1"/>
  <c r="N35" i="1" s="1"/>
  <c r="N37" i="1" a="1"/>
  <c r="N37" i="1" s="1"/>
  <c r="N39" i="1" a="1"/>
  <c r="N39" i="1" s="1"/>
  <c r="N40" i="1" a="1"/>
  <c r="N40" i="1" s="1"/>
  <c r="N44" i="1" a="1"/>
  <c r="N44" i="1" s="1"/>
  <c r="N46" i="1" a="1"/>
  <c r="N46" i="1" s="1"/>
  <c r="N49" i="1" a="1"/>
  <c r="N49" i="1" s="1"/>
  <c r="N58" i="1" a="1"/>
  <c r="N58" i="1" s="1"/>
  <c r="N61" i="1" a="1"/>
  <c r="N61" i="1" s="1"/>
  <c r="N62" i="1" a="1"/>
  <c r="N62" i="1" s="1"/>
  <c r="N70" i="1" a="1"/>
  <c r="N70" i="1" s="1"/>
  <c r="N71" i="1" a="1"/>
  <c r="N71" i="1" s="1"/>
  <c r="N76" i="1" a="1"/>
  <c r="N76" i="1" s="1"/>
  <c r="N77" i="1" a="1"/>
  <c r="N77" i="1" s="1"/>
  <c r="N80" i="1" a="1"/>
  <c r="N80" i="1" s="1"/>
  <c r="N81" i="1" a="1"/>
  <c r="N81" i="1" s="1"/>
  <c r="N82" i="1" a="1"/>
  <c r="N82" i="1" s="1"/>
  <c r="N83" i="1" a="1"/>
  <c r="N83" i="1" s="1"/>
  <c r="N85" i="1" a="1"/>
  <c r="N85" i="1" s="1"/>
  <c r="M2" i="1" a="1"/>
  <c r="M2" i="1" s="1"/>
  <c r="M5" i="1" a="1"/>
  <c r="M5" i="1" s="1"/>
  <c r="M8" i="1" a="1"/>
  <c r="M8" i="1" s="1"/>
  <c r="M9" i="1" a="1"/>
  <c r="M9" i="1" s="1"/>
  <c r="M10" i="1" a="1"/>
  <c r="M10" i="1" s="1"/>
  <c r="M13" i="1" a="1"/>
  <c r="M13" i="1" s="1"/>
  <c r="M14" i="1" a="1"/>
  <c r="M14" i="1" s="1"/>
  <c r="M15" i="1" a="1"/>
  <c r="M15" i="1" s="1"/>
  <c r="M17" i="1" a="1"/>
  <c r="M17" i="1" s="1"/>
  <c r="M18" i="1" a="1"/>
  <c r="M18" i="1" s="1"/>
  <c r="M19" i="1" a="1"/>
  <c r="M19" i="1" s="1"/>
  <c r="M20" i="1" a="1"/>
  <c r="M20" i="1" s="1"/>
  <c r="M21" i="1" a="1"/>
  <c r="M21" i="1" s="1"/>
  <c r="M22" i="1" a="1"/>
  <c r="M22" i="1" s="1"/>
  <c r="M25" i="1" a="1"/>
  <c r="M25" i="1" s="1"/>
  <c r="M26" i="1" a="1"/>
  <c r="M26" i="1" s="1"/>
  <c r="M27" i="1" a="1"/>
  <c r="M27" i="1" s="1"/>
  <c r="M29" i="1" a="1"/>
  <c r="M29" i="1" s="1"/>
  <c r="M31" i="1" a="1"/>
  <c r="M31" i="1" s="1"/>
  <c r="M32" i="1" a="1"/>
  <c r="M32" i="1" s="1"/>
  <c r="M33" i="1" a="1"/>
  <c r="M33" i="1" s="1"/>
  <c r="M34" i="1" a="1"/>
  <c r="M34" i="1" s="1"/>
  <c r="M35" i="1" a="1"/>
  <c r="M35" i="1" s="1"/>
  <c r="M37" i="1" a="1"/>
  <c r="M37" i="1" s="1"/>
  <c r="M39" i="1" a="1"/>
  <c r="M39" i="1" s="1"/>
  <c r="M40" i="1" a="1"/>
  <c r="M40" i="1" s="1"/>
  <c r="M44" i="1" a="1"/>
  <c r="M44" i="1" s="1"/>
  <c r="M46" i="1" a="1"/>
  <c r="M46" i="1" s="1"/>
  <c r="M49" i="1" a="1"/>
  <c r="M49" i="1" s="1"/>
  <c r="M58" i="1" a="1"/>
  <c r="M58" i="1" s="1"/>
  <c r="M61" i="1" a="1"/>
  <c r="M61" i="1" s="1"/>
  <c r="M62" i="1" a="1"/>
  <c r="M62" i="1" s="1"/>
  <c r="M70" i="1" a="1"/>
  <c r="M70" i="1" s="1"/>
  <c r="M71" i="1" a="1"/>
  <c r="M71" i="1" s="1"/>
  <c r="M76" i="1" a="1"/>
  <c r="M76" i="1" s="1"/>
  <c r="M77" i="1" a="1"/>
  <c r="M77" i="1" s="1"/>
  <c r="M80" i="1" a="1"/>
  <c r="M80" i="1" s="1"/>
  <c r="M81" i="1" a="1"/>
  <c r="M81" i="1" s="1"/>
  <c r="M82" i="1" a="1"/>
  <c r="M82" i="1" s="1"/>
  <c r="M83" i="1" a="1"/>
  <c r="M83" i="1" s="1"/>
  <c r="M85" i="1" a="1"/>
  <c r="M85" i="1" s="1"/>
  <c r="L2" i="1" a="1"/>
  <c r="L2" i="1" s="1"/>
  <c r="L5" i="1" a="1"/>
  <c r="L5" i="1" s="1"/>
  <c r="L8" i="1" a="1"/>
  <c r="L8" i="1" s="1"/>
  <c r="L9" i="1" a="1"/>
  <c r="L9" i="1" s="1"/>
  <c r="L10" i="1" a="1"/>
  <c r="L10" i="1" s="1"/>
  <c r="L13" i="1" a="1"/>
  <c r="L13" i="1" s="1"/>
  <c r="L14" i="1" a="1"/>
  <c r="L14" i="1" s="1"/>
  <c r="L15" i="1" a="1"/>
  <c r="L15" i="1" s="1"/>
  <c r="L17" i="1" a="1"/>
  <c r="L17" i="1" s="1"/>
  <c r="L18" i="1" a="1"/>
  <c r="L18" i="1" s="1"/>
  <c r="L19" i="1" a="1"/>
  <c r="L19" i="1" s="1"/>
  <c r="L20" i="1" a="1"/>
  <c r="L20" i="1" s="1"/>
  <c r="L21" i="1" a="1"/>
  <c r="L21" i="1" s="1"/>
  <c r="L22" i="1" a="1"/>
  <c r="L22" i="1" s="1"/>
  <c r="L25" i="1" a="1"/>
  <c r="L25" i="1" s="1"/>
  <c r="L26" i="1" a="1"/>
  <c r="L26" i="1" s="1"/>
  <c r="L27" i="1" a="1"/>
  <c r="L27" i="1" s="1"/>
  <c r="L29" i="1" a="1"/>
  <c r="L29" i="1" s="1"/>
  <c r="L31" i="1" a="1"/>
  <c r="L31" i="1" s="1"/>
  <c r="L32" i="1" a="1"/>
  <c r="L32" i="1" s="1"/>
  <c r="L33" i="1" a="1"/>
  <c r="L33" i="1" s="1"/>
  <c r="L34" i="1" a="1"/>
  <c r="L34" i="1" s="1"/>
  <c r="L35" i="1" a="1"/>
  <c r="L35" i="1" s="1"/>
  <c r="L37" i="1" a="1"/>
  <c r="L37" i="1" s="1"/>
  <c r="L39" i="1" a="1"/>
  <c r="L39" i="1" s="1"/>
  <c r="L40" i="1" a="1"/>
  <c r="L40" i="1" s="1"/>
  <c r="L44" i="1" a="1"/>
  <c r="L44" i="1" s="1"/>
  <c r="L46" i="1" a="1"/>
  <c r="L46" i="1" s="1"/>
  <c r="L49" i="1" a="1"/>
  <c r="L49" i="1" s="1"/>
  <c r="L58" i="1" a="1"/>
  <c r="L58" i="1" s="1"/>
  <c r="L61" i="1" a="1"/>
  <c r="L61" i="1" s="1"/>
  <c r="L62" i="1" a="1"/>
  <c r="L62" i="1" s="1"/>
  <c r="L70" i="1" a="1"/>
  <c r="L70" i="1" s="1"/>
  <c r="L71" i="1" a="1"/>
  <c r="L71" i="1" s="1"/>
  <c r="L76" i="1" a="1"/>
  <c r="L76" i="1" s="1"/>
  <c r="L77" i="1" a="1"/>
  <c r="L77" i="1" s="1"/>
  <c r="L80" i="1" a="1"/>
  <c r="L80" i="1" s="1"/>
  <c r="L81" i="1" a="1"/>
  <c r="L81" i="1" s="1"/>
  <c r="L82" i="1" a="1"/>
  <c r="L82" i="1" s="1"/>
  <c r="L83" i="1" a="1"/>
  <c r="L83" i="1" s="1"/>
  <c r="L85" i="1" a="1"/>
  <c r="L85" i="1" s="1"/>
  <c r="K2" i="1" a="1"/>
  <c r="K2" i="1" s="1"/>
  <c r="K5" i="1" a="1"/>
  <c r="K5" i="1" s="1"/>
  <c r="K8" i="1" a="1"/>
  <c r="K8" i="1" s="1"/>
  <c r="K9" i="1" a="1"/>
  <c r="K9" i="1" s="1"/>
  <c r="K10" i="1" a="1"/>
  <c r="K10" i="1" s="1"/>
  <c r="K13" i="1" a="1"/>
  <c r="K13" i="1" s="1"/>
  <c r="K14" i="1" a="1"/>
  <c r="K14" i="1" s="1"/>
  <c r="K15" i="1" a="1"/>
  <c r="K15" i="1" s="1"/>
  <c r="K17" i="1" a="1"/>
  <c r="K17" i="1" s="1"/>
  <c r="K18" i="1" a="1"/>
  <c r="K18" i="1" s="1"/>
  <c r="K19" i="1" a="1"/>
  <c r="K19" i="1" s="1"/>
  <c r="K20" i="1" a="1"/>
  <c r="K20" i="1" s="1"/>
  <c r="K21" i="1" a="1"/>
  <c r="K21" i="1" s="1"/>
  <c r="K22" i="1" a="1"/>
  <c r="K22" i="1" s="1"/>
  <c r="K25" i="1" a="1"/>
  <c r="K25" i="1" s="1"/>
  <c r="K26" i="1" a="1"/>
  <c r="K26" i="1" s="1"/>
  <c r="K27" i="1" a="1"/>
  <c r="K27" i="1" s="1"/>
  <c r="K29" i="1" a="1"/>
  <c r="K29" i="1" s="1"/>
  <c r="K31" i="1" a="1"/>
  <c r="K31" i="1" s="1"/>
  <c r="K32" i="1" a="1"/>
  <c r="K32" i="1" s="1"/>
  <c r="K33" i="1" a="1"/>
  <c r="K33" i="1" s="1"/>
  <c r="K34" i="1" a="1"/>
  <c r="K34" i="1" s="1"/>
  <c r="K35" i="1" a="1"/>
  <c r="K35" i="1" s="1"/>
  <c r="K37" i="1" a="1"/>
  <c r="K37" i="1" s="1"/>
  <c r="K39" i="1" a="1"/>
  <c r="K39" i="1" s="1"/>
  <c r="K40" i="1" a="1"/>
  <c r="K40" i="1" s="1"/>
  <c r="K44" i="1" a="1"/>
  <c r="K44" i="1" s="1"/>
  <c r="K46" i="1" a="1"/>
  <c r="K46" i="1" s="1"/>
  <c r="K49" i="1" a="1"/>
  <c r="K49" i="1" s="1"/>
  <c r="K58" i="1" a="1"/>
  <c r="K58" i="1" s="1"/>
  <c r="K61" i="1" a="1"/>
  <c r="K61" i="1" s="1"/>
  <c r="K62" i="1" a="1"/>
  <c r="K62" i="1" s="1"/>
  <c r="K70" i="1" a="1"/>
  <c r="K70" i="1" s="1"/>
  <c r="K71" i="1" a="1"/>
  <c r="K71" i="1" s="1"/>
  <c r="K76" i="1" a="1"/>
  <c r="K76" i="1" s="1"/>
  <c r="K77" i="1" a="1"/>
  <c r="K77" i="1" s="1"/>
  <c r="K80" i="1" a="1"/>
  <c r="K80" i="1" s="1"/>
  <c r="K81" i="1" a="1"/>
  <c r="K81" i="1" s="1"/>
  <c r="K82" i="1" a="1"/>
  <c r="K82" i="1" s="1"/>
  <c r="K83" i="1" a="1"/>
  <c r="K83" i="1" s="1"/>
  <c r="K85" i="1" a="1"/>
  <c r="K85" i="1" s="1"/>
  <c r="J2" i="1" a="1"/>
  <c r="J2" i="1" s="1"/>
  <c r="J5" i="1" a="1"/>
  <c r="J5" i="1" s="1"/>
  <c r="J8" i="1" a="1"/>
  <c r="J8" i="1" s="1"/>
  <c r="J9" i="1" a="1"/>
  <c r="J9" i="1" s="1"/>
  <c r="J10" i="1" a="1"/>
  <c r="J10" i="1" s="1"/>
  <c r="J13" i="1" a="1"/>
  <c r="J13" i="1" s="1"/>
  <c r="J14" i="1" a="1"/>
  <c r="J14" i="1" s="1"/>
  <c r="J15" i="1" a="1"/>
  <c r="J15" i="1" s="1"/>
  <c r="J17" i="1" a="1"/>
  <c r="J17" i="1" s="1"/>
  <c r="J18" i="1" a="1"/>
  <c r="J18" i="1" s="1"/>
  <c r="J19" i="1" a="1"/>
  <c r="J19" i="1" s="1"/>
  <c r="J20" i="1" a="1"/>
  <c r="J20" i="1" s="1"/>
  <c r="J21" i="1" a="1"/>
  <c r="J21" i="1" s="1"/>
  <c r="J22" i="1" a="1"/>
  <c r="J22" i="1" s="1"/>
  <c r="J25" i="1" a="1"/>
  <c r="J25" i="1" s="1"/>
  <c r="J26" i="1" a="1"/>
  <c r="J26" i="1" s="1"/>
  <c r="J27" i="1" a="1"/>
  <c r="J27" i="1" s="1"/>
  <c r="J29" i="1" a="1"/>
  <c r="J29" i="1" s="1"/>
  <c r="J31" i="1" a="1"/>
  <c r="J31" i="1" s="1"/>
  <c r="J32" i="1" a="1"/>
  <c r="J32" i="1" s="1"/>
  <c r="J33" i="1" a="1"/>
  <c r="J33" i="1" s="1"/>
  <c r="J34" i="1" a="1"/>
  <c r="J34" i="1" s="1"/>
  <c r="J35" i="1" a="1"/>
  <c r="J35" i="1" s="1"/>
  <c r="J37" i="1" a="1"/>
  <c r="J37" i="1" s="1"/>
  <c r="J39" i="1" a="1"/>
  <c r="J39" i="1" s="1"/>
  <c r="J40" i="1" a="1"/>
  <c r="J40" i="1" s="1"/>
  <c r="J44" i="1" a="1"/>
  <c r="J44" i="1" s="1"/>
  <c r="J46" i="1" a="1"/>
  <c r="J46" i="1" s="1"/>
  <c r="J49" i="1" a="1"/>
  <c r="J49" i="1" s="1"/>
  <c r="J58" i="1" a="1"/>
  <c r="J58" i="1" s="1"/>
  <c r="J61" i="1" a="1"/>
  <c r="J61" i="1" s="1"/>
  <c r="J62" i="1" a="1"/>
  <c r="J62" i="1" s="1"/>
  <c r="J70" i="1" a="1"/>
  <c r="J70" i="1" s="1"/>
  <c r="J71" i="1" a="1"/>
  <c r="J71" i="1" s="1"/>
  <c r="J76" i="1" a="1"/>
  <c r="J76" i="1" s="1"/>
  <c r="J77" i="1" a="1"/>
  <c r="J77" i="1" s="1"/>
  <c r="J80" i="1" a="1"/>
  <c r="J80" i="1" s="1"/>
  <c r="J81" i="1" a="1"/>
  <c r="J81" i="1" s="1"/>
  <c r="J82" i="1" a="1"/>
  <c r="J82" i="1" s="1"/>
  <c r="J83" i="1" a="1"/>
  <c r="J83" i="1" s="1"/>
  <c r="J85" i="1" a="1"/>
  <c r="J85" i="1" s="1"/>
  <c r="F2" i="1" a="1"/>
  <c r="F2" i="1" s="1"/>
  <c r="F5" i="1" a="1"/>
  <c r="F5" i="1" s="1"/>
  <c r="F8" i="1" a="1"/>
  <c r="F8" i="1" s="1"/>
  <c r="F9" i="1" a="1"/>
  <c r="F9" i="1" s="1"/>
  <c r="F10" i="1" a="1"/>
  <c r="F10" i="1" s="1"/>
  <c r="F13" i="1" a="1"/>
  <c r="F13" i="1" s="1"/>
  <c r="F14" i="1" a="1"/>
  <c r="F14" i="1" s="1"/>
  <c r="F15" i="1" a="1"/>
  <c r="F15" i="1" s="1"/>
  <c r="F17" i="1" a="1"/>
  <c r="F17" i="1" s="1"/>
  <c r="F18" i="1" a="1"/>
  <c r="F18" i="1" s="1"/>
  <c r="F19" i="1" a="1"/>
  <c r="F19" i="1" s="1"/>
  <c r="F20" i="1" a="1"/>
  <c r="F20" i="1" s="1"/>
  <c r="F21" i="1" a="1"/>
  <c r="F21" i="1" s="1"/>
  <c r="F22" i="1" a="1"/>
  <c r="F22" i="1" s="1"/>
  <c r="F25" i="1" a="1"/>
  <c r="F25" i="1" s="1"/>
  <c r="F26" i="1" a="1"/>
  <c r="F26" i="1" s="1"/>
  <c r="F27" i="1" a="1"/>
  <c r="F27" i="1" s="1"/>
  <c r="F29" i="1" a="1"/>
  <c r="F29" i="1" s="1"/>
  <c r="F31" i="1" a="1"/>
  <c r="F31" i="1" s="1"/>
  <c r="F32" i="1" a="1"/>
  <c r="F32" i="1" s="1"/>
  <c r="F33" i="1" a="1"/>
  <c r="F33" i="1" s="1"/>
  <c r="F34" i="1" a="1"/>
  <c r="F34" i="1" s="1"/>
  <c r="F35" i="1" a="1"/>
  <c r="F35" i="1" s="1"/>
  <c r="F37" i="1" a="1"/>
  <c r="F37" i="1" s="1"/>
  <c r="F39" i="1" a="1"/>
  <c r="F39" i="1" s="1"/>
  <c r="F40" i="1" a="1"/>
  <c r="F40" i="1" s="1"/>
  <c r="F44" i="1" a="1"/>
  <c r="F44" i="1" s="1"/>
  <c r="F46" i="1" a="1"/>
  <c r="F46" i="1" s="1"/>
  <c r="F49" i="1" a="1"/>
  <c r="F49" i="1" s="1"/>
  <c r="F58" i="1" a="1"/>
  <c r="F58" i="1" s="1"/>
  <c r="F61" i="1" a="1"/>
  <c r="F61" i="1" s="1"/>
  <c r="F62" i="1" a="1"/>
  <c r="F62" i="1" s="1"/>
  <c r="F70" i="1" a="1"/>
  <c r="F70" i="1" s="1"/>
  <c r="F71" i="1" a="1"/>
  <c r="F71" i="1" s="1"/>
  <c r="F76" i="1" a="1"/>
  <c r="F76" i="1" s="1"/>
  <c r="F77" i="1" a="1"/>
  <c r="F77" i="1" s="1"/>
  <c r="F80" i="1" a="1"/>
  <c r="F80" i="1" s="1"/>
  <c r="F81" i="1" a="1"/>
  <c r="F81" i="1" s="1"/>
  <c r="F82" i="1" a="1"/>
  <c r="F82" i="1" s="1"/>
  <c r="F83" i="1" a="1"/>
  <c r="F83" i="1" s="1"/>
  <c r="F85" i="1" a="1"/>
  <c r="F85" i="1" s="1"/>
  <c r="I2" i="1" a="1"/>
  <c r="I2" i="1" s="1"/>
  <c r="I5" i="1" a="1"/>
  <c r="I5" i="1" s="1"/>
  <c r="I8" i="1" a="1"/>
  <c r="I8" i="1" s="1"/>
  <c r="I9" i="1" a="1"/>
  <c r="I9" i="1" s="1"/>
  <c r="I10" i="1" a="1"/>
  <c r="I10" i="1" s="1"/>
  <c r="I13" i="1" a="1"/>
  <c r="I13" i="1" s="1"/>
  <c r="I14" i="1" a="1"/>
  <c r="I14" i="1" s="1"/>
  <c r="I15" i="1" a="1"/>
  <c r="I15" i="1" s="1"/>
  <c r="I17" i="1" a="1"/>
  <c r="I17" i="1" s="1"/>
  <c r="I18" i="1" a="1"/>
  <c r="I18" i="1" s="1"/>
  <c r="I19" i="1" a="1"/>
  <c r="I19" i="1" s="1"/>
  <c r="I20" i="1" a="1"/>
  <c r="I20" i="1" s="1"/>
  <c r="I21" i="1" a="1"/>
  <c r="I21" i="1" s="1"/>
  <c r="I22" i="1" a="1"/>
  <c r="I22" i="1" s="1"/>
  <c r="I25" i="1" a="1"/>
  <c r="I25" i="1" s="1"/>
  <c r="I26" i="1" a="1"/>
  <c r="I26" i="1" s="1"/>
  <c r="I27" i="1" a="1"/>
  <c r="I27" i="1" s="1"/>
  <c r="I29" i="1" a="1"/>
  <c r="I29" i="1" s="1"/>
  <c r="I31" i="1" a="1"/>
  <c r="I31" i="1" s="1"/>
  <c r="I32" i="1" a="1"/>
  <c r="I32" i="1" s="1"/>
  <c r="I33" i="1" a="1"/>
  <c r="I33" i="1" s="1"/>
  <c r="I34" i="1" a="1"/>
  <c r="I34" i="1" s="1"/>
  <c r="I35" i="1" a="1"/>
  <c r="I35" i="1" s="1"/>
  <c r="I37" i="1" a="1"/>
  <c r="I37" i="1" s="1"/>
  <c r="I39" i="1" a="1"/>
  <c r="I39" i="1" s="1"/>
  <c r="I40" i="1" a="1"/>
  <c r="I40" i="1" s="1"/>
  <c r="I44" i="1" a="1"/>
  <c r="I44" i="1" s="1"/>
  <c r="I46" i="1" a="1"/>
  <c r="I46" i="1" s="1"/>
  <c r="I49" i="1" a="1"/>
  <c r="I49" i="1" s="1"/>
  <c r="I58" i="1" a="1"/>
  <c r="I58" i="1" s="1"/>
  <c r="I61" i="1" a="1"/>
  <c r="I61" i="1" s="1"/>
  <c r="I62" i="1" a="1"/>
  <c r="I62" i="1" s="1"/>
  <c r="I70" i="1" a="1"/>
  <c r="I70" i="1" s="1"/>
  <c r="I71" i="1" a="1"/>
  <c r="I71" i="1" s="1"/>
  <c r="I76" i="1" a="1"/>
  <c r="I76" i="1" s="1"/>
  <c r="I77" i="1" a="1"/>
  <c r="I77" i="1" s="1"/>
  <c r="I80" i="1" a="1"/>
  <c r="I80" i="1" s="1"/>
  <c r="I81" i="1" a="1"/>
  <c r="I81" i="1" s="1"/>
  <c r="I82" i="1" a="1"/>
  <c r="I82" i="1" s="1"/>
  <c r="I83" i="1" a="1"/>
  <c r="I83" i="1" s="1"/>
  <c r="I85" i="1" a="1"/>
  <c r="I85" i="1" s="1"/>
  <c r="H2" i="1" a="1"/>
  <c r="H2" i="1" s="1"/>
  <c r="H5" i="1" a="1"/>
  <c r="H5" i="1" s="1"/>
  <c r="H8" i="1" a="1"/>
  <c r="H8" i="1" s="1"/>
  <c r="H9" i="1" a="1"/>
  <c r="H9" i="1" s="1"/>
  <c r="H10" i="1" a="1"/>
  <c r="H10" i="1" s="1"/>
  <c r="H13" i="1" a="1"/>
  <c r="H13" i="1" s="1"/>
  <c r="H14" i="1" a="1"/>
  <c r="H14" i="1" s="1"/>
  <c r="H15" i="1" a="1"/>
  <c r="H15" i="1" s="1"/>
  <c r="H17" i="1" a="1"/>
  <c r="H17" i="1" s="1"/>
  <c r="H18" i="1" a="1"/>
  <c r="H18" i="1" s="1"/>
  <c r="H19" i="1" a="1"/>
  <c r="H19" i="1" s="1"/>
  <c r="H20" i="1" a="1"/>
  <c r="H20" i="1" s="1"/>
  <c r="H21" i="1" a="1"/>
  <c r="H21" i="1" s="1"/>
  <c r="H22" i="1" a="1"/>
  <c r="H22" i="1" s="1"/>
  <c r="H25" i="1" a="1"/>
  <c r="H25" i="1" s="1"/>
  <c r="H26" i="1" a="1"/>
  <c r="H26" i="1" s="1"/>
  <c r="H27" i="1" a="1"/>
  <c r="H27" i="1" s="1"/>
  <c r="H29" i="1" a="1"/>
  <c r="H29" i="1" s="1"/>
  <c r="H31" i="1" a="1"/>
  <c r="H31" i="1" s="1"/>
  <c r="H32" i="1" a="1"/>
  <c r="H32" i="1" s="1"/>
  <c r="H33" i="1" a="1"/>
  <c r="H33" i="1" s="1"/>
  <c r="H34" i="1" a="1"/>
  <c r="H34" i="1" s="1"/>
  <c r="H35" i="1" a="1"/>
  <c r="H35" i="1" s="1"/>
  <c r="H37" i="1" a="1"/>
  <c r="H37" i="1" s="1"/>
  <c r="H39" i="1" a="1"/>
  <c r="H39" i="1" s="1"/>
  <c r="H40" i="1" a="1"/>
  <c r="H40" i="1" s="1"/>
  <c r="H44" i="1" a="1"/>
  <c r="H44" i="1" s="1"/>
  <c r="H46" i="1" a="1"/>
  <c r="H46" i="1" s="1"/>
  <c r="H49" i="1" a="1"/>
  <c r="H49" i="1" s="1"/>
  <c r="H58" i="1" a="1"/>
  <c r="H58" i="1" s="1"/>
  <c r="H61" i="1" a="1"/>
  <c r="H61" i="1" s="1"/>
  <c r="H62" i="1" a="1"/>
  <c r="H62" i="1" s="1"/>
  <c r="H70" i="1" a="1"/>
  <c r="H70" i="1" s="1"/>
  <c r="H71" i="1" a="1"/>
  <c r="H71" i="1" s="1"/>
  <c r="H76" i="1" a="1"/>
  <c r="H76" i="1" s="1"/>
  <c r="H77" i="1" a="1"/>
  <c r="H77" i="1" s="1"/>
  <c r="H80" i="1" a="1"/>
  <c r="H80" i="1" s="1"/>
  <c r="H81" i="1" a="1"/>
  <c r="H81" i="1" s="1"/>
  <c r="H82" i="1" a="1"/>
  <c r="H82" i="1" s="1"/>
  <c r="H83" i="1" a="1"/>
  <c r="H83" i="1" s="1"/>
  <c r="H85" i="1" a="1"/>
  <c r="H85" i="1" s="1"/>
  <c r="G2" i="1" a="1"/>
  <c r="G2" i="1" s="1"/>
  <c r="G5" i="1" a="1"/>
  <c r="G5" i="1" s="1"/>
  <c r="G8" i="1" a="1"/>
  <c r="G8" i="1" s="1"/>
  <c r="G9" i="1" a="1"/>
  <c r="G9" i="1" s="1"/>
  <c r="G10" i="1" a="1"/>
  <c r="G10" i="1" s="1"/>
  <c r="G13" i="1" a="1"/>
  <c r="G13" i="1" s="1"/>
  <c r="G14" i="1" a="1"/>
  <c r="G14" i="1" s="1"/>
  <c r="G15" i="1" a="1"/>
  <c r="G15" i="1" s="1"/>
  <c r="G17" i="1" a="1"/>
  <c r="G17" i="1" s="1"/>
  <c r="G18" i="1" a="1"/>
  <c r="G18" i="1" s="1"/>
  <c r="G19" i="1" a="1"/>
  <c r="G19" i="1" s="1"/>
  <c r="G20" i="1" a="1"/>
  <c r="G20" i="1" s="1"/>
  <c r="G21" i="1" a="1"/>
  <c r="G21" i="1" s="1"/>
  <c r="G22" i="1" a="1"/>
  <c r="G22" i="1" s="1"/>
  <c r="G25" i="1" a="1"/>
  <c r="G25" i="1" s="1"/>
  <c r="G26" i="1" a="1"/>
  <c r="G26" i="1" s="1"/>
  <c r="G27" i="1" a="1"/>
  <c r="G27" i="1" s="1"/>
  <c r="G29" i="1" a="1"/>
  <c r="G29" i="1" s="1"/>
  <c r="G31" i="1" a="1"/>
  <c r="G31" i="1" s="1"/>
  <c r="G32" i="1" a="1"/>
  <c r="G32" i="1" s="1"/>
  <c r="G33" i="1" a="1"/>
  <c r="G33" i="1" s="1"/>
  <c r="G34" i="1" a="1"/>
  <c r="G34" i="1" s="1"/>
  <c r="G35" i="1" a="1"/>
  <c r="G35" i="1" s="1"/>
  <c r="G37" i="1" a="1"/>
  <c r="G37" i="1" s="1"/>
  <c r="G39" i="1" a="1"/>
  <c r="G39" i="1" s="1"/>
  <c r="G40" i="1" a="1"/>
  <c r="G40" i="1" s="1"/>
  <c r="G44" i="1" a="1"/>
  <c r="G44" i="1" s="1"/>
  <c r="G46" i="1" a="1"/>
  <c r="G46" i="1" s="1"/>
  <c r="G49" i="1" a="1"/>
  <c r="G49" i="1" s="1"/>
  <c r="G58" i="1" a="1"/>
  <c r="G58" i="1" s="1"/>
  <c r="G61" i="1" a="1"/>
  <c r="G61" i="1" s="1"/>
  <c r="G62" i="1" a="1"/>
  <c r="G62" i="1" s="1"/>
  <c r="G70" i="1" a="1"/>
  <c r="G70" i="1" s="1"/>
  <c r="G71" i="1" a="1"/>
  <c r="G71" i="1" s="1"/>
  <c r="G76" i="1" a="1"/>
  <c r="G76" i="1" s="1"/>
  <c r="G77" i="1" a="1"/>
  <c r="G77" i="1" s="1"/>
  <c r="G80" i="1" a="1"/>
  <c r="G80" i="1" s="1"/>
  <c r="G81" i="1" a="1"/>
  <c r="G81" i="1" s="1"/>
  <c r="G82" i="1" a="1"/>
  <c r="G82" i="1" s="1"/>
  <c r="G83" i="1" a="1"/>
  <c r="G83" i="1" s="1"/>
  <c r="G85" i="1" a="1"/>
  <c r="G85" i="1" s="1"/>
  <c r="B2" i="1" a="1"/>
  <c r="B2" i="1" s="1"/>
  <c r="B85" i="1" a="1"/>
  <c r="B85" i="1" s="1"/>
  <c r="B83" i="1" a="1"/>
  <c r="B83" i="1" s="1"/>
  <c r="B82" i="1" a="1"/>
  <c r="B82" i="1" s="1"/>
  <c r="B81" i="1" a="1"/>
  <c r="B81" i="1" s="1"/>
  <c r="B80" i="1" a="1"/>
  <c r="B80" i="1" s="1"/>
  <c r="B77" i="1" a="1"/>
  <c r="B77" i="1" s="1"/>
  <c r="B76" i="1" a="1"/>
  <c r="B76" i="1" s="1"/>
  <c r="B71" i="1" a="1"/>
  <c r="B71" i="1" s="1"/>
  <c r="B70" i="1" a="1"/>
  <c r="B70" i="1" s="1"/>
  <c r="B62" i="1" a="1"/>
  <c r="B62" i="1" s="1"/>
  <c r="B61" i="1" a="1"/>
  <c r="B61" i="1" s="1"/>
  <c r="B58" i="1" a="1"/>
  <c r="B58" i="1" s="1"/>
  <c r="B49" i="1" a="1"/>
  <c r="B49" i="1" s="1"/>
  <c r="B46" i="1" a="1"/>
  <c r="B46" i="1" s="1"/>
  <c r="B44" i="1" a="1"/>
  <c r="B44" i="1" s="1"/>
  <c r="B40" i="1" a="1"/>
  <c r="B40" i="1" s="1"/>
  <c r="B39" i="1" a="1"/>
  <c r="B39" i="1" s="1"/>
  <c r="B37" i="1" a="1"/>
  <c r="B37" i="1" s="1"/>
  <c r="B35" i="1" a="1"/>
  <c r="B35" i="1" s="1"/>
  <c r="B34" i="1" a="1"/>
  <c r="B34" i="1" s="1"/>
  <c r="B33" i="1" a="1"/>
  <c r="B33" i="1" s="1"/>
  <c r="B32" i="1" a="1"/>
  <c r="B32" i="1" s="1"/>
  <c r="B31" i="1" a="1"/>
  <c r="B31" i="1" s="1"/>
  <c r="B29" i="1" a="1"/>
  <c r="B29" i="1" s="1"/>
  <c r="B27" i="1" a="1"/>
  <c r="B27" i="1" s="1"/>
  <c r="B26" i="1" a="1"/>
  <c r="B26" i="1" s="1"/>
  <c r="B9" i="1" a="1"/>
  <c r="B9" i="1" s="1"/>
  <c r="B10" i="1" a="1"/>
  <c r="B10" i="1" s="1"/>
  <c r="B13" i="1" a="1"/>
  <c r="B13" i="1" s="1"/>
  <c r="B14" i="1" a="1"/>
  <c r="B14" i="1" s="1"/>
  <c r="B15" i="1" a="1"/>
  <c r="B15" i="1" s="1"/>
  <c r="B17" i="1" a="1"/>
  <c r="B17" i="1" s="1"/>
  <c r="B18" i="1" a="1"/>
  <c r="B18" i="1" s="1"/>
  <c r="B19" i="1" a="1"/>
  <c r="B19" i="1" s="1"/>
  <c r="B20" i="1" a="1"/>
  <c r="B20" i="1" s="1"/>
  <c r="B21" i="1" a="1"/>
  <c r="B21" i="1" s="1"/>
  <c r="B22" i="1" a="1"/>
  <c r="B22" i="1" s="1"/>
  <c r="B25" i="1" a="1"/>
  <c r="B25" i="1" s="1"/>
  <c r="B5" i="1" a="1"/>
  <c r="B5" i="1" s="1"/>
  <c r="B8" i="1" a="1"/>
  <c r="B8" i="1" s="1"/>
  <c r="P85" i="1" l="1"/>
  <c r="Q85" i="1" s="1"/>
  <c r="P80" i="1"/>
  <c r="Q80" i="1" s="1"/>
  <c r="P70" i="1"/>
  <c r="Q70" i="1" s="1"/>
  <c r="P49" i="1"/>
  <c r="Q49" i="1" s="1"/>
  <c r="P39" i="1"/>
  <c r="Q39" i="1" s="1"/>
  <c r="P33" i="1"/>
  <c r="Q33" i="1" s="1"/>
  <c r="P27" i="1"/>
  <c r="Q27" i="1" s="1"/>
  <c r="P21" i="1"/>
  <c r="Q21" i="1" s="1"/>
  <c r="P17" i="1"/>
  <c r="Q17" i="1" s="1"/>
  <c r="P10" i="1"/>
  <c r="Q10" i="1" s="1"/>
  <c r="P2" i="1"/>
  <c r="Q2" i="1" s="1"/>
  <c r="P83" i="1"/>
  <c r="Q83" i="1" s="1"/>
  <c r="P77" i="1"/>
  <c r="Q77" i="1" s="1"/>
  <c r="P62" i="1"/>
  <c r="Q62" i="1" s="1"/>
  <c r="P46" i="1"/>
  <c r="Q46" i="1" s="1"/>
  <c r="P37" i="1"/>
  <c r="Q37" i="1" s="1"/>
  <c r="P32" i="1"/>
  <c r="Q32" i="1" s="1"/>
  <c r="P26" i="1"/>
  <c r="Q26" i="1" s="1"/>
  <c r="P20" i="1"/>
  <c r="Q20" i="1" s="1"/>
  <c r="P15" i="1"/>
  <c r="Q15" i="1" s="1"/>
  <c r="P9" i="1"/>
  <c r="Q9" i="1" s="1"/>
  <c r="P82" i="1"/>
  <c r="Q82" i="1" s="1"/>
  <c r="P76" i="1"/>
  <c r="Q76" i="1" s="1"/>
  <c r="P61" i="1"/>
  <c r="Q61" i="1" s="1"/>
  <c r="P44" i="1"/>
  <c r="Q44" i="1" s="1"/>
  <c r="P35" i="1"/>
  <c r="Q35" i="1" s="1"/>
  <c r="P31" i="1"/>
  <c r="Q31" i="1" s="1"/>
  <c r="P25" i="1"/>
  <c r="Q25" i="1" s="1"/>
  <c r="P19" i="1"/>
  <c r="Q19" i="1" s="1"/>
  <c r="P14" i="1"/>
  <c r="Q14" i="1" s="1"/>
  <c r="P8" i="1"/>
  <c r="Q8" i="1" s="1"/>
  <c r="P81" i="1"/>
  <c r="Q81" i="1" s="1"/>
  <c r="P71" i="1"/>
  <c r="Q71" i="1" s="1"/>
  <c r="P58" i="1"/>
  <c r="Q58" i="1" s="1"/>
  <c r="P40" i="1"/>
  <c r="Q40" i="1" s="1"/>
  <c r="P34" i="1"/>
  <c r="Q34" i="1" s="1"/>
  <c r="P29" i="1"/>
  <c r="Q29" i="1" s="1"/>
  <c r="P22" i="1"/>
  <c r="Q22" i="1" s="1"/>
  <c r="P18" i="1"/>
  <c r="Q18" i="1" s="1"/>
  <c r="P13" i="1"/>
  <c r="Q13" i="1" s="1"/>
  <c r="P5" i="1"/>
  <c r="Q5" i="1" s="1"/>
  <c r="M22" i="7" l="1"/>
  <c r="M25" i="8"/>
  <c r="I1" i="8"/>
  <c r="I3" i="8" s="1"/>
  <c r="M7" i="8"/>
  <c r="M23" i="8"/>
  <c r="M6" i="8"/>
  <c r="M8" i="8"/>
  <c r="M9" i="8"/>
  <c r="M10" i="8"/>
  <c r="M11" i="8"/>
  <c r="M12" i="8"/>
  <c r="M13" i="8"/>
  <c r="M16" i="8"/>
  <c r="M14" i="8"/>
  <c r="M17" i="8"/>
  <c r="M15" i="8"/>
  <c r="M19" i="8"/>
  <c r="M18" i="8"/>
  <c r="M20" i="8"/>
  <c r="M21" i="8"/>
  <c r="M22" i="8"/>
  <c r="M24" i="8"/>
  <c r="D1" i="8"/>
  <c r="D3" i="8" s="1"/>
  <c r="L1" i="8" l="1"/>
  <c r="L2" i="8"/>
  <c r="L3"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2">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27"/>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7"/>
        </ext>
      </extLst>
    </bk>
    <bk>
      <extLst>
        <ext uri="{3e2802c4-a4d2-4d8b-9148-e3be6c30e623}">
          <xlrd:rvb i="63"/>
        </ext>
      </extLst>
    </bk>
    <bk>
      <extLst>
        <ext uri="{3e2802c4-a4d2-4d8b-9148-e3be6c30e623}">
          <xlrd:rvb i="69"/>
        </ext>
      </extLst>
    </bk>
    <bk>
      <extLst>
        <ext uri="{3e2802c4-a4d2-4d8b-9148-e3be6c30e623}">
          <xlrd:rvb i="75"/>
        </ext>
      </extLst>
    </bk>
    <bk>
      <extLst>
        <ext uri="{3e2802c4-a4d2-4d8b-9148-e3be6c30e623}">
          <xlrd:rvb i="81"/>
        </ext>
      </extLst>
    </bk>
    <bk>
      <extLst>
        <ext uri="{3e2802c4-a4d2-4d8b-9148-e3be6c30e623}">
          <xlrd:rvb i="84"/>
        </ext>
      </extLst>
    </bk>
    <bk>
      <extLst>
        <ext uri="{3e2802c4-a4d2-4d8b-9148-e3be6c30e623}">
          <xlrd:rvb i="91"/>
        </ext>
      </extLst>
    </bk>
    <bk>
      <extLst>
        <ext uri="{3e2802c4-a4d2-4d8b-9148-e3be6c30e623}">
          <xlrd:rvb i="97"/>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2"/>
        </ext>
      </extLst>
    </bk>
    <bk>
      <extLst>
        <ext uri="{3e2802c4-a4d2-4d8b-9148-e3be6c30e623}">
          <xlrd:rvb i="125"/>
        </ext>
      </extLst>
    </bk>
    <bk>
      <extLst>
        <ext uri="{3e2802c4-a4d2-4d8b-9148-e3be6c30e623}">
          <xlrd:rvb i="132"/>
        </ext>
      </extLst>
    </bk>
    <bk>
      <extLst>
        <ext uri="{3e2802c4-a4d2-4d8b-9148-e3be6c30e623}">
          <xlrd:rvb i="138"/>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62"/>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6"/>
        </ext>
      </extLst>
    </bk>
    <bk>
      <extLst>
        <ext uri="{3e2802c4-a4d2-4d8b-9148-e3be6c30e623}">
          <xlrd:rvb i="192"/>
        </ext>
      </extLst>
    </bk>
    <bk>
      <extLst>
        <ext uri="{3e2802c4-a4d2-4d8b-9148-e3be6c30e623}">
          <xlrd:rvb i="195"/>
        </ext>
      </extLst>
    </bk>
    <bk>
      <extLst>
        <ext uri="{3e2802c4-a4d2-4d8b-9148-e3be6c30e623}">
          <xlrd:rvb i="201"/>
        </ext>
      </extLst>
    </bk>
    <bk>
      <extLst>
        <ext uri="{3e2802c4-a4d2-4d8b-9148-e3be6c30e623}">
          <xlrd:rvb i="207"/>
        </ext>
      </extLst>
    </bk>
    <bk>
      <extLst>
        <ext uri="{3e2802c4-a4d2-4d8b-9148-e3be6c30e623}">
          <xlrd:rvb i="213"/>
        </ext>
      </extLst>
    </bk>
    <bk>
      <extLst>
        <ext uri="{3e2802c4-a4d2-4d8b-9148-e3be6c30e623}">
          <xlrd:rvb i="216"/>
        </ext>
      </extLst>
    </bk>
    <bk>
      <extLst>
        <ext uri="{3e2802c4-a4d2-4d8b-9148-e3be6c30e623}">
          <xlrd:rvb i="222"/>
        </ext>
      </extLst>
    </bk>
    <bk>
      <extLst>
        <ext uri="{3e2802c4-a4d2-4d8b-9148-e3be6c30e623}">
          <xlrd:rvb i="228"/>
        </ext>
      </extLst>
    </bk>
    <bk>
      <extLst>
        <ext uri="{3e2802c4-a4d2-4d8b-9148-e3be6c30e623}">
          <xlrd:rvb i="231"/>
        </ext>
      </extLst>
    </bk>
    <bk>
      <extLst>
        <ext uri="{3e2802c4-a4d2-4d8b-9148-e3be6c30e623}">
          <xlrd:rvb i="237"/>
        </ext>
      </extLst>
    </bk>
    <bk>
      <extLst>
        <ext uri="{3e2802c4-a4d2-4d8b-9148-e3be6c30e623}">
          <xlrd:rvb i="243"/>
        </ext>
      </extLst>
    </bk>
    <bk>
      <extLst>
        <ext uri="{3e2802c4-a4d2-4d8b-9148-e3be6c30e623}">
          <xlrd:rvb i="246"/>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8"/>
        </ext>
      </extLst>
    </bk>
    <bk>
      <extLst>
        <ext uri="{3e2802c4-a4d2-4d8b-9148-e3be6c30e623}">
          <xlrd:rvb i="274"/>
        </ext>
      </extLst>
    </bk>
    <bk>
      <extLst>
        <ext uri="{3e2802c4-a4d2-4d8b-9148-e3be6c30e623}">
          <xlrd:rvb i="277"/>
        </ext>
      </extLst>
    </bk>
    <bk>
      <extLst>
        <ext uri="{3e2802c4-a4d2-4d8b-9148-e3be6c30e623}">
          <xlrd:rvb i="283"/>
        </ext>
      </extLst>
    </bk>
    <bk>
      <extLst>
        <ext uri="{3e2802c4-a4d2-4d8b-9148-e3be6c30e623}">
          <xlrd:rvb i="289"/>
        </ext>
      </extLst>
    </bk>
    <bk>
      <extLst>
        <ext uri="{3e2802c4-a4d2-4d8b-9148-e3be6c30e623}">
          <xlrd:rvb i="292"/>
        </ext>
      </extLst>
    </bk>
    <bk>
      <extLst>
        <ext uri="{3e2802c4-a4d2-4d8b-9148-e3be6c30e623}">
          <xlrd:rvb i="298"/>
        </ext>
      </extLst>
    </bk>
    <bk>
      <extLst>
        <ext uri="{3e2802c4-a4d2-4d8b-9148-e3be6c30e623}">
          <xlrd:rvb i="304"/>
        </ext>
      </extLst>
    </bk>
    <bk>
      <extLst>
        <ext uri="{3e2802c4-a4d2-4d8b-9148-e3be6c30e623}">
          <xlrd:rvb i="310"/>
        </ext>
      </extLst>
    </bk>
    <bk>
      <extLst>
        <ext uri="{3e2802c4-a4d2-4d8b-9148-e3be6c30e623}">
          <xlrd:rvb i="316"/>
        </ext>
      </extLst>
    </bk>
    <bk>
      <extLst>
        <ext uri="{3e2802c4-a4d2-4d8b-9148-e3be6c30e623}">
          <xlrd:rvb i="322"/>
        </ext>
      </extLst>
    </bk>
    <bk>
      <extLst>
        <ext uri="{3e2802c4-a4d2-4d8b-9148-e3be6c30e623}">
          <xlrd:rvb i="328"/>
        </ext>
      </extLst>
    </bk>
    <bk>
      <extLst>
        <ext uri="{3e2802c4-a4d2-4d8b-9148-e3be6c30e623}">
          <xlrd:rvb i="331"/>
        </ext>
      </extLst>
    </bk>
    <bk>
      <extLst>
        <ext uri="{3e2802c4-a4d2-4d8b-9148-e3be6c30e623}">
          <xlrd:rvb i="337"/>
        </ext>
      </extLst>
    </bk>
    <bk>
      <extLst>
        <ext uri="{3e2802c4-a4d2-4d8b-9148-e3be6c30e623}">
          <xlrd:rvb i="340"/>
        </ext>
      </extLst>
    </bk>
    <bk>
      <extLst>
        <ext uri="{3e2802c4-a4d2-4d8b-9148-e3be6c30e623}">
          <xlrd:rvb i="346"/>
        </ext>
      </extLst>
    </bk>
    <bk>
      <extLst>
        <ext uri="{3e2802c4-a4d2-4d8b-9148-e3be6c30e623}">
          <xlrd:rvb i="352"/>
        </ext>
      </extLst>
    </bk>
    <bk>
      <extLst>
        <ext uri="{3e2802c4-a4d2-4d8b-9148-e3be6c30e623}">
          <xlrd:rvb i="355"/>
        </ext>
      </extLst>
    </bk>
    <bk>
      <extLst>
        <ext uri="{3e2802c4-a4d2-4d8b-9148-e3be6c30e623}">
          <xlrd:rvb i="361"/>
        </ext>
      </extLst>
    </bk>
    <bk>
      <extLst>
        <ext uri="{3e2802c4-a4d2-4d8b-9148-e3be6c30e623}">
          <xlrd:rvb i="364"/>
        </ext>
      </extLst>
    </bk>
    <bk>
      <extLst>
        <ext uri="{3e2802c4-a4d2-4d8b-9148-e3be6c30e623}">
          <xlrd:rvb i="370"/>
        </ext>
      </extLst>
    </bk>
    <bk>
      <extLst>
        <ext uri="{3e2802c4-a4d2-4d8b-9148-e3be6c30e623}">
          <xlrd:rvb i="376"/>
        </ext>
      </extLst>
    </bk>
    <bk>
      <extLst>
        <ext uri="{3e2802c4-a4d2-4d8b-9148-e3be6c30e623}">
          <xlrd:rvb i="379"/>
        </ext>
      </extLst>
    </bk>
    <bk>
      <extLst>
        <ext uri="{3e2802c4-a4d2-4d8b-9148-e3be6c30e623}">
          <xlrd:rvb i="385"/>
        </ext>
      </extLst>
    </bk>
    <bk>
      <extLst>
        <ext uri="{3e2802c4-a4d2-4d8b-9148-e3be6c30e623}">
          <xlrd:rvb i="391"/>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9"/>
        </ext>
      </extLst>
    </bk>
    <bk>
      <extLst>
        <ext uri="{3e2802c4-a4d2-4d8b-9148-e3be6c30e623}">
          <xlrd:rvb i="412"/>
        </ext>
      </extLst>
    </bk>
    <bk>
      <extLst>
        <ext uri="{3e2802c4-a4d2-4d8b-9148-e3be6c30e623}">
          <xlrd:rvb i="418"/>
        </ext>
      </extLst>
    </bk>
    <bk>
      <extLst>
        <ext uri="{3e2802c4-a4d2-4d8b-9148-e3be6c30e623}">
          <xlrd:rvb i="424"/>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52"/>
        </ext>
      </extLst>
    </bk>
    <bk>
      <extLst>
        <ext uri="{3e2802c4-a4d2-4d8b-9148-e3be6c30e623}">
          <xlrd:rvb i="555"/>
        </ext>
      </extLst>
    </bk>
    <bk>
      <extLst>
        <ext uri="{3e2802c4-a4d2-4d8b-9148-e3be6c30e623}">
          <xlrd:rvb i="561"/>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4"/>
        </ext>
      </extLst>
    </bk>
    <bk>
      <extLst>
        <ext uri="{3e2802c4-a4d2-4d8b-9148-e3be6c30e623}">
          <xlrd:rvb i="597"/>
        </ext>
      </extLst>
    </bk>
    <bk>
      <extLst>
        <ext uri="{3e2802c4-a4d2-4d8b-9148-e3be6c30e623}">
          <xlrd:rvb i="603"/>
        </ext>
      </extLst>
    </bk>
    <bk>
      <extLst>
        <ext uri="{3e2802c4-a4d2-4d8b-9148-e3be6c30e623}">
          <xlrd:rvb i="606"/>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6"/>
        </ext>
      </extLst>
    </bk>
    <bk>
      <extLst>
        <ext uri="{3e2802c4-a4d2-4d8b-9148-e3be6c30e623}">
          <xlrd:rvb i="652"/>
        </ext>
      </extLst>
    </bk>
    <bk>
      <extLst>
        <ext uri="{3e2802c4-a4d2-4d8b-9148-e3be6c30e623}">
          <xlrd:rvb i="658"/>
        </ext>
      </extLst>
    </bk>
    <bk>
      <extLst>
        <ext uri="{3e2802c4-a4d2-4d8b-9148-e3be6c30e623}">
          <xlrd:rvb i="664"/>
        </ext>
      </extLst>
    </bk>
    <bk>
      <extLst>
        <ext uri="{3e2802c4-a4d2-4d8b-9148-e3be6c30e623}">
          <xlrd:rvb i="670"/>
        </ext>
      </extLst>
    </bk>
    <bk>
      <extLst>
        <ext uri="{3e2802c4-a4d2-4d8b-9148-e3be6c30e623}">
          <xlrd:rvb i="676"/>
        </ext>
      </extLst>
    </bk>
    <bk>
      <extLst>
        <ext uri="{3e2802c4-a4d2-4d8b-9148-e3be6c30e623}">
          <xlrd:rvb i="679"/>
        </ext>
      </extLst>
    </bk>
    <bk>
      <extLst>
        <ext uri="{3e2802c4-a4d2-4d8b-9148-e3be6c30e623}">
          <xlrd:rvb i="685"/>
        </ext>
      </extLst>
    </bk>
    <bk>
      <extLst>
        <ext uri="{3e2802c4-a4d2-4d8b-9148-e3be6c30e623}">
          <xlrd:rvb i="686"/>
        </ext>
      </extLst>
    </bk>
    <bk>
      <extLst>
        <ext uri="{3e2802c4-a4d2-4d8b-9148-e3be6c30e623}">
          <xlrd:rvb i="692"/>
        </ext>
      </extLst>
    </bk>
    <bk>
      <extLst>
        <ext uri="{3e2802c4-a4d2-4d8b-9148-e3be6c30e623}">
          <xlrd:rvb i="698"/>
        </ext>
      </extLst>
    </bk>
    <bk>
      <extLst>
        <ext uri="{3e2802c4-a4d2-4d8b-9148-e3be6c30e623}">
          <xlrd:rvb i="704"/>
        </ext>
      </extLst>
    </bk>
    <bk>
      <extLst>
        <ext uri="{3e2802c4-a4d2-4d8b-9148-e3be6c30e623}">
          <xlrd:rvb i="710"/>
        </ext>
      </extLst>
    </bk>
    <bk>
      <extLst>
        <ext uri="{3e2802c4-a4d2-4d8b-9148-e3be6c30e623}">
          <xlrd:rvb i="713"/>
        </ext>
      </extLst>
    </bk>
    <bk>
      <extLst>
        <ext uri="{3e2802c4-a4d2-4d8b-9148-e3be6c30e623}">
          <xlrd:rvb i="719"/>
        </ext>
      </extLst>
    </bk>
    <bk>
      <extLst>
        <ext uri="{3e2802c4-a4d2-4d8b-9148-e3be6c30e623}">
          <xlrd:rvb i="725"/>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3"/>
        </ext>
      </extLst>
    </bk>
    <bk>
      <extLst>
        <ext uri="{3e2802c4-a4d2-4d8b-9148-e3be6c30e623}">
          <xlrd:rvb i="749"/>
        </ext>
      </extLst>
    </bk>
    <bk>
      <extLst>
        <ext uri="{3e2802c4-a4d2-4d8b-9148-e3be6c30e623}">
          <xlrd:rvb i="752"/>
        </ext>
      </extLst>
    </bk>
    <bk>
      <extLst>
        <ext uri="{3e2802c4-a4d2-4d8b-9148-e3be6c30e623}">
          <xlrd:rvb i="758"/>
        </ext>
      </extLst>
    </bk>
    <bk>
      <extLst>
        <ext uri="{3e2802c4-a4d2-4d8b-9148-e3be6c30e623}">
          <xlrd:rvb i="761"/>
        </ext>
      </extLst>
    </bk>
    <bk>
      <extLst>
        <ext uri="{3e2802c4-a4d2-4d8b-9148-e3be6c30e623}">
          <xlrd:rvb i="764"/>
        </ext>
      </extLst>
    </bk>
  </futureMetadata>
  <cellMetadata count="1">
    <bk>
      <rc t="1" v="0"/>
    </bk>
  </cellMetadata>
  <valueMetadata count="1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valueMetadata>
</metadata>
</file>

<file path=xl/sharedStrings.xml><?xml version="1.0" encoding="utf-8"?>
<sst xmlns="http://schemas.openxmlformats.org/spreadsheetml/2006/main" count="584" uniqueCount="219">
  <si>
    <t>Company</t>
  </si>
  <si>
    <t>Symbol</t>
  </si>
  <si>
    <t>Review</t>
  </si>
  <si>
    <t>Fidelity Category</t>
  </si>
  <si>
    <t>Industry</t>
  </si>
  <si>
    <t>Previous close</t>
  </si>
  <si>
    <t>Open</t>
  </si>
  <si>
    <t>High</t>
  </si>
  <si>
    <t>Low</t>
  </si>
  <si>
    <t>Close</t>
  </si>
  <si>
    <t>Change</t>
  </si>
  <si>
    <t>Change (%)</t>
  </si>
  <si>
    <t>52 week high</t>
  </si>
  <si>
    <t>52 week low</t>
  </si>
  <si>
    <t>P/E Ratio</t>
  </si>
  <si>
    <t>Alert Price</t>
  </si>
  <si>
    <t>Good Buy?</t>
  </si>
  <si>
    <t>Beta</t>
  </si>
  <si>
    <t>Market cap</t>
  </si>
  <si>
    <t>Technology</t>
  </si>
  <si>
    <t>Healthcare</t>
  </si>
  <si>
    <t>Industrials</t>
  </si>
  <si>
    <t>Real Estate</t>
  </si>
  <si>
    <t>Consumer Discretionary</t>
  </si>
  <si>
    <t>Financials</t>
  </si>
  <si>
    <t>Communication Services</t>
  </si>
  <si>
    <t>Consumer Staples</t>
  </si>
  <si>
    <t>Information Technology</t>
  </si>
  <si>
    <t>Energy</t>
  </si>
  <si>
    <t>Materials</t>
  </si>
  <si>
    <t>Utilities</t>
  </si>
  <si>
    <t>Fund</t>
  </si>
  <si>
    <t>Expense Ratio</t>
  </si>
  <si>
    <t>Fund Type</t>
  </si>
  <si>
    <t>Investment Account</t>
  </si>
  <si>
    <t>IRA Account</t>
  </si>
  <si>
    <t>Total</t>
  </si>
  <si>
    <t>Key</t>
  </si>
  <si>
    <t>Date</t>
  </si>
  <si>
    <t>Name</t>
  </si>
  <si>
    <t>Ticker</t>
  </si>
  <si>
    <t>Account</t>
  </si>
  <si>
    <t>No. of Shares</t>
  </si>
  <si>
    <t>Buy Price</t>
  </si>
  <si>
    <t>Total Amount</t>
  </si>
  <si>
    <t>Today's Price</t>
  </si>
  <si>
    <t>Curr. Position</t>
  </si>
  <si>
    <t>Net Income</t>
  </si>
  <si>
    <t>Net Income (%)</t>
  </si>
  <si>
    <t>Stock Composition</t>
  </si>
  <si>
    <t>IRA</t>
  </si>
  <si>
    <t>Investment</t>
  </si>
  <si>
    <t>Company Description</t>
  </si>
  <si>
    <t>Employees</t>
  </si>
  <si>
    <t>Market Capital</t>
  </si>
  <si>
    <t>Index Fund Ticker</t>
  </si>
  <si>
    <t>Index Fund Name</t>
  </si>
  <si>
    <t>Company Ranking</t>
  </si>
  <si>
    <t>Stock Ticker</t>
  </si>
  <si>
    <t>Index Prev. Close</t>
  </si>
  <si>
    <t>Index Close</t>
  </si>
  <si>
    <t>Index Change</t>
  </si>
  <si>
    <t>Index Change (%)</t>
  </si>
  <si>
    <t>Index Exp. Ratio</t>
  </si>
  <si>
    <t>Index Return YTD</t>
  </si>
  <si>
    <t>Index Return 1Y</t>
  </si>
  <si>
    <t>Index Return 3Y</t>
  </si>
  <si>
    <t>Index Return 5Y</t>
  </si>
  <si>
    <t>Index Rating</t>
  </si>
  <si>
    <t>Index Net Assets</t>
  </si>
  <si>
    <t>Small Growth</t>
  </si>
  <si>
    <t>FCPGX</t>
  </si>
  <si>
    <t>PODD</t>
  </si>
  <si>
    <t>GNRC</t>
  </si>
  <si>
    <t>FCN</t>
  </si>
  <si>
    <t>IWO</t>
  </si>
  <si>
    <t>LHCG</t>
  </si>
  <si>
    <t>CACI</t>
  </si>
  <si>
    <t>FIVN</t>
  </si>
  <si>
    <t>EVBG</t>
  </si>
  <si>
    <t>MASI</t>
  </si>
  <si>
    <t>VSGAX</t>
  </si>
  <si>
    <t>DOCU</t>
  </si>
  <si>
    <t>MRNA</t>
  </si>
  <si>
    <t>WST</t>
  </si>
  <si>
    <t>TYL</t>
  </si>
  <si>
    <t>COUP</t>
  </si>
  <si>
    <t>ZBRA</t>
  </si>
  <si>
    <t>TDOC</t>
  </si>
  <si>
    <t>TTD</t>
  </si>
  <si>
    <t>EPAM</t>
  </si>
  <si>
    <t>MSFT</t>
  </si>
  <si>
    <t>Large Growth</t>
  </si>
  <si>
    <t>VIGAX</t>
  </si>
  <si>
    <t>AAPL</t>
  </si>
  <si>
    <t>AMZN</t>
  </si>
  <si>
    <t>GOOG</t>
  </si>
  <si>
    <t>FB</t>
  </si>
  <si>
    <t>V</t>
  </si>
  <si>
    <t>HD</t>
  </si>
  <si>
    <t>MA</t>
  </si>
  <si>
    <t>FSPGX</t>
  </si>
  <si>
    <t>GOOGL</t>
  </si>
  <si>
    <t>UNH</t>
  </si>
  <si>
    <t>MRK</t>
  </si>
  <si>
    <t>Large Value</t>
  </si>
  <si>
    <t>VVIAX</t>
  </si>
  <si>
    <t>JNJ</t>
  </si>
  <si>
    <t>BRK.B</t>
  </si>
  <si>
    <t>JPM</t>
  </si>
  <si>
    <t>PG</t>
  </si>
  <si>
    <t>INTC</t>
  </si>
  <si>
    <t>VZ</t>
  </si>
  <si>
    <t>T</t>
  </si>
  <si>
    <t>PFE</t>
  </si>
  <si>
    <t>DIS</t>
  </si>
  <si>
    <t>Mid Growth</t>
  </si>
  <si>
    <t>FMDGX</t>
  </si>
  <si>
    <t>FISV</t>
  </si>
  <si>
    <t>AMD</t>
  </si>
  <si>
    <t>GPN</t>
  </si>
  <si>
    <t>DG</t>
  </si>
  <si>
    <t>LRCX</t>
  </si>
  <si>
    <t>SBAC</t>
  </si>
  <si>
    <t>CNC</t>
  </si>
  <si>
    <t>DXCM</t>
  </si>
  <si>
    <t>MSCI</t>
  </si>
  <si>
    <t>KLAC</t>
  </si>
  <si>
    <t>VMGRX</t>
  </si>
  <si>
    <t>RNG</t>
  </si>
  <si>
    <t>LHX</t>
  </si>
  <si>
    <t>SQ</t>
  </si>
  <si>
    <t>BURL</t>
  </si>
  <si>
    <t>ORLY</t>
  </si>
  <si>
    <t>INFO</t>
  </si>
  <si>
    <t>SWLGX</t>
  </si>
  <si>
    <t>BA</t>
  </si>
  <si>
    <t>CSCO</t>
  </si>
  <si>
    <t>NVDA</t>
  </si>
  <si>
    <t>Total Market</t>
  </si>
  <si>
    <t>https://fundresearch.fidelity.com/mutual-funds/summary/921910105</t>
  </si>
  <si>
    <t>FASKAX, FXAIX, VOO</t>
  </si>
  <si>
    <t>Large Cap Growth</t>
  </si>
  <si>
    <t>VGT, FTEC, FSCSX, ARKW</t>
  </si>
  <si>
    <t>Large Cap Stocks</t>
  </si>
  <si>
    <t>Consumer Cyclical</t>
  </si>
  <si>
    <t>VHT, FHLC, IHI, ARKG, FBT</t>
  </si>
  <si>
    <t>Large Cap Value</t>
  </si>
  <si>
    <t>Communication</t>
  </si>
  <si>
    <t>Dividend Stocks</t>
  </si>
  <si>
    <t>Mid Cap Blend</t>
  </si>
  <si>
    <t>Finance</t>
  </si>
  <si>
    <t>Bonds</t>
  </si>
  <si>
    <t>FNBGX, EDV, VCLT</t>
  </si>
  <si>
    <t xml:space="preserve">Bonds and others </t>
  </si>
  <si>
    <t>Health Care</t>
  </si>
  <si>
    <t>Cloud Tech</t>
  </si>
  <si>
    <t>SKYY, WCLD, CLOU</t>
  </si>
  <si>
    <t>Small Cap Growth Stocks</t>
  </si>
  <si>
    <t>Risk</t>
  </si>
  <si>
    <t>Consumer Defensive</t>
  </si>
  <si>
    <t>Precious Metals</t>
  </si>
  <si>
    <t>GLDM, PALL, GLD</t>
  </si>
  <si>
    <t>Basic Materials</t>
  </si>
  <si>
    <t>Best Dividend Yielding ETF's</t>
  </si>
  <si>
    <t>https://www.youtube.com/watch?v=xmiltJRSdb0</t>
  </si>
  <si>
    <t>Invest in Oil and Energy when economy bounces back</t>
  </si>
  <si>
    <t>VYM</t>
  </si>
  <si>
    <t>VIG</t>
  </si>
  <si>
    <t>SCHD</t>
  </si>
  <si>
    <t>IRA Strategy</t>
  </si>
  <si>
    <t>Top Dividend Stocks</t>
  </si>
  <si>
    <t>All Weather Portfolio</t>
  </si>
  <si>
    <t>WM - 100.97 - 2.16%</t>
  </si>
  <si>
    <t>FSKAX (Total Market)</t>
  </si>
  <si>
    <t>MMM - 148 - 3.96%</t>
  </si>
  <si>
    <t>Gold (SPDR Gold Trust ETF) GLD</t>
  </si>
  <si>
    <t>JNJ - 148 - 2.72%</t>
  </si>
  <si>
    <t>Long Term Treasury Bonds TLT (OR FNBGX)</t>
  </si>
  <si>
    <t>KMB - 138 - 3.09%</t>
  </si>
  <si>
    <t>Intermediate Treasury Bonds IEI (OR FUAMX)</t>
  </si>
  <si>
    <t>PEP - 134 - 3.05%</t>
  </si>
  <si>
    <t>FNILX (50% Replacement for Total Market)</t>
  </si>
  <si>
    <t>JNJ, MCD, MMM, WM, KMB, V, AMT, CCI, DLR, UNM</t>
  </si>
  <si>
    <t>GSG GSPI Commodity Indexed Trust</t>
  </si>
  <si>
    <t>ABBV</t>
  </si>
  <si>
    <t>FSRPX (Select Retailing High Growth)</t>
  </si>
  <si>
    <t>FSCSX (Select Software and IT Services)</t>
  </si>
  <si>
    <t>FSPTX (Select Technology Portfolio)</t>
  </si>
  <si>
    <t>FSPHX (Select Healthcare)</t>
  </si>
  <si>
    <t>VGT</t>
  </si>
  <si>
    <t>Investment Account (Gain / Loss)</t>
  </si>
  <si>
    <t>IRA Account (Gain / Loss)</t>
  </si>
  <si>
    <t>Investment Account (Gain / Loss (%))</t>
  </si>
  <si>
    <t>WMT</t>
  </si>
  <si>
    <t>CHGG</t>
  </si>
  <si>
    <t>NEE</t>
  </si>
  <si>
    <t>CLX</t>
  </si>
  <si>
    <t>BAC</t>
  </si>
  <si>
    <t>KO</t>
  </si>
  <si>
    <t>CCI</t>
  </si>
  <si>
    <t>GILD</t>
  </si>
  <si>
    <t>ECL</t>
  </si>
  <si>
    <t>HBI</t>
  </si>
  <si>
    <t>DELL</t>
  </si>
  <si>
    <t>WM</t>
  </si>
  <si>
    <t>WFC</t>
  </si>
  <si>
    <t>HON</t>
  </si>
  <si>
    <t>CVS</t>
  </si>
  <si>
    <t>RTX</t>
  </si>
  <si>
    <t>CVX</t>
  </si>
  <si>
    <t>IRA Account (Gain / Loss (%))</t>
  </si>
  <si>
    <t>FSKAX</t>
  </si>
  <si>
    <t>https://www.thespreadsheetguru.com/blog/add-real-time-stock-prices-and-metrics-to-excel</t>
  </si>
  <si>
    <t>price</t>
  </si>
  <si>
    <t>LT Bond</t>
  </si>
  <si>
    <t>Bookvalue per share</t>
  </si>
  <si>
    <t>Inter Bond</t>
  </si>
  <si>
    <t>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</si>
</sst>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 #,##0.00_ ;_ * \-#,##0.00_ ;_ * &quot;-&quot;??_ ;_ @_ "/>
    <numFmt numFmtId="168" formatCode="_([$$-409]* #,##0.00_);_([$$-409]* \(#,##0.00\);_([$$-409]* &quot;-&quot;??_);_(@_)"/>
    <numFmt numFmtId="169" formatCode="_(&quot;$&quot;* #,##0.00_);_(&quot;$&quot;* \(#,##0.00\);_(&quot;$&quot;* &quot;-&quot;??_);_(@_)"/>
    <numFmt numFmtId="170" formatCode="_(* #,##0.00_);_(* \(#,##0.00\);_(* &quot;-&quot;??_);_(@_)"/>
    <numFmt numFmtId="171" formatCode="_-[$$-409]* #,##0.00_ ;_-[$$-409]* \-#,##0.00\ ;_-[$$-409]* &quot;-&quot;??_ ;_-@_ "/>
    <numFmt numFmtId="172" formatCode="_ * #,##0.0_ ;_ * \-#,##0.0_ ;_ * &quot;-&quot;??_ ;_ @_ "/>
    <numFmt numFmtId="173" formatCode="_ * #,##0_ ;_ * \-#,##0_ ;_ * &quot;-&quot;??_ ;_ @_ "/>
    <numFmt numFmtId="174" formatCode="_(* #,##0_);_(* \(#,##0\);_(* &quot;-&quot;??_);_(@_)"/>
    <numFmt numFmtId="175" formatCode="_(&quot;$&quot;* #,##0_);_(&quot;$&quot;* \(#,##0\);_(&quot;$&quot;* &quot;-&quot;??_);_(@_)"/>
    <numFmt numFmtId="176" formatCode="_-[$$-409]* #,##0_ ;_-[$$-409]* \-#,##0\ ;_-[$$-409]* &quot;-&quot;??_ ;_-@_ "/>
    <numFmt numFmtId="177" formatCode="_(* #,##0.0000_);_(* \(#,##0.0000\);_(* &quot;-&quot;??_);_(@_)"/>
    <numFmt numFmtId="178" formatCode="_ * #,##0.000_ ;_ * \-#,##0.000_ ;_ * &quot;-&quot;??_ ;_ @_ "/>
  </numFmts>
  <fonts count="16">
    <font>
      <sz val="11"/>
      <color theme="1"/>
      <name val="Calibri"/>
      <family val="2"/>
      <scheme val="minor"/>
    </font>
    <font>
      <u/>
      <sz val="11"/>
      <color theme="10"/>
      <name val="Calibri"/>
      <family val="2"/>
      <scheme val="minor"/>
    </font>
    <font>
      <b/>
      <sz val="10"/>
      <color theme="1"/>
      <name val="Courier New"/>
    </font>
    <font>
      <sz val="10"/>
      <color theme="1"/>
      <name val="Courier New"/>
    </font>
    <font>
      <b/>
      <sz val="11"/>
      <color theme="1"/>
      <name val="Courier New"/>
    </font>
    <font>
      <sz val="12"/>
      <color theme="1"/>
      <name val="Courier New"/>
    </font>
    <font>
      <b/>
      <sz val="14"/>
      <color theme="1"/>
      <name val="Courier New"/>
    </font>
    <font>
      <sz val="11"/>
      <color theme="1"/>
      <name val="Calibri"/>
      <family val="2"/>
      <scheme val="minor"/>
    </font>
    <font>
      <sz val="11"/>
      <color theme="1"/>
      <name val="Source Sans Pro"/>
      <family val="2"/>
    </font>
    <font>
      <b/>
      <sz val="10.5"/>
      <color theme="1"/>
      <name val="Source Sans Pro"/>
      <family val="2"/>
    </font>
    <font>
      <sz val="10.5"/>
      <color theme="1"/>
      <name val="Source Sans Pro"/>
      <family val="2"/>
    </font>
    <font>
      <sz val="12"/>
      <color rgb="FF403F41"/>
      <name val="Calibri"/>
      <family val="2"/>
      <scheme val="minor"/>
    </font>
    <font>
      <sz val="11"/>
      <color theme="1"/>
      <name val="Source Sans Pro Light"/>
      <family val="2"/>
    </font>
    <font>
      <b/>
      <sz val="11"/>
      <color theme="1"/>
      <name val="Source Sans Pro Light"/>
      <family val="2"/>
    </font>
    <font>
      <sz val="10"/>
      <color theme="1"/>
      <name val="Source Sans Pro"/>
      <family val="2"/>
    </font>
    <font>
      <b/>
      <sz val="14"/>
      <color rgb="FFFFFFFF"/>
      <name val="Source Sans Pro"/>
      <family val="2"/>
    </font>
  </fonts>
  <fills count="17">
    <fill>
      <patternFill patternType="none"/>
    </fill>
    <fill>
      <patternFill patternType="gray125"/>
    </fill>
    <fill>
      <patternFill patternType="solid">
        <fgColor rgb="FFD0CECE"/>
        <bgColor indexed="64"/>
      </patternFill>
    </fill>
    <fill>
      <patternFill patternType="solid">
        <fgColor rgb="FFAEAAAA"/>
        <bgColor indexed="64"/>
      </patternFill>
    </fill>
    <fill>
      <patternFill patternType="solid">
        <fgColor rgb="FFFCE4D6"/>
        <bgColor indexed="64"/>
      </patternFill>
    </fill>
    <fill>
      <patternFill patternType="solid">
        <fgColor rgb="FFED7D31"/>
        <bgColor indexed="64"/>
      </patternFill>
    </fill>
    <fill>
      <patternFill patternType="solid">
        <fgColor rgb="FFD9E1F2"/>
        <bgColor indexed="64"/>
      </patternFill>
    </fill>
    <fill>
      <patternFill patternType="solid">
        <fgColor rgb="FF4472C4"/>
        <bgColor indexed="64"/>
      </patternFill>
    </fill>
    <fill>
      <patternFill patternType="solid">
        <fgColor rgb="FFE2EFDA"/>
        <bgColor indexed="64"/>
      </patternFill>
    </fill>
    <fill>
      <patternFill patternType="solid">
        <fgColor rgb="FF70AD47"/>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9"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5">
    <xf numFmtId="0" fontId="0" fillId="0" borderId="0"/>
    <xf numFmtId="0" fontId="1" fillId="0" borderId="0" applyNumberFormat="0" applyFill="0" applyBorder="0" applyAlignment="0" applyProtection="0"/>
    <xf numFmtId="170" fontId="7" fillId="0" borderId="0" applyFont="0" applyFill="0" applyBorder="0" applyAlignment="0" applyProtection="0"/>
    <xf numFmtId="9" fontId="7" fillId="0" borderId="0" applyFont="0" applyFill="0" applyBorder="0" applyAlignment="0" applyProtection="0"/>
    <xf numFmtId="169" fontId="7" fillId="0" borderId="0" applyFont="0" applyFill="0" applyBorder="0" applyAlignment="0" applyProtection="0"/>
  </cellStyleXfs>
  <cellXfs count="116">
    <xf numFmtId="0" fontId="0" fillId="0" borderId="0" xfId="0"/>
    <xf numFmtId="0" fontId="3" fillId="0" borderId="0" xfId="0" applyFont="1"/>
    <xf numFmtId="0" fontId="2" fillId="2" borderId="0" xfId="0" applyFont="1" applyFill="1"/>
    <xf numFmtId="10" fontId="3" fillId="4" borderId="0" xfId="0" applyNumberFormat="1" applyFont="1" applyFill="1"/>
    <xf numFmtId="43" fontId="3" fillId="6" borderId="0" xfId="0" applyNumberFormat="1" applyFont="1" applyFill="1"/>
    <xf numFmtId="171" fontId="3" fillId="0" borderId="0" xfId="0" applyNumberFormat="1" applyFont="1"/>
    <xf numFmtId="0" fontId="3" fillId="0" borderId="0" xfId="0" applyFont="1" applyAlignment="1">
      <alignment horizontal="center" vertical="top" wrapText="1"/>
    </xf>
    <xf numFmtId="0" fontId="2" fillId="2" borderId="0" xfId="0" applyFont="1" applyFill="1" applyAlignment="1">
      <alignment horizontal="left"/>
    </xf>
    <xf numFmtId="172" fontId="3" fillId="4" borderId="0" xfId="0" applyNumberFormat="1" applyFont="1" applyFill="1"/>
    <xf numFmtId="173" fontId="3" fillId="4" borderId="0" xfId="0" applyNumberFormat="1" applyFont="1" applyFill="1"/>
    <xf numFmtId="173" fontId="3" fillId="6" borderId="0" xfId="0" applyNumberFormat="1" applyFont="1" applyFill="1"/>
    <xf numFmtId="173" fontId="3" fillId="0" borderId="0" xfId="0" applyNumberFormat="1" applyFont="1"/>
    <xf numFmtId="10" fontId="3" fillId="0" borderId="0" xfId="0" applyNumberFormat="1" applyFont="1"/>
    <xf numFmtId="168" fontId="3" fillId="0" borderId="0" xfId="0" applyNumberFormat="1" applyFont="1"/>
    <xf numFmtId="0" fontId="3" fillId="0" borderId="0" xfId="0" applyFont="1" applyAlignment="1">
      <alignment horizontal="center"/>
    </xf>
    <xf numFmtId="171" fontId="3" fillId="8" borderId="0" xfId="0" applyNumberFormat="1" applyFont="1" applyFill="1"/>
    <xf numFmtId="168" fontId="3" fillId="8" borderId="0" xfId="0" applyNumberFormat="1" applyFont="1" applyFill="1"/>
    <xf numFmtId="10" fontId="3" fillId="8" borderId="0" xfId="0" applyNumberFormat="1" applyFont="1" applyFill="1"/>
    <xf numFmtId="3" fontId="3" fillId="8" borderId="0" xfId="0" applyNumberFormat="1" applyFont="1" applyFill="1" applyAlignment="1">
      <alignment horizontal="center"/>
    </xf>
    <xf numFmtId="0" fontId="3" fillId="8" borderId="0" xfId="0" applyNumberFormat="1" applyFont="1" applyFill="1" applyAlignment="1">
      <alignment horizontal="center"/>
    </xf>
    <xf numFmtId="0" fontId="4" fillId="3" borderId="0" xfId="0" applyFont="1" applyFill="1" applyAlignment="1">
      <alignment horizontal="center" vertical="center" wrapText="1"/>
    </xf>
    <xf numFmtId="173" fontId="4" fillId="5" borderId="0" xfId="0" applyNumberFormat="1" applyFont="1" applyFill="1" applyAlignment="1">
      <alignment horizontal="center" vertical="center" wrapText="1"/>
    </xf>
    <xf numFmtId="10" fontId="4" fillId="5" borderId="0" xfId="0" applyNumberFormat="1" applyFont="1" applyFill="1" applyAlignment="1">
      <alignment horizontal="center" vertical="center" wrapText="1"/>
    </xf>
    <xf numFmtId="173" fontId="4" fillId="7" borderId="0" xfId="0" applyNumberFormat="1" applyFont="1" applyFill="1" applyAlignment="1">
      <alignment horizontal="center" vertical="center" wrapText="1"/>
    </xf>
    <xf numFmtId="171" fontId="4" fillId="9" borderId="0" xfId="0" applyNumberFormat="1" applyFont="1" applyFill="1" applyAlignment="1">
      <alignment horizontal="center" vertical="center" wrapText="1"/>
    </xf>
    <xf numFmtId="0" fontId="4" fillId="9" borderId="0" xfId="0" applyFont="1" applyFill="1" applyAlignment="1">
      <alignment horizontal="center" vertical="center" wrapText="1"/>
    </xf>
    <xf numFmtId="0" fontId="0" fillId="0" borderId="1" xfId="0" applyBorder="1"/>
    <xf numFmtId="9" fontId="0" fillId="0" borderId="1" xfId="0" applyNumberFormat="1" applyBorder="1"/>
    <xf numFmtId="0" fontId="5" fillId="0" borderId="0" xfId="0" applyFont="1"/>
    <xf numFmtId="3" fontId="5" fillId="0" borderId="0" xfId="0" applyNumberFormat="1" applyFont="1"/>
    <xf numFmtId="0" fontId="5" fillId="0" borderId="0" xfId="0" applyFont="1" applyAlignment="1">
      <alignment wrapText="1"/>
    </xf>
    <xf numFmtId="0" fontId="6" fillId="10" borderId="0" xfId="0" applyFont="1" applyFill="1" applyAlignment="1">
      <alignment horizontal="center" vertical="center"/>
    </xf>
    <xf numFmtId="0" fontId="6" fillId="10" borderId="0" xfId="0" applyFont="1" applyFill="1" applyAlignment="1">
      <alignment horizontal="center" vertical="center" wrapText="1"/>
    </xf>
    <xf numFmtId="0" fontId="1" fillId="0" borderId="0" xfId="1"/>
    <xf numFmtId="0" fontId="8" fillId="0" borderId="0" xfId="0" applyFont="1"/>
    <xf numFmtId="168" fontId="8" fillId="0" borderId="0" xfId="0" applyNumberFormat="1" applyFont="1"/>
    <xf numFmtId="0" fontId="9" fillId="3" borderId="0" xfId="0" applyFont="1" applyFill="1"/>
    <xf numFmtId="0" fontId="9" fillId="5" borderId="0" xfId="0" applyFont="1" applyFill="1"/>
    <xf numFmtId="0" fontId="9" fillId="7" borderId="0" xfId="0" applyFont="1" applyFill="1"/>
    <xf numFmtId="43" fontId="9" fillId="7" borderId="0" xfId="0" applyNumberFormat="1" applyFont="1" applyFill="1"/>
    <xf numFmtId="43" fontId="9" fillId="0" borderId="0" xfId="0" applyNumberFormat="1" applyFont="1"/>
    <xf numFmtId="0" fontId="10" fillId="0" borderId="0" xfId="0" applyFont="1"/>
    <xf numFmtId="0" fontId="9" fillId="2" borderId="0" xfId="0" applyFont="1" applyFill="1"/>
    <xf numFmtId="168" fontId="10" fillId="4" borderId="0" xfId="0" applyNumberFormat="1" applyFont="1" applyFill="1"/>
    <xf numFmtId="10" fontId="10" fillId="4" borderId="0" xfId="0" applyNumberFormat="1" applyFont="1" applyFill="1"/>
    <xf numFmtId="168" fontId="10" fillId="6" borderId="0" xfId="0" applyNumberFormat="1" applyFont="1" applyFill="1"/>
    <xf numFmtId="43" fontId="10" fillId="6" borderId="0" xfId="0" applyNumberFormat="1" applyFont="1" applyFill="1"/>
    <xf numFmtId="168" fontId="10" fillId="0" borderId="0" xfId="0" applyNumberFormat="1" applyFont="1"/>
    <xf numFmtId="168" fontId="9" fillId="2" borderId="0" xfId="0" applyNumberFormat="1" applyFont="1" applyFill="1"/>
    <xf numFmtId="43" fontId="10" fillId="0" borderId="0" xfId="0" applyNumberFormat="1" applyFont="1"/>
    <xf numFmtId="14" fontId="8" fillId="0" borderId="0" xfId="0" applyNumberFormat="1" applyFont="1"/>
    <xf numFmtId="170" fontId="8" fillId="0" borderId="0" xfId="2" applyFont="1"/>
    <xf numFmtId="174" fontId="8" fillId="0" borderId="0" xfId="2" applyNumberFormat="1" applyFont="1"/>
    <xf numFmtId="9" fontId="8" fillId="0" borderId="0" xfId="3" applyFont="1"/>
    <xf numFmtId="10" fontId="8" fillId="0" borderId="0" xfId="3" applyNumberFormat="1" applyFont="1"/>
    <xf numFmtId="171" fontId="8" fillId="0" borderId="0" xfId="0" applyNumberFormat="1" applyFont="1" applyAlignment="1">
      <alignment horizontal="right"/>
    </xf>
    <xf numFmtId="9" fontId="0" fillId="0" borderId="0" xfId="0" applyNumberFormat="1"/>
    <xf numFmtId="10" fontId="0" fillId="0" borderId="0" xfId="0" applyNumberFormat="1"/>
    <xf numFmtId="43" fontId="0" fillId="0" borderId="0" xfId="0" applyNumberFormat="1"/>
    <xf numFmtId="43" fontId="8" fillId="0" borderId="0" xfId="2" applyNumberFormat="1" applyFont="1"/>
    <xf numFmtId="0" fontId="9" fillId="3" borderId="0" xfId="0" applyFont="1" applyFill="1" applyAlignment="1">
      <alignment horizontal="center"/>
    </xf>
    <xf numFmtId="0" fontId="9" fillId="2" borderId="0" xfId="0" applyFont="1" applyFill="1" applyAlignment="1">
      <alignment horizontal="center"/>
    </xf>
    <xf numFmtId="0" fontId="10" fillId="0" borderId="0" xfId="0" applyFont="1" applyAlignment="1">
      <alignment horizontal="center"/>
    </xf>
    <xf numFmtId="170" fontId="10" fillId="6" borderId="0" xfId="2" applyFont="1" applyFill="1"/>
    <xf numFmtId="170" fontId="9" fillId="7" borderId="0" xfId="2" applyFont="1" applyFill="1"/>
    <xf numFmtId="170" fontId="10" fillId="0" borderId="0" xfId="2" applyFont="1"/>
    <xf numFmtId="9" fontId="0" fillId="0" borderId="0" xfId="3" applyFont="1"/>
    <xf numFmtId="0" fontId="11" fillId="0" borderId="0" xfId="0" applyFont="1"/>
    <xf numFmtId="9" fontId="10" fillId="6" borderId="0" xfId="3" applyFont="1" applyFill="1"/>
    <xf numFmtId="9" fontId="9" fillId="7" borderId="0" xfId="3" applyFont="1" applyFill="1"/>
    <xf numFmtId="9" fontId="10" fillId="0" borderId="0" xfId="3" applyFont="1"/>
    <xf numFmtId="169" fontId="8" fillId="0" borderId="0" xfId="4" applyFont="1"/>
    <xf numFmtId="0" fontId="12" fillId="0" borderId="0" xfId="0" applyFont="1"/>
    <xf numFmtId="0" fontId="12" fillId="11" borderId="0" xfId="0" applyFont="1" applyFill="1"/>
    <xf numFmtId="10" fontId="12" fillId="11" borderId="0" xfId="0" applyNumberFormat="1" applyFont="1" applyFill="1"/>
    <xf numFmtId="0" fontId="12" fillId="0" borderId="0" xfId="0" applyFont="1" applyAlignment="1">
      <alignment horizontal="center" vertical="top" wrapText="1"/>
    </xf>
    <xf numFmtId="0" fontId="13" fillId="14" borderId="2" xfId="0" applyFont="1" applyFill="1" applyBorder="1" applyAlignment="1">
      <alignment horizontal="center" vertical="top" wrapText="1"/>
    </xf>
    <xf numFmtId="175" fontId="13" fillId="14" borderId="2" xfId="4" applyNumberFormat="1" applyFont="1" applyFill="1" applyBorder="1" applyAlignment="1">
      <alignment horizontal="center" vertical="top" wrapText="1"/>
    </xf>
    <xf numFmtId="175" fontId="12" fillId="11" borderId="0" xfId="4" applyNumberFormat="1" applyFont="1" applyFill="1"/>
    <xf numFmtId="175" fontId="12" fillId="0" borderId="0" xfId="4" applyNumberFormat="1" applyFont="1"/>
    <xf numFmtId="0" fontId="12" fillId="11" borderId="0" xfId="0" applyNumberFormat="1" applyFont="1" applyFill="1"/>
    <xf numFmtId="10" fontId="8" fillId="0" borderId="0" xfId="3" applyNumberFormat="1" applyFont="1" applyAlignment="1">
      <alignment horizontal="right"/>
    </xf>
    <xf numFmtId="43" fontId="0" fillId="0" borderId="1" xfId="0" applyNumberFormat="1" applyBorder="1"/>
    <xf numFmtId="9" fontId="8" fillId="0" borderId="1" xfId="0" applyNumberFormat="1" applyFont="1" applyBorder="1"/>
    <xf numFmtId="176" fontId="0" fillId="0" borderId="1" xfId="0" applyNumberFormat="1" applyBorder="1"/>
    <xf numFmtId="176" fontId="0" fillId="0" borderId="0" xfId="0" applyNumberFormat="1"/>
    <xf numFmtId="0" fontId="8" fillId="0" borderId="1" xfId="0" applyFont="1" applyBorder="1"/>
    <xf numFmtId="176" fontId="0" fillId="0" borderId="3" xfId="0" applyNumberFormat="1" applyBorder="1"/>
    <xf numFmtId="0" fontId="0" fillId="0" borderId="4" xfId="0" applyBorder="1"/>
    <xf numFmtId="0" fontId="0" fillId="0" borderId="5" xfId="0" applyBorder="1"/>
    <xf numFmtId="0" fontId="13" fillId="15" borderId="2" xfId="0" applyFont="1" applyFill="1" applyBorder="1" applyAlignment="1">
      <alignment horizontal="center" vertical="center" wrapText="1"/>
    </xf>
    <xf numFmtId="170" fontId="13" fillId="16" borderId="2" xfId="2" applyFont="1" applyFill="1" applyBorder="1" applyAlignment="1">
      <alignment horizontal="center" vertical="center" wrapText="1"/>
    </xf>
    <xf numFmtId="10" fontId="13" fillId="16" borderId="2" xfId="3" applyNumberFormat="1" applyFont="1" applyFill="1" applyBorder="1" applyAlignment="1">
      <alignment horizontal="center" vertical="center" wrapText="1"/>
    </xf>
    <xf numFmtId="0" fontId="13" fillId="16" borderId="2" xfId="0" applyFont="1" applyFill="1" applyBorder="1" applyAlignment="1">
      <alignment horizontal="center" vertical="center" wrapText="1"/>
    </xf>
    <xf numFmtId="168" fontId="12" fillId="12" borderId="0" xfId="0" applyNumberFormat="1" applyFont="1" applyFill="1" applyAlignment="1">
      <alignment horizontal="center" vertical="center"/>
    </xf>
    <xf numFmtId="10" fontId="12" fillId="12" borderId="0" xfId="0" applyNumberFormat="1" applyFont="1" applyFill="1" applyAlignment="1">
      <alignment horizontal="center" vertical="center"/>
    </xf>
    <xf numFmtId="170" fontId="12" fillId="13" borderId="0" xfId="2" applyFont="1" applyFill="1" applyAlignment="1">
      <alignment horizontal="center" vertical="center"/>
    </xf>
    <xf numFmtId="10" fontId="12" fillId="13" borderId="0" xfId="3" applyNumberFormat="1" applyFont="1" applyFill="1" applyAlignment="1">
      <alignment horizontal="center" vertical="center"/>
    </xf>
    <xf numFmtId="4" fontId="12" fillId="13" borderId="0" xfId="0" applyNumberFormat="1" applyFont="1" applyFill="1" applyAlignment="1">
      <alignment horizontal="center" vertical="center"/>
    </xf>
    <xf numFmtId="0" fontId="12" fillId="0" borderId="0" xfId="0" applyFont="1" applyAlignment="1">
      <alignment horizontal="center" vertical="center"/>
    </xf>
    <xf numFmtId="170" fontId="12" fillId="0" borderId="0" xfId="2" applyFont="1" applyAlignment="1">
      <alignment horizontal="center" vertical="center"/>
    </xf>
    <xf numFmtId="10" fontId="12" fillId="0" borderId="0" xfId="3" applyNumberFormat="1" applyFont="1" applyAlignment="1">
      <alignment horizontal="center" vertical="center"/>
    </xf>
    <xf numFmtId="0" fontId="14" fillId="0" borderId="0" xfId="0" applyFont="1"/>
    <xf numFmtId="170" fontId="14" fillId="0" borderId="0" xfId="2" applyFont="1"/>
    <xf numFmtId="14" fontId="14" fillId="0" borderId="0" xfId="0" applyNumberFormat="1" applyFont="1"/>
    <xf numFmtId="168" fontId="14" fillId="0" borderId="0" xfId="0" applyNumberFormat="1" applyFont="1"/>
    <xf numFmtId="10" fontId="14" fillId="0" borderId="0" xfId="3" applyNumberFormat="1" applyFont="1"/>
    <xf numFmtId="9" fontId="14" fillId="0" borderId="0" xfId="3" applyFont="1"/>
    <xf numFmtId="171" fontId="14" fillId="8" borderId="0" xfId="0" applyNumberFormat="1" applyFont="1" applyFill="1" applyBorder="1" applyAlignment="1">
      <alignment horizontal="right"/>
    </xf>
    <xf numFmtId="10" fontId="14" fillId="8" borderId="0" xfId="0" applyNumberFormat="1" applyFont="1" applyFill="1" applyBorder="1" applyAlignment="1">
      <alignment horizontal="right"/>
    </xf>
    <xf numFmtId="177" fontId="14" fillId="0" borderId="0" xfId="2" applyNumberFormat="1" applyFont="1"/>
    <xf numFmtId="178" fontId="14" fillId="0" borderId="0" xfId="2" applyNumberFormat="1" applyFont="1"/>
    <xf numFmtId="173" fontId="14" fillId="0" borderId="0" xfId="2" applyNumberFormat="1" applyFont="1"/>
    <xf numFmtId="0" fontId="15" fillId="9" borderId="0" xfId="0" applyFont="1" applyFill="1" applyBorder="1" applyAlignment="1">
      <alignment horizontal="center" vertical="center"/>
    </xf>
    <xf numFmtId="0" fontId="8" fillId="0" borderId="0" xfId="0" applyFont="1" applyAlignment="1">
      <alignment horizontal="right"/>
    </xf>
    <xf numFmtId="0" fontId="8" fillId="0" borderId="0" xfId="0" applyFont="1" applyAlignment="1">
      <alignment horizontal="center"/>
    </xf>
  </cellXfs>
  <cellStyles count="5">
    <cellStyle name="Comma" xfId="2" builtinId="3"/>
    <cellStyle name="Currency" xfId="4" builtinId="4"/>
    <cellStyle name="Hyperlink" xfId="1" builtinId="8"/>
    <cellStyle name="Normal" xfId="0" builtinId="0"/>
    <cellStyle name="Percent" xfId="3" builtinId="5"/>
  </cellStyles>
  <dxfs count="58">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4" formatCode="0.00%"/>
    </dxf>
    <dxf>
      <font>
        <b val="0"/>
        <i val="0"/>
        <strike val="0"/>
        <condense val="0"/>
        <extend val="0"/>
        <outline val="0"/>
        <shadow val="0"/>
        <u val="none"/>
        <vertAlign val="baseline"/>
        <sz val="10"/>
        <color theme="1"/>
        <name val="Source Sans Pro"/>
        <family val="2"/>
        <scheme val="none"/>
      </font>
      <numFmt numFmtId="168" formatCode="_([$$-409]* #,##0.00_);_([$$-409]* \(#,##0.00\);_([$$-409]* &quot;-&quot;??_);_(@_)"/>
    </dxf>
    <dxf>
      <font>
        <b val="0"/>
        <i val="0"/>
        <strike val="0"/>
        <condense val="0"/>
        <extend val="0"/>
        <outline val="0"/>
        <shadow val="0"/>
        <u val="none"/>
        <vertAlign val="baseline"/>
        <sz val="10"/>
        <color theme="1"/>
        <name val="Source Sans Pro"/>
        <family val="2"/>
        <scheme val="none"/>
      </font>
      <numFmt numFmtId="168" formatCode="_([$$-409]* #,##0.00_);_([$$-409]* \(#,##0.00\);_([$$-409]* &quot;-&quot;??_);_(@_)"/>
    </dxf>
    <dxf>
      <font>
        <b val="0"/>
        <i val="0"/>
        <strike val="0"/>
        <condense val="0"/>
        <extend val="0"/>
        <outline val="0"/>
        <shadow val="0"/>
        <u val="none"/>
        <vertAlign val="baseline"/>
        <sz val="10"/>
        <color theme="1"/>
        <name val="Source Sans Pro"/>
        <family val="2"/>
        <scheme val="none"/>
      </font>
      <numFmt numFmtId="168" formatCode="_([$$-409]* #,##0.00_);_([$$-409]* \(#,##0.00\);_([$$-409]* &quot;-&quot;??_);_(@_)"/>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78" formatCode="_ * #,##0.000_ ;_ * \-#,##0.000_ ;_ * &quot;-&quot;??_ ;_ @_ "/>
    </dxf>
    <dxf>
      <font>
        <b val="0"/>
        <i val="0"/>
        <strike val="0"/>
        <condense val="0"/>
        <extend val="0"/>
        <outline val="0"/>
        <shadow val="0"/>
        <u val="none"/>
        <vertAlign val="baseline"/>
        <sz val="10"/>
        <color theme="1"/>
        <name val="Source Sans Pro"/>
        <family val="2"/>
        <scheme val="none"/>
      </font>
      <numFmt numFmtId="173" formatCode="_ * #,##0_ ;_ * \-#,##0_ ;_ * &quot;-&quot;??_ ;_ @_ "/>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9" formatCode="dd/mm/yyyy"/>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strike val="0"/>
        <outline val="0"/>
        <shadow val="0"/>
        <u val="none"/>
        <vertAlign val="baseline"/>
        <sz val="11"/>
        <color theme="1"/>
        <name val="Source Sans Pro Light"/>
        <family val="2"/>
        <scheme val="none"/>
      </font>
      <numFmt numFmtId="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70"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70"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70"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8"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8"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8"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4" formatCode="0.00%"/>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75" formatCode="_(&quot;$&quot;* #,##0_);_(&quot;$&quot;* \(#,##0\);_(&quot;$&quot;* &quot;-&quot;??_);_(@_)"/>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fill>
        <patternFill patternType="solid">
          <fgColor indexed="64"/>
          <bgColor theme="2" tint="-9.9978637043366805E-2"/>
        </patternFill>
      </fill>
    </dxf>
    <dxf>
      <border>
        <bottom style="thin">
          <color indexed="64"/>
        </bottom>
      </border>
    </dxf>
    <dxf>
      <font>
        <strike val="0"/>
        <outline val="0"/>
        <shadow val="0"/>
        <u val="none"/>
        <vertAlign val="baseline"/>
        <sz val="11"/>
        <color theme="1"/>
        <name val="Source Sans Pro Light"/>
        <family val="2"/>
        <scheme val="none"/>
      </font>
    </dxf>
    <dxf>
      <font>
        <b/>
        <strike val="0"/>
        <outline val="0"/>
        <shadow val="0"/>
        <u val="none"/>
        <vertAlign val="baseline"/>
        <sz val="11"/>
        <color theme="1"/>
        <name val="Source Sans Pro Light"/>
        <family val="2"/>
        <scheme val="none"/>
      </font>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dxf>
    <dxf>
      <font>
        <b val="0"/>
        <i val="0"/>
        <strike val="0"/>
        <condense val="0"/>
        <extend val="0"/>
        <outline val="0"/>
        <shadow val="0"/>
        <u val="none"/>
        <vertAlign val="baseline"/>
        <sz val="10.5"/>
        <color theme="1"/>
        <name val="Source Sans Pro"/>
        <family val="2"/>
        <scheme val="none"/>
      </font>
      <numFmt numFmtId="35" formatCode="_ * #,##0.00_ ;_ * \-#,##0.00_ ;_ * &quot;-&quot;??_ ;_ @_ "/>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alignment horizontal="center" vertical="bottom" textRotation="0" wrapText="0" indent="0" justifyLastLine="0" shrinkToFit="0" readingOrder="0"/>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val="0"/>
        <i val="0"/>
        <strike val="0"/>
        <condense val="0"/>
        <extend val="0"/>
        <outline val="0"/>
        <shadow val="0"/>
        <u val="none"/>
        <vertAlign val="baseline"/>
        <sz val="10.5"/>
        <color theme="1"/>
        <name val="Source Sans Pro"/>
        <family val="2"/>
        <scheme val="none"/>
      </font>
    </dxf>
    <dxf>
      <font>
        <b/>
        <i val="0"/>
        <strike val="0"/>
        <condense val="0"/>
        <extend val="0"/>
        <outline val="0"/>
        <shadow val="0"/>
        <u val="none"/>
        <vertAlign val="baseline"/>
        <sz val="10.5"/>
        <color theme="1"/>
        <name val="Source Sans Pro"/>
        <family val="2"/>
        <scheme val="none"/>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24" Type="http://schemas.openxmlformats.org/officeDocument/2006/relationships/customXml" Target="../customXml/item4.xml"/><Relationship Id="rId5" Type="http://schemas.openxmlformats.org/officeDocument/2006/relationships/worksheet" Target="worksheets/sheet5.xml"/><Relationship Id="rId15" Type="http://schemas.microsoft.com/office/2017/06/relationships/rdRichValueStructure" Target="richData/rdrichvaluestructure.xml"/><Relationship Id="rId23" Type="http://schemas.openxmlformats.org/officeDocument/2006/relationships/customXml" Target="../customXml/item3.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 Id="rId22" Type="http://schemas.openxmlformats.org/officeDocument/2006/relationships/customXml" Target="../customXml/item2.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765">
  <rv s="0">
    <v>http://en.wikipedia.org/wiki/Public_domain</v>
    <v>Public domain</v>
  </rv>
  <rv s="0">
    <v>http://ja.wikipedia.org/wiki/アップル_(企業)</v>
    <v>Wikipedia</v>
  </rv>
  <rv s="1">
    <v>0</v>
    <v>1</v>
  </rv>
  <rv s="2">
    <v>6</v>
    <v>https://www.bing.com/th?id=AMMS_4b742b6461de24cfdaeba0c724c4b15e&amp;qlt=95</v>
    <v>2</v>
    <v>https://www.bing.com/images/search?form=xlimg&amp;q=apple+inc</v>
    <v>Image of APPLE INC.</v>
    <v/>
  </rv>
  <rv s="0">
    <v>https://www.bing.com/financeapi/forcetrigger?t=a1mou2&amp;q=XNAS%3aAAPL&amp;form=skydnc</v>
    <v>Learn more on Bing</v>
  </rv>
  <rv s="3">
    <v>en-US</v>
    <v>a1mou2</v>
    <v>268435456</v>
    <v>268435457</v>
    <v>1</v>
    <v>Powered by Refinitiv</v>
    <v>0</v>
    <v>APPLE INC. (XNAS:AAPL)</v>
    <v>3</v>
    <v>4</v>
    <v>Finance</v>
    <v>5</v>
    <v>385.27</v>
    <v>192.58</v>
    <v>1.1909000000000001</v>
    <v>0.95</v>
    <v>5.2129999999999997E-5</v>
    <v>2.4819999999999998E-3</v>
    <v>0.02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383.92</v>
    <v>3</v>
    <v>Computers, Phones &amp; Household Electronics</v>
    <v>Stock</v>
    <v>44022.999920532035</v>
    <v>4</v>
    <v>378.82069999999999</v>
    <v>1658880000000</v>
    <v>APPLE INC.</v>
    <v>APPLE INC.</v>
    <v>381.34</v>
    <v>30.003900000000002</v>
    <v>382.73</v>
    <v>383.68</v>
    <v>383.7</v>
    <v>4334335000</v>
    <v>AAPL</v>
    <v>APPLE INC. (XNAS:AAPL)</v>
    <v>22564330</v>
    <v>36690442</v>
    <v>1977</v>
  </rv>
  <rv s="4">
    <v>5</v>
  </rv>
  <rv s="0">
    <v>http://en.wikipedia.org/wiki/AbbVie</v>
    <v>Wikipedia</v>
  </rv>
  <rv s="1">
    <v>0</v>
    <v>7</v>
  </rv>
  <rv s="2">
    <v>6</v>
    <v>https://www.bing.com/th?id=AMMS_db463dfd6743948d6b0692056cc0a37a&amp;qlt=95</v>
    <v>8</v>
    <v>https://www.bing.com/images/search?form=xlimg&amp;q=abbvie</v>
    <v>Image of ABBVIE INC.</v>
    <v/>
  </rv>
  <rv s="0">
    <v>https://www.bing.com/financeapi/forcetrigger?t=a1mpqh&amp;q=XNYS%3aABBV&amp;form=skydnc</v>
    <v>Learn more on Bing</v>
  </rv>
  <rv s="3">
    <v>en-US</v>
    <v>a1mpqh</v>
    <v>268435456</v>
    <v>268435457</v>
    <v>1</v>
    <v>Powered by Refinitiv</v>
    <v>0</v>
    <v>ABBVIE INC. (XNYS:ABBV)</v>
    <v>3</v>
    <v>4</v>
    <v>Finance</v>
    <v>5</v>
    <v>100.69</v>
    <v>62.55</v>
    <v>0.81289999999999996</v>
    <v>-1.1100000000000001</v>
    <v>7.2289999999999995E-4</v>
    <v>-1.1332999999999999E-2</v>
    <v>7.0000000000000007E-2</v>
    <v>USD</v>
    <v>AbbVie Inc. (AbbVie) is a research-based biopharmaceutical company. The Company is engaged in the discovery, development, manufacture and sale of a range of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and multiple sclerosis; metabolic diseases, including thyroid disease and complications associated with cystic fibrosis, and other serious health conditions. It offers products in various categories, including HUMIRA (adalimumab), Oncology products, Virology Products, Additional Virology products, Metabolics/Hormones products, Endocrinology products and other products, which include Duopa and Duodopa (carbidopa and levodopa), Anesthesia products and ZINBRYTA (daclizumab).</v>
    <v>30000</v>
    <v>New York Stock Exchange</v>
    <v>XNYS</v>
    <v>XNYS</v>
    <v>1 N Waukegan Rd, NORTH CHICAGO, IL, 60064-1802 US</v>
    <v>98.33</v>
    <v>9</v>
    <v>Pharmaceuticals</v>
    <v>Stock</v>
    <v>44022.999683055466</v>
    <v>10</v>
    <v>96.36</v>
    <v>172603800000</v>
    <v>ABBVIE INC.</v>
    <v>ABBVIE INC.</v>
    <v>98.06</v>
    <v>17.330300000000001</v>
    <v>97.94</v>
    <v>96.83</v>
    <v>96.9</v>
    <v>1762342000</v>
    <v>ABBV</v>
    <v>ABBVIE INC. (XNYS:ABBV)</v>
    <v>6202489</v>
    <v>7964230</v>
    <v>2012</v>
  </rv>
  <rv s="4">
    <v>11</v>
  </rv>
  <rv s="0">
    <v>http://en.wikipedia.org/wiki/Acadia_Pharmaceuticals</v>
    <v>Wikipedia</v>
  </rv>
  <rv s="1">
    <v>0</v>
    <v>13</v>
  </rv>
  <rv s="2">
    <v>6</v>
    <v>https://www.bing.com/th?id=AMMS_1c54f910578880717998979d350b358c&amp;qlt=95</v>
    <v>14</v>
    <v>https://www.bing.com/images/search?form=xlimg&amp;q=acadia+pharmaceuticals</v>
    <v>Image of ACADIA PHARMACEUTICALS INC.</v>
    <v/>
  </rv>
  <rv s="0">
    <v>https://www.bing.com/financeapi/forcetrigger?t=a1mrrw&amp;q=XNAS%3aACAD&amp;form=skydnc</v>
    <v>Learn more on Bing</v>
  </rv>
  <rv s="5">
    <v>en-US</v>
    <v>a1mrrw</v>
    <v>268435456</v>
    <v>268435457</v>
    <v>1</v>
    <v>Powered by Refinitiv</v>
    <v>7</v>
    <v>ACADIA PHARMACEUTICALS INC. (XNAS:ACAD)</v>
    <v>3</v>
    <v>8</v>
    <v>Finance</v>
    <v>5</v>
    <v>58.72</v>
    <v>21.56</v>
    <v>1.8004</v>
    <v>-0.62</v>
    <v>-3.6070000000000004E-3</v>
    <v>-1.1057999999999998E-2</v>
    <v>-0.2</v>
    <v>USD</v>
    <v>ACADIA Pharmaceuticals Inc. is a biopharmaceutical company. The Company is focused on the development and commercialization of medicines for central nervous system (CNS) disorders. Its lead drug candidate, NUPLAZID (pimavanserin), is used for the treatment of hallucinations and delusions associated with Parkinson's disease psychosis (PD Psychosis). NUPLAZID is a selective serotonin inverse agonist (SSIA), preferentially targeting 5-HT2A receptors. The Company is conducting a Phase II trial, referred to as the SERENE Study, designed to examine the efficacy and safety of pimavanserin as a treatment for Alzheimer's disease (AD) Agitation. It is also conducting a Phase III, six-week, randomized, double-blind, placebo-controlled, multi-center, outpatient study, referred to as the ENHANCE-1 study, designed to examine the use of pimavanserin in patients with schizophrenia.</v>
    <v>550</v>
    <v>Nasdaq Stock Market</v>
    <v>XNAS</v>
    <v>XNAS</v>
    <v>3611 Valley Centre Dr Ste 300, SAN DIEGO, CA, 92130-3331 US</v>
    <v>56.42</v>
    <v>15</v>
    <v>Biotechnology &amp; Medical Research</v>
    <v>Stock</v>
    <v>44022.948779814062</v>
    <v>16</v>
    <v>55.09</v>
    <v>8739147000</v>
    <v>ACADIA PHARMACEUTICALS INC.</v>
    <v>ACADIA PHARMACEUTICALS INC.</v>
    <v>56.02</v>
    <v>56.07</v>
    <v>55.45</v>
    <v>55.25</v>
    <v>155861400</v>
    <v>ACAD</v>
    <v>ACADIA PHARMACEUTICALS INC. (XNAS:ACAD)</v>
    <v>754374</v>
    <v>2157289</v>
    <v>1997</v>
  </rv>
  <rv s="4">
    <v>17</v>
  </rv>
  <rv s="0">
    <v>http://en.wikipedia.org/wiki/Adobe_Inc.</v>
    <v>Wikipedia</v>
  </rv>
  <rv s="1">
    <v>0</v>
    <v>19</v>
  </rv>
  <rv s="2">
    <v>6</v>
    <v>https://www.bing.com/th?id=AMMS_503c684ccc667ad525fe1d703881df2c&amp;qlt=95</v>
    <v>20</v>
    <v>https://www.bing.com/images/search?form=xlimg&amp;q=adobe+systems</v>
    <v>Image of ADOBE INC.</v>
    <v/>
  </rv>
  <rv s="0">
    <v>https://www.bing.com/financeapi/forcetrigger?t=a1mv7w&amp;q=XNAS%3aADBE&amp;form=skydnc</v>
    <v>Learn more on Bing</v>
  </rv>
  <rv s="3">
    <v>en-US</v>
    <v>a1mv7w</v>
    <v>268435456</v>
    <v>268435457</v>
    <v>1</v>
    <v>Powered by Refinitiv</v>
    <v>0</v>
    <v>ADOBE INC. (XNAS:ADBE)</v>
    <v>3</v>
    <v>4</v>
    <v>Finance</v>
    <v>5</v>
    <v>466.2</v>
    <v>255.13140000000001</v>
    <v>0.93579999999999997</v>
    <v>5.36</v>
    <v>5.3629999999999997E-4</v>
    <v>1.1631000000000001E-2</v>
    <v>0.25</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467.21</v>
    <v>21</v>
    <v>Software &amp; IT Services</v>
    <v>Stock</v>
    <v>44022.996957164061</v>
    <v>22</v>
    <v>455.48</v>
    <v>221048900000</v>
    <v>ADOBE INC.</v>
    <v>ADOBE INC.</v>
    <v>460.83</v>
    <v>60.716299999999997</v>
    <v>460.84</v>
    <v>466.2</v>
    <v>466.45</v>
    <v>479665300</v>
    <v>ADBE</v>
    <v>ADOBE INC. (XNAS:ADBE)</v>
    <v>3676513</v>
    <v>3134217</v>
    <v>1997</v>
  </rv>
  <rv s="4">
    <v>23</v>
  </rv>
  <rv s="0">
    <v>https://www.bing.com/financeapi/forcetrigger?t=a1ng7w&amp;q=XNYS%3aAMRC&amp;form=skydnc</v>
    <v>Learn more on Bing</v>
  </rv>
  <rv s="6">
    <v>en-US</v>
    <v>a1ng7w</v>
    <v>268435456</v>
    <v>268435457</v>
    <v>1</v>
    <v>Powered by Refinitiv</v>
    <v>9</v>
    <v>AMERESCO, INC. (XNYS:AMRC)</v>
    <v>10</v>
    <v>11</v>
    <v>Finance</v>
    <v>5</v>
    <v>32.479999999999997</v>
    <v>13.11</v>
    <v>0.56969999999999998</v>
    <v>0.71</v>
    <v>-3.4325999999999995E-2</v>
    <v>2.5503000000000001E-2</v>
    <v>-0.98</v>
    <v>USD</v>
    <v>Ameresco, Inc. (Ameresco) is a provider of a range of energy services, including energy efficiency, infrastructure upgrades, energy security and resilience, asset sustainability and renewable energy solutions for businesses and organizations throughout North America and Europe. Ameresco's sustainability services include capital and operational upgrades to a facility's energy infrastructure and the development, construction, ownership and operation of renewable energy plants. Its segments include U.S. Regions, U.S. Federal, Canada, Small-Scale Infrastructure and All Other. Its U.S. Regions, U.S. Federal and Canada segments offer energy efficiency products and services. Its Small-Scale Infrastructure segment sells electricity, processed renewable gas fuel, heat or cooling, produced from renewable sources of energy and generated by small-scale plants that it owns. The All Other segment offers enterprise energy management services, consulting services and integrated-photovoltaic (PV).</v>
    <v>1127</v>
    <v>New York Stock Exchange</v>
    <v>XNYS</v>
    <v>XNYS</v>
    <v>111 Speen St, FRAMINGHAM, MA, 01701-2000 US</v>
    <v>28.64</v>
    <v>Renewable Energy</v>
    <v>Stock</v>
    <v>44022.958333414063</v>
    <v>25</v>
    <v>27.51</v>
    <v>1324286000</v>
    <v>AMERESCO, INC.</v>
    <v>AMERESCO, INC.</v>
    <v>27.66</v>
    <v>28.667300000000001</v>
    <v>27.84</v>
    <v>28.55</v>
    <v>27.57</v>
    <v>47567740</v>
    <v>AMRC</v>
    <v>AMERESCO, INC. (XNYS:AMRC)</v>
    <v>368683</v>
    <v>490013</v>
    <v>2000</v>
  </rv>
  <rv s="4">
    <v>26</v>
  </rv>
  <rv s="0">
    <v>http://en.wikipedia.org/wiki/American_Tower</v>
    <v>Wikipedia</v>
  </rv>
  <rv s="1">
    <v>0</v>
    <v>28</v>
  </rv>
  <rv s="2">
    <v>6</v>
    <v>https://www.bing.com/th?id=AMMS_82811a43e33947cfae8005eae4af12f7&amp;qlt=95</v>
    <v>29</v>
    <v>https://www.bing.com/images/search?form=xlimg&amp;q=american+tower+corporation</v>
    <v>Image of AMERICAN TOWER CORPORATION</v>
    <v/>
  </rv>
  <rv s="0">
    <v>https://www.bing.com/financeapi/forcetrigger?t=a1ngur&amp;q=XNYS%3aAMT&amp;form=skydnc</v>
    <v>Learn more on Bing</v>
  </rv>
  <rv s="3">
    <v>en-US</v>
    <v>a1ngur</v>
    <v>268435456</v>
    <v>268435457</v>
    <v>1</v>
    <v>Powered by Refinitiv</v>
    <v>0</v>
    <v>AMERICAN TOWER CORPORATION (XNYS:AMT)</v>
    <v>3</v>
    <v>4</v>
    <v>Finance</v>
    <v>5</v>
    <v>269.7287</v>
    <v>174.32</v>
    <v>0.4506</v>
    <v>-1.25</v>
    <v>1.0024999999999999E-2</v>
    <v>-4.7060000000000001E-3</v>
    <v>2.65</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5454</v>
    <v>New York Stock Exchange</v>
    <v>XNYS</v>
    <v>XNYS</v>
    <v>116 Huntington Ave, BOSTON, MA, 02116-5749 US</v>
    <v>267.60000000000002</v>
    <v>30</v>
    <v>Residential &amp; Commercial REIT</v>
    <v>Stock</v>
    <v>44022.995272928129</v>
    <v>31</v>
    <v>263.09500000000003</v>
    <v>117742200000</v>
    <v>AMERICAN TOWER CORPORATION</v>
    <v>AMERICAN TOWER CORPORATION</v>
    <v>266.5</v>
    <v>62.138199999999998</v>
    <v>265.60000000000002</v>
    <v>264.35000000000002</v>
    <v>267</v>
    <v>443306400</v>
    <v>AMT</v>
    <v>AMERICAN TOWER CORPORATION (XNYS:AMT)</v>
    <v>911480</v>
    <v>2085007</v>
    <v>1996</v>
  </rv>
  <rv s="4">
    <v>32</v>
  </rv>
  <rv s="0">
    <v>http://en.wikipedia.org/wiki/Amazon_(company)</v>
    <v>Wikipedia</v>
  </rv>
  <rv s="1">
    <v>0</v>
    <v>34</v>
  </rv>
  <rv s="2">
    <v>6</v>
    <v>https://www.bing.com/th?id=AMMS_234d7638413b734c1560bf8e7f642960&amp;qlt=95</v>
    <v>35</v>
    <v>https://www.bing.com/images/search?form=xlimg&amp;q=amazon+com</v>
    <v>Image of AMAZON.COM, INC.</v>
    <v/>
  </rv>
  <rv s="0">
    <v>https://www.bing.com/financeapi/forcetrigger?t=a1nhlh&amp;q=XNAS%3aAMZN&amp;form=skydnc</v>
    <v>Learn more on Bing</v>
  </rv>
  <rv s="3">
    <v>en-US</v>
    <v>a1nhlh</v>
    <v>268435456</v>
    <v>268435457</v>
    <v>1</v>
    <v>Powered by Refinitiv</v>
    <v>0</v>
    <v>AMAZON.COM, INC. (XNAS:AMZN)</v>
    <v>3</v>
    <v>4</v>
    <v>Finance</v>
    <v>5</v>
    <v>3200</v>
    <v>1626.0318</v>
    <v>1.3209</v>
    <v>17.37</v>
    <v>1.3969999999999998E-3</v>
    <v>5.4579999999999993E-3</v>
    <v>4.47</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3215</v>
    <v>36</v>
    <v>Diversified Retail</v>
    <v>Stock</v>
    <v>44022.999893807813</v>
    <v>37</v>
    <v>3135.7</v>
    <v>1587420000000</v>
    <v>AMAZON.COM, INC.</v>
    <v>AMAZON.COM, INC.</v>
    <v>3191.76</v>
    <v>152.0317</v>
    <v>3182.63</v>
    <v>3200</v>
    <v>3204.47</v>
    <v>498776000</v>
    <v>AMZN</v>
    <v>AMAZON.COM, INC. (XNAS:AMZN)</v>
    <v>5485982</v>
    <v>4649119</v>
    <v>1996</v>
  </rv>
  <rv s="4">
    <v>38</v>
  </rv>
  <rv s="0">
    <v>http://en.wikipedia.org/wiki/Bank_of_America</v>
    <v>Wikipedia</v>
  </rv>
  <rv s="1">
    <v>0</v>
    <v>40</v>
  </rv>
  <rv s="2">
    <v>6</v>
    <v>https://www.bing.com/th?id=AMMS_0720042c42661f705c810fedd777349a&amp;qlt=95</v>
    <v>41</v>
    <v>https://www.bing.com/images/search?form=xlimg&amp;q=bank+of+america</v>
    <v>Image of BANK OF AMERICA CORPORATION</v>
    <v/>
  </rv>
  <rv s="0">
    <v>https://www.bing.com/financeapi/forcetrigger?t=a1o4sm&amp;q=XNYS%3aBAC&amp;form=skydnc</v>
    <v>Learn more on Bing</v>
  </rv>
  <rv s="3">
    <v>en-US</v>
    <v>a1o4sm</v>
    <v>268435456</v>
    <v>268435457</v>
    <v>1</v>
    <v>Powered by Refinitiv</v>
    <v>0</v>
    <v>BANK OF AMERICA CORPORATION (XNYS:BAC)</v>
    <v>3</v>
    <v>4</v>
    <v>Finance</v>
    <v>5</v>
    <v>35.72</v>
    <v>17.95</v>
    <v>1.5862000000000001</v>
    <v>1.25</v>
    <v>8.3259999999999996E-4</v>
    <v>5.4897000000000001E-2</v>
    <v>0.02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24.05</v>
    <v>42</v>
    <v>Banking Services</v>
    <v>Stock</v>
    <v>44022.999914003907</v>
    <v>43</v>
    <v>22.68</v>
    <v>197543700000</v>
    <v>BANK OF AMERICA CORPORATION</v>
    <v>BANK OF AMERICA CORPORATION</v>
    <v>22.71</v>
    <v>9.2903000000000002</v>
    <v>22.77</v>
    <v>24.02</v>
    <v>24.04</v>
    <v>8675611000</v>
    <v>BAC</v>
    <v>BANK OF AMERICA CORPORATION (XNYS:BAC)</v>
    <v>81142925</v>
    <v>78059308</v>
    <v>1998</v>
  </rv>
  <rv s="4">
    <v>44</v>
  </rv>
  <rv s="0">
    <v>http://en.wikipedia.org/wiki/Crown_Castle</v>
    <v>Wikipedia</v>
  </rv>
  <rv s="1">
    <v>0</v>
    <v>46</v>
  </rv>
  <rv s="2">
    <v>6</v>
    <v>https://www.bing.com/th?id=AMMS_c3004515079ab099df8e6d786a3d5747&amp;qlt=95</v>
    <v>47</v>
    <v>https://www.bing.com/images/search?form=xlimg&amp;q=crown+castle+international+corp</v>
    <v>Image of CROWN CASTLE INTERNATIONAL CORP.</v>
    <v/>
  </rv>
  <rv s="0">
    <v>https://www.bing.com/financeapi/forcetrigger?t=a1pcf2&amp;q=XNYS%3aCCI&amp;form=skydnc</v>
    <v>Learn more on Bing</v>
  </rv>
  <rv s="3">
    <v>en-US</v>
    <v>a1pcf2</v>
    <v>268435456</v>
    <v>268435457</v>
    <v>1</v>
    <v>Powered by Refinitiv</v>
    <v>0</v>
    <v>CROWN CASTLE INTERNATIONAL CORP. (XNYS:CCI)</v>
    <v>3</v>
    <v>4</v>
    <v>Finance</v>
    <v>5</v>
    <v>180</v>
    <v>114.18</v>
    <v>0.36409999999999998</v>
    <v>-0.15</v>
    <v>-2.1570000000000001E-3</v>
    <v>-8.7389999999999994E-4</v>
    <v>-0.37</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5100</v>
    <v>New York Stock Exchange</v>
    <v>XNYS</v>
    <v>XNYS</v>
    <v>1220 Augusta Dr Ste 600, HOUSTON, TX, 77057-6801 US</v>
    <v>172.95500000000001</v>
    <v>48</v>
    <v>Residential &amp; Commercial REIT</v>
    <v>Stock</v>
    <v>44022.997095798441</v>
    <v>49</v>
    <v>169.85499999999999</v>
    <v>71535350000</v>
    <v>CROWN CASTLE INTERNATIONAL CORP.</v>
    <v>CROWN CASTLE INTERNATIONAL CORP.</v>
    <v>171.97</v>
    <v>96.943399999999997</v>
    <v>171.65</v>
    <v>171.5</v>
    <v>171.13</v>
    <v>416751200</v>
    <v>CCI</v>
    <v>CROWN CASTLE INTERNATIONAL CORP. (XNYS:CCI)</v>
    <v>2070234</v>
    <v>2314323</v>
    <v>2014</v>
  </rv>
  <rv s="4">
    <v>50</v>
  </rv>
  <rv s="0">
    <v>http://en.wikipedia.org/wiki/Chegg</v>
    <v>Wikipedia</v>
  </rv>
  <rv s="1">
    <v>0</v>
    <v>52</v>
  </rv>
  <rv s="2">
    <v>6</v>
    <v>https://www.bing.com/th?id=AMMS_05cec83d4faa25b23085648b2435df90&amp;qlt=95</v>
    <v>53</v>
    <v>https://www.bing.com/images/search?form=xlimg&amp;q=chegg</v>
    <v>Image of CHEGG, INC.</v>
    <v/>
  </rv>
  <rv s="0">
    <v>https://www.bing.com/financeapi/forcetrigger?t=a1plyc&amp;q=XNYS%3aCHGG&amp;form=skydnc</v>
    <v>Learn more on Bing</v>
  </rv>
  <rv s="3">
    <v>en-US</v>
    <v>a1plyc</v>
    <v>268435456</v>
    <v>268435457</v>
    <v>1</v>
    <v>Powered by Refinitiv</v>
    <v>0</v>
    <v>CHEGG, INC. (XNYS:CHGG)</v>
    <v>3</v>
    <v>4</v>
    <v>Finance</v>
    <v>5</v>
    <v>75.02</v>
    <v>25.89</v>
    <v>1.0831</v>
    <v>2.21</v>
    <v>3.5989999999999998E-3</v>
    <v>3.0352999999999998E-2</v>
    <v>0.27</v>
    <v>USD</v>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v>1401</v>
    <v>New York Stock Exchange</v>
    <v>XNYS</v>
    <v>XNYS</v>
    <v>3990 Freedom Cir, SANTA CLARA, CA, 95054-1204 US</v>
    <v>75.239999999999995</v>
    <v>54</v>
    <v>Professional &amp; Commercial Services</v>
    <v>Stock</v>
    <v>44022.998705485938</v>
    <v>55</v>
    <v>73.010000000000005</v>
    <v>9002700000</v>
    <v>CHEGG, INC.</v>
    <v>CHEGG, INC.</v>
    <v>73.900000000000006</v>
    <v>0</v>
    <v>72.81</v>
    <v>75.02</v>
    <v>75.290000000000006</v>
    <v>123646500</v>
    <v>CHGG</v>
    <v>CHEGG, INC. (XNYS:CHGG)</v>
    <v>2394243</v>
    <v>3922552</v>
    <v>2005</v>
  </rv>
  <rv s="4">
    <v>56</v>
  </rv>
  <rv s="0">
    <v>http://en.wikipedia.org/wiki/Charter_Communications</v>
    <v>Wikipedia</v>
  </rv>
  <rv s="1">
    <v>0</v>
    <v>58</v>
  </rv>
  <rv s="2">
    <v>6</v>
    <v>https://www.bing.com/th?id=AMMS_b333c156489d197714faacdcb39f31f8&amp;qlt=95</v>
    <v>59</v>
    <v>https://www.bing.com/images/search?form=xlimg&amp;q=charter+communications+inc</v>
    <v>Image of CHARTER COMMUNICATIONS, INC.</v>
    <v/>
  </rv>
  <rv s="0">
    <v>https://www.bing.com/financeapi/forcetrigger?t=a1pokr&amp;q=XNAS%3aCHTR&amp;form=skydnc</v>
    <v>Learn more on Bing</v>
  </rv>
  <rv s="3">
    <v>en-US</v>
    <v>a1pokr</v>
    <v>268435456</v>
    <v>268435457</v>
    <v>1</v>
    <v>Powered by Refinitiv</v>
    <v>0</v>
    <v>CHARTER COMMUNICATIONS, INC. (XNAS:CHTR)</v>
    <v>3</v>
    <v>4</v>
    <v>Finance</v>
    <v>5</v>
    <v>549</v>
    <v>345.67</v>
    <v>1.028</v>
    <v>7.73</v>
    <v>1.4869999999999998E-4</v>
    <v>1.4579999999999999E-2</v>
    <v>0.08</v>
    <v>USD</v>
    <v>Charter Communications, Inc. is a holding company. The Company is a cable operator in the United States and a broadband communications services company. The Company operates in cable services segment. As of December 31, 2016, the Company was engaged in providing video, Internet and voice services to approximately 26.2 million residential and business customers. In addition, it sells video and online advertising inventory to local, regional and national advertising customers and fiber-delivered communications and managed information technology (IT) solutions to enterprise customers. The Company also owns and operates regional sports networks and local sports, news and lifestyle channels and sells security and home management services to the residential marketplace. The Company offers its customers subscription-based video services, including video on demand (VOD), high definition (HD) television, and digital video recorder (DVR) service), Internet services and voice services.</v>
    <v>95100</v>
    <v>Nasdaq Stock Market</v>
    <v>XNAS</v>
    <v>XNAS</v>
    <v>400 Atlantic St, STAMFORD, CT, 06901-3512 US</v>
    <v>540.44000000000005</v>
    <v>60</v>
    <v>Media &amp; Publishing</v>
    <v>Stock</v>
    <v>44022.908642765622</v>
    <v>61</v>
    <v>527.495</v>
    <v>109461700000</v>
    <v>CHARTER COMMUNICATIONS, INC.</v>
    <v>CHARTER COMMUNICATIONS, INC.</v>
    <v>530.39</v>
    <v>64.277100000000004</v>
    <v>530.19000000000005</v>
    <v>537.91999999999996</v>
    <v>538</v>
    <v>206457500</v>
    <v>CHTR</v>
    <v>CHARTER COMMUNICATIONS, INC. (XNAS:CHTR)</v>
    <v>789912</v>
    <v>1109877</v>
    <v>2003</v>
  </rv>
  <rv s="4">
    <v>62</v>
  </rv>
  <rv s="0">
    <v>http://en.wikipedia.org/wiki/Clorox</v>
    <v>Wikipedia</v>
  </rv>
  <rv s="1">
    <v>0</v>
    <v>64</v>
  </rv>
  <rv s="2">
    <v>6</v>
    <v>https://www.bing.com/th?id=AMMS_1a47fe208ff48a2035e2645926968045&amp;qlt=95</v>
    <v>65</v>
    <v>https://www.bing.com/images/search?form=xlimg&amp;q=clorox</v>
    <v>Image of THE CLOROX COMPANY</v>
    <v/>
  </rv>
  <rv s="0">
    <v>https://www.bing.com/financeapi/forcetrigger?t=a1pvu2&amp;q=XNYS%3aCLX&amp;form=skydnc</v>
    <v>Learn more on Bing</v>
  </rv>
  <rv s="3">
    <v>en-US</v>
    <v>a1pvu2</v>
    <v>268435456</v>
    <v>268435457</v>
    <v>1</v>
    <v>Powered by Refinitiv</v>
    <v>0</v>
    <v>THE CLOROX COMPANY (XNYS:CLX)</v>
    <v>3</v>
    <v>4</v>
    <v>Finance</v>
    <v>5</v>
    <v>230.28</v>
    <v>144.12</v>
    <v>0.24590000000000001</v>
    <v>0.26</v>
    <v>5.3530000000000001E-3</v>
    <v>1.1329999999999999E-3</v>
    <v>1.23</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230.53</v>
    <v>66</v>
    <v>Personal &amp; Household Products &amp; Services</v>
    <v>Stock</v>
    <v>44022.9985446875</v>
    <v>67</v>
    <v>227.56</v>
    <v>28901810000</v>
    <v>THE CLOROX COMPANY</v>
    <v>THE CLOROX COMPANY</v>
    <v>229.25</v>
    <v>33.657400000000003</v>
    <v>229.5</v>
    <v>229.76</v>
    <v>230.99</v>
    <v>125933800</v>
    <v>CLX</v>
    <v>THE CLOROX COMPANY (XNYS:CLX)</v>
    <v>892985</v>
    <v>1705100</v>
    <v>1986</v>
  </rv>
  <rv s="4">
    <v>68</v>
  </rv>
  <rv s="0">
    <v>http://en.wikipedia.org/wiki/CME_Group</v>
    <v>Wikipedia</v>
  </rv>
  <rv s="1">
    <v>0</v>
    <v>70</v>
  </rv>
  <rv s="2">
    <v>6</v>
    <v>https://www.bing.com/th?id=AMMS_18f9365758c394770158a16b70895cb7&amp;qlt=95</v>
    <v>71</v>
    <v>https://www.bing.com/images/search?form=xlimg&amp;q=cme+group</v>
    <v>Image of CME GROUP INC.</v>
    <v/>
  </rv>
  <rv s="0">
    <v>https://www.bing.com/financeapi/forcetrigger?t=a1px2w&amp;q=XNAS%3aCME&amp;form=skydnc</v>
    <v>Learn more on Bing</v>
  </rv>
  <rv s="3">
    <v>en-US</v>
    <v>a1px2w</v>
    <v>268435456</v>
    <v>268435457</v>
    <v>1</v>
    <v>Powered by Refinitiv</v>
    <v>0</v>
    <v>CME GROUP INC. (XNAS:CME)</v>
    <v>3</v>
    <v>4</v>
    <v>Finance</v>
    <v>5</v>
    <v>225.36</v>
    <v>131.80000000000001</v>
    <v>0.29809999999999998</v>
    <v>-0.94</v>
    <v>-9.7210000000000005E-4</v>
    <v>-5.679E-3</v>
    <v>-0.16</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4360</v>
    <v>Nasdaq Stock Market</v>
    <v>XNAS</v>
    <v>XNAS</v>
    <v>20 S Wacker Dr, CHICAGO, IL, 60606-7431 US</v>
    <v>166.89</v>
    <v>72</v>
    <v>Investment Banking &amp; Investment Services</v>
    <v>Stock</v>
    <v>44022.99949104141</v>
    <v>73</v>
    <v>164.03</v>
    <v>59356610000</v>
    <v>CME GROUP INC.</v>
    <v>CME GROUP INC.</v>
    <v>166.41</v>
    <v>24.853300000000001</v>
    <v>165.53</v>
    <v>164.59</v>
    <v>164.43</v>
    <v>358585200</v>
    <v>CME</v>
    <v>CME GROUP INC. (XNAS:CME)</v>
    <v>1955227</v>
    <v>2266477</v>
    <v>2001</v>
  </rv>
  <rv s="4">
    <v>74</v>
  </rv>
  <rv s="0">
    <v>http://en.wikipedia.org/wiki/Costco</v>
    <v>Wikipedia</v>
  </rv>
  <rv s="1">
    <v>0</v>
    <v>76</v>
  </rv>
  <rv s="2">
    <v>6</v>
    <v>https://www.bing.com/th?id=AMMS_90a82bf7d9bf620ad2bd5ec79a4882af&amp;qlt=95</v>
    <v>77</v>
    <v>https://www.bing.com/images/search?form=xlimg&amp;q=costco</v>
    <v>Image of COSTCO WHOLESALE CORPORATION</v>
    <v/>
  </rv>
  <rv s="0">
    <v>https://www.bing.com/financeapi/forcetrigger?t=a1q6k2&amp;q=XNAS%3aCOST&amp;form=skydnc</v>
    <v>Learn more on Bing</v>
  </rv>
  <rv s="3">
    <v>en-US</v>
    <v>a1q6k2</v>
    <v>268435456</v>
    <v>268435457</v>
    <v>1</v>
    <v>Powered by Refinitiv</v>
    <v>0</v>
    <v>COSTCO WHOLESALE CORPORATION (XNAS:COST)</v>
    <v>3</v>
    <v>4</v>
    <v>Finance</v>
    <v>5</v>
    <v>328.98</v>
    <v>262.70999999999998</v>
    <v>0.6835</v>
    <v>0.69</v>
    <v>6.1310000000000008E-5</v>
    <v>2.1199999999999999E-3</v>
    <v>0.02</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327.39999999999998</v>
    <v>78</v>
    <v>Diversified Retail</v>
    <v>Stock</v>
    <v>44022.996711260937</v>
    <v>79</v>
    <v>323.11</v>
    <v>143733600000</v>
    <v>COSTCO WHOLESALE CORPORATION</v>
    <v>COSTCO WHOLESALE CORPORATION</v>
    <v>326</v>
    <v>38.502699999999997</v>
    <v>325.54000000000002</v>
    <v>326.23</v>
    <v>326.25</v>
    <v>441523700</v>
    <v>COST</v>
    <v>COSTCO WHOLESALE CORPORATION (XNAS:COST)</v>
    <v>2484088</v>
    <v>2940985</v>
    <v>1987</v>
  </rv>
  <rv s="4">
    <v>80</v>
  </rv>
  <rv s="0">
    <v>https://www.bing.com/financeapi/forcetrigger?t=a1q6vh&amp;q=XNAS%3aCOUP&amp;form=skydnc</v>
    <v>Learn more on Bing</v>
  </rv>
  <rv s="7">
    <v>en-US</v>
    <v>a1q6vh</v>
    <v>268435456</v>
    <v>268435457</v>
    <v>1</v>
    <v>Powered by Refinitiv</v>
    <v>12</v>
    <v>COUPA SOFTWARE INCORPORATED (XNAS:COUP)</v>
    <v>10</v>
    <v>13</v>
    <v>Finance</v>
    <v>5</v>
    <v>312.93</v>
    <v>99.01</v>
    <v>1.4953000000000001</v>
    <v>-3.94</v>
    <v>2.336E-3</v>
    <v>-1.2619E-2</v>
    <v>0.72</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314.08999999999997</v>
    <v>Software &amp; IT Services</v>
    <v>Stock</v>
    <v>44022.999766608591</v>
    <v>82</v>
    <v>305</v>
    <v>20941810000</v>
    <v>COUPA SOFTWARE INCORPORATED</v>
    <v>COUPA SOFTWARE INCORPORATED</v>
    <v>312</v>
    <v>312.22000000000003</v>
    <v>308.27999999999997</v>
    <v>309</v>
    <v>67073900</v>
    <v>COUP</v>
    <v>COUPA SOFTWARE INCORPORATED (XNAS:COUP)</v>
    <v>1138067</v>
    <v>1997633</v>
    <v>2006</v>
  </rv>
  <rv s="4">
    <v>83</v>
  </rv>
  <rv s="0">
    <v>https://creativecommons.org/licenses/by-sa/2.0</v>
    <v>CC BY-SA 2.0</v>
  </rv>
  <rv s="0">
    <v>http://es.wikipedia.org/wiki/Salesforce.com</v>
    <v>Wikipedia</v>
  </rv>
  <rv s="1">
    <v>85</v>
    <v>86</v>
  </rv>
  <rv s="2">
    <v>6</v>
    <v>https://www.bing.com/th?id=AMMS_81636c6c53ba7c535b0ed06dfa3ef9df&amp;qlt=95</v>
    <v>87</v>
    <v>https://www.bing.com/images/search?form=xlimg&amp;q=salesforce+com</v>
    <v>Image of SALESFORCE.COM, INC.</v>
    <v/>
  </rv>
  <rv s="0">
    <v>https://www.bing.com/financeapi/forcetrigger?t=a1qc1h&amp;q=XNYS%3aCRM&amp;form=skydnc</v>
    <v>Learn more on Bing</v>
  </rv>
  <rv s="3">
    <v>en-US</v>
    <v>a1qc1h</v>
    <v>268435456</v>
    <v>268435457</v>
    <v>1</v>
    <v>Powered by Refinitiv</v>
    <v>0</v>
    <v>SALESFORCE.COM, INC. (XNYS:CRM)</v>
    <v>3</v>
    <v>4</v>
    <v>Finance</v>
    <v>5</v>
    <v>202.82</v>
    <v>115.29</v>
    <v>1.0805</v>
    <v>-1.86</v>
    <v>1.0059999999999999E-4</v>
    <v>-9.2659999999999999E-3</v>
    <v>0.02</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200.72499999999999</v>
    <v>88</v>
    <v>Software &amp; IT Services</v>
    <v>Stock</v>
    <v>44022.999834803122</v>
    <v>89</v>
    <v>197.08340000000001</v>
    <v>180866700000</v>
    <v>SALESFORCE.COM, INC.</v>
    <v>SALESFORCE.COM, INC.</v>
    <v>200.06</v>
    <v>0</v>
    <v>200.74</v>
    <v>198.88</v>
    <v>198.9</v>
    <v>901000000</v>
    <v>CRM</v>
    <v>SALESFORCE.COM, INC. (XNYS:CRM)</v>
    <v>3783209</v>
    <v>6011240</v>
    <v>1999</v>
  </rv>
  <rv s="4">
    <v>90</v>
  </rv>
  <rv s="0">
    <v>http://en.wikipedia.org/wiki/Cisco_Systems</v>
    <v>Wikipedia</v>
  </rv>
  <rv s="1">
    <v>0</v>
    <v>92</v>
  </rv>
  <rv s="2">
    <v>6</v>
    <v>https://www.bing.com/th?id=AMMS_260a2f4e042134ccb72dfe738e09a885&amp;qlt=95</v>
    <v>93</v>
    <v>https://www.bing.com/images/search?form=xlimg&amp;q=cisco+systems</v>
    <v>Image of CISCO SYSTEMS, INC.</v>
    <v/>
  </rv>
  <rv s="0">
    <v>https://www.bing.com/financeapi/forcetrigger?t=a1qe5r&amp;q=XNAS%3aCSCO&amp;form=skydnc</v>
    <v>Learn more on Bing</v>
  </rv>
  <rv s="3">
    <v>en-US</v>
    <v>a1qe5r</v>
    <v>268435456</v>
    <v>268435457</v>
    <v>1</v>
    <v>Powered by Refinitiv</v>
    <v>0</v>
    <v>CISCO SYSTEMS, INC. (XNAS:CSCO)</v>
    <v>3</v>
    <v>4</v>
    <v>Finance</v>
    <v>5</v>
    <v>58.26</v>
    <v>32.400100000000002</v>
    <v>0.95179999999999998</v>
    <v>-0.04</v>
    <v>4.7149999999999996E-3</v>
    <v>-8.5650000000000006E-4</v>
    <v>0.22</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75900</v>
    <v>Nasdaq Stock Market</v>
    <v>XNAS</v>
    <v>XNAS</v>
    <v>170 W Tasman Dr, SAN JOSE, CA, 95134-1706 US</v>
    <v>46.92</v>
    <v>94</v>
    <v>Communications &amp; Networking</v>
    <v>Stock</v>
    <v>44022.999570185159</v>
    <v>95</v>
    <v>46.236600000000003</v>
    <v>197181200000</v>
    <v>CISCO SYSTEMS, INC.</v>
    <v>CISCO SYSTEMS, INC.</v>
    <v>46.73</v>
    <v>17.175999999999998</v>
    <v>46.7</v>
    <v>46.66</v>
    <v>46.88</v>
    <v>4222296000</v>
    <v>CSCO</v>
    <v>CISCO SYSTEMS, INC. (XNAS:CSCO)</v>
    <v>13775702</v>
    <v>25156574</v>
    <v>1984</v>
  </rv>
  <rv s="4">
    <v>96</v>
  </rv>
  <rv s="0">
    <v>http://en.wikipedia.org/wiki/CVS_Health</v>
    <v>Wikipedia</v>
  </rv>
  <rv s="1">
    <v>0</v>
    <v>98</v>
  </rv>
  <rv s="2">
    <v>6</v>
    <v>https://www.bing.com/th?id=AMMS_de0354b26c9c5f8e1b0e62bd0f836214&amp;qlt=95</v>
    <v>99</v>
    <v>https://www.bing.com/images/search?form=xlimg&amp;q=cvs+health</v>
    <v>Image of CVS HEALTH CORPORATION</v>
    <v/>
  </rv>
  <rv s="0">
    <v>https://www.bing.com/financeapi/forcetrigger?t=a1qlnm&amp;q=XNYS%3aCVS&amp;form=skydnc</v>
    <v>Learn more on Bing</v>
  </rv>
  <rv s="3">
    <v>en-US</v>
    <v>a1qlnm</v>
    <v>268435456</v>
    <v>268435457</v>
    <v>1</v>
    <v>Powered by Refinitiv</v>
    <v>0</v>
    <v>CVS HEALTH CORPORATION (XNYS:CVS)</v>
    <v>3</v>
    <v>4</v>
    <v>Finance</v>
    <v>5</v>
    <v>77.03</v>
    <v>52.04</v>
    <v>0.72140000000000004</v>
    <v>1.37</v>
    <v>0</v>
    <v>2.2355999999999997E-2</v>
    <v>0</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62.73</v>
    <v>100</v>
    <v>Healthcare Providers &amp; Services</v>
    <v>Stock</v>
    <v>44022.999970960154</v>
    <v>101</v>
    <v>61.002000000000002</v>
    <v>80098520000</v>
    <v>CVS HEALTH CORPORATION</v>
    <v>CVS HEALTH CORPORATION</v>
    <v>61.4</v>
    <v>11.0951</v>
    <v>61.28</v>
    <v>62.65</v>
    <v>62.65</v>
    <v>1307091000</v>
    <v>CVS</v>
    <v>CVS HEALTH CORPORATION (XNYS:CVS)</v>
    <v>9474658</v>
    <v>7916136</v>
    <v>1996</v>
  </rv>
  <rv s="4">
    <v>102</v>
  </rv>
  <rv s="0">
    <v>http://en.wikipedia.org/wiki/Chevron_Corporation</v>
    <v>Wikipedia</v>
  </rv>
  <rv s="1">
    <v>0</v>
    <v>104</v>
  </rv>
  <rv s="2">
    <v>6</v>
    <v>https://www.bing.com/th?id=AMMS_2d49dc55c1faf81186e7649c0d153e02&amp;qlt=95</v>
    <v>105</v>
    <v>https://www.bing.com/images/search?form=xlimg&amp;q=chevron+corporation</v>
    <v>Image of CHEVRON CORPORATION</v>
    <v/>
  </rv>
  <rv s="0">
    <v>https://www.bing.com/financeapi/forcetrigger?t=a1qlz2&amp;q=XNYS%3aCVX&amp;form=skydnc</v>
    <v>Learn more on Bing</v>
  </rv>
  <rv s="3">
    <v>en-US</v>
    <v>a1qlz2</v>
    <v>268435456</v>
    <v>268435457</v>
    <v>1</v>
    <v>Powered by Refinitiv</v>
    <v>0</v>
    <v>CHEVRON CORPORATION (XNYS:CVX)</v>
    <v>3</v>
    <v>4</v>
    <v>Finance</v>
    <v>5</v>
    <v>127</v>
    <v>51.6</v>
    <v>1.2967</v>
    <v>2.4900000000000002</v>
    <v>1.6429999999999999E-3</v>
    <v>3.0093999999999999E-2</v>
    <v>0.14000000000000001</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85.42</v>
    <v>106</v>
    <v>Oil &amp; Gas</v>
    <v>Stock</v>
    <v>44022.999681307811</v>
    <v>107</v>
    <v>82.5</v>
    <v>154473800000</v>
    <v>CHEVRON CORPORATION</v>
    <v>CHEVRON CORPORATION</v>
    <v>82.5</v>
    <v>41.002400000000002</v>
    <v>82.74</v>
    <v>85.23</v>
    <v>85.37</v>
    <v>1866979000</v>
    <v>CVX</v>
    <v>CHEVRON CORPORATION (XNYS:CVX)</v>
    <v>6218141</v>
    <v>8919443</v>
    <v>1926</v>
  </rv>
  <rv s="4">
    <v>108</v>
  </rv>
  <rv s="0">
    <v>http://en.wikipedia.org/wiki/Dell_Technologies</v>
    <v>Wikipedia</v>
  </rv>
  <rv s="1">
    <v>0</v>
    <v>110</v>
  </rv>
  <rv s="2">
    <v>6</v>
    <v>https://www.bing.com/th?id=AMMS_c72af46f9cba505f20fc452dc879412d&amp;qlt=95</v>
    <v>111</v>
    <v>https://www.bing.com/images/search?form=xlimg&amp;q=dell+technologies</v>
    <v>Image of DELL TECHNOLOGIES INC.</v>
    <v/>
  </rv>
  <rv s="0">
    <v>https://www.bing.com/financeapi/forcetrigger?t=a1retc&amp;q=XNYS%3aDELL&amp;form=skydnc</v>
    <v>Learn more on Bing</v>
  </rv>
  <rv s="3">
    <v>en-US</v>
    <v>a1retc</v>
    <v>268435456</v>
    <v>268435457</v>
    <v>1</v>
    <v>Powered by Refinitiv</v>
    <v>0</v>
    <v>DELL TECHNOLOGIES INC. (XNYS:DELL)</v>
    <v>3</v>
    <v>4</v>
    <v>Finance</v>
    <v>5</v>
    <v>59.167000000000002</v>
    <v>25.51</v>
    <v>0.79769999999999996</v>
    <v>-0.26</v>
    <v>5.6149999999999993E-4</v>
    <v>-4.8430000000000001E-3</v>
    <v>0.03</v>
    <v>USD</v>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v>165000</v>
    <v>New York Stock Exchange</v>
    <v>XNYS</v>
    <v>XNYS</v>
    <v>ONE DELL WAY, ROUND ROCK, TX, 78682 US</v>
    <v>53.685000000000002</v>
    <v>112</v>
    <v>Computers, Phones &amp; Household Electronics</v>
    <v>Stock</v>
    <v>44022.997160392966</v>
    <v>113</v>
    <v>52.92</v>
    <v>39774440000</v>
    <v>DELL TECHNOLOGIES INC.</v>
    <v>DELL TECHNOLOGIES INC.</v>
    <v>53.5</v>
    <v>9.0299999999999994</v>
    <v>53.69</v>
    <v>53.43</v>
    <v>53.46</v>
    <v>740816500</v>
    <v>DELL</v>
    <v>DELL TECHNOLOGIES INC. (XNYS:DELL)</v>
    <v>1158214</v>
    <v>3239277</v>
    <v>2013</v>
  </rv>
  <rv s="4">
    <v>114</v>
  </rv>
  <rv s="0">
    <v>https://www.bing.com/financeapi/forcetrigger?t=a1r177&amp;q=XNYS%3aDGX&amp;form=skydnc</v>
    <v>Learn more on Bing</v>
  </rv>
  <rv s="6">
    <v>en-US</v>
    <v>a1r177</v>
    <v>268435456</v>
    <v>268435457</v>
    <v>1</v>
    <v>Powered by Refinitiv</v>
    <v>9</v>
    <v>QUEST DIAGNOSTICS INCORPORATED (XNYS:DGX)</v>
    <v>10</v>
    <v>11</v>
    <v>Finance</v>
    <v>5</v>
    <v>125</v>
    <v>73.02</v>
    <v>1.3587</v>
    <v>0.97</v>
    <v>-1.7119999999999999E-4</v>
    <v>8.3730000000000002E-3</v>
    <v>-0.02</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47000</v>
    <v>New York Stock Exchange</v>
    <v>XNYS</v>
    <v>XNYS</v>
    <v>500 Plaza Dr, SECAUCUS, NJ, 07094-3619 US</v>
    <v>117.39</v>
    <v>Healthcare Providers &amp; Services</v>
    <v>Stock</v>
    <v>44022.997625693752</v>
    <v>116</v>
    <v>115.91</v>
    <v>15492830000</v>
    <v>QUEST DIAGNOSTICS INCORPORATED</v>
    <v>QUEST DIAGNOSTICS INCORPORATED</v>
    <v>116.02</v>
    <v>20.4573</v>
    <v>115.85</v>
    <v>116.82</v>
    <v>116.8</v>
    <v>133731800</v>
    <v>DGX</v>
    <v>QUEST DIAGNOSTICS INCORPORATED (XNYS:DGX)</v>
    <v>851716</v>
    <v>1352737</v>
    <v>1996</v>
  </rv>
  <rv s="4">
    <v>117</v>
  </rv>
  <rv s="0">
    <v>https://www.bing.com/financeapi/forcetrigger?t=bqrtfr&amp;q=XNAS%3aDKNG&amp;form=skydnc</v>
    <v>Learn more on Bing</v>
  </rv>
  <rv s="8">
    <v>en-US</v>
    <v>bqrtfr</v>
    <v>268435456</v>
    <v>268435457</v>
    <v>1</v>
    <v>Powered by Refinitiv</v>
    <v>14</v>
    <v>DRAFTKINGS INC. (XNAS:DKNG)</v>
    <v>10</v>
    <v>15</v>
    <v>Finance</v>
    <v>5</v>
    <v>44.79</v>
    <v>9.76</v>
    <v>-0.375</v>
    <v>-5.2420000000000001E-3</v>
    <v>-1.1431E-2</v>
    <v>-0.17</v>
    <v>USD</v>
    <v>Draftkings Inc. is a digital sports entertainment and gaming company. The Company provides users with daily fantasy sports, sports betting and iGaming opportunities. Its offerings include business-to- consumer (B2C) offerings and business-to-business (B2B) offerings. Its B2C product offerings include Daily Fantasy Sports, Sportsbook and iGaming. Daily Fantasy Sports is a peer-to-peer platform in which its users compete against one another for prizes. Sportsbook includes sports betting, which involves a user placing a bet by wagering money on an event at some fixed odds (proposition) determined by the Company. iGaming is an online casino, which includes a suite of games available in land-based casinos, such as blackjack, roulette and slot machines. It also supplies B2B sports betting and iGaming services for various gaming operators and government-run lotteries.</v>
    <v>2</v>
    <v>Nasdaq Stock Market</v>
    <v>XNAS</v>
    <v>XNAS</v>
    <v>222 Berkeley Street, 5Th Floor, BOSTON, MA, 02116 US</v>
    <v>33.1</v>
    <v>Hotels &amp; Entertainment Services</v>
    <v>Stock</v>
    <v>44022.99999777734</v>
    <v>119</v>
    <v>31.76</v>
    <v>11501140000</v>
    <v>DRAFTKINGS INC.</v>
    <v>DRAFTKINGS INC.</v>
    <v>32.409999999999997</v>
    <v>32.805</v>
    <v>32.43</v>
    <v>32.26</v>
    <v>350591000</v>
    <v>DKNG</v>
    <v>DRAFTKINGS INC. (XNAS:DKNG)</v>
    <v>5215834</v>
    <v>15339066</v>
    <v>2019</v>
  </rv>
  <rv s="4">
    <v>120</v>
  </rv>
  <rv s="9">
    <v>12</v>
    <v>Beta</v>
  </rv>
  <rv s="0">
    <v>https://www.bing.com/financeapi/forcetrigger?t=a1r5fr&amp;q=XNYS%3aDLR&amp;form=skydnc</v>
    <v>Learn more on Bing</v>
  </rv>
  <rv s="6">
    <v>en-US</v>
    <v>a1r5fr</v>
    <v>268435456</v>
    <v>268435457</v>
    <v>1</v>
    <v>Powered by Refinitiv</v>
    <v>9</v>
    <v>DIGITAL REALTY TRUST, INC. (XNYS:DLR)</v>
    <v>10</v>
    <v>11</v>
    <v>Finance</v>
    <v>5</v>
    <v>158.36000000000001</v>
    <v>105</v>
    <v>0.21379999999999999</v>
    <v>0.36</v>
    <v>-6.1059999999999999E-4</v>
    <v>2.4480000000000001E-3</v>
    <v>-0.09</v>
    <v>USD</v>
    <v>Digital Realty Trust Inc. is a real estate investment trust (REIT). The Company is engaged in the business of owning, acquiring, developing and operating data centers. It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Its portfolio consists of approximately 225 data centers, of which 147 are located in the United States, 41 are located in Europe, 19 are located in Latin America, 10 are located in Asia, five are located in Australia and three are located in Canada. PlatformDIGITAL is its platform for centers of data exchange, interconnection, and colocation solutions.</v>
    <v>1550</v>
    <v>New York Stock Exchange</v>
    <v>XNYS</v>
    <v>XNYS</v>
    <v>4 Embarcadero Ctr Ste 3200, SAN FRANCISCO, CA, 94111-4188 US</v>
    <v>148.57</v>
    <v>Residential &amp; Commercial REIT</v>
    <v>Stock</v>
    <v>44022.958333402341</v>
    <v>123</v>
    <v>146.88999999999999</v>
    <v>39450070000</v>
    <v>DIGITAL REALTY TRUST, INC.</v>
    <v>DIGITAL REALTY TRUST, INC.</v>
    <v>147.03</v>
    <v>52.680799999999998</v>
    <v>147.03</v>
    <v>147.38999999999999</v>
    <v>147.30000000000001</v>
    <v>268313000</v>
    <v>DLR</v>
    <v>DIGITAL REALTY TRUST, INC. (XNYS:DLR)</v>
    <v>1727700</v>
    <v>2545945</v>
    <v>2004</v>
  </rv>
  <rv s="4">
    <v>124</v>
  </rv>
  <rv s="0">
    <v>https://creativecommons.org/licenses/by-sa/4.0</v>
    <v>CC BY-SA 4.0</v>
  </rv>
  <rv s="0">
    <v>http://en.wikipedia.org/wiki/Dexcom</v>
    <v>Wikipedia</v>
  </rv>
  <rv s="1">
    <v>126</v>
    <v>127</v>
  </rv>
  <rv s="2">
    <v>6</v>
    <v>https://www.bing.com/th?id=AMMS_0fedf8e917aae5d8d541f47d152782e5&amp;qlt=95</v>
    <v>128</v>
    <v>https://www.bing.com/images/search?form=xlimg&amp;q=dexcom</v>
    <v>Image of DEXCOM, INC.</v>
    <v/>
  </rv>
  <rv s="0">
    <v>https://www.bing.com/financeapi/forcetrigger?t=a1rgxm&amp;q=XNAS%3aDXCM&amp;form=skydnc</v>
    <v>Learn more on Bing</v>
  </rv>
  <rv s="3">
    <v>en-US</v>
    <v>a1rgxm</v>
    <v>268435456</v>
    <v>268435457</v>
    <v>1</v>
    <v>Powered by Refinitiv</v>
    <v>0</v>
    <v>DEXCOM, INC. (XNAS:DXCM)</v>
    <v>3</v>
    <v>4</v>
    <v>Finance</v>
    <v>5</v>
    <v>445.52</v>
    <v>138.28</v>
    <v>0.78459999999999996</v>
    <v>-0.86</v>
    <v>0</v>
    <v>-1.9520000000000002E-3</v>
    <v>0</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3900</v>
    <v>Nasdaq Stock Market</v>
    <v>XNAS</v>
    <v>XNAS</v>
    <v>6340 Sequence Dr, SAN DIEGO, CA, 92121-4356 US</v>
    <v>442.73</v>
    <v>129</v>
    <v>Healthcare Equipment &amp; Supplies</v>
    <v>Stock</v>
    <v>44022.99621657344</v>
    <v>130</v>
    <v>433</v>
    <v>41538240000</v>
    <v>DEXCOM, INC.</v>
    <v>DEXCOM, INC.</v>
    <v>439.33</v>
    <v>276.61950000000002</v>
    <v>440.5</v>
    <v>439.64</v>
    <v>439.64</v>
    <v>94297930</v>
    <v>DXCM</v>
    <v>DEXCOM, INC. (XNAS:DXCM)</v>
    <v>1105016</v>
    <v>1297427</v>
    <v>1999</v>
  </rv>
  <rv s="4">
    <v>131</v>
  </rv>
  <rv s="0">
    <v>http://fr.wikipedia.org/wiki/EBay</v>
    <v>Wikipedia</v>
  </rv>
  <rv s="1">
    <v>0</v>
    <v>133</v>
  </rv>
  <rv s="2">
    <v>6</v>
    <v>https://www.bing.com/th?id=AMMS_8ac952d992c83af2b15c973334615af7&amp;qlt=95</v>
    <v>134</v>
    <v>https://www.bing.com/images/search?form=xlimg&amp;q=ebay</v>
    <v>Image of EBAY INC.</v>
    <v/>
  </rv>
  <rv s="0">
    <v>https://www.bing.com/financeapi/forcetrigger?t=a1rk52&amp;q=XNAS%3aEBAY&amp;form=skydnc</v>
    <v>Learn more on Bing</v>
  </rv>
  <rv s="3">
    <v>en-US</v>
    <v>a1rk52</v>
    <v>268435456</v>
    <v>268435457</v>
    <v>1</v>
    <v>Powered by Refinitiv</v>
    <v>0</v>
    <v>EBAY INC. (XNAS:EBAY)</v>
    <v>3</v>
    <v>4</v>
    <v>Finance</v>
    <v>5</v>
    <v>60.53</v>
    <v>26.02</v>
    <v>1.4083000000000001</v>
    <v>0.05</v>
    <v>2.362E-3</v>
    <v>8.4430000000000009E-4</v>
    <v>0.14000000000000001</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59.89</v>
    <v>135</v>
    <v>Software &amp; IT Services</v>
    <v>Stock</v>
    <v>44022.99962805547</v>
    <v>136</v>
    <v>58.12</v>
    <v>41612630000</v>
    <v>EBAY INC.</v>
    <v>EBAY INC.</v>
    <v>59.35</v>
    <v>27.3992</v>
    <v>59.22</v>
    <v>59.27</v>
    <v>59.41</v>
    <v>702678700</v>
    <v>EBAY</v>
    <v>EBAY INC. (XNAS:EBAY)</v>
    <v>11750741</v>
    <v>13273052</v>
    <v>1998</v>
  </rv>
  <rv s="4">
    <v>137</v>
  </rv>
  <rv s="0">
    <v>http://en.wikipedia.org/wiki/Ecolab</v>
    <v>Wikipedia</v>
  </rv>
  <rv s="1">
    <v>0</v>
    <v>139</v>
  </rv>
  <rv s="2">
    <v>6</v>
    <v>https://www.bing.com/th?id=AMMS_0490968376191c96c9dfc6280f57c228&amp;qlt=95</v>
    <v>140</v>
    <v>https://www.bing.com/images/search?form=xlimg&amp;q=ecolab</v>
    <v>Image of ECOLAB INC.</v>
    <v/>
  </rv>
  <rv s="0">
    <v>https://www.bing.com/financeapi/forcetrigger?t=a1rlu2&amp;q=XNYS%3aECL&amp;form=skydnc</v>
    <v>Learn more on Bing</v>
  </rv>
  <rv s="3">
    <v>en-US</v>
    <v>a1rlu2</v>
    <v>268435456</v>
    <v>268435457</v>
    <v>1</v>
    <v>Powered by Refinitiv</v>
    <v>0</v>
    <v>ECOLAB INC. (XNYS:ECL)</v>
    <v>3</v>
    <v>4</v>
    <v>Finance</v>
    <v>5</v>
    <v>231.36</v>
    <v>124.6</v>
    <v>0.99839999999999995</v>
    <v>3.16</v>
    <v>6.6779999999999999E-3</v>
    <v>1.6E-2</v>
    <v>1.34</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50200</v>
    <v>New York Stock Exchange</v>
    <v>XNYS</v>
    <v>XNYS</v>
    <v>1 Ecolab Place, SAINT PAUL, MN, 55102 US</v>
    <v>201.22</v>
    <v>141</v>
    <v>Chemicals</v>
    <v>Stock</v>
    <v>44022.958333414063</v>
    <v>142</v>
    <v>196.27</v>
    <v>57122270000</v>
    <v>ECOLAB INC.</v>
    <v>ECOLAB INC.</v>
    <v>197.51</v>
    <v>37.1875</v>
    <v>197.5</v>
    <v>200.66</v>
    <v>202</v>
    <v>289226700</v>
    <v>ECL</v>
    <v>ECOLAB INC. (XNYS:ECL)</v>
    <v>886188</v>
    <v>2980672</v>
    <v>1924</v>
  </rv>
  <rv s="4">
    <v>143</v>
  </rv>
  <rv s="0">
    <v>https://www.bing.com/financeapi/forcetrigger?t=a1ruc7&amp;q=XNYS%3aEL&amp;form=skydnc</v>
    <v>Learn more on Bing</v>
  </rv>
  <rv s="6">
    <v>en-US</v>
    <v>a1ruc7</v>
    <v>268435456</v>
    <v>268435457</v>
    <v>1</v>
    <v>Powered by Refinitiv</v>
    <v>9</v>
    <v>THE ESTEE LAUDER COMPANIES INC. (XNYS:EL)</v>
    <v>10</v>
    <v>11</v>
    <v>Finance</v>
    <v>5</v>
    <v>220.42</v>
    <v>137.01140000000001</v>
    <v>0.78</v>
    <v>1.88</v>
    <v>0</v>
    <v>1.0009999999999998E-2</v>
    <v>0</v>
    <v>USD</v>
    <v>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v>
    <v>48000</v>
    <v>New York Stock Exchange</v>
    <v>XNYS</v>
    <v>XNYS</v>
    <v>767 5th Ave, NEW YORK, NY, 10153-0023 US</v>
    <v>190.24</v>
    <v>Personal &amp; Household Products &amp; Services</v>
    <v>Stock</v>
    <v>44022.958333378905</v>
    <v>145</v>
    <v>186.5</v>
    <v>67611340000</v>
    <v>THE ESTEE LAUDER COMPANIES INC.</v>
    <v>THE ESTEE LAUDER COMPANIES INC.</v>
    <v>188.25</v>
    <v>53.085500000000003</v>
    <v>187.81</v>
    <v>189.69</v>
    <v>189.69</v>
    <v>359998600</v>
    <v>EL</v>
    <v>THE ESTEE LAUDER COMPANIES INC. (XNYS:EL)</v>
    <v>804256</v>
    <v>1309486</v>
    <v>1976</v>
  </rv>
  <rv s="4">
    <v>146</v>
  </rv>
  <rv s="0">
    <v>https://www.bing.com/financeapi/forcetrigger?t=a1sxjc&amp;q=XNAS%3aFIVN&amp;form=skydnc</v>
    <v>Learn more on Bing</v>
  </rv>
  <rv s="6">
    <v>en-US</v>
    <v>a1sxjc</v>
    <v>268435456</v>
    <v>268435457</v>
    <v>1</v>
    <v>Powered by Refinitiv</v>
    <v>9</v>
    <v>FIVE9, INC. (XNAS:FIVN)</v>
    <v>10</v>
    <v>11</v>
    <v>Finance</v>
    <v>5</v>
    <v>122.19</v>
    <v>46.215000000000003</v>
    <v>0.74760000000000004</v>
    <v>-1.88</v>
    <v>0</v>
    <v>-1.5545E-2</v>
    <v>0</v>
    <v>USD</v>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v>1210</v>
    <v>Nasdaq Stock Market</v>
    <v>XNAS</v>
    <v>XNAS</v>
    <v>4000 Executive Pkwy Ste 400, SAN RAMON, CA, 94583-4206 US</v>
    <v>120.895</v>
    <v>Software &amp; IT Services</v>
    <v>Stock</v>
    <v>44022.990873425784</v>
    <v>148</v>
    <v>117.77</v>
    <v>7501775000</v>
    <v>FIVE9, INC.</v>
    <v>FIVE9, INC.</v>
    <v>120.51</v>
    <v>141.64619999999999</v>
    <v>120.94</v>
    <v>119.06</v>
    <v>119.06</v>
    <v>62028900</v>
    <v>FIVN</v>
    <v>FIVE9, INC. (XNAS:FIVN)</v>
    <v>565831</v>
    <v>1471912</v>
    <v>2001</v>
  </rv>
  <rv s="4">
    <v>149</v>
  </rv>
  <rv s="0">
    <v>https://www.bing.com/financeapi/forcetrigger?t=bpwnzr&amp;q=XNYS%3aFSLY&amp;form=skydnc</v>
    <v>Learn more on Bing</v>
  </rv>
  <rv s="10">
    <v>en-US</v>
    <v>bpwnzr</v>
    <v>268435456</v>
    <v>268435457</v>
    <v>1</v>
    <v>Powered by Refinitiv</v>
    <v>16</v>
    <v>FASTLY, INC. (XNYS:FSLY)</v>
    <v>10</v>
    <v>17</v>
    <v>Finance</v>
    <v>5</v>
    <v>102.95</v>
    <v>10.63</v>
    <v>-7.81</v>
    <v>1.7910000000000001E-3</v>
    <v>-7.6032000000000002E-2</v>
    <v>0.17</v>
    <v>USD</v>
    <v>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v>
    <v>685</v>
    <v>New York Stock Exchange</v>
    <v>XNYS</v>
    <v>XNYS</v>
    <v>475 Brannan St Ste 300, SAN FRANCISCO, CA, 94107-5420 US</v>
    <v>100.23399999999999</v>
    <v>Software &amp; IT Services</v>
    <v>Stock</v>
    <v>44022.999916087501</v>
    <v>151</v>
    <v>91.4</v>
    <v>10582660000</v>
    <v>FASTLY, INC.</v>
    <v>FASTLY, INC.</v>
    <v>98.4</v>
    <v>0</v>
    <v>102.72</v>
    <v>94.91</v>
    <v>95.08</v>
    <v>103024300</v>
    <v>FSLY</v>
    <v>FASTLY, INC. (XNYS:FSLY)</v>
    <v>18127704</v>
    <v>11229129</v>
    <v>2011</v>
  </rv>
  <rv s="4">
    <v>152</v>
  </rv>
  <rv s="0">
    <v>https://www.bing.com/financeapi/forcetrigger?t=a1tvoc&amp;q=XNAS%3aGILD&amp;form=skydnc</v>
    <v>Learn more on Bing</v>
  </rv>
  <rv s="6">
    <v>en-US</v>
    <v>a1tvoc</v>
    <v>268435456</v>
    <v>268435457</v>
    <v>1</v>
    <v>Powered by Refinitiv</v>
    <v>9</v>
    <v>GILEAD SCIENCES, INC. (XNAS:GILD)</v>
    <v>10</v>
    <v>11</v>
    <v>Finance</v>
    <v>5</v>
    <v>85.97</v>
    <v>60.89</v>
    <v>0.70679999999999998</v>
    <v>1.61</v>
    <v>3.0140000000000002E-3</v>
    <v>2.155E-2</v>
    <v>0.23</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76.849999999999994</v>
    <v>Biotechnology &amp; Medical Research</v>
    <v>Stock</v>
    <v>44022.999996376566</v>
    <v>154</v>
    <v>75.52</v>
    <v>93714230000</v>
    <v>GILEAD SCIENCES, INC.</v>
    <v>GILEAD SCIENCES, INC.</v>
    <v>76.099999999999994</v>
    <v>19.204999999999998</v>
    <v>74.709999999999994</v>
    <v>76.319999999999993</v>
    <v>76.55</v>
    <v>1254373000</v>
    <v>GILD</v>
    <v>GILEAD SCIENCES, INC. (XNAS:GILD)</v>
    <v>9553834</v>
    <v>9032262</v>
    <v>1987</v>
  </rv>
  <rv s="4">
    <v>155</v>
  </rv>
  <rv s="0">
    <v>http://en.wikipedia.org/wiki/Alphabet_Inc.</v>
    <v>Wikipedia</v>
  </rv>
  <rv s="1">
    <v>0</v>
    <v>157</v>
  </rv>
  <rv s="2">
    <v>6</v>
    <v>https://www.bing.com/th?id=AMMS_91f59ff6c9305ce24b1cf0389cd856f8&amp;qlt=95</v>
    <v>158</v>
    <v>https://www.bing.com/images/search?form=xlimg&amp;q=alphabet+inc.</v>
    <v>Image of ALPHABET INC.</v>
    <v/>
  </rv>
  <rv s="0">
    <v>https://www.bing.com/financeapi/forcetrigger?t=a1u3p2&amp;q=XNAS%3aGOOG&amp;form=skydnc</v>
    <v>Learn more on Bing</v>
  </rv>
  <rv s="3">
    <v>en-US</v>
    <v>a1u3p2</v>
    <v>268435456</v>
    <v>268435457</v>
    <v>1</v>
    <v>Powered by Refinitiv</v>
    <v>0</v>
    <v>ALPHABET INC. (XNAS:GOOG)</v>
    <v>3</v>
    <v>4</v>
    <v>Finance</v>
    <v>5</v>
    <v>1541.74</v>
    <v>1013.5361</v>
    <v>1.0523</v>
    <v>30.75</v>
    <v>1.4660000000000001E-3</v>
    <v>2.0350999999999998E-2</v>
    <v>2.2599999999999998</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1543.83</v>
    <v>159</v>
    <v>Software &amp; IT Services</v>
    <v>Stock</v>
    <v>44022.999958425782</v>
    <v>160</v>
    <v>1496.54</v>
    <v>1034090000000</v>
    <v>ALPHABET INC.</v>
    <v>ALPHABET INC.</v>
    <v>1506.15</v>
    <v>30.4849</v>
    <v>1510.99</v>
    <v>1541.74</v>
    <v>1544</v>
    <v>682620200</v>
    <v>GOOG</v>
    <v>ALPHABET INC. (XNAS:GOOG)</v>
    <v>1856704</v>
    <v>1776467</v>
    <v>2015</v>
  </rv>
  <rv s="4">
    <v>161</v>
  </rv>
  <rv s="0">
    <v>http://en.wikipedia.org/wiki/Hanesbrands</v>
    <v>Wikipedia</v>
  </rv>
  <rv s="1">
    <v>0</v>
    <v>163</v>
  </rv>
  <rv s="2">
    <v>6</v>
    <v>https://www.bing.com/th?id=AMMS_c24975ed18339087911e989d5a38f632&amp;qlt=95</v>
    <v>164</v>
    <v>https://www.bing.com/images/search?form=xlimg&amp;q=hanesbrands+inc</v>
    <v>Image of HANESBRANDS INC.</v>
    <v/>
  </rv>
  <rv s="0">
    <v>https://www.bing.com/financeapi/forcetrigger?t=a1uh3m&amp;q=XNYS%3aHBI&amp;form=skydnc</v>
    <v>Learn more on Bing</v>
  </rv>
  <rv s="3">
    <v>en-US</v>
    <v>a1uh3m</v>
    <v>268435456</v>
    <v>268435457</v>
    <v>1</v>
    <v>Powered by Refinitiv</v>
    <v>0</v>
    <v>HANESBRANDS INC. (XNYS:HBI)</v>
    <v>3</v>
    <v>4</v>
    <v>Finance</v>
    <v>5</v>
    <v>17.100000000000001</v>
    <v>6.96</v>
    <v>1.5595000000000001</v>
    <v>0.66</v>
    <v>-8.7489999999999996E-4</v>
    <v>6.1281000000000002E-2</v>
    <v>-0.01</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11.45</v>
    <v>165</v>
    <v>Textiles &amp; Apparel</v>
    <v>Stock</v>
    <v>44022.981660786718</v>
    <v>166</v>
    <v>10.85</v>
    <v>3748340000</v>
    <v>HANESBRANDS INC.</v>
    <v>HANESBRANDS INC.</v>
    <v>10.86</v>
    <v>7.6721000000000004</v>
    <v>10.77</v>
    <v>11.43</v>
    <v>11.42</v>
    <v>348035300</v>
    <v>HBI</v>
    <v>HANESBRANDS INC. (XNYS:HBI)</v>
    <v>5833116</v>
    <v>8152184</v>
    <v>2005</v>
  </rv>
  <rv s="4">
    <v>167</v>
  </rv>
  <rv s="0">
    <v>http://en.wikipedia.org/wiki/HDFC_Bank</v>
    <v>Wikipedia</v>
  </rv>
  <rv s="1">
    <v>0</v>
    <v>169</v>
  </rv>
  <rv s="2">
    <v>6</v>
    <v>https://www.bing.com/th?id=AMMS_c643fbc43e47b24065ddbb05b826221c&amp;qlt=95</v>
    <v>170</v>
    <v>https://www.bing.com/images/search?form=xlimg&amp;q=hdfc+bank</v>
    <v>Image of HDFC BANK LIMITED</v>
    <v/>
  </rv>
  <rv s="0">
    <v>https://www.bing.com/financeapi/forcetrigger?t=a1ujar&amp;q=XNYS%3aHDB&amp;form=skydnc</v>
    <v>Learn more on Bing</v>
  </rv>
  <rv s="3">
    <v>en-US</v>
    <v>a1ujar</v>
    <v>268435456</v>
    <v>268435457</v>
    <v>1</v>
    <v>Powered by Refinitiv</v>
    <v>0</v>
    <v>HDFC BANK LIMITED (XNYS:HDB)</v>
    <v>3</v>
    <v>18</v>
    <v>Finance</v>
    <v>5</v>
    <v>65.38</v>
    <v>29.5</v>
    <v>0.82389999999999997</v>
    <v>-0.16</v>
    <v>0</v>
    <v>-3.2959999999999999E-3</v>
    <v>0</v>
    <v>USD</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116971</v>
    <v>New York Stock Exchange</v>
    <v>XNYS</v>
    <v>XNYS</v>
    <v>iTHINK Techno Campus, Bldg B, Alpha,, Vikhroli Link Rd, Kanjur Marg East, MUMBAI, MAHARASHTRA, 400042 IN</v>
    <v>48.42</v>
    <v>171</v>
    <v>Banking Services</v>
    <v>Stock</v>
    <v>44022.958333367969</v>
    <v>172</v>
    <v>47.46</v>
    <v>82357050000</v>
    <v>HDFC BANK LIMITED</v>
    <v>HDFC BANK LIMITED</v>
    <v>47.63</v>
    <v>27.5367</v>
    <v>48.55</v>
    <v>48.39</v>
    <v>48.39</v>
    <v>1828774000</v>
    <v>HDB</v>
    <v>HDFC BANK LIMITED (XNYS:HDB)</v>
    <v>1337593</v>
    <v>2256260</v>
    <v>1994</v>
  </rv>
  <rv s="4">
    <v>173</v>
  </rv>
  <rv s="0">
    <v>http://en.wikipedia.org/wiki/Honeywell</v>
    <v>Wikipedia</v>
  </rv>
  <rv s="1">
    <v>0</v>
    <v>175</v>
  </rv>
  <rv s="2">
    <v>6</v>
    <v>https://www.bing.com/th?id=AMMS_6449da466dbe4d24089aa2e66abcf5cd&amp;qlt=95</v>
    <v>176</v>
    <v>https://www.bing.com/images/search?form=xlimg&amp;q=honeywell</v>
    <v>Image of HONEYWELL INTERNATIONAL INC.</v>
    <v/>
  </rv>
  <rv s="0">
    <v>https://www.bing.com/financeapi/forcetrigger?t=a1ut3m&amp;q=XNYS%3aHON&amp;form=skydnc</v>
    <v>Learn more on Bing</v>
  </rv>
  <rv s="3">
    <v>en-US</v>
    <v>a1ut3m</v>
    <v>268435456</v>
    <v>268435457</v>
    <v>1</v>
    <v>Powered by Refinitiv</v>
    <v>0</v>
    <v>HONEYWELL INTERNATIONAL INC. (XNYS:HON)</v>
    <v>3</v>
    <v>4</v>
    <v>Finance</v>
    <v>5</v>
    <v>184.06</v>
    <v>101.08</v>
    <v>1.0242</v>
    <v>1.08</v>
    <v>3.1590000000000003E-3</v>
    <v>7.6400000000000001E-3</v>
    <v>0.45</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113000</v>
    <v>New York Stock Exchange</v>
    <v>XNYS</v>
    <v>XNYS</v>
    <v>300 S Tryon St, CHARLOTTE, NC, 28202-1040 US</v>
    <v>143.12</v>
    <v>177</v>
    <v>Industrial Conglomerates</v>
    <v>Stock</v>
    <v>44022.98997481406</v>
    <v>178</v>
    <v>140.9</v>
    <v>99220220000</v>
    <v>HONEYWELL INTERNATIONAL INC.</v>
    <v>HONEYWELL INTERNATIONAL INC.</v>
    <v>141.63</v>
    <v>17.0014</v>
    <v>141.37</v>
    <v>142.44999999999999</v>
    <v>142.9</v>
    <v>701847800</v>
    <v>HON</v>
    <v>HONEYWELL INTERNATIONAL INC. (XNYS:HON)</v>
    <v>2325245</v>
    <v>3654054</v>
    <v>1999</v>
  </rv>
  <rv s="4">
    <v>179</v>
  </rv>
  <rv s="0">
    <v>http://en.wikipedia.org/wiki/Johnson_&amp;_Johnson</v>
    <v>Wikipedia</v>
  </rv>
  <rv s="1">
    <v>0</v>
    <v>181</v>
  </rv>
  <rv s="2">
    <v>6</v>
    <v>https://www.bing.com/th?id=AMMS_6df82b737cffcdedd4864f6970bd0c24&amp;qlt=95</v>
    <v>182</v>
    <v>https://www.bing.com/images/search?form=xlimg&amp;q=johnson+%26+johnson</v>
    <v>Image of JOHNSON &amp; JOHNSON</v>
    <v/>
  </rv>
  <rv s="0">
    <v>https://www.bing.com/financeapi/forcetrigger?t=a1w8ec&amp;q=XNYS%3aJNJ&amp;form=skydnc</v>
    <v>Learn more on Bing</v>
  </rv>
  <rv s="3">
    <v>en-US</v>
    <v>a1w8ec</v>
    <v>268435456</v>
    <v>268435457</v>
    <v>1</v>
    <v>Powered by Refinitiv</v>
    <v>0</v>
    <v>JOHNSON &amp; JOHNSON (XNYS:JNJ)</v>
    <v>3</v>
    <v>4</v>
    <v>Finance</v>
    <v>5</v>
    <v>157</v>
    <v>109.16</v>
    <v>0.69389999999999996</v>
    <v>-0.12</v>
    <v>4.3550000000000004E-3</v>
    <v>-8.4219999999999998E-4</v>
    <v>0.62</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142.87</v>
    <v>183</v>
    <v>Pharmaceuticals</v>
    <v>Stock</v>
    <v>44022.998475161716</v>
    <v>184</v>
    <v>141.42500000000001</v>
    <v>375403400000</v>
    <v>JOHNSON &amp; JOHNSON</v>
    <v>JOHNSON &amp; JOHNSON</v>
    <v>142.75</v>
    <v>22.229800000000001</v>
    <v>142.49</v>
    <v>142.37</v>
    <v>142.99</v>
    <v>2634594000</v>
    <v>JNJ</v>
    <v>JOHNSON &amp; JOHNSON (XNYS:JNJ)</v>
    <v>4282406</v>
    <v>7624221</v>
    <v>1887</v>
  </rv>
  <rv s="4">
    <v>185</v>
  </rv>
  <rv s="0">
    <v>http://en.wikipedia.org/wiki/JPMorgan_Chase</v>
    <v>Wikipedia</v>
  </rv>
  <rv s="1">
    <v>0</v>
    <v>187</v>
  </rv>
  <rv s="2">
    <v>6</v>
    <v>https://www.bing.com/th?id=AMMS_06392bb84e5fdc62d2356a2306f4ae1e&amp;qlt=95</v>
    <v>188</v>
    <v>https://www.bing.com/images/search?form=xlimg&amp;q=jpmorgan+chase</v>
    <v>Image of JPMORGAN CHASE &amp; CO.</v>
    <v/>
  </rv>
  <rv s="0">
    <v>https://www.bing.com/financeapi/forcetrigger?t=a1waa2&amp;q=XNYS%3aJPM&amp;form=skydnc</v>
    <v>Learn more on Bing</v>
  </rv>
  <rv s="3">
    <v>en-US</v>
    <v>a1waa2</v>
    <v>268435456</v>
    <v>268435457</v>
    <v>1</v>
    <v>Powered by Refinitiv</v>
    <v>0</v>
    <v>JPMORGAN CHASE &amp; CO. (XNYS:JPM)</v>
    <v>3</v>
    <v>4</v>
    <v>Finance</v>
    <v>5</v>
    <v>141.1</v>
    <v>76.91</v>
    <v>1.17</v>
    <v>4.99</v>
    <v>3.2200000000000002E-3</v>
    <v>5.4667E-2</v>
    <v>0.31</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96.84</v>
    <v>189</v>
    <v>Banking Services</v>
    <v>Stock</v>
    <v>44022.99997665469</v>
    <v>190</v>
    <v>91.870599999999996</v>
    <v>278132300000</v>
    <v>JPMORGAN CHASE &amp; CO.</v>
    <v>JPMORGAN CHASE &amp; CO.</v>
    <v>92</v>
    <v>10.309699999999999</v>
    <v>91.28</v>
    <v>96.27</v>
    <v>96.58</v>
    <v>3047023000</v>
    <v>JPM</v>
    <v>JPMORGAN CHASE &amp; CO. (XNYS:JPM)</v>
    <v>28954234</v>
    <v>24361986</v>
    <v>1968</v>
  </rv>
  <rv s="4">
    <v>191</v>
  </rv>
  <rv s="0">
    <v>https://www.bing.com/financeapi/forcetrigger?t=a1wjz2&amp;q=XNYS%3aKMB&amp;form=skydnc</v>
    <v>Learn more on Bing</v>
  </rv>
  <rv s="6">
    <v>en-US</v>
    <v>a1wjz2</v>
    <v>268435456</v>
    <v>268435457</v>
    <v>1</v>
    <v>Powered by Refinitiv</v>
    <v>9</v>
    <v>KIMBERLY-CLARK CORPORATION (XNYS:KMB)</v>
    <v>10</v>
    <v>11</v>
    <v>Finance</v>
    <v>5</v>
    <v>149.22999999999999</v>
    <v>110.66</v>
    <v>0.4909</v>
    <v>1.02</v>
    <v>5.306E-3</v>
    <v>7.1719999999999996E-3</v>
    <v>0.76</v>
    <v>USD</v>
    <v>Kimberly-Clark Corporation is engaged in the manufacturing and marketing of a range of products made from natural or synthetic fibers. The Company's segments include Personal Care, Consumer Tissue, K-C Professional and Corporate &amp; Other. The Company's Personal Care segment offers various solutions and products, such as disposable diapers, training and youth pants, swimpants, baby wipes, feminine and incontinence care products, and other related products. The Company's Consumer Tissue segment offers products, such as facial and bathroom tissue, paper towels, napkins and related products. The Company's K-C Professional segment offers solutions and supporting products, such as wipers, tissue, towels, apparel, soaps and sanitizers. The Company's business outside North America includes Developing and Emerging Markets (D&amp;E) and Developed Markets. It sells its products to supermarkets, mass merchandisers, drugstores, warehouse clubs and other retail outlets.</v>
    <v>40000</v>
    <v>New York Stock Exchange</v>
    <v>XNYS</v>
    <v>XNYS</v>
    <v>351 Phelps Dr, IRVING, TX, 75038-6507 US</v>
    <v>143.78</v>
    <v>Personal &amp; Household Products &amp; Services</v>
    <v>Stock</v>
    <v>44022.958333437498</v>
    <v>193</v>
    <v>141.8013</v>
    <v>48432610000</v>
    <v>KIMBERLY-CLARK CORPORATION</v>
    <v>KIMBERLY-CLARK CORPORATION</v>
    <v>142.68</v>
    <v>20.7684</v>
    <v>142.22</v>
    <v>143.24</v>
    <v>144</v>
    <v>340547100</v>
    <v>KMB</v>
    <v>KIMBERLY-CLARK CORPORATION (XNYS:KMB)</v>
    <v>1073361</v>
    <v>1663812</v>
    <v>1928</v>
  </rv>
  <rv s="4">
    <v>194</v>
  </rv>
  <rv s="0">
    <v>http://en.wikipedia.org/wiki/The_Coca-Cola_Company</v>
    <v>Wikipedia</v>
  </rv>
  <rv s="1">
    <v>0</v>
    <v>196</v>
  </rv>
  <rv s="2">
    <v>6</v>
    <v>https://www.bing.com/th?id=AMMS_c244bad2af0aa117b9f67bcd11fd44e9&amp;qlt=95</v>
    <v>197</v>
    <v>https://www.bing.com/images/search?form=xlimg&amp;q=the+coca-cola+company</v>
    <v>Image of THE COCA-COLA COMPANY</v>
    <v/>
  </rv>
  <rv s="0">
    <v>https://www.bing.com/financeapi/forcetrigger?t=a1wljc&amp;q=XNYS%3aKO&amp;form=skydnc</v>
    <v>Learn more on Bing</v>
  </rv>
  <rv s="3">
    <v>en-US</v>
    <v>a1wljc</v>
    <v>268435456</v>
    <v>268435457</v>
    <v>1</v>
    <v>Powered by Refinitiv</v>
    <v>0</v>
    <v>THE COCA-COLA COMPANY (XNYS:KO)</v>
    <v>3</v>
    <v>4</v>
    <v>Finance</v>
    <v>5</v>
    <v>60.13</v>
    <v>36.270000000000003</v>
    <v>0.5393</v>
    <v>1.24</v>
    <v>-1.1070000000000001E-3</v>
    <v>2.8239999999999998E-2</v>
    <v>-0.05</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45.25</v>
    <v>198</v>
    <v>Beverages</v>
    <v>Stock</v>
    <v>44022.999586943748</v>
    <v>199</v>
    <v>43.86</v>
    <v>188588700000</v>
    <v>THE COCA-COLA COMPANY</v>
    <v>THE COCA-COLA COMPANY</v>
    <v>43.88</v>
    <v>18.9297</v>
    <v>43.91</v>
    <v>45.15</v>
    <v>45.1</v>
    <v>4294891000</v>
    <v>KO</v>
    <v>THE COCA-COLA COMPANY (XNYS:KO)</v>
    <v>15627763</v>
    <v>17559528</v>
    <v>1919</v>
  </rv>
  <rv s="4">
    <v>200</v>
  </rv>
  <rv s="0">
    <v>http://en.wikipedia.org/wiki/Mastercard</v>
    <v>Wikipedia</v>
  </rv>
  <rv s="1">
    <v>0</v>
    <v>202</v>
  </rv>
  <rv s="2">
    <v>6</v>
    <v>https://www.bing.com/th?id=AMMS_c5f0d5c8a2b995ab36ca9952ca4bfb55&amp;qlt=95</v>
    <v>203</v>
    <v>https://www.bing.com/images/search?form=xlimg&amp;q=mastercard</v>
    <v>Image of MASTERCARD INCORPORATED.</v>
    <v/>
  </rv>
  <rv s="0">
    <v>https://www.bing.com/financeapi/forcetrigger?t=a1x8w7&amp;q=XNYS%3aMA&amp;form=skydnc</v>
    <v>Learn more on Bing</v>
  </rv>
  <rv s="3">
    <v>en-US</v>
    <v>a1x8w7</v>
    <v>268435456</v>
    <v>268435457</v>
    <v>1</v>
    <v>Powered by Refinitiv</v>
    <v>0</v>
    <v>MASTERCARD INCORPORATED. (XNYS:MA)</v>
    <v>3</v>
    <v>4</v>
    <v>Finance</v>
    <v>5</v>
    <v>347.25</v>
    <v>199.99</v>
    <v>1.0631999999999999</v>
    <v>1.0900000000000001</v>
    <v>2.4009999999999999E-3</v>
    <v>3.7000000000000002E-3</v>
    <v>0.71</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v>18600</v>
    <v>New York Stock Exchange</v>
    <v>XNYS</v>
    <v>XNYS</v>
    <v>2000 Purchase St, PURCHASE, NY, 10577-2405 US</v>
    <v>296.95999999999998</v>
    <v>204</v>
    <v>Software &amp; IT Services</v>
    <v>Stock</v>
    <v>44022.996452152343</v>
    <v>205</v>
    <v>291.5</v>
    <v>295691900000</v>
    <v>MASTERCARD INCORPORATED.</v>
    <v>MASTERCARD INCORPORATED.</v>
    <v>294</v>
    <v>37.801200000000001</v>
    <v>294.58999999999997</v>
    <v>295.68</v>
    <v>296.39</v>
    <v>1003740000</v>
    <v>MA</v>
    <v>MASTERCARD INCORPORATED. (XNYS:MA)</v>
    <v>3030945</v>
    <v>4103922</v>
    <v>2001</v>
  </rv>
  <rv s="4">
    <v>206</v>
  </rv>
  <rv s="0">
    <v>http://es.wikipedia.org/wiki/McDonald's</v>
    <v>Wikipedia</v>
  </rv>
  <rv s="1">
    <v>0</v>
    <v>208</v>
  </rv>
  <rv s="2">
    <v>6</v>
    <v>https://www.bing.com/th?id=AMMS_69b5f899ae9fecdf5190760bbd79de2b&amp;qlt=95</v>
    <v>209</v>
    <v>https://www.bing.com/images/search?form=xlimg&amp;q=mcdonald%27s</v>
    <v>Image of MCDONALD'S CORPORATION</v>
    <v/>
  </rv>
  <rv s="0">
    <v>https://www.bing.com/financeapi/forcetrigger?t=a1xdec&amp;q=XNYS%3aMCD&amp;form=skydnc</v>
    <v>Learn more on Bing</v>
  </rv>
  <rv s="3">
    <v>en-US</v>
    <v>a1xdec</v>
    <v>268435456</v>
    <v>268435457</v>
    <v>1</v>
    <v>Powered by Refinitiv</v>
    <v>0</v>
    <v>MCDONALD'S CORPORATION (XNYS:MCD)</v>
    <v>3</v>
    <v>4</v>
    <v>Finance</v>
    <v>5</v>
    <v>221.93</v>
    <v>124.23</v>
    <v>0.65369999999999995</v>
    <v>0.55000000000000004</v>
    <v>6.491E-4</v>
    <v>2.9840000000000001E-3</v>
    <v>0.12</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205000</v>
    <v>New York Stock Exchange</v>
    <v>XNYS</v>
    <v>XNYS</v>
    <v>110 N Carpenter St, CHICAGO, IL, 60607-2104 US</v>
    <v>185.44</v>
    <v>210</v>
    <v>Hotels &amp; Entertainment Services</v>
    <v>Stock</v>
    <v>44022.998655497657</v>
    <v>211</v>
    <v>183.01</v>
    <v>137059700000</v>
    <v>MCDONALD'S CORPORATION</v>
    <v>MCDONALD'S CORPORATION</v>
    <v>183.78</v>
    <v>24.145199999999999</v>
    <v>184.33</v>
    <v>184.88</v>
    <v>185</v>
    <v>743556200</v>
    <v>MCD</v>
    <v>MCDONALD'S CORPORATION (XNYS:MCD)</v>
    <v>2714444</v>
    <v>3686661</v>
    <v>1964</v>
  </rv>
  <rv s="4">
    <v>212</v>
  </rv>
  <rv s="0">
    <v>https://www.bing.com/financeapi/forcetrigger?t=a1xf1h&amp;q=XNAS%3aMDB&amp;form=skydnc</v>
    <v>Learn more on Bing</v>
  </rv>
  <rv s="8">
    <v>en-US</v>
    <v>a1xf1h</v>
    <v>268435456</v>
    <v>268435457</v>
    <v>1</v>
    <v>Powered by Refinitiv</v>
    <v>14</v>
    <v>MONGODB, INC. (XNAS:MDB)</v>
    <v>10</v>
    <v>15</v>
    <v>Finance</v>
    <v>5</v>
    <v>243.92</v>
    <v>93.81</v>
    <v>-8.26</v>
    <v>4.817E-4</v>
    <v>-3.4910999999999998E-2</v>
    <v>0.11</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237.9299</v>
    <v>Software &amp; IT Services</v>
    <v>Stock</v>
    <v>44022.999428981253</v>
    <v>214</v>
    <v>225.56</v>
    <v>13752500000</v>
    <v>MONGODB, INC.</v>
    <v>MONGODB, INC.</v>
    <v>237.34</v>
    <v>236.6</v>
    <v>228.34</v>
    <v>228.45</v>
    <v>58125530</v>
    <v>MDB</v>
    <v>MONGODB, INC. (XNAS:MDB)</v>
    <v>567541</v>
    <v>1232012</v>
    <v>2007</v>
  </rv>
  <rv s="4">
    <v>215</v>
  </rv>
  <rv s="0">
    <v>http://en.wikipedia.org/wiki/3M</v>
    <v>Wikipedia</v>
  </rv>
  <rv s="1">
    <v>0</v>
    <v>217</v>
  </rv>
  <rv s="2">
    <v>6</v>
    <v>https://www.bing.com/th?id=AMMS_32000850961e4a70971cc92b1cc2e7cc&amp;qlt=95</v>
    <v>218</v>
    <v>https://www.bing.com/images/search?form=xlimg&amp;q=3m</v>
    <v>Image of 3M COMPANY</v>
    <v/>
  </rv>
  <rv s="0">
    <v>https://www.bing.com/financeapi/forcetrigger?t=a1xroc&amp;q=XNYS%3aMMM&amp;form=skydnc</v>
    <v>Learn more on Bing</v>
  </rv>
  <rv s="3">
    <v>en-US</v>
    <v>a1xroc</v>
    <v>268435456</v>
    <v>268435457</v>
    <v>1</v>
    <v>Powered by Refinitiv</v>
    <v>0</v>
    <v>3M COMPANY (XNYS:MMM)</v>
    <v>3</v>
    <v>4</v>
    <v>Finance</v>
    <v>5</v>
    <v>187.72</v>
    <v>114.04</v>
    <v>0.98629999999999995</v>
    <v>1.4</v>
    <v>-2.1589999999999999E-3</v>
    <v>9.2440000000000005E-3</v>
    <v>-0.33</v>
    <v>USD</v>
    <v>3M Co is a technology company. The Company operates through four segments: Safety and Industrial, Transportation and Electronics, Health Care and Consumer. Safety and Industrial segment consist of personal safety, industrial adhesives and tapes, abrasives, closure and masking systems, electrical markets, automotive aftermarket, and roofing granules. Transportation and Electronics segment consists of electronics, including display materials and systems, electronic materials solutions, automotive and aerospace, commercial solutions, advanced materials, and transportation safety. Health Care segment’s products and services include medical and surgical supplies, skin health and infection prevention products, oral care solutions, separation and purification sciences, health information systems and food safety products. Consumer segment serves consumers and consists of home improvement, stationery and office supplies, home care and consumer health care.</v>
    <v>96163</v>
    <v>New York Stock Exchange</v>
    <v>XNYS</v>
    <v>XNYS</v>
    <v>3M Center, Bldg. 220-13E-26A, SAINT PAUL, MN, 55144-1000 US</v>
    <v>153.25</v>
    <v>219</v>
    <v>Industrial Conglomerates</v>
    <v>Stock</v>
    <v>44022.992404860939</v>
    <v>220</v>
    <v>150.99</v>
    <v>87113490000</v>
    <v>3M COMPANY</v>
    <v>3M COMPANY</v>
    <v>151.69</v>
    <v>17.7697</v>
    <v>151.44999999999999</v>
    <v>152.85</v>
    <v>152.52000000000001</v>
    <v>575196400</v>
    <v>MMM</v>
    <v>3M COMPANY (XNYS:MMM)</v>
    <v>1954541</v>
    <v>2800109</v>
    <v>1929</v>
  </rv>
  <rv s="4">
    <v>221</v>
  </rv>
  <rv s="0">
    <v>http://en.wikipedia.org/wiki/Microsoft</v>
    <v>Wikipedia</v>
  </rv>
  <rv s="1">
    <v>0</v>
    <v>223</v>
  </rv>
  <rv s="2">
    <v>6</v>
    <v>https://www.bing.com/th?id=AMMS_c6939a08cba290c186ef1b935254e91d&amp;qlt=95</v>
    <v>224</v>
    <v>https://www.bing.com/images/search?form=xlimg&amp;q=microsoft</v>
    <v>Image of MICROSOFT CORPORATION</v>
    <v/>
  </rv>
  <rv s="0">
    <v>https://www.bing.com/financeapi/forcetrigger?t=a1xzim&amp;q=XNAS%3aMSFT&amp;form=skydnc</v>
    <v>Learn more on Bing</v>
  </rv>
  <rv s="3">
    <v>en-US</v>
    <v>a1xzim</v>
    <v>268435456</v>
    <v>268435457</v>
    <v>1</v>
    <v>Powered by Refinitiv</v>
    <v>0</v>
    <v>MICROSOFT CORPORATION (XNAS:MSFT)</v>
    <v>3</v>
    <v>4</v>
    <v>Finance</v>
    <v>5</v>
    <v>216.38</v>
    <v>130.78</v>
    <v>0.93169999999999997</v>
    <v>-0.65</v>
    <v>2.6679999999999998E-3</v>
    <v>-3.0330000000000001E-3</v>
    <v>0.56999999999999995</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214.08</v>
    <v>225</v>
    <v>Software &amp; IT Services</v>
    <v>Stock</v>
    <v>44022.999931573439</v>
    <v>226</v>
    <v>211.08</v>
    <v>1625283000000</v>
    <v>MICROSOFT CORPORATION</v>
    <v>MICROSOFT CORPORATION</v>
    <v>213.62</v>
    <v>37.804299999999998</v>
    <v>214.32</v>
    <v>213.67</v>
    <v>214.24</v>
    <v>7583440000</v>
    <v>MSFT</v>
    <v>MICROSOFT CORPORATION (XNAS:MSFT)</v>
    <v>26177633</v>
    <v>35113386</v>
    <v>1993</v>
  </rv>
  <rv s="4">
    <v>227</v>
  </rv>
  <rv s="0">
    <v>https://www.bing.com/financeapi/forcetrigger?t=a1xzlh&amp;q=XNYS%3aMSGS&amp;form=skydnc</v>
    <v>Learn more on Bing</v>
  </rv>
  <rv s="6">
    <v>en-US</v>
    <v>a1xzlh</v>
    <v>268435456</v>
    <v>268435457</v>
    <v>1</v>
    <v>Powered by Refinitiv</v>
    <v>9</v>
    <v>MADISON SQUARE GARDEN SPORTS CORP. (XNYS:MSGS)</v>
    <v>10</v>
    <v>11</v>
    <v>Finance</v>
    <v>5</v>
    <v>225.6155</v>
    <v>130.1181</v>
    <v>0.95289999999999997</v>
    <v>3.44</v>
    <v>9.5669999999999991E-3</v>
    <v>2.3224000000000002E-2</v>
    <v>1.45</v>
    <v>USD</v>
    <v>Madison Square Garden Sports Corp., formerly, The Madison Square Garden Company, is a holding company, which is engaged in professional sports business. The Company has operations live experiences consisting of celebrated venues and sports teams. The Company operates in segment such as MSG Sports. The Company’s subsidiaries include ALA Hospitality LLC, 11th Street Hospitality LLC, 29th Street Club Brands LLC, Asia Chicago Management LLC, Asia Los Angeles LLC, Boston Calling Events, LLC, Chelsea Hospitality Associates LLC, CLG Esports Holdings, LLC, Dearborn Ventures LLC, and The Grand Tour, LLC.</v>
    <v>2900</v>
    <v>New York Stock Exchange</v>
    <v>XNYS</v>
    <v>XNYS</v>
    <v>Two Pennsylvania Plaza, NEW YORK, NY, 10121 US</v>
    <v>151.63</v>
    <v>Media &amp; Publishing</v>
    <v>Stock</v>
    <v>44022.958333367969</v>
    <v>229</v>
    <v>147.04</v>
    <v>3553622000</v>
    <v>MADISON SQUARE GARDEN SPORTS CORP.</v>
    <v>MADISON SQUARE GARDEN SPORTS CORP.</v>
    <v>147.04</v>
    <v>0</v>
    <v>148.12</v>
    <v>151.56</v>
    <v>153.01</v>
    <v>23991510</v>
    <v>MSGS</v>
    <v>MADISON SQUARE GARDEN SPORTS CORP. (XNYS:MSGS)</v>
    <v>108049</v>
    <v>181966</v>
    <v>2015</v>
  </rv>
  <rv s="4">
    <v>230</v>
  </rv>
  <rv s="0">
    <v>http://en.wikipedia.org/wiki/NextEra_Energy</v>
    <v>Wikipedia</v>
  </rv>
  <rv s="1">
    <v>0</v>
    <v>232</v>
  </rv>
  <rv s="2">
    <v>6</v>
    <v>https://www.bing.com/th?id=AMMS_a617a201cd25debc37efa47f02bab828&amp;qlt=95</v>
    <v>233</v>
    <v>https://www.bing.com/images/search?form=xlimg&amp;q=nextera+energy</v>
    <v>Image of NEXTERA ENERGY, INC.</v>
    <v/>
  </rv>
  <rv s="0">
    <v>https://www.bing.com/financeapi/forcetrigger?t=a1ye2w&amp;q=XNYS%3aNEE&amp;form=skydnc</v>
    <v>Learn more on Bing</v>
  </rv>
  <rv s="3">
    <v>en-US</v>
    <v>a1ye2w</v>
    <v>268435456</v>
    <v>268435457</v>
    <v>1</v>
    <v>Powered by Refinitiv</v>
    <v>0</v>
    <v>NEXTERA ENERGY, INC. (XNYS:NEE)</v>
    <v>3</v>
    <v>4</v>
    <v>Finance</v>
    <v>5</v>
    <v>283.34500000000003</v>
    <v>174.8</v>
    <v>0.22320000000000001</v>
    <v>7.61</v>
    <v>3.0819999999999997E-3</v>
    <v>3.0200000000000001E-2</v>
    <v>0.8</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261.29000000000002</v>
    <v>234</v>
    <v>Electrical Utilities &amp; IPPs</v>
    <v>Stock</v>
    <v>44022.991182719532</v>
    <v>235</v>
    <v>251.77250000000001</v>
    <v>123336500000</v>
    <v>NEXTERA ENERGY, INC.</v>
    <v>NEXTERA ENERGY, INC.</v>
    <v>252.18</v>
    <v>34.330599999999997</v>
    <v>251.99</v>
    <v>259.60000000000002</v>
    <v>260.39999999999998</v>
    <v>489450000</v>
    <v>NEE</v>
    <v>NEXTERA ENERGY, INC. (XNYS:NEE)</v>
    <v>2519772</v>
    <v>2067198</v>
    <v>1984</v>
  </rv>
  <rv s="4">
    <v>236</v>
  </rv>
  <rv s="0">
    <v>http://ja.wikipedia.org/wiki/Cloudflare</v>
    <v>Wikipedia</v>
  </rv>
  <rv s="1">
    <v>126</v>
    <v>238</v>
  </rv>
  <rv s="2">
    <v>6</v>
    <v>https://www.bing.com/th?id=AMMS_896bba113b4cda3b7cabba033dece783&amp;qlt=95</v>
    <v>239</v>
    <v>https://www.bing.com/images/search?form=xlimg&amp;q=cloudflare</v>
    <v>Image of CLOUDFLARE, INC.</v>
    <v/>
  </rv>
  <rv s="0">
    <v>https://www.bing.com/financeapi/forcetrigger?t=brh6oc&amp;q=XNYS%3aNET&amp;form=skydnc</v>
    <v>Learn more on Bing</v>
  </rv>
  <rv s="11">
    <v>en-US</v>
    <v>brh6oc</v>
    <v>268435456</v>
    <v>268435457</v>
    <v>1</v>
    <v>Powered by Refinitiv</v>
    <v>19</v>
    <v>CLOUDFLARE, INC. (XNYS:NET)</v>
    <v>3</v>
    <v>20</v>
    <v>Finance</v>
    <v>5</v>
    <v>40.155000000000001</v>
    <v>14.5</v>
    <v>0.35</v>
    <v>3.2440000000000004E-3</v>
    <v>8.8090000000000009E-3</v>
    <v>0.13</v>
    <v>USD</v>
    <v>Cloudflare, Inc. is a Web infrastructure and Web security company. The Company has built a global cloud platform that delivers a range of network services to businesses of all sizes and geographies. The Company provides businesses a unified control plane to deliver security, performance, and reliability across their on-premise, hybrid, cloud, and Software-as-a-Service (SaaS) applications. The Company’s product offerings are classified under performance and reliability, advanced security, Cloudflare for Developers, video streaming and delivery, and domain registration. The Company serves various industries including gaming, SaaS, eCommerce, media and entertainment, public sector, public interest groups, and state and local government.</v>
    <v>1270</v>
    <v>New York Stock Exchange</v>
    <v>XNYS</v>
    <v>XNYS</v>
    <v>101 Townsend St, SAN FRANCISCO, CA, 94107-1934 US</v>
    <v>42.596499999999999</v>
    <v>240</v>
    <v>Software &amp; IT Services</v>
    <v>Stock</v>
    <v>44022.999451075782</v>
    <v>241</v>
    <v>39.409999999999997</v>
    <v>12064330000</v>
    <v>CLOUDFLARE, INC.</v>
    <v>CLOUDFLARE, INC.</v>
    <v>42.11</v>
    <v>0</v>
    <v>39.729999999999997</v>
    <v>40.08</v>
    <v>40.21</v>
    <v>303657800</v>
    <v>NET</v>
    <v>CLOUDFLARE, INC. (XNYS:NET)</v>
    <v>9081577</v>
    <v>6749554</v>
    <v>2009</v>
  </rv>
  <rv s="4">
    <v>242</v>
  </rv>
  <rv s="0">
    <v>https://www.bing.com/financeapi/forcetrigger?t=bn83ec&amp;q=XNAS%3aNIU&amp;form=skydnc</v>
    <v>Learn more on Bing</v>
  </rv>
  <rv s="12">
    <v>en-US</v>
    <v>bn83ec</v>
    <v>268435456</v>
    <v>268435457</v>
    <v>1</v>
    <v>Powered by Refinitiv</v>
    <v>21</v>
    <v>Niu Technologies (XNAS:NIU)</v>
    <v>10</v>
    <v>22</v>
    <v>Finance</v>
    <v>5</v>
    <v>25.88</v>
    <v>5.33</v>
    <v>-0.04</v>
    <v>4.444E-3</v>
    <v>-1.7749999999999999E-3</v>
    <v>0.1</v>
    <v>USD</v>
    <v>Niu Technologies is a provider of smart urban mobility solutions. The Company is engaged in the design, manufacture and sales of smart e-scooters. The Company’s products consist of three series, N, M and U, with multiple models or specifications for each series. Its NIU application synchronizes with the smart e-scooters and communicates with its cloud system. The Company enables users to receive real-time information relating to their smart e-scooters through its application.</v>
    <v>521</v>
    <v>Nasdaq Stock Market</v>
    <v>XNAS</v>
    <v>XNAS</v>
    <v>No.1 Bldg., No. 195 Huilongguan East Rd., Changping District, BEIJING, BEIJING, 102208 CN</v>
    <v>22.956499999999998</v>
    <v>Automobiles &amp; Auto Parts</v>
    <v>Stock</v>
    <v>44022.999302777345</v>
    <v>244</v>
    <v>21.523800000000001</v>
    <v>1684787000</v>
    <v>Niu Technologies</v>
    <v>Niu Technologies</v>
    <v>22.79</v>
    <v>22.54</v>
    <v>22.5</v>
    <v>22.6</v>
    <v>74746520</v>
    <v>NIU</v>
    <v>Niu Technologies (XNAS:NIU)</v>
    <v>1411780</v>
    <v>1124589</v>
  </rv>
  <rv s="4">
    <v>245</v>
  </rv>
  <rv s="0">
    <v>http://pl.wikipedia.org/wiki/Nvidia</v>
    <v>Wikipedia</v>
  </rv>
  <rv s="1">
    <v>0</v>
    <v>247</v>
  </rv>
  <rv s="2">
    <v>6</v>
    <v>https://www.bing.com/th?id=AMMS_f30fb24f476da546093e490354468dd0&amp;qlt=95</v>
    <v>248</v>
    <v>https://www.bing.com/images/search?form=xlimg&amp;q=nvidia+drivers</v>
    <v>Image of NVIDIA CORPORATION</v>
    <v/>
  </rv>
  <rv s="0">
    <v>https://www.bing.com/financeapi/forcetrigger?t=a1yv52&amp;q=XNAS%3aNVDA&amp;form=skydnc</v>
    <v>Learn more on Bing</v>
  </rv>
  <rv s="3">
    <v>en-US</v>
    <v>a1yv52</v>
    <v>268435456</v>
    <v>268435457</v>
    <v>1</v>
    <v>Powered by Refinitiv</v>
    <v>0</v>
    <v>NVIDIA CORPORATION (XNAS:NVDA)</v>
    <v>3</v>
    <v>4</v>
    <v>Finance</v>
    <v>5</v>
    <v>422.8</v>
    <v>147.39400000000001</v>
    <v>1.3552999999999999</v>
    <v>-1.19</v>
    <v>8.3500000000000002E-4</v>
    <v>-2.8310000000000002E-3</v>
    <v>0.35</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426.21</v>
    <v>249</v>
    <v>Semiconductors &amp; Semiconductor Equipment</v>
    <v>Stock</v>
    <v>44022.999678517968</v>
    <v>250</v>
    <v>415.15</v>
    <v>258521400000</v>
    <v>NVIDIA CORPORATION</v>
    <v>NVIDIA CORPORATION</v>
    <v>423.55</v>
    <v>78.477099999999993</v>
    <v>420.36</v>
    <v>419.17</v>
    <v>419.52</v>
    <v>615000000</v>
    <v>NVDA</v>
    <v>NVIDIA CORPORATION (XNAS:NVDA)</v>
    <v>12441869</v>
    <v>10797248</v>
    <v>1998</v>
  </rv>
  <rv s="4">
    <v>251</v>
  </rv>
  <rv s="0">
    <v>https://www.bing.com/financeapi/forcetrigger?t=a21n3m&amp;q=XNAS%3aNXGN&amp;form=skydnc</v>
    <v>Learn more on Bing</v>
  </rv>
  <rv s="6">
    <v>en-US</v>
    <v>a21n3m</v>
    <v>268435456</v>
    <v>268435457</v>
    <v>1</v>
    <v>Powered by Refinitiv</v>
    <v>9</v>
    <v>NEXTGEN HEALTHCARE, INC. (XNAS:NXGN)</v>
    <v>10</v>
    <v>11</v>
    <v>Finance</v>
    <v>5</v>
    <v>20.6783</v>
    <v>5.0999999999999996</v>
    <v>1.0105999999999999</v>
    <v>0.4</v>
    <v>0</v>
    <v>3.8572999999999996E-2</v>
    <v>0</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2754</v>
    <v>Nasdaq Stock Market</v>
    <v>XNAS</v>
    <v>XNAS</v>
    <v>18111 Von Karman Ave Ste 800, IRVINE, CA, 92612-7111 US</v>
    <v>10.79</v>
    <v>Software &amp; IT Services</v>
    <v>Stock</v>
    <v>44022.833462892966</v>
    <v>253</v>
    <v>10.31</v>
    <v>685509600</v>
    <v>NEXTGEN HEALTHCARE, INC.</v>
    <v>NEXTGEN HEALTHCARE, INC.</v>
    <v>10.36</v>
    <v>90.378200000000007</v>
    <v>10.37</v>
    <v>10.77</v>
    <v>10.77</v>
    <v>66105070</v>
    <v>NXGN</v>
    <v>NEXTGEN HEALTHCARE, INC. (XNAS:NXGN)</v>
    <v>147940</v>
    <v>410820</v>
    <v>1974</v>
  </rv>
  <rv s="4">
    <v>254</v>
  </rv>
  <rv s="0">
    <v>http://en.wikipedia.org/wiki/Realty_Income_Corporation</v>
    <v>Wikipedia</v>
  </rv>
  <rv s="1">
    <v>0</v>
    <v>256</v>
  </rv>
  <rv s="2">
    <v>6</v>
    <v>https://www.bing.com/th?id=AMMS_27a2797c3c38370c90a43ecbcd300403&amp;qlt=95</v>
    <v>257</v>
    <v>https://www.bing.com/images/search?form=xlimg&amp;q=dow+realty+o</v>
    <v>Image of REALTY INCOME CORPORATION</v>
    <v/>
  </rv>
  <rv s="0">
    <v>https://www.bing.com/financeapi/forcetrigger?t=a1z11h&amp;q=XNYS%3aO&amp;form=skydnc</v>
    <v>Learn more on Bing</v>
  </rv>
  <rv s="3">
    <v>en-US</v>
    <v>a1z11h</v>
    <v>268435456</v>
    <v>268435457</v>
    <v>1</v>
    <v>Powered by Refinitiv</v>
    <v>0</v>
    <v>REALTY INCOME CORPORATION (XNYS:O)</v>
    <v>3</v>
    <v>4</v>
    <v>Finance</v>
    <v>5</v>
    <v>84.92</v>
    <v>38</v>
    <v>0.6411</v>
    <v>-0.13</v>
    <v>2.6319999999999998E-3</v>
    <v>-2.2759999999999998E-3</v>
    <v>0.15</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58.110100000000003</v>
    <v>258</v>
    <v>Residential &amp; Commercial REIT</v>
    <v>Stock</v>
    <v>44022.976003240627</v>
    <v>259</v>
    <v>56.58</v>
    <v>19615930000</v>
    <v>REALTY INCOME CORPORATION</v>
    <v>REALTY INCOME CORPORATION</v>
    <v>57.13</v>
    <v>39.394199999999998</v>
    <v>57.12</v>
    <v>56.99</v>
    <v>57.14</v>
    <v>343416000</v>
    <v>O</v>
    <v>REALTY INCOME CORPORATION (XNYS:O)</v>
    <v>1783644</v>
    <v>3241518</v>
    <v>1997</v>
  </rv>
  <rv s="4">
    <v>260</v>
  </rv>
  <rv s="0">
    <v>http://creativecommons.org/licenses/by/3.0</v>
    <v>CC BY 3.0</v>
  </rv>
  <rv s="0">
    <v>http://zh.wikipedia.org/wiki/欧迪办公</v>
    <v>Wikipedia</v>
  </rv>
  <rv s="1">
    <v>262</v>
    <v>263</v>
  </rv>
  <rv s="2">
    <v>6</v>
    <v>https://www.bing.com/th?id=AMMS_450c9a739743b467c99f1873d9e0b2eb&amp;qlt=95</v>
    <v>264</v>
    <v>https://www.bing.com/images/search?form=xlimg&amp;q=office+depot</v>
    <v>Image of THE ODP CORPORATION</v>
    <v/>
  </rv>
  <rv s="0">
    <v>https://www.bing.com/financeapi/forcetrigger?t=a1z3k2&amp;q=XNAS%3aODP&amp;form=skydnc</v>
    <v>Learn more on Bing</v>
  </rv>
  <rv s="3">
    <v>en-US</v>
    <v>a1z3k2</v>
    <v>268435456</v>
    <v>268435457</v>
    <v>1</v>
    <v>Powered by Refinitiv</v>
    <v>0</v>
    <v>THE ODP CORPORATION (XNAS:ODP)</v>
    <v>3</v>
    <v>4</v>
    <v>Finance</v>
    <v>5</v>
    <v>29.9</v>
    <v>12.3</v>
    <v>2.2852999999999999</v>
    <v>-0.14000000000000001</v>
    <v>1.5100000000000001E-3</v>
    <v>-6.9969999999999997E-3</v>
    <v>0.03</v>
    <v>USD</v>
    <v>ODP Corporation is a provider of business services, products and digital workplace technology solutions to small, medium and enterprise businesses. The Company is operating through its direct and indirect subsidiaries, maintains a fully integrated business-to-business (B2B) distribution platform of approximately 1,300 stores and online presence. The Company offers its solutions under the brands Office Depot, OfficeMax, CompuCom and Grand&amp;Toy. The Company offers its customers the tools and resources they need to focus to start growing and to run their business.</v>
    <v>40000</v>
    <v>Nasdaq Stock Market</v>
    <v>XNAS</v>
    <v>XNAS</v>
    <v>6600 North Military Trail, BOCA RATON, FL, 33496 US</v>
    <v>20.264900000000001</v>
    <v>265</v>
    <v>Specialty Retailers</v>
    <v>Stock</v>
    <v>44022.885247453123</v>
    <v>266</v>
    <v>19.7</v>
    <v>1053203000</v>
    <v>THE ODP CORPORATION</v>
    <v>THE ODP CORPORATION</v>
    <v>20.14</v>
    <v>0.80740000000000001</v>
    <v>20.010000000000002</v>
    <v>19.87</v>
    <v>19.899999999999999</v>
    <v>52633840</v>
    <v>ODP</v>
    <v>THE ODP CORPORATION (XNAS:ODP)</v>
    <v>618094</v>
    <v>1136487</v>
    <v>1986</v>
  </rv>
  <rv s="4">
    <v>267</v>
  </rv>
  <rv s="0">
    <v>http://en.wikipedia.org/wiki/Okta_(identity_management)</v>
    <v>Wikipedia</v>
  </rv>
  <rv s="1">
    <v>0</v>
    <v>269</v>
  </rv>
  <rv s="2">
    <v>6</v>
    <v>https://www.bing.com/th?id=AMMS_a680b74d3a9b3915fc309e4a0a434c92&amp;qlt=95</v>
    <v>270</v>
    <v>https://www.bing.com/images/search?form=xlimg&amp;q=okta</v>
    <v>Image of OKTA, INC.</v>
    <v/>
  </rv>
  <rv s="0">
    <v>https://www.bing.com/financeapi/forcetrigger?t=a1z6qh&amp;q=XNAS%3aOKTA&amp;form=skydnc</v>
    <v>Learn more on Bing</v>
  </rv>
  <rv s="13">
    <v>en-US</v>
    <v>a1z6qh</v>
    <v>268435456</v>
    <v>268435457</v>
    <v>1</v>
    <v>Powered by Refinitiv</v>
    <v>23</v>
    <v>OKTA, INC. (XNAS:OKTA)</v>
    <v>3</v>
    <v>24</v>
    <v>Finance</v>
    <v>5</v>
    <v>224.9</v>
    <v>88.66</v>
    <v>-4.22</v>
    <v>2.2859999999999998E-3</v>
    <v>-1.8928E-2</v>
    <v>0.5</v>
    <v>USD</v>
    <v>Okta, Inc., is an independent provider of identity for the enterprise. The Company's Okta Identity Cloud platform provides identity management solutions that enable customers to secure their users and connect them to technology and applications. It also connects enterprises to their customers, employees, contractors, and partners. It allows users to access a range of cloud applications, Websites, mobile applications and service from various devices. Its platform is used by information technology (IT) organizations to secure their enterprise and by developers to build customer-facing Websites and applications. Okta Identity Cloud consists of a suite of products to manage and secure identities. It offers a range of products, such as Adaptive Multi-Factor Authentication, Universal Directory, Lifecycle Management products, Single Sign-On, application program interface (API) Access Management and Mobility Management.</v>
    <v>2379</v>
    <v>Nasdaq Stock Market</v>
    <v>XNAS</v>
    <v>XNAS</v>
    <v>100 1st St Ste 600, SAN FRANCISCO, CA, 94105-4687 US</v>
    <v>222.34399999999999</v>
    <v>271</v>
    <v>Software &amp; IT Services</v>
    <v>Stock</v>
    <v>44022.999648298435</v>
    <v>272</v>
    <v>216.93</v>
    <v>27781630000</v>
    <v>OKTA, INC.</v>
    <v>OKTA, INC.</v>
    <v>222.13</v>
    <v>222.95</v>
    <v>218.73</v>
    <v>219.23</v>
    <v>124609200</v>
    <v>OKTA</v>
    <v>OKTA, INC. (XNAS:OKTA)</v>
    <v>1184129</v>
    <v>2367671</v>
    <v>2010</v>
  </rv>
  <rv s="4">
    <v>273</v>
  </rv>
  <rv s="0">
    <v>https://www.bing.com/financeapi/forcetrigger?t=a1p8hw&amp;q=XNAS%3aCATS&amp;form=skydnc</v>
    <v>Learn more on Bing</v>
  </rv>
  <rv s="7">
    <v>en-US</v>
    <v>a1p8hw</v>
    <v>268435456</v>
    <v>268435457</v>
    <v>1</v>
    <v>Powered by Refinitiv</v>
    <v>12</v>
    <v>ONTRAK, INC. (XNAS:OTRK)</v>
    <v>10</v>
    <v>13</v>
    <v>Finance</v>
    <v>5</v>
    <v>32.549900000000001</v>
    <v>8.5500000000000007</v>
    <v>2.2206000000000001</v>
    <v>0.7</v>
    <v>0</v>
    <v>2.5207E-2</v>
    <v>0</v>
    <v>USD</v>
    <v>Ontrak, Inc., formerly Catasys, Inc., is an artificial intelligence (AI)-powered and telehealth-enabled, virtualized outpatient healthcare treatment company. Its Ontrak PRE (Predict-Recommend-Engage) platform predicts people whose chronic disease will improve with behavior change, recommends care pathways that people are willing to follow, and engages people who aren’t getting the care they need. The Company’s integrated, technology-enabled OnTrak solution, which is designed to identify and treat members with behavioral conditions that cause or exacerbate chronic medical conditions such as diabetes, hypertension, coronary artery disease, chronic obstructive pulmonary disease, and congestive heart failure. OnTrak integrates evidence-based psychosocial and medical interventions delivered either in-person or via telehealth, along with care coaching and in-market Community Care Coordinators who address the social and environmental determinants of health, including loneliness.</v>
    <v>395</v>
    <v>Nasdaq Stock Market</v>
    <v>XNAS</v>
    <v>XNAS</v>
    <v>2120 COLORADO AVE, SUITE 230, SANTA MONICA, CA, 90404 US</v>
    <v>28.75</v>
    <v>Healthcare Providers &amp; Services</v>
    <v>Stock</v>
    <v>44022.883304247654</v>
    <v>275</v>
    <v>27.15</v>
    <v>472650500</v>
    <v>ONTRAK, INC.</v>
    <v>ONTRAK, INC.</v>
    <v>27.99</v>
    <v>27.77</v>
    <v>28.47</v>
    <v>28.47</v>
    <v>17020180</v>
    <v>OTRK</v>
    <v>ONTRAK, INC. (XNAS:OTRK)</v>
    <v>243824</v>
    <v>350609</v>
    <v>2003</v>
  </rv>
  <rv s="4">
    <v>276</v>
  </rv>
  <rv s="0">
    <v>http://ko.wikipedia.org/wiki/펩시코</v>
    <v>Wikipedia</v>
  </rv>
  <rv s="1">
    <v>126</v>
    <v>278</v>
  </rv>
  <rv s="2">
    <v>6</v>
    <v>https://www.bing.com/th?id=AMMS_9da3af572109823ba573021f7a299fde&amp;qlt=95</v>
    <v>279</v>
    <v>https://www.bing.com/images/search?form=xlimg&amp;q=pepsico</v>
    <v>Image of PEPSICO, INC.</v>
    <v/>
  </rv>
  <rv s="0">
    <v>https://www.bing.com/financeapi/forcetrigger?t=axyhnm&amp;q=XNAS%3aPEP&amp;form=skydnc</v>
    <v>Learn more on Bing</v>
  </rv>
  <rv s="3">
    <v>en-US</v>
    <v>axyhnm</v>
    <v>268435456</v>
    <v>268435457</v>
    <v>1</v>
    <v>Powered by Refinitiv</v>
    <v>0</v>
    <v>PEPSICO, INC. (XNAS:PEP)</v>
    <v>3</v>
    <v>4</v>
    <v>Finance</v>
    <v>5</v>
    <v>147.19999999999999</v>
    <v>101.42</v>
    <v>0.58689999999999998</v>
    <v>1.75</v>
    <v>-7.4369999999999994E-5</v>
    <v>1.3186999999999999E-2</v>
    <v>-0.01</v>
    <v>USD</v>
    <v>PepsiCo, Inc. is a global food and beverage company. The Company's portfolio of brands includes Frito-Lay, Gatorade, Pepsi-Cola, Quaker and Tropicana. The Company operates through six segments: Frito-Lay North America (FLNA), Quaker Foods North America (QFNA), North America Beverages (NAB), Latin America, Europe Sub-Saharan Africa (ESSA), and Asia, Middle East and North Africa (AMENA). The FLNA segment includes its branded food and snack businesses in the United States and Canada. The QFNA segment includes its cereal, rice, pasta and other branded food businesses in the United States and Canada. The NAB segment includes its beverage businesses in the United States and Canada. The Latin America segment includes its beverage, food and snack businesses in Latin America. The ESSA segment includes its beverage, food and snack businesses in Europe and Sub-Saharan Africa. The AMENA segment includes its beverage, food and snack businesses in Asia, Middle East and North Africa.</v>
    <v>116000</v>
    <v>Nasdaq Stock Market</v>
    <v>XNAS</v>
    <v>XNAS</v>
    <v>700 ANDERSON HILL RD, PURCHASE, NY, 10577-1401 US</v>
    <v>134.88999999999999</v>
    <v>280</v>
    <v>Beverages</v>
    <v>Stock</v>
    <v>44022.999885890626</v>
    <v>281</v>
    <v>131.2835</v>
    <v>184135200000</v>
    <v>PEPSICO, INC.</v>
    <v>PEPSICO, INC.</v>
    <v>132.37</v>
    <v>25.6248</v>
    <v>132.71</v>
    <v>134.46</v>
    <v>134.44999999999999</v>
    <v>1387500000</v>
    <v>PEP</v>
    <v>PEPSICO, INC. (XNAS:PEP)</v>
    <v>5932824</v>
    <v>5121886</v>
    <v>1986</v>
  </rv>
  <rv s="4">
    <v>282</v>
  </rv>
  <rv s="0">
    <v>http://en.wikipedia.org/wiki/Pinterest</v>
    <v>Wikipedia</v>
  </rv>
  <rv s="1">
    <v>0</v>
    <v>284</v>
  </rv>
  <rv s="2">
    <v>6</v>
    <v>https://www.bing.com/th?id=AMMS_a951a3f8dd9dc8a8861228ca32631af3&amp;qlt=95</v>
    <v>285</v>
    <v>https://www.bing.com/images/search?form=xlimg&amp;q=pinterest</v>
    <v>Image of PINTEREST, INC.</v>
    <v/>
  </rv>
  <rv s="0">
    <v>https://www.bing.com/financeapi/forcetrigger?t=bplhqh&amp;q=XNYS%3aPINS&amp;form=skydnc</v>
    <v>Learn more on Bing</v>
  </rv>
  <rv s="11">
    <v>en-US</v>
    <v>bplhqh</v>
    <v>268435456</v>
    <v>268435457</v>
    <v>1</v>
    <v>Powered by Refinitiv</v>
    <v>19</v>
    <v>PINTEREST, INC. (XNYS:PINS)</v>
    <v>3</v>
    <v>20</v>
    <v>Finance</v>
    <v>5</v>
    <v>36.83</v>
    <v>10.1</v>
    <v>-0.86</v>
    <v>0</v>
    <v>-3.1364000000000003E-2</v>
    <v>0</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2217</v>
    <v>New York Stock Exchange</v>
    <v>XNYS</v>
    <v>XNYS</v>
    <v>505 BRANNAN STREET, SAN FRANCISCO, CA, 94107 US</v>
    <v>27.35</v>
    <v>286</v>
    <v>Software &amp; IT Services</v>
    <v>Stock</v>
    <v>44022.999769721871</v>
    <v>287</v>
    <v>26.094999999999999</v>
    <v>16080630000</v>
    <v>PINTEREST, INC.</v>
    <v>PINTEREST, INC.</v>
    <v>27.32</v>
    <v>0</v>
    <v>27.42</v>
    <v>26.56</v>
    <v>26.56</v>
    <v>586456400</v>
    <v>PINS</v>
    <v>PINTEREST, INC. (XNYS:PINS)</v>
    <v>12810583</v>
    <v>15299812</v>
    <v>2008</v>
  </rv>
  <rv s="4">
    <v>288</v>
  </rv>
  <rv s="0">
    <v>https://www.bing.com/financeapi/forcetrigger?t=ayvr7w&amp;q=XNAS%3aPRPL&amp;form=skydnc</v>
    <v>Learn more on Bing</v>
  </rv>
  <rv s="7">
    <v>en-US</v>
    <v>ayvr7w</v>
    <v>268435456</v>
    <v>268435457</v>
    <v>1</v>
    <v>Powered by Refinitiv</v>
    <v>12</v>
    <v>PURPLE INNOVATION, INC. (XNAS:PRPL)</v>
    <v>10</v>
    <v>13</v>
    <v>Finance</v>
    <v>5</v>
    <v>19.73</v>
    <v>4.42</v>
    <v>1.8046</v>
    <v>1.26</v>
    <v>3.5479999999999999E-3</v>
    <v>6.8219000000000002E-2</v>
    <v>7.0000000000000007E-2</v>
    <v>USD</v>
    <v>Purple Innovation, Inc., formerly Global Partner Acquisition Corp., is a comfort technology company. The Company offers a range of mattresses, seat cushions, pillows, platform base, sheets, mattress protectors and powerbase products using its Hyper-Elastic Polymer technology. The Company provides its mattresses under the brand No Pressure. The Company provides various types of cushions, such as Everywhere Purple cushion, Portable Purple cushion, Royal Purple cushion, Purple Back cushion, Ultimate Purple cushion and Simple Purple cushion. The Company has manufacturing sites in Alpine and Grantsville, Utah.</v>
    <v>850</v>
    <v>Nasdaq Stock Market</v>
    <v>XNAS</v>
    <v>XNAS</v>
    <v>4100 N. Chapel Ridge Rd, Suite 200, LEHI, UT, 84043 US</v>
    <v>19.8</v>
    <v>Specialty Retailers</v>
    <v>Stock</v>
    <v>44022.97426711797</v>
    <v>290</v>
    <v>18.36</v>
    <v>995393700</v>
    <v>PURPLE INNOVATION, INC.</v>
    <v>PURPLE INNOVATION, INC.</v>
    <v>18.559999999999999</v>
    <v>18.47</v>
    <v>19.73</v>
    <v>19.8</v>
    <v>53892460</v>
    <v>PRPL</v>
    <v>PURPLE INNOVATION, INC. (XNAS:PRPL)</v>
    <v>1032059</v>
    <v>942853</v>
    <v>2015</v>
  </rv>
  <rv s="4">
    <v>291</v>
  </rv>
  <rv s="0">
    <v>http://en.wikipedia.org/wiki/Phillips_66</v>
    <v>Wikipedia</v>
  </rv>
  <rv s="1">
    <v>0</v>
    <v>293</v>
  </rv>
  <rv s="2">
    <v>6</v>
    <v>https://www.bing.com/th?id=AMMS_5fb0e30a218f6c3406f87a4abb1bfce4&amp;qlt=95</v>
    <v>294</v>
    <v>https://www.bing.com/images/search?form=xlimg&amp;q=phillips+66</v>
    <v>Image of PHILLIPS 66</v>
    <v/>
  </rv>
  <rv s="0">
    <v>https://www.bing.com/financeapi/forcetrigger?t=a21d27&amp;q=XNYS%3aPSX&amp;form=skydnc</v>
    <v>Learn more on Bing</v>
  </rv>
  <rv s="3">
    <v>en-US</v>
    <v>a21d27</v>
    <v>268435456</v>
    <v>268435457</v>
    <v>1</v>
    <v>Powered by Refinitiv</v>
    <v>0</v>
    <v>PHILLIPS 66 (XNYS:PSX)</v>
    <v>3</v>
    <v>4</v>
    <v>Finance</v>
    <v>5</v>
    <v>119.92</v>
    <v>40.04</v>
    <v>1.5826</v>
    <v>2.08</v>
    <v>2.2929999999999999E-3</v>
    <v>3.5265999999999999E-2</v>
    <v>0.14000000000000001</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14500</v>
    <v>New York Stock Exchange</v>
    <v>XNYS</v>
    <v>XNYS</v>
    <v>2331 Citywest Blvd, HOUSTON, TX, 77042-2862 US</v>
    <v>61.12</v>
    <v>295</v>
    <v>Oil &amp; Gas</v>
    <v>Stock</v>
    <v>44022.99979186328</v>
    <v>296</v>
    <v>58.72</v>
    <v>25755070000</v>
    <v>PHILLIPS 66</v>
    <v>PHILLIPS 66</v>
    <v>58.73</v>
    <v>75.125100000000003</v>
    <v>58.98</v>
    <v>61.06</v>
    <v>61.2</v>
    <v>436674700</v>
    <v>PSX</v>
    <v>PHILLIPS 66 (XNYS:PSX)</v>
    <v>4247860</v>
    <v>3573772</v>
    <v>2011</v>
  </rv>
  <rv s="4">
    <v>297</v>
  </rv>
  <rv s="0">
    <v>http://en.wikipedia.org/wiki/Qualcomm</v>
    <v>Wikipedia</v>
  </rv>
  <rv s="1">
    <v>0</v>
    <v>299</v>
  </rv>
  <rv s="2">
    <v>6</v>
    <v>https://www.bing.com/th?id=AMMS_2b1c176dae370ecc0d55a1517537f595&amp;qlt=95</v>
    <v>300</v>
    <v>https://www.bing.com/images/search?form=xlimg&amp;q=qualcomm</v>
    <v>Image of QUALCOMM INCORPORATED</v>
    <v/>
  </rv>
  <rv s="0">
    <v>https://www.bing.com/financeapi/forcetrigger?t=a21k2w&amp;q=XNAS%3aQCOM&amp;form=skydnc</v>
    <v>Learn more on Bing</v>
  </rv>
  <rv s="3">
    <v>en-US</v>
    <v>a21k2w</v>
    <v>268435456</v>
    <v>268435457</v>
    <v>1</v>
    <v>Powered by Refinitiv</v>
    <v>0</v>
    <v>QUALCOMM INCORPORATED (XNAS:QCOM)</v>
    <v>3</v>
    <v>4</v>
    <v>Finance</v>
    <v>5</v>
    <v>96.17</v>
    <v>58</v>
    <v>1.3554999999999999</v>
    <v>-0.74</v>
    <v>1.0809999999999999E-3</v>
    <v>-7.9360000000000003E-3</v>
    <v>0.1</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93.52</v>
    <v>301</v>
    <v>Semiconductors &amp; Semiconductor Equipment</v>
    <v>Stock</v>
    <v>44022.997806573439</v>
    <v>302</v>
    <v>91.56</v>
    <v>104899500000</v>
    <v>QUALCOMM INCORPORATED</v>
    <v>QUALCOMM INCORPORATED</v>
    <v>93</v>
    <v>27.676300000000001</v>
    <v>93.25</v>
    <v>92.51</v>
    <v>92.61</v>
    <v>1124928000</v>
    <v>QCOM</v>
    <v>QUALCOMM INCORPORATED (XNAS:QCOM)</v>
    <v>5687563</v>
    <v>9278008</v>
    <v>1991</v>
  </rv>
  <rv s="4">
    <v>303</v>
  </rv>
  <rv s="0">
    <v>http://en.wikipedia.org/wiki/Roku,_Inc.</v>
    <v>Wikipedia</v>
  </rv>
  <rv s="1">
    <v>0</v>
    <v>305</v>
  </rv>
  <rv s="2">
    <v>6</v>
    <v>https://www.bing.com/th?id=AMMS_13240dc8e8eb91fe0ba2ee2ae9b85354&amp;qlt=95</v>
    <v>306</v>
    <v>https://www.bing.com/images/search?form=xlimg&amp;q=roku+forecast</v>
    <v>Image of ROKU, INC.</v>
    <v/>
  </rv>
  <rv s="0">
    <v>https://www.bing.com/financeapi/forcetrigger?t=a226p2&amp;q=XNAS%3aROKU&amp;form=skydnc</v>
    <v>Learn more on Bing</v>
  </rv>
  <rv s="13">
    <v>en-US</v>
    <v>a226p2</v>
    <v>268435456</v>
    <v>268435457</v>
    <v>1</v>
    <v>Powered by Refinitiv</v>
    <v>23</v>
    <v>ROKU, INC. (XNAS:ROKU)</v>
    <v>3</v>
    <v>24</v>
    <v>Finance</v>
    <v>5</v>
    <v>176.55</v>
    <v>58.22</v>
    <v>3.36</v>
    <v>6.8610000000000008E-3</v>
    <v>2.2446000000000001E-2</v>
    <v>1.05</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159.88</v>
    <v>307</v>
    <v>Media &amp; Publishing</v>
    <v>Stock</v>
    <v>44022.999698842184</v>
    <v>308</v>
    <v>147.26</v>
    <v>18061140000</v>
    <v>ROKU, INC.</v>
    <v>ROKU, INC.</v>
    <v>147.82</v>
    <v>149.69</v>
    <v>153.05000000000001</v>
    <v>154.1</v>
    <v>120656900</v>
    <v>ROKU</v>
    <v>ROKU, INC. (XNAS:ROKU)</v>
    <v>24628168</v>
    <v>11156196</v>
    <v>2002</v>
  </rv>
  <rv s="4">
    <v>309</v>
  </rv>
  <rv s="0">
    <v>http://de.wikipedia.org/wiki/Ross_Stores_Inc.</v>
    <v>Wikipedia</v>
  </rv>
  <rv s="1">
    <v>0</v>
    <v>311</v>
  </rv>
  <rv s="2">
    <v>6</v>
    <v>https://www.bing.com/th?id=AMMS_964179d9bb9cf45513888bcc8b61c67f&amp;qlt=95</v>
    <v>312</v>
    <v>https://www.bing.com/images/search?form=xlimg&amp;q=ross+stores</v>
    <v>Image of ROSS STORES, INC.</v>
    <v/>
  </rv>
  <rv s="0">
    <v>https://www.bing.com/financeapi/forcetrigger?t=a227lh&amp;q=XNAS%3aROST&amp;form=skydnc</v>
    <v>Learn more on Bing</v>
  </rv>
  <rv s="3">
    <v>en-US</v>
    <v>a227lh</v>
    <v>268435456</v>
    <v>268435457</v>
    <v>1</v>
    <v>Powered by Refinitiv</v>
    <v>0</v>
    <v>ROSS STORES, INC. (XNAS:ROST)</v>
    <v>3</v>
    <v>4</v>
    <v>Finance</v>
    <v>5</v>
    <v>124.16</v>
    <v>56.3</v>
    <v>0.79459999999999997</v>
    <v>2.0699999999999998</v>
    <v>-4.1479999999999998E-3</v>
    <v>2.4432999999999996E-2</v>
    <v>-0.36</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87.75</v>
    <v>313</v>
    <v>Specialty Retailers</v>
    <v>Stock</v>
    <v>44022.989875381252</v>
    <v>314</v>
    <v>84.489000000000004</v>
    <v>30153680000</v>
    <v>ROSS STORES, INC.</v>
    <v>ROSS STORES, INC.</v>
    <v>84.85</v>
    <v>32.833599999999997</v>
    <v>84.72</v>
    <v>86.79</v>
    <v>86.43</v>
    <v>355921600</v>
    <v>ROST</v>
    <v>ROSS STORES, INC. (XNAS:ROST)</v>
    <v>2767184</v>
    <v>3504996</v>
    <v>1989</v>
  </rv>
  <rv s="4">
    <v>315</v>
  </rv>
  <rv s="0">
    <v>http://zh.wikipedia.org/wiki/联合技术公司</v>
    <v>Wikipedia</v>
  </rv>
  <rv s="1">
    <v>0</v>
    <v>317</v>
  </rv>
  <rv s="2">
    <v>6</v>
    <v>https://www.bing.com/th?id=AMMS_816809e11c76850fe547473b3e1969bc&amp;qlt=95</v>
    <v>318</v>
    <v>https://www.bing.com/images/search?form=xlimg&amp;q=united+technologies+corporation</v>
    <v>Image of RAYTHEON TECHNOLOGIES CORPORATION</v>
    <v/>
  </rv>
  <rv s="0">
    <v>https://www.bing.com/financeapi/forcetrigger?t=a25552&amp;q=XNYS%3aRTX&amp;form=skydnc</v>
    <v>Learn more on Bing</v>
  </rv>
  <rv s="3">
    <v>en-US</v>
    <v>a25552</v>
    <v>268435456</v>
    <v>268435457</v>
    <v>1</v>
    <v>Powered by Refinitiv</v>
    <v>0</v>
    <v>RAYTHEON TECHNOLOGIES CORPORATION (XNYS:RTX)</v>
    <v>3</v>
    <v>4</v>
    <v>Finance</v>
    <v>5</v>
    <v>93.447500000000005</v>
    <v>40.709000000000003</v>
    <v>1.3857999999999999</v>
    <v>1.53</v>
    <v>1.0059999999999999E-3</v>
    <v>2.6328999999999998E-2</v>
    <v>0.06</v>
    <v>USD</v>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v>243200</v>
    <v>New York Stock Exchange</v>
    <v>XNYS</v>
    <v>XNYS</v>
    <v>870 WINTER STREET, WALTHAM, MA, 02451 US</v>
    <v>60.2</v>
    <v>319</v>
    <v>Aerospace &amp; Defense</v>
    <v>Stock</v>
    <v>44022.999164200781</v>
    <v>320</v>
    <v>58.77</v>
    <v>88110390000</v>
    <v>RAYTHEON TECHNOLOGIES CORPORATION</v>
    <v>RAYTHEON TECHNOLOGIES CORPORATION</v>
    <v>59.1</v>
    <v>12.2332</v>
    <v>58.11</v>
    <v>59.64</v>
    <v>59.7</v>
    <v>1516269000</v>
    <v>RTX</v>
    <v>RAYTHEON TECHNOLOGIES CORPORATION (XNYS:RTX)</v>
    <v>10458000</v>
    <v>10546102</v>
    <v>1934</v>
  </rv>
  <rv s="4">
    <v>321</v>
  </rv>
  <rv s="0">
    <v>http://en.wikipedia.org/wiki/Shake_Shack</v>
    <v>Wikipedia</v>
  </rv>
  <rv s="1">
    <v>0</v>
    <v>323</v>
  </rv>
  <rv s="2">
    <v>6</v>
    <v>https://www.bing.com/th?id=AMMS_e7926709713a70d0ca1ce8199dbe50b0&amp;qlt=95</v>
    <v>324</v>
    <v>https://www.bing.com/images/search?form=xlimg&amp;q=shake+shack</v>
    <v>Image of SHAKE SHACK INC.</v>
    <v/>
  </rv>
  <rv s="0">
    <v>https://www.bing.com/financeapi/forcetrigger?t=a22voc&amp;q=XNYS%3aSHAK&amp;form=skydnc</v>
    <v>Learn more on Bing</v>
  </rv>
  <rv s="3">
    <v>en-US</v>
    <v>a22voc</v>
    <v>268435456</v>
    <v>268435457</v>
    <v>1</v>
    <v>Powered by Refinitiv</v>
    <v>0</v>
    <v>SHAKE SHACK INC. (XNYS:SHAK)</v>
    <v>3</v>
    <v>4</v>
    <v>Finance</v>
    <v>5</v>
    <v>105.84</v>
    <v>30.01</v>
    <v>1.6994</v>
    <v>0.03</v>
    <v>4.1419999999999998E-4</v>
    <v>6.2160000000000004E-4</v>
    <v>0.02</v>
    <v>USD</v>
    <v>Shake Shack Inc. operates roadside burger stands. The Company serves an American menu of burgers, hot dogs, crispy chicken, frozen custard, crinkle cut fries, shakes, beer and wine, among others. The Company's signature items are its all-natural, hormone and antibiotic-free burgers, hot dogs, crispy chicken, crinkle cut fries, shakes and frozen custard. Its menu focuses on food and beverages, crafted from a range of classic American foods. The Company's domestic menu includes a range of signature items, such as the ShackBurger, SmokeShack, Shack-cago Dog, 'Shroom Burger, seasonal frozen custard, hand-spun shakes, concretes, ShackMeister Ale, and Shack Red and Shack White wines. As of December 28, 2016, it had 114 Shacks in 13 countries and 16 states, as well as the District of Columbia. Its burgers are made with a whole-muscle blend of all-natural, hormone and antibiotic-free Angus beef, ground fresh daily, cooked to order and served on a non-genetically modified organism potato bun.</v>
    <v>7603</v>
    <v>New York Stock Exchange</v>
    <v>XNYS</v>
    <v>XNYS</v>
    <v>225 Varick St Rm 301, NEW YORK, NY, 10014-5816 US</v>
    <v>48.5</v>
    <v>325</v>
    <v>Hotels &amp; Entertainment Services</v>
    <v>Stock</v>
    <v>44022.958333367969</v>
    <v>326</v>
    <v>47.17</v>
    <v>1992660000</v>
    <v>SHAKE SHACK INC.</v>
    <v>SHAKE SHACK INC.</v>
    <v>48.13</v>
    <v>93.960499999999996</v>
    <v>48.26</v>
    <v>48.29</v>
    <v>48.31</v>
    <v>41290090</v>
    <v>SHAK</v>
    <v>SHAKE SHACK INC. (XNYS:SHAK)</v>
    <v>1001292</v>
    <v>1547500</v>
    <v>2014</v>
  </rv>
  <rv s="4">
    <v>327</v>
  </rv>
  <rv s="0">
    <v>https://www.bing.com/financeapi/forcetrigger?t=bpucur&amp;q=XNYS%3aSHLL&amp;form=skydnc</v>
    <v>Learn more on Bing</v>
  </rv>
  <rv s="10">
    <v>en-US</v>
    <v>bpucur</v>
    <v>268435456</v>
    <v>268435457</v>
    <v>1</v>
    <v>Powered by Refinitiv</v>
    <v>16</v>
    <v>TORTOISE ACQUISITION CORP. (XNYS:SHLL)</v>
    <v>10</v>
    <v>17</v>
    <v>Finance</v>
    <v>5</v>
    <v>34.67</v>
    <v>9.5</v>
    <v>-0.02</v>
    <v>-1.488E-3</v>
    <v>-7.4319999999999996E-4</v>
    <v>-0.04</v>
    <v>USD</v>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v>4</v>
    <v>New York Stock Exchange</v>
    <v>XNYS</v>
    <v>XNYS</v>
    <v>5100 W. 115TH PLACE, LEAWOOD, KS, 66211 US</v>
    <v>28.25</v>
    <v>Holding Companies</v>
    <v>Stock</v>
    <v>44022.999874305468</v>
    <v>329</v>
    <v>25.75</v>
    <v>783784600</v>
    <v>TORTOISE ACQUISITION CORP.</v>
    <v>TORTOISE ACQUISITION CORP.</v>
    <v>26.75</v>
    <v>0</v>
    <v>26.91</v>
    <v>26.89</v>
    <v>26.85</v>
    <v>29126150</v>
    <v>SHLL</v>
    <v>TORTOISE ACQUISITION CORP. (XNYS:SHLL)</v>
    <v>3457097</v>
    <v>7542781</v>
    <v>2018</v>
  </rv>
  <rv s="4">
    <v>330</v>
  </rv>
  <rv s="0">
    <v>http://en.wikipedia.org/wiki/Shopify</v>
    <v>Wikipedia</v>
  </rv>
  <rv s="1">
    <v>0</v>
    <v>332</v>
  </rv>
  <rv s="2">
    <v>6</v>
    <v>https://www.bing.com/th?id=AMMS_95f6ec536590cef8abdbd57d69e420a9&amp;qlt=95</v>
    <v>333</v>
    <v>https://www.bing.com/images/search?form=xlimg&amp;q=shopify</v>
    <v>Image of SHOPIFY INC.</v>
    <v/>
  </rv>
  <rv s="0">
    <v>https://www.bing.com/financeapi/forcetrigger?t=a22wz2&amp;q=XNYS%3aSHOP&amp;form=skydnc</v>
    <v>Learn more on Bing</v>
  </rv>
  <rv s="3">
    <v>en-US</v>
    <v>a22wz2</v>
    <v>268435456</v>
    <v>268435457</v>
    <v>1</v>
    <v>Powered by Refinitiv</v>
    <v>0</v>
    <v>SHOPIFY INC. (XNYS:SHOP)</v>
    <v>3</v>
    <v>4</v>
    <v>Finance</v>
    <v>5</v>
    <v>1059.44</v>
    <v>282.08</v>
    <v>1.6053999999999999</v>
    <v>-8.16</v>
    <v>1.686E-3</v>
    <v>-7.8459999999999988E-3</v>
    <v>1.74</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1044.8498999999999</v>
    <v>334</v>
    <v>Software &amp; IT Services</v>
    <v>Stock</v>
    <v>44022.999863992969</v>
    <v>335</v>
    <v>1018.1301</v>
    <v>121916000000</v>
    <v>SHOPIFY INC.</v>
    <v>SHOPIFY INC.</v>
    <v>1040.02</v>
    <v>0</v>
    <v>1040.02</v>
    <v>1031.8599999999999</v>
    <v>1033.5999999999999</v>
    <v>117224700</v>
    <v>SHOP</v>
    <v>SHOPIFY INC. (XNYS:SHOP)</v>
    <v>1708429</v>
    <v>2742361</v>
    <v>2004</v>
  </rv>
  <rv s="4">
    <v>336</v>
  </rv>
  <rv s="0">
    <v>https://www.bing.com/financeapi/forcetrigger?t=a1vpr7&amp;q=XNYS%3aSPCE&amp;form=skydnc</v>
    <v>Learn more on Bing</v>
  </rv>
  <rv s="10">
    <v>en-US</v>
    <v>a1vpr7</v>
    <v>268435456</v>
    <v>268435457</v>
    <v>1</v>
    <v>Powered by Refinitiv</v>
    <v>16</v>
    <v>Virgin Galactic Holdings, Inc. (XNYS:SPCE)</v>
    <v>10</v>
    <v>17</v>
    <v>Finance</v>
    <v>5</v>
    <v>42.49</v>
    <v>6.9</v>
    <v>-0.21</v>
    <v>-7.7920000000000003E-3</v>
    <v>-1.0791E-2</v>
    <v>-0.15</v>
    <v>USD</v>
    <v>Virgin Galactic Holdings, Inc., formerly Social Capital Hedosophia Holdings Corp., is an aerospace company that provides human spaceflight for private individuals and researchers. The Company is focused on developing a spaceflight system to offer customers a multi-day experience culminating in a spaceflight that includes several minutes of weightlessness and views of earth from space. Through its aerospace development subsidiary, The Spaceship Company, LLC, the Company manufactures its space vehicles in Mojave, California. Its spaceflight system consists of three primary components: its carrier aircraft, WhiteKnightTwo; its spaceship, SpaceShipTwo, and its hybrid rocket motor. SpaceShipTwo is a spaceship with the capacity to carry pilots and customers or payloads, into space and return them to earth.WhiteKnightTwo is a twin-fuselage aircraft designed to carry SpaceShipTwo up to an altitude of approximately 45,000 feet where the spaceship is released for its flight into space.</v>
    <v>721</v>
    <v>New York Stock Exchange</v>
    <v>XNYS</v>
    <v>XNYS</v>
    <v>166 N Roadrunner Pkwy Ste 1C, LAS CRUCES, NM, 88011-3003 US</v>
    <v>19.98</v>
    <v>Holding Companies</v>
    <v>Stock</v>
    <v>44022.999884293749</v>
    <v>338</v>
    <v>18.27</v>
    <v>4094459000</v>
    <v>Virgin Galactic Holdings, Inc.</v>
    <v>Virgin Galactic Holdings, Inc.</v>
    <v>19.32</v>
    <v>0</v>
    <v>19.46</v>
    <v>19.25</v>
    <v>19.100000000000001</v>
    <v>210403900</v>
    <v>SPCE</v>
    <v>Virgin Galactic Holdings, Inc. (XNYS:SPCE)</v>
    <v>27768964</v>
    <v>16081217</v>
    <v>2019</v>
  </rv>
  <rv s="4">
    <v>339</v>
  </rv>
  <rv s="0">
    <v>http://en.wikipedia.org/wiki/Spotify</v>
    <v>Wikipedia</v>
  </rv>
  <rv s="1">
    <v>0</v>
    <v>341</v>
  </rv>
  <rv s="2">
    <v>6</v>
    <v>https://www.bing.com/th?id=AMMS_1c7de6e75b903a0a8eb4f44eba62bf5b&amp;qlt=95</v>
    <v>342</v>
    <v>https://www.bing.com/images/search?form=xlimg&amp;q=spotify</v>
    <v>Image of Spotify Technology SA</v>
    <v/>
  </rv>
  <rv s="0">
    <v>https://www.bing.com/financeapi/forcetrigger?t=azgv7w&amp;q=XNYS%3aSPOT&amp;form=skydnc</v>
    <v>Learn more on Bing</v>
  </rv>
  <rv s="11">
    <v>en-US</v>
    <v>azgv7w</v>
    <v>268435456</v>
    <v>268435457</v>
    <v>1</v>
    <v>Powered by Refinitiv</v>
    <v>19</v>
    <v>Spotify Technology SA (XNYS:SPOT)</v>
    <v>3</v>
    <v>25</v>
    <v>Finance</v>
    <v>5</v>
    <v>279.76</v>
    <v>109.18</v>
    <v>3.45</v>
    <v>1.2939999999999998E-3</v>
    <v>1.2555E-2</v>
    <v>0.36</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278.93</v>
    <v>343</v>
    <v>Software &amp; IT Services</v>
    <v>Stock</v>
    <v>44022.999973078127</v>
    <v>344</v>
    <v>273.52</v>
    <v>51521110000</v>
    <v>Spotify Technology SA</v>
    <v>Spotify Technology SA</v>
    <v>275.45</v>
    <v>0</v>
    <v>274.79000000000002</v>
    <v>278.24</v>
    <v>278.60000000000002</v>
    <v>187492700</v>
    <v>SPOT</v>
    <v>Spotify Technology SA (XNYS:SPOT)</v>
    <v>1772324</v>
    <v>4198239</v>
    <v>2007</v>
  </rv>
  <rv s="4">
    <v>345</v>
  </rv>
  <rv s="0">
    <v>http://en.wikipedia.org/wiki/Square,_Inc.</v>
    <v>Wikipedia</v>
  </rv>
  <rv s="1">
    <v>0</v>
    <v>347</v>
  </rv>
  <rv s="2">
    <v>6</v>
    <v>https://www.bing.com/th?id=AMMS_878826beb4f985541f4b3b62b4e00be4&amp;qlt=95</v>
    <v>348</v>
    <v>https://www.bing.com/images/search?form=xlimg&amp;q=square%2c+inc.</v>
    <v>Image of SQUARE, INC.</v>
    <v/>
  </rv>
  <rv s="0">
    <v>https://www.bing.com/financeapi/forcetrigger?t=a23i8m&amp;q=XNYS%3aSQ&amp;form=skydnc</v>
    <v>Learn more on Bing</v>
  </rv>
  <rv s="3">
    <v>en-US</v>
    <v>a23i8m</v>
    <v>268435456</v>
    <v>268435457</v>
    <v>1</v>
    <v>Powered by Refinitiv</v>
    <v>0</v>
    <v>SQUARE, INC. (XNYS:SQ)</v>
    <v>3</v>
    <v>4</v>
    <v>Finance</v>
    <v>5</v>
    <v>133.81</v>
    <v>32.33</v>
    <v>2.7115</v>
    <v>-1.34</v>
    <v>3.4360000000000003E-3</v>
    <v>-1.0356000000000001E-2</v>
    <v>0.44</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129.6</v>
    <v>349</v>
    <v>Software &amp; IT Services</v>
    <v>Stock</v>
    <v>44022.999890878906</v>
    <v>350</v>
    <v>125.255</v>
    <v>56847660000</v>
    <v>SQUARE, INC.</v>
    <v>SQUARE, INC.</v>
    <v>128.38999999999999</v>
    <v>278.46769999999998</v>
    <v>129.38999999999999</v>
    <v>128.05000000000001</v>
    <v>128.49</v>
    <v>439351300</v>
    <v>SQ</v>
    <v>SQUARE, INC. (XNYS:SQ)</v>
    <v>11260837</v>
    <v>15218452</v>
    <v>2009</v>
  </rv>
  <rv s="4">
    <v>351</v>
  </rv>
  <rv s="0">
    <v>https://www.bing.com/financeapi/forcetrigger?t=a23nar&amp;q=XNYS%3aSTAG&amp;form=skydnc</v>
    <v>Learn more on Bing</v>
  </rv>
  <rv s="6">
    <v>en-US</v>
    <v>a23nar</v>
    <v>268435456</v>
    <v>268435457</v>
    <v>1</v>
    <v>Powered by Refinitiv</v>
    <v>9</v>
    <v>STAG INDUSTRIAL, INC. (XNYS:STAG)</v>
    <v>10</v>
    <v>11</v>
    <v>Finance</v>
    <v>5</v>
    <v>33.479999999999997</v>
    <v>17.54</v>
    <v>1.1386000000000001</v>
    <v>0.47</v>
    <v>0</v>
    <v>1.6296999999999999E-2</v>
    <v>0</v>
    <v>USD</v>
    <v>STAG Industrial, Inc. is a real estate investment trust. The Company is focused on the acquisition, ownership, and operation of single-tenant, industrial properties across the United States. As of December 31, 2017, the Company owned 381 buildings in 37 states with approximately 75.4 million rentable square feet, consisting of 313 warehouse/distribution buildings, 59 light manufacturing buildings, 9 flex/office buildings, and one building in redevelopment. The Company owns all of its properties and conducts its business primarily through STAG Industrial Operating Partnership, L.P. (Operating Partnership). As of December 31, 2017, the Company's properties were in various locations, such as Montgomery, Alabama; Rogers, Arkansas; Phoenix, Arizona; Camarillo, California; Golden and Grand Junction in Colorado; Avon and North Haven in Connecticut; Newark in Delaware; Daytona Beach, Ocala, Orlando and Pensacola in Florida and Calhoun, Dallas, Forest Park and Norcross in Georgia.</v>
    <v>72</v>
    <v>New York Stock Exchange</v>
    <v>XNYS</v>
    <v>XNYS</v>
    <v>One Federal Street, 23Rd Floor, BOSTON, MA, 02110 US</v>
    <v>29.37</v>
    <v>Residential &amp; Commercial REIT</v>
    <v>Stock</v>
    <v>44022.977757626562</v>
    <v>353</v>
    <v>28.414999999999999</v>
    <v>4288886000</v>
    <v>STAG INDUSTRIAL, INC.</v>
    <v>STAG INDUSTRIAL, INC.</v>
    <v>28.87</v>
    <v>40.648899999999998</v>
    <v>28.84</v>
    <v>29.31</v>
    <v>29.31</v>
    <v>148713100</v>
    <v>STAG</v>
    <v>STAG INDUSTRIAL, INC. (XNYS:STAG)</v>
    <v>1422652</v>
    <v>1613316</v>
    <v>2010</v>
  </rv>
  <rv s="4">
    <v>354</v>
  </rv>
  <rv s="0">
    <v>http://tr.wikipedia.org/wiki/AT&amp;T</v>
    <v>Wikipedia</v>
  </rv>
  <rv s="1">
    <v>0</v>
    <v>356</v>
  </rv>
  <rv s="2">
    <v>6</v>
    <v>https://www.bing.com/th?id=AMMS_22edc37b3d4ca713a66f23973844e621&amp;qlt=95</v>
    <v>357</v>
    <v>https://www.bing.com/images/search?form=xlimg&amp;q=at%26t</v>
    <v>Image of AT&amp;T INC.</v>
    <v/>
  </rv>
  <rv s="0">
    <v>https://www.bing.com/financeapi/forcetrigger?t=a23www&amp;q=XNYS%3aT&amp;form=skydnc</v>
    <v>Learn more on Bing</v>
  </rv>
  <rv s="3">
    <v>en-US</v>
    <v>a23www</v>
    <v>268435456</v>
    <v>268435457</v>
    <v>1</v>
    <v>Powered by Refinitiv</v>
    <v>0</v>
    <v>AT&amp;T INC. (XNYS:T)</v>
    <v>3</v>
    <v>4</v>
    <v>Finance</v>
    <v>5</v>
    <v>39.700000000000003</v>
    <v>26.08</v>
    <v>0.67849999999999999</v>
    <v>0.59</v>
    <v>-1.6589999999999999E-3</v>
    <v>1.9973000000000001E-2</v>
    <v>-0.05</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30.225000000000001</v>
    <v>358</v>
    <v>Telecommunications Services</v>
    <v>Stock</v>
    <v>44022.999950231249</v>
    <v>359</v>
    <v>29.45</v>
    <v>210472500000</v>
    <v>AT&amp;T INC.</v>
    <v>AT&amp;T INC.</v>
    <v>29.5</v>
    <v>15.028</v>
    <v>29.54</v>
    <v>30.13</v>
    <v>30.08</v>
    <v>7125000000</v>
    <v>T</v>
    <v>AT&amp;T INC. (XNYS:T)</v>
    <v>36893104</v>
    <v>40433588</v>
    <v>1983</v>
  </rv>
  <rv s="4">
    <v>360</v>
  </rv>
  <rv s="0">
    <v>https://www.bing.com/financeapi/forcetrigger?t=a242z2&amp;q=XNYS%3aTDOC&amp;form=skydnc</v>
    <v>Learn more on Bing</v>
  </rv>
  <rv s="6">
    <v>en-US</v>
    <v>a242z2</v>
    <v>268435456</v>
    <v>268435457</v>
    <v>1</v>
    <v>Powered by Refinitiv</v>
    <v>9</v>
    <v>Teladoc Health, Inc. (XNYS:TDOC)</v>
    <v>10</v>
    <v>11</v>
    <v>Finance</v>
    <v>5</v>
    <v>229.41499999999999</v>
    <v>54.581000000000003</v>
    <v>0.47149999999999997</v>
    <v>0.55000000000000004</v>
    <v>5.241E-4</v>
    <v>2.408E-3</v>
    <v>0.12</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v>2588</v>
    <v>New York Stock Exchange</v>
    <v>XNYS</v>
    <v>XNYS</v>
    <v>2 Manhattanville Rd Ste 203, PURCHASE, NY, 10577-2118 US</v>
    <v>230.4</v>
    <v>Healthcare Providers &amp; Services</v>
    <v>Stock</v>
    <v>44022.99960377266</v>
    <v>362</v>
    <v>224.19900000000001</v>
    <v>17980420000</v>
    <v>Teladoc Health, Inc.</v>
    <v>Teladoc Health, Inc.</v>
    <v>228</v>
    <v>0</v>
    <v>228.43</v>
    <v>228.98</v>
    <v>229.1</v>
    <v>78713040</v>
    <v>TDOC</v>
    <v>Teladoc Health, Inc. (XNYS:TDOC)</v>
    <v>1202609</v>
    <v>2901868</v>
    <v>2008</v>
  </rv>
  <rv s="4">
    <v>363</v>
  </rv>
  <rv s="0">
    <v>http://en.wikipedia.org/wiki/Uber</v>
    <v>Wikipedia</v>
  </rv>
  <rv s="1">
    <v>0</v>
    <v>365</v>
  </rv>
  <rv s="2">
    <v>6</v>
    <v>https://www.bing.com/th?id=AMMS_8dbbfb722a5b62e51991589e09078962&amp;qlt=95</v>
    <v>366</v>
    <v>https://www.bing.com/images/search?form=xlimg&amp;q=uber</v>
    <v>Image of UBER TECHNOLOGIES, INC.</v>
    <v/>
  </rv>
  <rv s="0">
    <v>https://www.bing.com/financeapi/forcetrigger?t=bptw77&amp;q=XNYS%3aUBER&amp;form=skydnc</v>
    <v>Learn more on Bing</v>
  </rv>
  <rv s="11">
    <v>en-US</v>
    <v>bptw77</v>
    <v>268435456</v>
    <v>268435457</v>
    <v>1</v>
    <v>Powered by Refinitiv</v>
    <v>19</v>
    <v>UBER TECHNOLOGIES, INC. (XNYS:UBER)</v>
    <v>3</v>
    <v>20</v>
    <v>Finance</v>
    <v>5</v>
    <v>45.627000000000002</v>
    <v>13.71</v>
    <v>-0.01</v>
    <v>3.0179999999999996E-4</v>
    <v>-3.0170000000000002E-4</v>
    <v>0.01</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33.549999999999997</v>
    <v>367</v>
    <v>Software &amp; IT Services</v>
    <v>Stock</v>
    <v>44022.999757048441</v>
    <v>368</v>
    <v>32.65</v>
    <v>57481680000</v>
    <v>UBER TECHNOLOGIES, INC.</v>
    <v>UBER TECHNOLOGIES, INC.</v>
    <v>33.14</v>
    <v>0</v>
    <v>33.15</v>
    <v>33.14</v>
    <v>33.15</v>
    <v>1733987000</v>
    <v>UBER</v>
    <v>UBER TECHNOLOGIES, INC. (XNYS:UBER)</v>
    <v>13586289</v>
    <v>25443815</v>
    <v>2010</v>
  </rv>
  <rv s="4">
    <v>369</v>
  </rv>
  <rv s="0">
    <v>http://de.wikipedia.org/wiki/Ulta_Beauty</v>
    <v>Wikipedia</v>
  </rv>
  <rv s="1">
    <v>0</v>
    <v>371</v>
  </rv>
  <rv s="2">
    <v>6</v>
    <v>https://www.bing.com/th?id=AMMS_1e0509991c0e27fe9607999f2564a996&amp;qlt=95</v>
    <v>372</v>
    <v>https://www.bing.com/images/search?form=xlimg&amp;q=ulta+beauty</v>
    <v>Image of ULTA BEAUTY, INC.</v>
    <v/>
  </rv>
  <rv s="0">
    <v>https://www.bing.com/financeapi/forcetrigger?t=a24war&amp;q=XNAS%3aULTA&amp;form=skydnc</v>
    <v>Learn more on Bing</v>
  </rv>
  <rv s="3">
    <v>en-US</v>
    <v>a24war</v>
    <v>268435456</v>
    <v>268435457</v>
    <v>1</v>
    <v>Powered by Refinitiv</v>
    <v>0</v>
    <v>ULTA BEAUTY, INC. (XNAS:ULTA)</v>
    <v>3</v>
    <v>4</v>
    <v>Finance</v>
    <v>5</v>
    <v>368.83</v>
    <v>124.05</v>
    <v>1.4442999999999999</v>
    <v>3.69</v>
    <v>5.6130000000000004E-4</v>
    <v>1.9189000000000001E-2</v>
    <v>0.11</v>
    <v>USD</v>
    <v>Ulta Beauty, Inc. is a holding company for the Ulta Beauty group of companies. The Company is a beauty retailer. The Company offers cosmetics, fragrance, skin, hair care products and salon services. The Company offers approximately 20,000 products from over 500 beauty brands across all categories, including the Company’s own private label. The Company also offers a full-service salon in every store featuring hair, skin and brow services. The Company operates approximately 970 retail stores across over 48 states and the District of Columbia and also distributes its products through its Website, which includes a collection of tips, tutorials and social content. The Company offers makeup products, such as foundation, face powder, concealer, color correcting, face primer, blush, bronzer, contouring, highlighter, setting spray, shampoos, conditioners, hair styling products, hair styling tools and perfumes. The Company also offers makeup brushes and tools, and makeup bags and cases.</v>
    <v>18000</v>
    <v>Nasdaq Stock Market</v>
    <v>XNAS</v>
    <v>XNAS</v>
    <v>1000 Remington Blvd Ste 120, BOLINGBROOK, IL, 60440-4708 US</v>
    <v>196.53</v>
    <v>373</v>
    <v>Specialty Retailers</v>
    <v>Stock</v>
    <v>44022.99953611094</v>
    <v>374</v>
    <v>191.84</v>
    <v>10828740000</v>
    <v>ULTA BEAUTY, INC.</v>
    <v>ULTA BEAUTY, INC.</v>
    <v>193.13</v>
    <v>25.622</v>
    <v>192.3</v>
    <v>195.99</v>
    <v>196.1</v>
    <v>56311710</v>
    <v>ULTA</v>
    <v>ULTA BEAUTY, INC. (XNAS:ULTA)</v>
    <v>1641540</v>
    <v>1367074</v>
    <v>2016</v>
  </rv>
  <rv s="4">
    <v>375</v>
  </rv>
  <rv s="0">
    <v>https://www.bing.com/financeapi/forcetrigger?t=a24xlh&amp;q=XNYS%3aUNH&amp;form=skydnc</v>
    <v>Learn more on Bing</v>
  </rv>
  <rv s="6">
    <v>en-US</v>
    <v>a24xlh</v>
    <v>268435456</v>
    <v>268435457</v>
    <v>1</v>
    <v>Powered by Refinitiv</v>
    <v>9</v>
    <v>UNITEDHEALTH GROUP INCORPORATED (XNYS:UNH)</v>
    <v>10</v>
    <v>11</v>
    <v>Finance</v>
    <v>5</v>
    <v>315.83999999999997</v>
    <v>187.72</v>
    <v>0.71489999999999998</v>
    <v>7.0000000000000007E-2</v>
    <v>3.9829999999999996E-3</v>
    <v>2.4039999999999999E-4</v>
    <v>1.1599999999999999</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294.24</v>
    <v>Healthcare Providers &amp; Services</v>
    <v>Stock</v>
    <v>44022.99882887656</v>
    <v>377</v>
    <v>287.10059999999999</v>
    <v>276130200000</v>
    <v>UNITEDHEALTH GROUP INCORPORATED</v>
    <v>UNITEDHEALTH GROUP INCORPORATED</v>
    <v>294.24</v>
    <v>20.3857</v>
    <v>291.16000000000003</v>
    <v>291.23</v>
    <v>292.39</v>
    <v>948379500</v>
    <v>UNH</v>
    <v>UNITEDHEALTH GROUP INCORPORATED (XNYS:UNH)</v>
    <v>2391717</v>
    <v>3567788</v>
    <v>2015</v>
  </rv>
  <rv s="4">
    <v>378</v>
  </rv>
  <rv s="0">
    <v>http://en.wikipedia.org/wiki/Unum</v>
    <v>Wikipedia</v>
  </rv>
  <rv s="1">
    <v>0</v>
    <v>380</v>
  </rv>
  <rv s="2">
    <v>6</v>
    <v>https://www.bing.com/th?id=AMMS_cf2645717dbc16ce9a6beeaec7ae6a4a&amp;qlt=95</v>
    <v>381</v>
    <v>https://www.bing.com/images/search?form=xlimg&amp;q=unum</v>
    <v>Image of UNUM GROUP</v>
    <v/>
  </rv>
  <rv s="0">
    <v>https://www.bing.com/financeapi/forcetrigger?t=a24xu2&amp;q=XNYS%3aUNM&amp;form=skydnc</v>
    <v>Learn more on Bing</v>
  </rv>
  <rv s="3">
    <v>en-US</v>
    <v>a24xu2</v>
    <v>268435456</v>
    <v>268435457</v>
    <v>1</v>
    <v>Powered by Refinitiv</v>
    <v>0</v>
    <v>UNUM GROUP (XNYS:UNM)</v>
    <v>3</v>
    <v>4</v>
    <v>Finance</v>
    <v>5</v>
    <v>33.734999999999999</v>
    <v>9.58</v>
    <v>1.6657999999999999</v>
    <v>0.97</v>
    <v>0</v>
    <v>6.2660999999999994E-2</v>
    <v>0</v>
    <v>USD</v>
    <v>Unum Group is a provider of financial protection benefits in the United States and the United Kingdom. The Company's products include disability, life, accident, critical illness, dental and vision, and other related services. Its segments include Unum US, Unum UK, Colonial Life, Closed Block and Corporate. Its Unum US segment includes group long-term and short-term disability insurance, group life and accidental death and dismemberment products, and supplemental and voluntary lines of business. Its Unum UK segment includes insurance for group long-term disability, group life, and supplemental lines of business, which include dental, individual disability and critical illness products. Its Colonial Life segment includes insurance for accident, sickness, and disability products, life products, and cancer and critical illness products issued primarily by Colonial Life &amp; Accident Insurance Company and marketed to employees. Its Closed Block segment consists of other insurance products.</v>
    <v>10300</v>
    <v>New York Stock Exchange</v>
    <v>XNYS</v>
    <v>XNYS</v>
    <v>1 Fountain Sq, CHATTANOOGA, TN, 37402-1307 US</v>
    <v>16.495000000000001</v>
    <v>382</v>
    <v>Insurance</v>
    <v>Stock</v>
    <v>44022.958333425784</v>
    <v>383</v>
    <v>15.48</v>
    <v>3148949000</v>
    <v>UNUM GROUP</v>
    <v>UNUM GROUP</v>
    <v>15.59</v>
    <v>3.2774999999999999</v>
    <v>15.48</v>
    <v>16.45</v>
    <v>16.45</v>
    <v>203420500</v>
    <v>UNM</v>
    <v>UNUM GROUP (XNYS:UNM)</v>
    <v>2401041</v>
    <v>3702259</v>
    <v>1995</v>
  </rv>
  <rv s="4">
    <v>384</v>
  </rv>
  <rv s="0">
    <v>http://en.wikipedia.org/wiki/U.S._Bancorp</v>
    <v>Wikipedia</v>
  </rv>
  <rv s="1">
    <v>0</v>
    <v>386</v>
  </rv>
  <rv s="2">
    <v>6</v>
    <v>https://www.bing.com/th?id=AMMS_92118627359b78f33a94013e8d77b22d&amp;qlt=95</v>
    <v>387</v>
    <v>https://www.bing.com/images/search?form=xlimg&amp;q=usbank</v>
    <v>Image of U.S. BANCORP</v>
    <v/>
  </rv>
  <rv s="0">
    <v>https://www.bing.com/financeapi/forcetrigger?t=a251gh&amp;q=XNYS%3aUSB&amp;form=skydnc</v>
    <v>Learn more on Bing</v>
  </rv>
  <rv s="3">
    <v>en-US</v>
    <v>a251gh</v>
    <v>268435456</v>
    <v>268435457</v>
    <v>1</v>
    <v>Powered by Refinitiv</v>
    <v>0</v>
    <v>U.S. BANCORP (XNYS:USB)</v>
    <v>3</v>
    <v>4</v>
    <v>Finance</v>
    <v>5</v>
    <v>61.11</v>
    <v>28.36</v>
    <v>1.1673</v>
    <v>2.2200000000000002</v>
    <v>-4.1159999999999999E-3</v>
    <v>6.4874000000000001E-2</v>
    <v>-0.15</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36.49</v>
    <v>388</v>
    <v>Banking Services</v>
    <v>Stock</v>
    <v>44022.998922719533</v>
    <v>389</v>
    <v>34.25</v>
    <v>51545210000</v>
    <v>U.S. BANCORP</v>
    <v>U.S. BANCORP</v>
    <v>34.42</v>
    <v>8.8381000000000007</v>
    <v>34.22</v>
    <v>36.44</v>
    <v>36.29</v>
    <v>1506289000</v>
    <v>USB</v>
    <v>U.S. BANCORP (XNYS:USB)</v>
    <v>8974925</v>
    <v>9811429</v>
    <v>1929</v>
  </rv>
  <rv s="4">
    <v>390</v>
  </rv>
  <rv s="0">
    <v>http://en.wikipedia.org/wiki/Visa_Inc.</v>
    <v>Wikipedia</v>
  </rv>
  <rv s="1">
    <v>0</v>
    <v>392</v>
  </rv>
  <rv s="2">
    <v>6</v>
    <v>https://www.bing.com/th?id=AMMS_31255cb0b4dcc5403ca8e05d252a056c&amp;qlt=95</v>
    <v>393</v>
    <v>https://www.bing.com/images/search?form=xlimg&amp;q=visa</v>
    <v>Image of VISA INC.</v>
    <v/>
  </rv>
  <rv s="0">
    <v>https://www.bing.com/financeapi/forcetrigger?t=a256cw&amp;q=XNYS%3aV&amp;form=skydnc</v>
    <v>Learn more on Bing</v>
  </rv>
  <rv s="3">
    <v>en-US</v>
    <v>a256cw</v>
    <v>268435456</v>
    <v>268435457</v>
    <v>1</v>
    <v>Powered by Refinitiv</v>
    <v>0</v>
    <v>VISA INC. (XNYS:V)</v>
    <v>3</v>
    <v>4</v>
    <v>Finance</v>
    <v>5</v>
    <v>214.17</v>
    <v>133.93</v>
    <v>0.90549999999999997</v>
    <v>0.34</v>
    <v>7.7899999999999996E-4</v>
    <v>1.769E-3</v>
    <v>0.15</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192.82</v>
    <v>394</v>
    <v>Software &amp; IT Services</v>
    <v>Stock</v>
    <v>44022.998366423439</v>
    <v>395</v>
    <v>189.44</v>
    <v>409218800000</v>
    <v>VISA INC.</v>
    <v>VISA INC.</v>
    <v>191.65</v>
    <v>34.619599999999998</v>
    <v>192.21</v>
    <v>192.55</v>
    <v>192.7</v>
    <v>2129019000</v>
    <v>V</v>
    <v>VISA INC. (XNYS:V)</v>
    <v>7674187</v>
    <v>8538341</v>
    <v>2007</v>
  </rv>
  <rv s="4">
    <v>396</v>
  </rv>
  <rv s="0">
    <v>https://www.bing.com/financeapi/forcetrigger?t=a259jc&amp;q=XNYS%3aVEEV&amp;form=skydnc</v>
    <v>Learn more on Bing</v>
  </rv>
  <rv s="6">
    <v>en-US</v>
    <v>a259jc</v>
    <v>268435456</v>
    <v>268435457</v>
    <v>1</v>
    <v>Powered by Refinitiv</v>
    <v>9</v>
    <v>VEEVA SYSTEMS INC. (XNYS:VEEV)</v>
    <v>10</v>
    <v>11</v>
    <v>Finance</v>
    <v>5</v>
    <v>260.61</v>
    <v>118.11</v>
    <v>0.95379999999999998</v>
    <v>-2.5299999999999998</v>
    <v>2.7150000000000004E-3</v>
    <v>-9.8560000000000002E-3</v>
    <v>0.69</v>
    <v>USD</v>
    <v>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v>
    <v>3501</v>
    <v>New York Stock Exchange</v>
    <v>XNYS</v>
    <v>XNYS</v>
    <v>4280 Hacienda Dr, PLEASANTON, CA, 94588-2719 US</v>
    <v>258.23</v>
    <v>Healthcare Equipment &amp; Supplies</v>
    <v>Stock</v>
    <v>44022.998592060154</v>
    <v>398</v>
    <v>251.31</v>
    <v>38541150000</v>
    <v>VEEVA SYSTEMS INC.</v>
    <v>VEEVA SYSTEMS INC.</v>
    <v>256.19</v>
    <v>140.65899999999999</v>
    <v>256.69</v>
    <v>254.16</v>
    <v>254.85</v>
    <v>150146700</v>
    <v>VEEV</v>
    <v>VEEVA SYSTEMS INC. (XNYS:VEEV)</v>
    <v>636833</v>
    <v>1271816</v>
    <v>2007</v>
  </rv>
  <rv s="4">
    <v>399</v>
  </rv>
  <rv s="0">
    <v>https://www.bing.com/financeapi/forcetrigger?t=ayz1tc&amp;q=XNAS%3aVXRT&amp;form=skydnc</v>
    <v>Learn more on Bing</v>
  </rv>
  <rv s="7">
    <v>en-US</v>
    <v>ayz1tc</v>
    <v>268435456</v>
    <v>268435457</v>
    <v>1</v>
    <v>Powered by Refinitiv</v>
    <v>12</v>
    <v>VAXART, INC. (XNAS:VXRT)</v>
    <v>10</v>
    <v>13</v>
    <v>Finance</v>
    <v>5</v>
    <v>14.3</v>
    <v>0.25430000000000003</v>
    <v>0.2848</v>
    <v>-0.21</v>
    <v>-1.2531E-2</v>
    <v>-2.5640999999999997E-2</v>
    <v>-0.1</v>
    <v>USD</v>
    <v>Vaxart, Inc., formerly Aviragen Therapeutics, Inc., is focused on the discovery and development of direct-acting antivirals to treat infections that affect patients globally. The Company has three product candidates in clinical development that address viral infections that have limited therapeutic options. Its products include vapendavir, an oral treatment for human rhinovirus (HRV) upper respiratory infections in moderate-to-severe asthmatics in Phase IIb SPIRITUS trial; BTA585, an oral fusion (F) protein inhibitor in Phase II development for the treatment and prevention of respiratory syncytial virus (RSV) infections, and BTA074, a topical antiviral treatment in Phase II development for condyloma caused by human papillomavirus Types 6 and 11. It has preclinical RSV non-fusion inhibitor program. It has focused its research and drug development capabilities on discovering and developing small molecule compounds that can prevent or treat infectious diseases.</v>
    <v>28</v>
    <v>Nasdaq Stock Market</v>
    <v>XNAS</v>
    <v>XNAS</v>
    <v>385 Oyster Point Boulevard, Suite 9A, SOUTH SAN FRANCISCO, CA, 94080 US</v>
    <v>8.15</v>
    <v>Biotechnology &amp; Medical Research</v>
    <v>Stock</v>
    <v>44022.999882106247</v>
    <v>401</v>
    <v>7.61</v>
    <v>607569600</v>
    <v>VAXART, INC.</v>
    <v>VAXART, INC.</v>
    <v>8.0500000000000007</v>
    <v>8.19</v>
    <v>7.98</v>
    <v>7.88</v>
    <v>74184320</v>
    <v>VXRT</v>
    <v>VAXART, INC. (XNAS:VXRT)</v>
    <v>10347165</v>
    <v>31504033</v>
    <v>1969</v>
  </rv>
  <rv s="4">
    <v>402</v>
  </rv>
  <rv s="0">
    <v>http://en.wikipedia.org/wiki/Wells_Fargo</v>
    <v>Wikipedia</v>
  </rv>
  <rv s="1">
    <v>126</v>
    <v>404</v>
  </rv>
  <rv s="2">
    <v>6</v>
    <v>https://www.bing.com/th?id=AMMS_97bd8dad8c0360a49d8c3a8c9f408be5&amp;qlt=95</v>
    <v>405</v>
    <v>https://www.bing.com/images/search?form=xlimg&amp;q=wells+fargo</v>
    <v>Image of WELLS FARGO &amp; COMPANY</v>
    <v/>
  </rv>
  <rv s="0">
    <v>https://www.bing.com/financeapi/forcetrigger?t=a25tgh&amp;q=XNYS%3aWFC&amp;form=skydnc</v>
    <v>Learn more on Bing</v>
  </rv>
  <rv s="3">
    <v>en-US</v>
    <v>a25tgh</v>
    <v>268435456</v>
    <v>268435457</v>
    <v>1</v>
    <v>Powered by Refinitiv</v>
    <v>0</v>
    <v>WELLS FARGO &amp; COMPANY (XNYS:WFC)</v>
    <v>3</v>
    <v>4</v>
    <v>Finance</v>
    <v>5</v>
    <v>54.75</v>
    <v>22</v>
    <v>1.1465000000000001</v>
    <v>1.43</v>
    <v>1.9629999999999999E-3</v>
    <v>5.9484000000000002E-2</v>
    <v>0.05</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25.53</v>
    <v>406</v>
    <v>Banking Services</v>
    <v>Stock</v>
    <v>44022.999923784373</v>
    <v>407</v>
    <v>24.15</v>
    <v>98563940000</v>
    <v>WELLS FARGO &amp; COMPANY</v>
    <v>WELLS FARGO &amp; COMPANY</v>
    <v>24.18</v>
    <v>8.4902999999999995</v>
    <v>24.04</v>
    <v>25.47</v>
    <v>25.52</v>
    <v>4099998000</v>
    <v>WFC</v>
    <v>WELLS FARGO &amp; COMPANY (XNYS:WFC)</v>
    <v>56483330</v>
    <v>53345372</v>
    <v>1929</v>
  </rv>
  <rv s="4">
    <v>408</v>
  </rv>
  <rv s="0">
    <v>https://www.bing.com/financeapi/forcetrigger?t=a25w8m&amp;q=XNAS%3aWING&amp;form=skydnc</v>
    <v>Learn more on Bing</v>
  </rv>
  <rv s="6">
    <v>en-US</v>
    <v>a25w8m</v>
    <v>268435456</v>
    <v>268435457</v>
    <v>1</v>
    <v>Powered by Refinitiv</v>
    <v>9</v>
    <v>WINGSTOP INC. (XNAS:WING)</v>
    <v>10</v>
    <v>11</v>
    <v>Finance</v>
    <v>5</v>
    <v>146.13</v>
    <v>44.27</v>
    <v>1.143</v>
    <v>-0.65</v>
    <v>1.2069000000000002E-2</v>
    <v>-4.7039999999999998E-3</v>
    <v>1.66</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138.97</v>
    <v>Hotels &amp; Entertainment Services</v>
    <v>Stock</v>
    <v>44022.918472650003</v>
    <v>410</v>
    <v>135.16999999999999</v>
    <v>4088129000</v>
    <v>WINGSTOP INC.</v>
    <v>WINGSTOP INC.</v>
    <v>138.77000000000001</v>
    <v>186.86949999999999</v>
    <v>138.19</v>
    <v>137.54</v>
    <v>139.19999999999999</v>
    <v>29583390</v>
    <v>WING</v>
    <v>WINGSTOP INC. (XNAS:WING)</v>
    <v>371851</v>
    <v>747297</v>
    <v>2015</v>
  </rv>
  <rv s="4">
    <v>411</v>
  </rv>
  <rv s="0">
    <v>http://en.wikipedia.org/wiki/Waste_Management_(corporation)</v>
    <v>Wikipedia</v>
  </rv>
  <rv s="1">
    <v>0</v>
    <v>413</v>
  </rv>
  <rv s="2">
    <v>6</v>
    <v>https://www.bing.com/th?id=AMMS_5e7d3642a4c7b151c5a535b3122e2f24&amp;qlt=95</v>
    <v>414</v>
    <v>https://www.bing.com/images/search?form=xlimg&amp;q=waste+management+inc</v>
    <v>Image of WASTE MANAGEMENT, INC.</v>
    <v/>
  </rv>
  <rv s="0">
    <v>https://www.bing.com/financeapi/forcetrigger?t=a25xjc&amp;q=XNYS%3aWM&amp;form=skydnc</v>
    <v>Learn more on Bing</v>
  </rv>
  <rv s="3">
    <v>en-US</v>
    <v>a25xjc</v>
    <v>268435456</v>
    <v>268435457</v>
    <v>1</v>
    <v>Powered by Refinitiv</v>
    <v>0</v>
    <v>WASTE MANAGEMENT, INC. (XNYS:WM)</v>
    <v>3</v>
    <v>4</v>
    <v>Finance</v>
    <v>5</v>
    <v>126.79</v>
    <v>85.34</v>
    <v>0.72440000000000004</v>
    <v>1.74</v>
    <v>6.7419999999999991E-4</v>
    <v>1.7044999999999998E-2</v>
    <v>7.0000000000000007E-2</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103.86</v>
    <v>415</v>
    <v>Professional &amp; Commercial Services</v>
    <v>Stock</v>
    <v>44022.998569941403</v>
    <v>416</v>
    <v>102.02</v>
    <v>43080310000</v>
    <v>WASTE MANAGEMENT, INC.</v>
    <v>WASTE MANAGEMENT, INC.</v>
    <v>102.02</v>
    <v>25.879300000000001</v>
    <v>102.08</v>
    <v>103.82</v>
    <v>103.89</v>
    <v>422025000</v>
    <v>WM</v>
    <v>WASTE MANAGEMENT, INC. (XNYS:WM)</v>
    <v>1189221</v>
    <v>2293741</v>
    <v>1995</v>
  </rv>
  <rv s="4">
    <v>417</v>
  </rv>
  <rv s="0">
    <v>http://en.wikipedia.org/wiki/Walmart</v>
    <v>Wikipedia</v>
  </rv>
  <rv s="1">
    <v>0</v>
    <v>419</v>
  </rv>
  <rv s="2">
    <v>6</v>
    <v>https://www.bing.com/th?id=AMMS_bda71e2736b0e1c236099c12cbe43c51&amp;qlt=95</v>
    <v>420</v>
    <v>https://www.bing.com/images/search?form=xlimg&amp;q=walmart</v>
    <v>Image of WALMART INC.</v>
    <v/>
  </rv>
  <rv s="0">
    <v>https://www.bing.com/financeapi/forcetrigger?t=a25ya2&amp;q=XNYS%3aWMT&amp;form=skydnc</v>
    <v>Learn more on Bing</v>
  </rv>
  <rv s="3">
    <v>en-US</v>
    <v>a25ya2</v>
    <v>268435456</v>
    <v>268435457</v>
    <v>1</v>
    <v>Powered by Refinitiv</v>
    <v>0</v>
    <v>WALMART INC. (XNYS:WMT)</v>
    <v>3</v>
    <v>4</v>
    <v>Finance</v>
    <v>5</v>
    <v>133.38</v>
    <v>102</v>
    <v>0.31369999999999998</v>
    <v>2.93</v>
    <v>-8.4180000000000008E-4</v>
    <v>2.2934999999999997E-2</v>
    <v>-0.11</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131.37</v>
    <v>421</v>
    <v>Food &amp; Drug Retailing</v>
    <v>Stock</v>
    <v>44022.999424235939</v>
    <v>422</v>
    <v>127.26</v>
    <v>361782100000</v>
    <v>WALMART INC.</v>
    <v>WALMART INC.</v>
    <v>128.73500000000001</v>
    <v>24.296500000000002</v>
    <v>127.75</v>
    <v>130.68</v>
    <v>130.57</v>
    <v>2831953000</v>
    <v>WMT</v>
    <v>WALMART INC. (XNYS:WMT)</v>
    <v>14745626</v>
    <v>9934602</v>
    <v>1969</v>
  </rv>
  <rv s="4">
    <v>423</v>
  </rv>
  <rv s="0">
    <v>http://en.wikipedia.org/wiki/Slack_Technologies</v>
    <v>Wikipedia</v>
  </rv>
  <rv s="1">
    <v>0</v>
    <v>425</v>
  </rv>
  <rv s="2">
    <v>6</v>
    <v>https://www.bing.com/th?id=AMMS_4beca558cb36f676a79fb72f9bd6dfb3&amp;qlt=95</v>
    <v>426</v>
    <v>https://www.bing.com/images/search?form=xlimg&amp;q=slack+technologies</v>
    <v>Image of SLACK TECHNOLOGIES, INC.</v>
    <v/>
  </rv>
  <rv s="0">
    <v>https://www.bing.com/financeapi/forcetrigger?t=bqievh&amp;q=XNYS%3aWORK&amp;form=skydnc</v>
    <v>Learn more on Bing</v>
  </rv>
  <rv s="11">
    <v>en-US</v>
    <v>bqievh</v>
    <v>268435456</v>
    <v>268435457</v>
    <v>1</v>
    <v>Powered by Refinitiv</v>
    <v>19</v>
    <v>SLACK TECHNOLOGIES, INC. (XNYS:WORK)</v>
    <v>3</v>
    <v>20</v>
    <v>Finance</v>
    <v>5</v>
    <v>40.07</v>
    <v>15.1</v>
    <v>-0.18</v>
    <v>1.0343E-2</v>
    <v>-5.2910000000000006E-3</v>
    <v>0.35</v>
    <v>USD</v>
    <v>Slack Technologies, Inc. is engaged in offering Slack, a team communication tool. The Company's Slack allows users to organize their team conversations in open channels; make a channel for a project, a topic or a team, and create private channels and invite team members. Slack indexes and archives messages, notifications and files. Slack allows developers to create applications for an interface with bot users, slash commands and notifications. Its application program interfaces (APIs) can be used alone or in conjunction with each other to build various kinds of Slack applications. The Events API uses Slack's object-driven OAuth scope system to control access to events.</v>
    <v>2045</v>
    <v>New York Stock Exchange</v>
    <v>XNYS</v>
    <v>XNYS</v>
    <v>500 Howard St, SAN FRANCISCO, CA, 94105 US</v>
    <v>34.26</v>
    <v>427</v>
    <v>Software &amp; IT Services</v>
    <v>Stock</v>
    <v>44022.999988888281</v>
    <v>428</v>
    <v>33.17</v>
    <v>19177020000</v>
    <v>SLACK TECHNOLOGIES, INC.</v>
    <v>SLACK TECHNOLOGIES, INC.</v>
    <v>34.18</v>
    <v>0</v>
    <v>34.020000000000003</v>
    <v>33.840000000000003</v>
    <v>34.19</v>
    <v>563698300</v>
    <v>WORK</v>
    <v>SLACK TECHNOLOGIES, INC. (XNYS:WORK)</v>
    <v>12095197</v>
    <v>26538635</v>
    <v>2009</v>
  </rv>
  <rv s="4">
    <v>429</v>
  </rv>
  <rv s="0">
    <v>https://www.bing.com/financeapi/forcetrigger?t=a262jc&amp;q=XNYS%3aWST&amp;form=skydnc</v>
    <v>Learn more on Bing</v>
  </rv>
  <rv s="6">
    <v>en-US</v>
    <v>a262jc</v>
    <v>268435456</v>
    <v>268435457</v>
    <v>1</v>
    <v>Powered by Refinitiv</v>
    <v>9</v>
    <v>WEST PHARMACEUTICAL SERVICES, INC. (XNYS:WST)</v>
    <v>10</v>
    <v>11</v>
    <v>Finance</v>
    <v>5</v>
    <v>236.61</v>
    <v>120.12</v>
    <v>1.1189</v>
    <v>-3.7</v>
    <v>0</v>
    <v>-1.5682999999999999E-2</v>
    <v>0</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8200</v>
    <v>New York Stock Exchange</v>
    <v>XNYS</v>
    <v>XNYS</v>
    <v>530 HERMAN O WEST DR, EXTON, PA, 19341-1147 US</v>
    <v>235.94499999999999</v>
    <v>Healthcare Equipment &amp; Supplies</v>
    <v>Stock</v>
    <v>44022.958333344533</v>
    <v>431</v>
    <v>229.93</v>
    <v>17364970000</v>
    <v>WEST PHARMACEUTICAL SERVICES, INC.</v>
    <v>WEST PHARMACEUTICAL SERVICES, INC.</v>
    <v>235.83</v>
    <v>68.304500000000004</v>
    <v>235.93</v>
    <v>232.23</v>
    <v>232.23</v>
    <v>73602230</v>
    <v>WST</v>
    <v>WEST PHARMACEUTICAL SERVICES, INC. (XNYS:WST)</v>
    <v>431808</v>
    <v>662324</v>
    <v>1923</v>
  </rv>
  <rv s="4">
    <v>432</v>
  </rv>
  <rv s="0">
    <v>https://www.bing.com/financeapi/forcetrigger?t=a26h2w&amp;q=XNAS%3aZLAB&amp;form=skydnc</v>
    <v>Learn more on Bing</v>
  </rv>
  <rv s="8">
    <v>en-US</v>
    <v>a26h2w</v>
    <v>268435456</v>
    <v>268435457</v>
    <v>1</v>
    <v>Powered by Refinitiv</v>
    <v>14</v>
    <v>ZAI LAB LIMITED (XNAS:ZLAB)</v>
    <v>10</v>
    <v>15</v>
    <v>Finance</v>
    <v>5</v>
    <v>89.48</v>
    <v>29.43</v>
    <v>-2.5099999999999998</v>
    <v>0</v>
    <v>-2.8051E-2</v>
    <v>0</v>
    <v>USD</v>
    <v>Zai Lab Ltd is a biopharmaceutical company. The Company is focused on discovering or licensing, developing and commercializing proprietary therapeutics that address areas of large unmet medical need in the China market, including in the fields of oncology, autoimmune and infectious diseases. The Company has a broad pipeline of proprietary drug candidates that range from discovery stage to late-stage clinical programs. These include three drug candidates with greater China rights and three drug candidates with global rights. The greater China rights drug candidates include Niraparib (ZL-2306), Omadacycline (ZL-2401) and ZL-2301. The global rights drug candidates include Fugan (ZL-3101), ZL-2302 and ZL-1101.</v>
    <v>692</v>
    <v>Nasdaq Stock Market</v>
    <v>XNAS</v>
    <v>XNAS</v>
    <v>4560 Jinke Road, Bldg. 1, 4F, Pudong, SHANGHAI, SHANGHAI, 201210 CN</v>
    <v>89.15</v>
    <v>Biotechnology &amp; Medical Research</v>
    <v>Stock</v>
    <v>44022.849179560159</v>
    <v>434</v>
    <v>85.3</v>
    <v>6681965000</v>
    <v>ZAI LAB LIMITED</v>
    <v>ZAI LAB LIMITED</v>
    <v>88.1</v>
    <v>89.48</v>
    <v>86.97</v>
    <v>86.97</v>
    <v>74675510</v>
    <v>ZLAB</v>
    <v>ZAI LAB LIMITED (XNAS:ZLAB)</v>
    <v>461445</v>
    <v>467017</v>
    <v>2013</v>
  </rv>
  <rv s="4">
    <v>435</v>
  </rv>
  <rv s="0">
    <v>http://en.wikipedia.org/wiki/Zoom_Video_Communications</v>
    <v>Wikipedia</v>
  </rv>
  <rv s="1">
    <v>0</v>
    <v>437</v>
  </rv>
  <rv s="2">
    <v>6</v>
    <v>https://www.bing.com/th?id=AMMS_166de0c9400c7b6e4dde6f49a3ff8527&amp;qlt=95</v>
    <v>438</v>
    <v>https://www.bing.com/images/search?form=xlimg&amp;q=zoom+owner</v>
    <v>Image of ZOOM VIDEO COMMUNICATIONS, INC.</v>
    <v/>
  </rv>
  <rv s="0">
    <v>https://www.bing.com/financeapi/forcetrigger?t=bpoxyc&amp;q=XNAS%3aZM&amp;form=skydnc</v>
    <v>Learn more on Bing</v>
  </rv>
  <rv s="11">
    <v>en-US</v>
    <v>bpoxyc</v>
    <v>268435456</v>
    <v>268435457</v>
    <v>1</v>
    <v>Powered by Refinitiv</v>
    <v>19</v>
    <v>ZOOM VIDEO COMMUNICATIONS, INC. (XNAS:ZM)</v>
    <v>3</v>
    <v>20</v>
    <v>Finance</v>
    <v>5</v>
    <v>275.87</v>
    <v>60.967500000000001</v>
    <v>6.35</v>
    <v>2.4650000000000002E-3</v>
    <v>2.3559999999999998E-2</v>
    <v>0.68</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278.16000000000003</v>
    <v>439</v>
    <v>Software &amp; IT Services</v>
    <v>Stock</v>
    <v>44022.999834166403</v>
    <v>440</v>
    <v>268.64</v>
    <v>76032400000</v>
    <v>ZOOM VIDEO COMMUNICATIONS, INC.</v>
    <v>ZOOM VIDEO COMMUNICATIONS, INC.</v>
    <v>271.77</v>
    <v>1585.4110000000001</v>
    <v>269.52</v>
    <v>275.87</v>
    <v>276.55</v>
    <v>282103000</v>
    <v>ZM</v>
    <v>ZOOM VIDEO COMMUNICATIONS, INC. (XNAS:ZM)</v>
    <v>6354790</v>
    <v>10503106</v>
    <v>2011</v>
  </rv>
  <rv s="4">
    <v>441</v>
  </rv>
  <rv s="0">
    <v>https://www.bing.com/financeapi/forcetrigger?t=a23dkr&amp;q=ARCX%3aSPHD&amp;form=skydnc</v>
    <v>Learn more on Bing</v>
  </rv>
  <rv s="14">
    <v>en-US</v>
    <v>a23dkr</v>
    <v>268435456</v>
    <v>268435459</v>
    <v>1</v>
    <v>Powered by Refinitiv</v>
    <v>26</v>
    <v>Invesco S&amp;P500 HD LV (ARCX:SPHD)</v>
    <v>27</v>
    <v>28</v>
    <v>Finance</v>
    <v>29</v>
    <v>44.42</v>
    <v>25.38</v>
    <v>0.84689999999999999</v>
    <v>0.92</v>
    <v>-1.224E-3</v>
    <v>2.8957999999999998E-2</v>
    <v>-0.04</v>
    <v>USD</v>
    <v>NYSE Arca</v>
    <v>ARCX</v>
    <v>3.0000000000000001E-3</v>
    <v>32.700000000000003</v>
    <v>ETF</v>
    <v>44022.996188298435</v>
    <v>443</v>
    <v>31.79</v>
    <v>2475335125.6739998</v>
    <v>Invesco S&amp;P500 HD LV</v>
    <v>31.79</v>
    <v>31.77</v>
    <v>32.69</v>
    <v>32.65</v>
    <v>SPHD</v>
    <v>Invesco S&amp;P500 HD LV (ARCX:SPHD)</v>
    <v>1062305</v>
    <v>1186386</v>
  </rv>
  <rv s="4">
    <v>444</v>
  </rv>
  <rv s="0">
    <v>https://www.bing.com/financeapi/forcetrigger?t=a1zgdm&amp;q=ARCX%3aPALL&amp;form=skydnc</v>
    <v>Learn more on Bing</v>
  </rv>
  <rv s="14">
    <v>en-US</v>
    <v>a1zgdm</v>
    <v>268435456</v>
    <v>268435459</v>
    <v>1</v>
    <v>Powered by Refinitiv</v>
    <v>26</v>
    <v>Aberdeen:SP Palladium (ARCX:PALL)</v>
    <v>27</v>
    <v>28</v>
    <v>Finance</v>
    <v>29</v>
    <v>273.16379999999998</v>
    <v>130.04</v>
    <v>0.39129999999999998</v>
    <v>3.16</v>
    <v>-9.0879999999999997E-4</v>
    <v>1.7183999999999998E-2</v>
    <v>-0.17</v>
    <v>USD</v>
    <v>NYSE Arca</v>
    <v>ARCX</v>
    <v>6.0000000000000001E-3</v>
    <v>187.14</v>
    <v>ETF</v>
    <v>44022.877067534377</v>
    <v>446</v>
    <v>184.13</v>
    <v>263816104.05000001</v>
    <v>Aberdeen:SP Palladium</v>
    <v>184.88</v>
    <v>183.89</v>
    <v>187.05</v>
    <v>186.88</v>
    <v>PALL</v>
    <v>Aberdeen:SP Palladium (ARCX:PALL)</v>
    <v>31491</v>
    <v>27698</v>
  </rv>
  <rv s="4">
    <v>447</v>
  </rv>
  <rv s="0">
    <v>https://www.bing.com/financeapi/forcetrigger?t=a2145r&amp;q=ARCX%3aPPA&amp;form=skydnc</v>
    <v>Learn more on Bing</v>
  </rv>
  <rv s="14">
    <v>en-US</v>
    <v>a2145r</v>
    <v>268435456</v>
    <v>268435459</v>
    <v>1</v>
    <v>Powered by Refinitiv</v>
    <v>26</v>
    <v>Invesco Aerospace (ARCX:PPA)</v>
    <v>27</v>
    <v>28</v>
    <v>Finance</v>
    <v>30</v>
    <v>73.994900000000001</v>
    <v>39.595799999999997</v>
    <v>0.96730000000000005</v>
    <v>0.9</v>
    <v>-1.5968E-2</v>
    <v>1.7198999999999999E-2</v>
    <v>-0.85</v>
    <v>USD</v>
    <v>NYSE Arca</v>
    <v>ARCX</v>
    <v>6.0999999999999995E-3</v>
    <v>53.307099999999998</v>
    <v>ETF</v>
    <v>44022.833337592187</v>
    <v>449</v>
    <v>52.2</v>
    <v>696035923.99000001</v>
    <v>Invesco Aerospace</v>
    <v>52.38</v>
    <v>52.33</v>
    <v>53.23</v>
    <v>52.38</v>
    <v>PPA</v>
    <v>Invesco Aerospace (ARCX:PPA)</v>
    <v>47329</v>
    <v>68129</v>
  </rv>
  <rv s="4">
    <v>450</v>
  </rv>
  <rv s="0">
    <v>https://www.bing.com/financeapi/forcetrigger?t=a25o5r&amp;q=ARCX%3aVYM&amp;form=skydnc</v>
    <v>Learn more on Bing</v>
  </rv>
  <rv s="14">
    <v>en-US</v>
    <v>a25o5r</v>
    <v>268435456</v>
    <v>268435459</v>
    <v>1</v>
    <v>Powered by Refinitiv</v>
    <v>26</v>
    <v>Vanguard Hi Dv Yld;ETF (ARCX:VYM)</v>
    <v>27</v>
    <v>28</v>
    <v>Finance</v>
    <v>29</v>
    <v>94.86</v>
    <v>60.07</v>
    <v>0.88419999999999999</v>
    <v>1.56</v>
    <v>-4.5490000000000001E-3</v>
    <v>2.0111E-2</v>
    <v>-0.36</v>
    <v>USD</v>
    <v>NYSE Arca</v>
    <v>ARCX</v>
    <v>8.0000000000000004E-4</v>
    <v>79.19</v>
    <v>ETF</v>
    <v>44022.991468796092</v>
    <v>452</v>
    <v>77.64</v>
    <v>25585600088.990002</v>
    <v>Vanguard Hi Dv Yld;ETF</v>
    <v>77.64</v>
    <v>77.569999999999993</v>
    <v>79.13</v>
    <v>78.77</v>
    <v>VYM</v>
    <v>Vanguard Hi Dv Yld;ETF (ARCX:VYM)</v>
    <v>1329931</v>
    <v>1930074</v>
  </rv>
  <rv s="4">
    <v>453</v>
  </rv>
  <rv s="0">
    <v>https://www.bing.com/financeapi/forcetrigger?t=a22m27&amp;q=ARCX%3aSCHD&amp;form=skydnc</v>
    <v>Learn more on Bing</v>
  </rv>
  <rv s="14">
    <v>en-US</v>
    <v>a22m27</v>
    <v>268435456</v>
    <v>268435459</v>
    <v>1</v>
    <v>Powered by Refinitiv</v>
    <v>26</v>
    <v>Schwab Str:US Div Eq ETF (ARCX:SCHD)</v>
    <v>27</v>
    <v>28</v>
    <v>Finance</v>
    <v>29</v>
    <v>59.56</v>
    <v>38.825000000000003</v>
    <v>0.98029999999999995</v>
    <v>1.1200000000000001</v>
    <v>1.165E-3</v>
    <v>2.2235000000000001E-2</v>
    <v>0.06</v>
    <v>USD</v>
    <v>NYSE Arca</v>
    <v>ARCX</v>
    <v>7.000000000000001E-4</v>
    <v>51.53</v>
    <v>ETF</v>
    <v>44022.921701770312</v>
    <v>455</v>
    <v>50.37</v>
    <v>11125665085.860001</v>
    <v>Schwab Str:US Div Eq ETF</v>
    <v>50.37</v>
    <v>50.37</v>
    <v>51.49</v>
    <v>51.55</v>
    <v>SCHD</v>
    <v>Schwab Str:US Div Eq ETF (ARCX:SCHD)</v>
    <v>1284326</v>
    <v>2199014</v>
  </rv>
  <rv s="4">
    <v>456</v>
  </rv>
  <rv s="0">
    <v>https://www.bing.com/financeapi/forcetrigger?t=a25cbh&amp;q=ARCX%3aVIG&amp;form=skydnc</v>
    <v>Learn more on Bing</v>
  </rv>
  <rv s="14">
    <v>en-US</v>
    <v>a25cbh</v>
    <v>268435456</v>
    <v>268435459</v>
    <v>1</v>
    <v>Powered by Refinitiv</v>
    <v>26</v>
    <v>Vanguard Div A I;ETF (ARCX:VIG)</v>
    <v>27</v>
    <v>28</v>
    <v>Finance</v>
    <v>29</v>
    <v>130.91</v>
    <v>87.711299999999994</v>
    <v>0.85940000000000005</v>
    <v>1.07</v>
    <v>1.678E-3</v>
    <v>9.0580000000000001E-3</v>
    <v>0.2</v>
    <v>USD</v>
    <v>NYSE Arca</v>
    <v>ARCX</v>
    <v>8.0000000000000004E-4</v>
    <v>119.27</v>
    <v>ETF</v>
    <v>44022.952688657031</v>
    <v>458</v>
    <v>117.52</v>
    <v>42558745752.559998</v>
    <v>Vanguard Div A I;ETF</v>
    <v>118.05</v>
    <v>118.13</v>
    <v>119.2</v>
    <v>119.4</v>
    <v>VIG</v>
    <v>Vanguard Div A I;ETF (ARCX:VIG)</v>
    <v>990178</v>
    <v>1407187</v>
  </rv>
  <rv s="4">
    <v>459</v>
  </rv>
  <rv s="0">
    <v>https://www.bing.com/financeapi/forcetrigger?t=a1muvh&amp;q=XNAS%3aACWX&amp;form=skydnc</v>
    <v>Learn more on Bing</v>
  </rv>
  <rv s="14">
    <v>en-US</v>
    <v>a1muvh</v>
    <v>268435456</v>
    <v>268435459</v>
    <v>1</v>
    <v>Powered by Refinitiv</v>
    <v>26</v>
    <v>iShares:MSCI ACWI XUS (XNAS:ACWX)</v>
    <v>27</v>
    <v>28</v>
    <v>Finance</v>
    <v>30</v>
    <v>50.03</v>
    <v>32.4</v>
    <v>1.0195000000000001</v>
    <v>0.25</v>
    <v>-3.5339999999999998E-3</v>
    <v>5.5950000000000001E-3</v>
    <v>-0.1588</v>
    <v>USD</v>
    <v>Nasdaq Stock Market</v>
    <v>XNAS</v>
    <v>3.2000000000000002E-3</v>
    <v>44.93</v>
    <v>ETF</v>
    <v>44022.833350022658</v>
    <v>461</v>
    <v>44.52</v>
    <v>2868429189.3899999</v>
    <v>iShares:MSCI ACWI XUS</v>
    <v>44.74</v>
    <v>44.68</v>
    <v>44.93</v>
    <v>44.7712</v>
    <v>ACWX</v>
    <v>iShares:MSCI ACWI XUS (XNAS:ACWX)</v>
    <v>1622303</v>
    <v>1680187</v>
  </rv>
  <rv s="4">
    <v>462</v>
  </rv>
  <rv s="0">
    <v>https://www.bing.com/financeapi/forcetrigger?t=a1ro52&amp;q=ARCX%3aEDV&amp;form=skydnc</v>
    <v>Learn more on Bing</v>
  </rv>
  <rv s="14">
    <v>en-US</v>
    <v>a1ro52</v>
    <v>268435456</v>
    <v>268435459</v>
    <v>1</v>
    <v>Powered by Refinitiv</v>
    <v>26</v>
    <v>Vanguard Ext Dur T;ETF (ARCX:EDV)</v>
    <v>27</v>
    <v>28</v>
    <v>Finance</v>
    <v>29</v>
    <v>189.78</v>
    <v>123.3</v>
    <v>1.4255</v>
    <v>-0.79</v>
    <v>5.9049999999999999E-5</v>
    <v>-4.6439999999999997E-3</v>
    <v>0.01</v>
    <v>USD</v>
    <v>NYSE Arca</v>
    <v>ARCX</v>
    <v>7.000000000000001E-4</v>
    <v>171.77</v>
    <v>ETF</v>
    <v>44022.851749953123</v>
    <v>464</v>
    <v>169.1</v>
    <v>1493954489.55</v>
    <v>Vanguard Ext Dur T;ETF</v>
    <v>171.43</v>
    <v>170.13</v>
    <v>169.34</v>
    <v>169.35</v>
    <v>EDV</v>
    <v>Vanguard Ext Dur T;ETF (ARCX:EDV)</v>
    <v>195911</v>
    <v>270458</v>
  </rv>
  <rv s="4">
    <v>465</v>
  </rv>
  <rv s="0">
    <v>https://www.bing.com/financeapi/forcetrigger?t=a25ldm&amp;q=ARCX%3aVT&amp;form=skydnc</v>
    <v>Learn more on Bing</v>
  </rv>
  <rv s="14">
    <v>en-US</v>
    <v>a25ldm</v>
    <v>268435456</v>
    <v>268435459</v>
    <v>1</v>
    <v>Powered by Refinitiv</v>
    <v>26</v>
    <v>Vanguard T WldStk;ETF (ARCX:VT)</v>
    <v>27</v>
    <v>28</v>
    <v>Finance</v>
    <v>29</v>
    <v>83.23</v>
    <v>53.7</v>
    <v>1.0296000000000001</v>
    <v>0.62</v>
    <v>0</v>
    <v>8.0789999999999994E-3</v>
    <v>0</v>
    <v>USD</v>
    <v>NYSE Arca</v>
    <v>ARCX</v>
    <v>1E-3</v>
    <v>77.37</v>
    <v>ETF</v>
    <v>44022.909502233597</v>
    <v>467</v>
    <v>76.41</v>
    <v>13062120391.75</v>
    <v>Vanguard T WldStk;ETF</v>
    <v>76.73</v>
    <v>76.739999999999995</v>
    <v>77.36</v>
    <v>77.36</v>
    <v>VT</v>
    <v>Vanguard T WldStk;ETF (ARCX:VT)</v>
    <v>1143654</v>
    <v>2162754</v>
  </rv>
  <rv s="4">
    <v>468</v>
  </rv>
  <rv s="0">
    <v>https://www.bing.com/financeapi/forcetrigger?t=a1twnm&amp;q=ARCX%3aGLD&amp;form=skydnc</v>
    <v>Learn more on Bing</v>
  </rv>
  <rv s="14">
    <v>en-US</v>
    <v>a1twnm</v>
    <v>268435456</v>
    <v>268435459</v>
    <v>1</v>
    <v>Powered by Refinitiv</v>
    <v>26</v>
    <v>SPDR Gold (ARCX:GLD)</v>
    <v>27</v>
    <v>28</v>
    <v>Finance</v>
    <v>29</v>
    <v>170.85579999999999</v>
    <v>132.13</v>
    <v>0.80700000000000005</v>
    <v>-0.44</v>
    <v>5.9109999999999995E-5</v>
    <v>-2.5940000000000004E-3</v>
    <v>0.01</v>
    <v>USD</v>
    <v>NYSE Arca</v>
    <v>ARCX</v>
    <v>4.0000000000000001E-3</v>
    <v>170.15</v>
    <v>ETF</v>
    <v>44022.99977892344</v>
    <v>470</v>
    <v>168.57</v>
    <v>66994935892.209999</v>
    <v>SPDR Gold</v>
    <v>169.95</v>
    <v>169.63</v>
    <v>169.19</v>
    <v>169.2</v>
    <v>GLD</v>
    <v>SPDR Gold (ARCX:GLD)</v>
    <v>8218013</v>
    <v>9694740</v>
  </rv>
  <rv s="4">
    <v>471</v>
  </rv>
  <rv s="0">
    <v>https://www.bing.com/financeapi/forcetrigger?t=b1o8hw&amp;q=ARCX%3aGLDM&amp;form=skydnc</v>
    <v>Learn more on Bing</v>
  </rv>
  <rv s="15">
    <v>en-US</v>
    <v>b1o8hw</v>
    <v>268435456</v>
    <v>268435459</v>
    <v>1</v>
    <v>Powered by Refinitiv</v>
    <v>31</v>
    <v>SPDR Gold MiniShares Tr (ARCX:GLDM)</v>
    <v>27</v>
    <v>32</v>
    <v>Finance</v>
    <v>29</v>
    <v>18.12</v>
    <v>13.99</v>
    <v>-0.04</v>
    <v>-2.7860000000000003E-3</v>
    <v>-2.2230000000000001E-3</v>
    <v>-0.05</v>
    <v>USD</v>
    <v>NYSE Arca</v>
    <v>ARCX</v>
    <v>1.8E-3</v>
    <v>18.04</v>
    <v>ETF</v>
    <v>44022.97687825156</v>
    <v>473</v>
    <v>17.878</v>
    <v>2521087257.0999999</v>
    <v>SPDR Gold MiniShares Tr</v>
    <v>18.03</v>
    <v>17.989999999999998</v>
    <v>17.95</v>
    <v>17.899999999999999</v>
    <v>GLDM</v>
    <v>SPDR Gold MiniShares Tr (ARCX:GLDM)</v>
    <v>1423967</v>
    <v>2180733</v>
  </rv>
  <rv s="4">
    <v>474</v>
  </rv>
  <rv s="0">
    <v>https://www.bing.com/financeapi/forcetrigger?t=a25hm7&amp;q=ARCX%3aVOO&amp;form=skydnc</v>
    <v>Learn more on Bing</v>
  </rv>
  <rv s="14">
    <v>en-US</v>
    <v>a25hm7</v>
    <v>268435456</v>
    <v>268435459</v>
    <v>1</v>
    <v>Powered by Refinitiv</v>
    <v>26</v>
    <v>Vanguard 500 Idx;ETF (ARCX:VOO)</v>
    <v>27</v>
    <v>28</v>
    <v>Finance</v>
    <v>29</v>
    <v>311.58999999999997</v>
    <v>200.55</v>
    <v>1.0004999999999999</v>
    <v>2.9</v>
    <v>4.1119999999999997E-4</v>
    <v>1.0038E-2</v>
    <v>0.12</v>
    <v>USD</v>
    <v>NYSE Arca</v>
    <v>ARCX</v>
    <v>4.0000000000000002E-4</v>
    <v>292.01</v>
    <v>ETF</v>
    <v>44022.997854432811</v>
    <v>476</v>
    <v>287.33999999999997</v>
    <v>147918757526.13</v>
    <v>Vanguard 500 Idx;ETF</v>
    <v>288.72000000000003</v>
    <v>288.89999999999998</v>
    <v>291.8</v>
    <v>291.92</v>
    <v>VOO</v>
    <v>Vanguard 500 Idx;ETF (ARCX:VOO)</v>
    <v>2712405</v>
    <v>4194610</v>
  </rv>
  <rv s="4">
    <v>477</v>
  </rv>
  <rv s="0">
    <v>https://www.bing.com/financeapi/forcetrigger?t=a1vcp2&amp;q=ARCX%3aIVES&amp;form=skydnc</v>
    <v>Learn more on Bing</v>
  </rv>
  <rv s="14">
    <v>en-US</v>
    <v>a1vcp2</v>
    <v>268435456</v>
    <v>268435459</v>
    <v>1</v>
    <v>Powered by Refinitiv</v>
    <v>26</v>
    <v>Wedbush ETFMG Gl Cld Tch (ARCX:IVES)</v>
    <v>27</v>
    <v>28</v>
    <v>Finance</v>
    <v>29</v>
    <v>39.791400000000003</v>
    <v>22.11</v>
    <v>1.2043999999999999</v>
    <v>-0.2099</v>
    <v>7.3499999999999998E-3</v>
    <v>-5.9209999999999992E-3</v>
    <v>0.25900000000000001</v>
    <v>USD</v>
    <v>NYSE Arca</v>
    <v>ARCX</v>
    <v>7.9000000000000008E-3</v>
    <v>35.619900000000001</v>
    <v>ETF</v>
    <v>43973.000000057815</v>
    <v>479</v>
    <v>34.67</v>
    <v>42197531.899999999</v>
    <v>Wedbush ETFMG Gl Cld Tch</v>
    <v>35.21</v>
    <v>35.4499</v>
    <v>35.24</v>
    <v>35.499000000000002</v>
    <v>IVES</v>
    <v>Wedbush ETFMG Gl Cld Tch (ARCX:IVES)</v>
    <v>51873</v>
    <v>14957</v>
  </rv>
  <rv s="4">
    <v>480</v>
  </rv>
  <rv s="0">
    <v>https://www.bing.com/financeapi/forcetrigger?t=a1sv3m&amp;q=ARCX%3aFHLC&amp;form=skydnc</v>
    <v>Learn more on Bing</v>
  </rv>
  <rv s="14">
    <v>en-US</v>
    <v>a1sv3m</v>
    <v>268435456</v>
    <v>268435459</v>
    <v>1</v>
    <v>Powered by Refinitiv</v>
    <v>26</v>
    <v>Fidelity MSCI Hlth Care (ARCX:FHLC)</v>
    <v>27</v>
    <v>28</v>
    <v>Finance</v>
    <v>29</v>
    <v>51.64</v>
    <v>35.74</v>
    <v>1.0129999999999999</v>
    <v>-0.1</v>
    <v>2.1870000000000001E-3</v>
    <v>-1.9850000000000002E-3</v>
    <v>0.11</v>
    <v>USD</v>
    <v>NYSE Arca</v>
    <v>ARCX</v>
    <v>8.0000000000000004E-4</v>
    <v>50.4</v>
    <v>ETF</v>
    <v>44022.922293645315</v>
    <v>482</v>
    <v>49.941600000000001</v>
    <v>1914528525</v>
    <v>Fidelity MSCI Hlth Care</v>
    <v>50.4</v>
    <v>50.39</v>
    <v>50.29</v>
    <v>50.4</v>
    <v>FHLC</v>
    <v>Fidelity MSCI Hlth Care (ARCX:FHLC)</v>
    <v>132265</v>
    <v>200056</v>
  </rv>
  <rv s="4">
    <v>483</v>
  </rv>
  <rv s="0">
    <v>https://www.bing.com/financeapi/forcetrigger?t=a25bqh&amp;q=ARCX%3aVHT&amp;form=skydnc</v>
    <v>Learn more on Bing</v>
  </rv>
  <rv s="14">
    <v>en-US</v>
    <v>a25bqh</v>
    <v>268435456</v>
    <v>268435459</v>
    <v>1</v>
    <v>Powered by Refinitiv</v>
    <v>26</v>
    <v>Vanguard Hlth Cr Idx;ETF (ARCX:VHT)</v>
    <v>27</v>
    <v>28</v>
    <v>Finance</v>
    <v>29</v>
    <v>198.67500000000001</v>
    <v>138.11000000000001</v>
    <v>1.0150999999999999</v>
    <v>-0.47</v>
    <v>5.8040000000000001E-3</v>
    <v>-2.408E-3</v>
    <v>1.1299999999999999</v>
    <v>USD</v>
    <v>NYSE Arca</v>
    <v>ARCX</v>
    <v>1E-3</v>
    <v>195.50399999999999</v>
    <v>ETF</v>
    <v>44022.91638862266</v>
    <v>485</v>
    <v>193.4135</v>
    <v>10895594009.57</v>
    <v>Vanguard Hlth Cr Idx;ETF</v>
    <v>195.27</v>
    <v>195.17</v>
    <v>194.7</v>
    <v>195.83</v>
    <v>VHT</v>
    <v>Vanguard Hlth Cr Idx;ETF (ARCX:VHT)</v>
    <v>204121</v>
    <v>253900</v>
  </rv>
  <rv s="4">
    <v>486</v>
  </rv>
  <rv s="0">
    <v>https://www.bing.com/financeapi/forcetrigger?t=a2585r&amp;q=XNAS%3aVCLT&amp;form=skydnc</v>
    <v>Learn more on Bing</v>
  </rv>
  <rv s="14">
    <v>en-US</v>
    <v>a2585r</v>
    <v>268435456</v>
    <v>268435459</v>
    <v>1</v>
    <v>Powered by Refinitiv</v>
    <v>26</v>
    <v>Vanguard LT Corp Bd;ETF (XNAS:VCLT)</v>
    <v>27</v>
    <v>28</v>
    <v>Finance</v>
    <v>29</v>
    <v>109.98</v>
    <v>78.180000000000007</v>
    <v>1.6297999999999999</v>
    <v>-0.26500000000000001</v>
    <v>0</v>
    <v>-2.428E-3</v>
    <v>0</v>
    <v>USD</v>
    <v>Nasdaq Stock Market</v>
    <v>XNAS</v>
    <v>7.000000000000001E-4</v>
    <v>109.82</v>
    <v>ETF</v>
    <v>44022.883449374996</v>
    <v>488</v>
    <v>108.5</v>
    <v>4406587193.2299995</v>
    <v>Vanguard LT Corp Bd;ETF</v>
    <v>109.48</v>
    <v>109.16500000000001</v>
    <v>108.9</v>
    <v>108.9</v>
    <v>VCLT</v>
    <v>Vanguard LT Corp Bd;ETF (XNAS:VCLT)</v>
    <v>607263</v>
    <v>846080</v>
  </rv>
  <rv s="4">
    <v>489</v>
  </rv>
  <rv s="0">
    <v>https://www.bing.com/financeapi/forcetrigger?t=a1vf8m&amp;q=ARCX%3aIHI&amp;form=skydnc</v>
    <v>Learn more on Bing</v>
  </rv>
  <rv s="14">
    <v>en-US</v>
    <v>a1vf8m</v>
    <v>268435456</v>
    <v>268435459</v>
    <v>1</v>
    <v>Powered by Refinitiv</v>
    <v>26</v>
    <v>iShares:US Med Dev ETF (ARCX:IHI)</v>
    <v>27</v>
    <v>28</v>
    <v>Finance</v>
    <v>29</v>
    <v>278.19</v>
    <v>183.25</v>
    <v>1.0038</v>
    <v>-1.17</v>
    <v>-2.7800000000000004E-3</v>
    <v>-4.3189999999999999E-3</v>
    <v>-0.75</v>
    <v>USD</v>
    <v>NYSE Arca</v>
    <v>ARCX</v>
    <v>4.3E-3</v>
    <v>271.11989999999997</v>
    <v>ETF</v>
    <v>44022.923090948439</v>
    <v>491</v>
    <v>267.95999999999998</v>
    <v>6604812034.3599997</v>
    <v>iShares:US Med Dev ETF</v>
    <v>270.92</v>
    <v>270.92</v>
    <v>269.75</v>
    <v>269</v>
    <v>IHI</v>
    <v>iShares:US Med Dev ETF (ARCX:IHI)</v>
    <v>165040</v>
    <v>267816</v>
  </rv>
  <rv s="4">
    <v>492</v>
  </rv>
  <rv s="0">
    <v>https://www.bing.com/financeapi/forcetrigger?t=a1v4jc&amp;q=XNAS%3aIBB&amp;form=skydnc</v>
    <v>Learn more on Bing</v>
  </rv>
  <rv s="14">
    <v>en-US</v>
    <v>a1v4jc</v>
    <v>268435456</v>
    <v>268435459</v>
    <v>1</v>
    <v>Powered by Refinitiv</v>
    <v>26</v>
    <v>iShares:Nasdaq Biotech (XNAS:IBB)</v>
    <v>27</v>
    <v>28</v>
    <v>Finance</v>
    <v>29</v>
    <v>142.33000000000001</v>
    <v>92.15</v>
    <v>1.2458</v>
    <v>-1.36</v>
    <v>2.0110000000000002E-3</v>
    <v>-9.6749999999999996E-3</v>
    <v>0.28000000000000003</v>
    <v>USD</v>
    <v>Nasdaq Stock Market</v>
    <v>XNAS</v>
    <v>4.6999999999999993E-3</v>
    <v>140.87</v>
    <v>ETF</v>
    <v>44022.998896376565</v>
    <v>494</v>
    <v>138.62</v>
    <v>9521329176.4099998</v>
    <v>iShares:Nasdaq Biotech</v>
    <v>140.87</v>
    <v>140.57</v>
    <v>139.21</v>
    <v>139.49</v>
    <v>IBB</v>
    <v>iShares:Nasdaq Biotech (XNAS:IBB)</v>
    <v>2913734</v>
    <v>3821533</v>
  </rv>
  <rv s="4">
    <v>495</v>
  </rv>
  <rv s="0">
    <v>https://www.bing.com/financeapi/forcetrigger?t=a1smu2&amp;q=ARCX%3aFBT&amp;form=skydnc</v>
    <v>Learn more on Bing</v>
  </rv>
  <rv s="14">
    <v>en-US</v>
    <v>a1smu2</v>
    <v>268435456</v>
    <v>268435459</v>
    <v>1</v>
    <v>Powered by Refinitiv</v>
    <v>26</v>
    <v>Frst Tr:NYSEArcaBiotech (ARCX:FBT)</v>
    <v>27</v>
    <v>28</v>
    <v>Finance</v>
    <v>30</v>
    <v>175.83</v>
    <v>108.08</v>
    <v>1.3794999999999999</v>
    <v>-1.21</v>
    <v>2.4250000000000001E-3</v>
    <v>-6.9379999999999997E-3</v>
    <v>0.42</v>
    <v>USD</v>
    <v>NYSE Arca</v>
    <v>ARCX</v>
    <v>5.6000000000000008E-3</v>
    <v>174.76</v>
    <v>ETF</v>
    <v>44022.833337673437</v>
    <v>497</v>
    <v>172.3775</v>
    <v>2154897908.5560002</v>
    <v>Frst Tr:NYSEArcaBiotech</v>
    <v>173.61</v>
    <v>174.4</v>
    <v>173.19</v>
    <v>173.61</v>
    <v>FBT</v>
    <v>Frst Tr:NYSEArcaBiotech (ARCX:FBT)</v>
    <v>46542</v>
    <v>77271</v>
  </rv>
  <rv s="4">
    <v>498</v>
  </rv>
  <rv s="0">
    <v>https://www.bing.com/financeapi/forcetrigger?t=a25bf2&amp;q=ARCX%3aVGT&amp;form=skydnc</v>
    <v>Learn more on Bing</v>
  </rv>
  <rv s="14">
    <v>en-US</v>
    <v>a25bf2</v>
    <v>268435456</v>
    <v>268435459</v>
    <v>1</v>
    <v>Powered by Refinitiv</v>
    <v>26</v>
    <v>Vanguard InfoTch Idx;ETF (ARCX:VGT)</v>
    <v>27</v>
    <v>28</v>
    <v>Finance</v>
    <v>29</v>
    <v>290.06</v>
    <v>179.45</v>
    <v>1.0276000000000001</v>
    <v>-0.56000000000000005</v>
    <v>6.9389999999999998E-5</v>
    <v>-1.939E-3</v>
    <v>0.02</v>
    <v>USD</v>
    <v>NYSE Arca</v>
    <v>ARCX</v>
    <v>1E-3</v>
    <v>288.60000000000002</v>
    <v>ETF</v>
    <v>44022.982195103905</v>
    <v>500</v>
    <v>285.28070000000002</v>
    <v>32734772794.349998</v>
    <v>Vanguard InfoTch Idx;ETF</v>
    <v>288.17</v>
    <v>288.79000000000002</v>
    <v>288.23</v>
    <v>288.25</v>
    <v>VGT</v>
    <v>Vanguard InfoTch Idx;ETF (ARCX:VGT)</v>
    <v>583774</v>
    <v>801246</v>
  </rv>
  <rv s="4">
    <v>501</v>
  </rv>
  <rv s="0">
    <v>https://www.bing.com/financeapi/forcetrigger?t=a1tf77&amp;q=ARCX%3aFTEC&amp;form=skydnc</v>
    <v>Learn more on Bing</v>
  </rv>
  <rv s="14">
    <v>en-US</v>
    <v>a1tf77</v>
    <v>268435456</v>
    <v>268435459</v>
    <v>1</v>
    <v>Powered by Refinitiv</v>
    <v>26</v>
    <v>Fidelity MSCI Info Tech (ARCX:FTEC)</v>
    <v>27</v>
    <v>28</v>
    <v>Finance</v>
    <v>29</v>
    <v>85.687700000000007</v>
    <v>53</v>
    <v>1.0267999999999999</v>
    <v>-0.16</v>
    <v>-1.057E-3</v>
    <v>-1.8749999999999999E-3</v>
    <v>-0.09</v>
    <v>USD</v>
    <v>NYSE Arca</v>
    <v>ARCX</v>
    <v>8.0000000000000004E-4</v>
    <v>85.34</v>
    <v>ETF</v>
    <v>44022.898504988283</v>
    <v>503</v>
    <v>84.3</v>
    <v>4067341583</v>
    <v>Fidelity MSCI Info Tech</v>
    <v>85.23</v>
    <v>85.34</v>
    <v>85.18</v>
    <v>85.09</v>
    <v>FTEC</v>
    <v>Fidelity MSCI Info Tech (ARCX:FTEC)</v>
    <v>633775</v>
    <v>515258</v>
  </rv>
  <rv s="4">
    <v>504</v>
  </rv>
  <rv s="0">
    <v>https://www.bing.com/financeapi/forcetrigger?t=a232h7&amp;q=XNAS%3aSKYY&amp;form=skydnc</v>
    <v>Learn more on Bing</v>
  </rv>
  <rv s="14">
    <v>en-US</v>
    <v>a232h7</v>
    <v>268435456</v>
    <v>268435459</v>
    <v>1</v>
    <v>Powered by Refinitiv</v>
    <v>26</v>
    <v>Frst Tr II:CloudComp (XNAS:SKYY)</v>
    <v>27</v>
    <v>28</v>
    <v>Finance</v>
    <v>29</v>
    <v>78.92</v>
    <v>45</v>
    <v>0.90910000000000002</v>
    <v>-0.6</v>
    <v>6.6569999999999997E-3</v>
    <v>-7.6229999999999996E-3</v>
    <v>0.52</v>
    <v>USD</v>
    <v>Nasdaq Stock Market</v>
    <v>XNAS</v>
    <v>6.0000000000000001E-3</v>
    <v>78.779899999999998</v>
    <v>ETF</v>
    <v>44022.960301446095</v>
    <v>506</v>
    <v>77.62</v>
    <v>4448408839.3800001</v>
    <v>Frst Tr II:CloudComp</v>
    <v>78.41</v>
    <v>78.709999999999994</v>
    <v>78.11</v>
    <v>78.63</v>
    <v>SKYY</v>
    <v>Frst Tr II:CloudComp (XNAS:SKYY)</v>
    <v>442331</v>
    <v>541426</v>
  </rv>
  <rv s="4">
    <v>507</v>
  </rv>
  <rv s="0">
    <v>https://www.bing.com/financeapi/forcetrigger?t=a265h7&amp;q=ARCX%3aXBI&amp;form=skydnc</v>
    <v>Learn more on Bing</v>
  </rv>
  <rv s="14">
    <v>en-US</v>
    <v>a265h7</v>
    <v>268435456</v>
    <v>268435459</v>
    <v>1</v>
    <v>Powered by Refinitiv</v>
    <v>26</v>
    <v>SPDR S&amp;P Biotech (ARCX:XBI)</v>
    <v>27</v>
    <v>28</v>
    <v>Finance</v>
    <v>29</v>
    <v>117.86</v>
    <v>62.94</v>
    <v>1.4283999999999999</v>
    <v>-1.18</v>
    <v>0</v>
    <v>-1.0163999999999999E-2</v>
    <v>0</v>
    <v>USD</v>
    <v>NYSE Arca</v>
    <v>ARCX</v>
    <v>3.4999999999999996E-3</v>
    <v>116.93</v>
    <v>ETF</v>
    <v>44022.996847858594</v>
    <v>509</v>
    <v>114.4</v>
    <v>5223199275.9700003</v>
    <v>SPDR S&amp;P Biotech</v>
    <v>116</v>
    <v>116.1</v>
    <v>114.92</v>
    <v>114.92</v>
    <v>XBI</v>
    <v>SPDR S&amp;P Biotech (ARCX:XBI)</v>
    <v>3113115</v>
    <v>6976308</v>
  </rv>
  <rv s="4">
    <v>510</v>
  </rv>
  <rv s="0">
    <v>https://www.bing.com/financeapi/forcetrigger?t=bprn6h&amp;q=XNAS%3aCLOU&amp;form=skydnc</v>
    <v>Learn more on Bing</v>
  </rv>
  <rv s="15">
    <v>en-US</v>
    <v>bprn6h</v>
    <v>268435456</v>
    <v>268435459</v>
    <v>1</v>
    <v>Powered by Refinitiv</v>
    <v>31</v>
    <v>Glbl X Cloud Computing (XNAS:CLOU)</v>
    <v>27</v>
    <v>32</v>
    <v>Finance</v>
    <v>29</v>
    <v>23.18</v>
    <v>12.36</v>
    <v>-0.16</v>
    <v>0</v>
    <v>-6.9320000000000007E-3</v>
    <v>0</v>
    <v>USD</v>
    <v>Nasdaq Stock Market</v>
    <v>XNAS</v>
    <v>6.8000000000000005E-3</v>
    <v>23.09</v>
    <v>ETF</v>
    <v>44022.995519687502</v>
    <v>512</v>
    <v>22.8</v>
    <v>806018350.36000001</v>
    <v>Glbl X Cloud Computing</v>
    <v>23.08</v>
    <v>23.08</v>
    <v>22.92</v>
    <v>22.92</v>
    <v>CLOU</v>
    <v>Glbl X Cloud Computing (XNAS:CLOU)</v>
    <v>756831</v>
    <v>1080404</v>
  </rv>
  <rv s="4">
    <v>513</v>
  </rv>
  <rv s="0">
    <v>https://www.bing.com/financeapi/forcetrigger?t=brfebh&amp;q=XNAS%3aWCLD&amp;form=skydnc</v>
    <v>Learn more on Bing</v>
  </rv>
  <rv s="16">
    <v>en-US</v>
    <v>brfebh</v>
    <v>268435456</v>
    <v>268435459</v>
    <v>1</v>
    <v>Powered by Refinitiv</v>
    <v>33</v>
    <v>WisdomTree:Cloud Cmptng (XNAS:WCLD)</v>
    <v>27</v>
    <v>34</v>
    <v>Finance</v>
    <v>29</v>
    <v>42.77</v>
    <v>18.989999999999998</v>
    <v>-0.72</v>
    <v>3.5849999999999996E-3</v>
    <v>-1.6917000000000001E-2</v>
    <v>0.15</v>
    <v>USD</v>
    <v>Nasdaq Stock Market</v>
    <v>XNAS</v>
    <v>42.75</v>
    <v>ETF</v>
    <v>44022.999847060157</v>
    <v>515</v>
    <v>41.545200000000001</v>
    <v>418823144.10000002</v>
    <v>WisdomTree:Cloud Cmptng</v>
    <v>42.75</v>
    <v>42.56</v>
    <v>41.84</v>
    <v>41.99</v>
    <v>WCLD</v>
    <v>WisdomTree:Cloud Cmptng (XNAS:WCLD)</v>
    <v>1345480</v>
    <v>711499</v>
  </rv>
  <rv s="4">
    <v>516</v>
  </rv>
  <rv s="9">
    <v>12</v>
    <v>Expense ratio</v>
  </rv>
  <rv s="0">
    <v>https://www.bing.com/financeapi/forcetrigger?t=a1nqf2&amp;q=ARCX%3aARKW&amp;form=skydnc</v>
    <v>Learn more on Bing</v>
  </rv>
  <rv s="14">
    <v>en-US</v>
    <v>a1nqf2</v>
    <v>268435456</v>
    <v>268435459</v>
    <v>1</v>
    <v>Powered by Refinitiv</v>
    <v>26</v>
    <v>ARK Next Gen Int ETF (ARCX:ARKW)</v>
    <v>27</v>
    <v>28</v>
    <v>Finance</v>
    <v>29</v>
    <v>97.36</v>
    <v>40.494999999999997</v>
    <v>1.194</v>
    <v>0.71</v>
    <v>-8.6280000000000003E-3</v>
    <v>7.3460000000000001E-3</v>
    <v>-0.84</v>
    <v>USD</v>
    <v>NYSE Arca</v>
    <v>ARCX</v>
    <v>7.4999999999999997E-3</v>
    <v>97.409000000000006</v>
    <v>ETF</v>
    <v>44022.991880046095</v>
    <v>519</v>
    <v>95.261200000000002</v>
    <v>1305706301.7460001</v>
    <v>ARK Next Gen Int ETF</v>
    <v>96.68</v>
    <v>96.65</v>
    <v>97.36</v>
    <v>96.52</v>
    <v>ARKW</v>
    <v>ARK Next Gen Int ETF (ARCX:ARKW)</v>
    <v>512315</v>
    <v>636143</v>
  </rv>
  <rv s="4">
    <v>520</v>
  </rv>
  <rv s="0">
    <v>https://www.bing.com/financeapi/forcetrigger?t=a1nq3m&amp;q=BATS%3aARKG&amp;form=skydnc</v>
    <v>Learn more on Bing</v>
  </rv>
  <rv s="14">
    <v>en-US</v>
    <v>a1nq3m</v>
    <v>268435456</v>
    <v>268435459</v>
    <v>1</v>
    <v>Powered by Refinitiv</v>
    <v>26</v>
    <v>ARK Genomic Revolution (BATS:ARKG)</v>
    <v>27</v>
    <v>28</v>
    <v>Finance</v>
    <v>35</v>
    <v>58.42</v>
    <v>24</v>
    <v>1.5559000000000001</v>
    <v>-1.74</v>
    <v>4.3070000000000001E-3</v>
    <v>-3.0282E-2</v>
    <v>0.24</v>
    <v>USD</v>
    <v>CBOE BZX Exchange</v>
    <v>BATS</v>
    <v>7.4999999999999997E-3</v>
    <v>57.63</v>
    <v>ETF</v>
    <v>44022.994054710158</v>
    <v>522</v>
    <v>55.61</v>
    <v>1323941282.4159999</v>
    <v>ARK Genomic Revolution</v>
    <v>57.54</v>
    <v>57.46</v>
    <v>55.72</v>
    <v>55.96</v>
    <v>ARKG</v>
    <v>ARK Genomic Revolution (BATS:ARKG)</v>
    <v>715462</v>
    <v>662701</v>
  </rv>
  <rv s="4">
    <v>523</v>
  </rv>
  <rv s="0">
    <v>https://www.bing.com/financeapi/forcetrigger?t=a7rlyc&amp;q=Fidelity+Total+Market+Ix&amp;form=skydnc</v>
    <v>Learn more on Bing</v>
  </rv>
  <rv s="17">
    <v>en-US</v>
    <v>a7rlyc</v>
    <v>268435456</v>
    <v>268435461</v>
    <v>1</v>
    <v>Powered by Refinitiv</v>
    <v>36</v>
    <v>Fidelity Total Market Ix</v>
    <v>37</v>
    <v>38</v>
    <v>Finance</v>
    <v>39</v>
    <v>0.97</v>
    <v>1.0959000000000002E-2</v>
    <v>US</v>
    <v>USD</v>
    <v>2.0000000000000001E-4</v>
    <v>Mutual Fund</v>
    <v>44022</v>
    <v>44023.217575393748</v>
    <v>525</v>
    <v>Fidelity Total Market Ix</v>
    <v>46377985983</v>
    <v>88.51</v>
    <v>89.48</v>
    <v>0</v>
    <v>3.1940000000000002E-3</v>
    <v>4.0955999999999999E-2</v>
    <v>5.5367E-2</v>
    <v>0.28752</v>
    <v>0.10201200000000001</v>
    <v>0.100605</v>
    <v>-2.6295000000000002E-2</v>
    <v>FSKAX</v>
    <v>Fidelity Total Market Ix</v>
  </rv>
  <rv s="4">
    <v>526</v>
  </rv>
  <rv s="9">
    <v>12</v>
    <v>Market cap</v>
  </rv>
  <rv s="0">
    <v>https://www.bing.com/financeapi/forcetrigger?t=a8364c&amp;q=Fidelity+500+Index+Fund&amp;form=skydnc</v>
    <v>Learn more on Bing</v>
  </rv>
  <rv s="17">
    <v>en-US</v>
    <v>a8364c</v>
    <v>268435456</v>
    <v>268435461</v>
    <v>1</v>
    <v>Powered by Refinitiv</v>
    <v>36</v>
    <v>Fidelity 500 Index Fund</v>
    <v>37</v>
    <v>38</v>
    <v>Finance</v>
    <v>39</v>
    <v>0.65</v>
    <v>5.9189999999999998E-3</v>
    <v>US</v>
    <v>USD</v>
    <v>2.0000000000000001E-4</v>
    <v>Mutual Fund</v>
    <v>44022</v>
    <v>44023.211191370312</v>
    <v>529</v>
    <v>Fidelity 500 Index Fund</v>
    <v>229012000000</v>
    <v>109.82</v>
    <v>110.47</v>
    <v>0</v>
    <v>3.8669999999999998E-3</v>
    <v>4.0663999999999999E-2</v>
    <v>6.5431000000000003E-2</v>
    <v>0.26385900000000001</v>
    <v>0.10981299999999999</v>
    <v>0.10771499999999999</v>
    <v>-2.1248E-2</v>
    <v>FXAIX</v>
    <v>Fidelity 500 Index Fund</v>
  </rv>
  <rv s="4">
    <v>530</v>
  </rv>
  <rv s="0">
    <v>https://www.bing.com/financeapi/forcetrigger?t=a7jsqh&amp;q=Fidelity+Sel+SW+%26+IT+Svc&amp;form=skydnc</v>
    <v>Learn more on Bing</v>
  </rv>
  <rv s="17">
    <v>en-US</v>
    <v>a7jsqh</v>
    <v>268435456</v>
    <v>268435461</v>
    <v>1</v>
    <v>Powered by Refinitiv</v>
    <v>36</v>
    <v>Fidelity Sel SW &amp; IT Svc</v>
    <v>37</v>
    <v>38</v>
    <v>Finance</v>
    <v>39</v>
    <v>-7.0000000000000007E-2</v>
    <v>-2.9509999999999996E-3</v>
    <v>US</v>
    <v>USD</v>
    <v>7.3000000000000001E-3</v>
    <v>Mutual Fund</v>
    <v>44022</v>
    <v>44023.210910155467</v>
    <v>532</v>
    <v>Fidelity Sel SW &amp; IT Svc</v>
    <v>10008283447</v>
    <v>23.72</v>
    <v>23.65</v>
    <v>4.9696999999999996</v>
    <v>5.1364E-2</v>
    <v>3.8151000000000004E-2</v>
    <v>0.29336400000000001</v>
    <v>0.40829199999999999</v>
    <v>0.26977600000000002</v>
    <v>0.238152</v>
    <v>0.20294499999999999</v>
    <v>FSCSX</v>
    <v>Fidelity Sel SW &amp; IT Svc</v>
  </rv>
  <rv s="4">
    <v>533</v>
  </rv>
  <rv s="0">
    <v>https://www.bing.com/financeapi/forcetrigger?t=a84qur&amp;q=Fidelity+Lg+Tr+Trs+Bd+Ix&amp;form=skydnc</v>
    <v>Learn more on Bing</v>
  </rv>
  <rv s="17">
    <v>en-US</v>
    <v>a84qur</v>
    <v>268435456</v>
    <v>268435461</v>
    <v>1</v>
    <v>Powered by Refinitiv</v>
    <v>36</v>
    <v>Fidelity Lg Tr Trs Bd Ix</v>
    <v>37</v>
    <v>38</v>
    <v>Finance</v>
    <v>39</v>
    <v>-0.09</v>
    <v>-5.2049999999999996E-3</v>
    <v>US</v>
    <v>USD</v>
    <v>2.9999999999999997E-4</v>
    <v>Mutual Fund</v>
    <v>44022</v>
    <v>44023.215115534374</v>
    <v>535</v>
    <v>Fidelity Lg Tr Trs Bd Ix</v>
    <v>2994023995</v>
    <v>17.29</v>
    <v>17.2</v>
    <v>0</v>
    <v>2.5869E-2</v>
    <v>-7.8080000000000007E-3</v>
    <v>0.23783300000000002</v>
    <v>-2.5956999999999997E-2</v>
    <v>0</v>
    <v>0</v>
    <v>0.214508</v>
    <v>FNBGX</v>
    <v>Fidelity Lg Tr Trs Bd Ix</v>
  </rv>
  <rv s="4">
    <v>536</v>
  </rv>
  <rv s="0">
    <v>https://www.bing.com/financeapi/forcetrigger?t=bjq3u2&amp;q=Fidelity+ZERO+Lrg+Cap+Ix&amp;form=skydnc</v>
    <v>Learn more on Bing</v>
  </rv>
  <rv s="17">
    <v>en-US</v>
    <v>bjq3u2</v>
    <v>268435456</v>
    <v>268435461</v>
    <v>1</v>
    <v>Powered by Refinitiv</v>
    <v>36</v>
    <v>Fidelity ZERO Lrg Cap Ix</v>
    <v>37</v>
    <v>38</v>
    <v>Finance</v>
    <v>39</v>
    <v>0.12</v>
    <v>1.0676000000000001E-2</v>
    <v>US</v>
    <v>USD</v>
    <v>0</v>
    <v>Mutual Fund</v>
    <v>44022</v>
    <v>44023.223214875783</v>
    <v>538</v>
    <v>Fidelity ZERO Lrg Cap Ix</v>
    <v>2032660775</v>
    <v>11.24</v>
    <v>11.36</v>
    <v>0</v>
    <v>7.2399999999999999E-3</v>
    <v>4.1159999999999995E-2</v>
    <v>7.8552999999999998E-2</v>
    <v>0.27491399999999999</v>
    <v>0</v>
    <v>0</v>
    <v>-9.7859999999999996E-3</v>
    <v>FNILX</v>
    <v>Fidelity ZERO Lrg Cap Ix</v>
  </rv>
  <rv s="4">
    <v>539</v>
  </rv>
  <rv s="0">
    <v>https://www.bing.com/financeapi/forcetrigger?t=a84r1h&amp;q=Fidelity+Int+Trs+Bd+Idx&amp;form=skydnc</v>
    <v>Learn more on Bing</v>
  </rv>
  <rv s="17">
    <v>en-US</v>
    <v>a84r1h</v>
    <v>268435456</v>
    <v>268435461</v>
    <v>1</v>
    <v>Powered by Refinitiv</v>
    <v>36</v>
    <v>Fidelity Int Trs Bd Idx</v>
    <v>37</v>
    <v>38</v>
    <v>Finance</v>
    <v>39</v>
    <v>-0.02</v>
    <v>-1.658E-3</v>
    <v>US</v>
    <v>USD</v>
    <v>2.9999999999999997E-4</v>
    <v>Mutual Fund</v>
    <v>44022</v>
    <v>44023.215320974217</v>
    <v>541</v>
    <v>Fidelity Int Trs Bd Idx</v>
    <v>4070992037</v>
    <v>12.06</v>
    <v>12.04</v>
    <v>0</v>
    <v>6.2570000000000004E-3</v>
    <v>-5.4770000000000003E-4</v>
    <v>0.106424</v>
    <v>4.0029999999999996E-3</v>
    <v>0</v>
    <v>0</v>
    <v>9.6308000000000005E-2</v>
    <v>FUAMX</v>
    <v>Fidelity Int Trs Bd Idx</v>
  </rv>
  <rv s="4">
    <v>542</v>
  </rv>
  <rv s="0">
    <v>https://www.bing.com/financeapi/forcetrigger?t=a1u3rw&amp;q=XNAS%3aGOOGL&amp;form=skydnc</v>
    <v>Learn more on Bing</v>
  </rv>
  <rv s="3">
    <v>en-US</v>
    <v>a1u3rw</v>
    <v>268435456</v>
    <v>268435457</v>
    <v>1</v>
    <v>Powered by Refinitiv</v>
    <v>0</v>
    <v>ALPHABET INC. (XNAS:GOOGL)</v>
    <v>3</v>
    <v>4</v>
    <v>Finance</v>
    <v>5</v>
    <v>1539.01</v>
    <v>1008.87</v>
    <v>1.0523</v>
    <v>20.350000000000001</v>
    <v>1.4099999999999998E-3</v>
    <v>1.34E-2</v>
    <v>2.17</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1541.34</v>
    <v>159</v>
    <v>Software &amp; IT Services</v>
    <v>Stock</v>
    <v>44022.999080138281</v>
    <v>544</v>
    <v>1500.72</v>
    <v>1034090000000</v>
    <v>ALPHABET INC.</v>
    <v>ALPHABET INC.</v>
    <v>1513.25</v>
    <v>30.658899999999999</v>
    <v>1518.66</v>
    <v>1539.01</v>
    <v>1541.18</v>
    <v>682620200</v>
    <v>GOOGL</v>
    <v>ALPHABET INC. (XNAS:GOOGL)</v>
    <v>1796063</v>
    <v>1996079</v>
    <v>2015</v>
  </rv>
  <rv s="4">
    <v>545</v>
  </rv>
  <rv s="0">
    <v>http://en.wikipedia.org/wiki/Boeing</v>
    <v>Wikipedia</v>
  </rv>
  <rv s="1">
    <v>0</v>
    <v>547</v>
  </rv>
  <rv s="2">
    <v>6</v>
    <v>https://www.bing.com/th?id=AMMS_c8c8e7179d9d683a1466fb7a13598c3d&amp;qlt=95</v>
    <v>548</v>
    <v>https://www.bing.com/images/search?form=xlimg&amp;q=boeing</v>
    <v>Image of THE BOEING COMPANY</v>
    <v/>
  </rv>
  <rv s="0">
    <v>https://www.bing.com/financeapi/forcetrigger?t=a1o4ec&amp;q=XNYS%3aBA&amp;form=skydnc</v>
    <v>Learn more on Bing</v>
  </rv>
  <rv s="3">
    <v>en-US</v>
    <v>a1o4ec</v>
    <v>268435456</v>
    <v>268435457</v>
    <v>1</v>
    <v>Powered by Refinitiv</v>
    <v>0</v>
    <v>THE BOEING COMPANY (XNYS:BA)</v>
    <v>3</v>
    <v>4</v>
    <v>Finance</v>
    <v>5</v>
    <v>391</v>
    <v>89</v>
    <v>1.4601</v>
    <v>5.16</v>
    <v>-5.0440000000000001E-4</v>
    <v>2.9777999999999999E-2</v>
    <v>-0.09</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179.32509999999999</v>
    <v>549</v>
    <v>Aerospace &amp; Defense</v>
    <v>Stock</v>
    <v>44022.999838842188</v>
    <v>550</v>
    <v>169.75</v>
    <v>97786300000</v>
    <v>THE BOEING COMPANY</v>
    <v>THE BOEING COMPANY</v>
    <v>171.7</v>
    <v>0</v>
    <v>173.28</v>
    <v>178.44</v>
    <v>178.35</v>
    <v>564325300</v>
    <v>BA</v>
    <v>THE BOEING COMPANY (XNYS:BA)</v>
    <v>40955570</v>
    <v>63831011</v>
    <v>1934</v>
  </rv>
  <rv s="4">
    <v>551</v>
  </rv>
  <rv s="0">
    <v>https://www.bing.com/financeapi/forcetrigger?t=a1rk7w&amp;q=XNAS%3aEBAYL&amp;form=skydnc</v>
    <v>Learn more on Bing</v>
  </rv>
  <rv s="5">
    <v>en-US</v>
    <v>a1rk7w</v>
    <v>268435456</v>
    <v>268435457</v>
    <v>1</v>
    <v>Powered by Refinitiv</v>
    <v>7</v>
    <v>EBAY INC. (XNAS:EBAYL)</v>
    <v>3</v>
    <v>8</v>
    <v>Finance</v>
    <v>40</v>
    <v>27.47</v>
    <v>21.474</v>
    <v>1.4083000000000001</v>
    <v>0.11</v>
    <v>-8.7390000000000002E-3</v>
    <v>4.1970000000000002E-3</v>
    <v>-0.23</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26.34</v>
    <v>135</v>
    <v>Software &amp; IT Services</v>
    <v>Stock</v>
    <v>44022.833337013282</v>
    <v>553</v>
    <v>26.09</v>
    <v>41612630000</v>
    <v>EBAY INC.</v>
    <v>EBAY INC.</v>
    <v>26.09</v>
    <v>26.21</v>
    <v>26.32</v>
    <v>26.09</v>
    <v>702678700</v>
    <v>EBAYL</v>
    <v>EBAY INC. (XNAS:EBAYL)</v>
    <v>34439</v>
    <v>53243</v>
    <v>1998</v>
  </rv>
  <rv s="4">
    <v>554</v>
  </rv>
  <rv s="0">
    <v>http://en.wikipedia.org/wiki/Facebook</v>
    <v>Wikipedia</v>
  </rv>
  <rv s="1">
    <v>0</v>
    <v>556</v>
  </rv>
  <rv s="2">
    <v>6</v>
    <v>https://www.bing.com/th?id=AMMS_8f5247bfbe36c568b823f0a8be7c945b&amp;qlt=95</v>
    <v>557</v>
    <v>https://www.bing.com/images/search?form=xlimg&amp;q=facebook</v>
    <v>Image of FACEBOOK, INC.</v>
    <v/>
  </rv>
  <rv s="0">
    <v>https://www.bing.com/financeapi/forcetrigger?t=a1slm7&amp;q=XNAS%3aFB&amp;form=skydnc</v>
    <v>Learn more on Bing</v>
  </rv>
  <rv s="3">
    <v>en-US</v>
    <v>a1slm7</v>
    <v>268435456</v>
    <v>268435457</v>
    <v>1</v>
    <v>Powered by Refinitiv</v>
    <v>0</v>
    <v>FACEBOOK, INC. (XNAS:FB)</v>
    <v>3</v>
    <v>4</v>
    <v>Finance</v>
    <v>5</v>
    <v>247.65</v>
    <v>137.10059999999999</v>
    <v>1.1979</v>
    <v>0.56999999999999995</v>
    <v>-1.469E-3</v>
    <v>2.3310000000000002E-3</v>
    <v>-0.36</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245.49</v>
    <v>558</v>
    <v>Software &amp; IT Services</v>
    <v>Stock</v>
    <v>44022.999943228904</v>
    <v>559</v>
    <v>239.32</v>
    <v>697151600000</v>
    <v>FACEBOOK, INC.</v>
    <v>FACEBOOK, INC.</v>
    <v>243.685</v>
    <v>35.175400000000003</v>
    <v>244.5</v>
    <v>245.07</v>
    <v>244.71</v>
    <v>2851336000</v>
    <v>FB</v>
    <v>FACEBOOK, INC. (XNAS:FB)</v>
    <v>22982716</v>
    <v>26944566</v>
    <v>2004</v>
  </rv>
  <rv s="4">
    <v>560</v>
  </rv>
  <rv s="0">
    <v>http://en.wikipedia.org/wiki/The_Home_Depot</v>
    <v>Wikipedia</v>
  </rv>
  <rv s="1">
    <v>0</v>
    <v>562</v>
  </rv>
  <rv s="2">
    <v>6</v>
    <v>https://www.bing.com/th?id=AMMS_420c97329b2ef989466d21a3475da4c5&amp;qlt=95</v>
    <v>563</v>
    <v>https://www.bing.com/images/search?form=xlimg&amp;q=the+home+depot</v>
    <v>Image of THE HOME DEPOT, INC.</v>
    <v/>
  </rv>
  <rv s="0">
    <v>https://www.bing.com/financeapi/forcetrigger?t=a1uj52&amp;q=XNYS%3aHD&amp;form=skydnc</v>
    <v>Learn more on Bing</v>
  </rv>
  <rv s="3">
    <v>en-US</v>
    <v>a1uj52</v>
    <v>268435456</v>
    <v>268435457</v>
    <v>1</v>
    <v>Powered by Refinitiv</v>
    <v>0</v>
    <v>THE HOME DEPOT, INC. (XNYS:HD)</v>
    <v>3</v>
    <v>4</v>
    <v>Finance</v>
    <v>5</v>
    <v>259.2867</v>
    <v>140.63</v>
    <v>1.0510999999999999</v>
    <v>2.15</v>
    <v>5.5980000000000005E-4</v>
    <v>8.6709999999999999E-3</v>
    <v>0.14000000000000001</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250.33</v>
    <v>564</v>
    <v>Specialty Retailers</v>
    <v>Stock</v>
    <v>44022.999816284377</v>
    <v>565</v>
    <v>246.63499999999999</v>
    <v>266686700000</v>
    <v>THE HOME DEPOT, INC.</v>
    <v>THE HOME DEPOT, INC.</v>
    <v>248.29</v>
    <v>24.644400000000001</v>
    <v>247.96</v>
    <v>250.11</v>
    <v>250.25</v>
    <v>1075523000</v>
    <v>HD</v>
    <v>THE HOME DEPOT, INC. (XNYS:HD)</v>
    <v>2745258</v>
    <v>4324206</v>
    <v>1978</v>
  </rv>
  <rv s="4">
    <v>566</v>
  </rv>
  <rv s="0">
    <v>https://www.bing.com/financeapi/forcetrigger?t=a1xxmw&amp;q=XNYS%3aMRK&amp;form=skydnc</v>
    <v>Learn more on Bing</v>
  </rv>
  <rv s="6">
    <v>en-US</v>
    <v>a1xxmw</v>
    <v>268435456</v>
    <v>268435457</v>
    <v>1</v>
    <v>Powered by Refinitiv</v>
    <v>9</v>
    <v>MERCK &amp; CO., INC. (XNYS:MRK)</v>
    <v>10</v>
    <v>11</v>
    <v>Finance</v>
    <v>5</v>
    <v>92.64</v>
    <v>65.25</v>
    <v>0.4829</v>
    <v>0.04</v>
    <v>1.4339999999999999E-3</v>
    <v>5.2159999999999999E-4</v>
    <v>0.11</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77.349999999999994</v>
    <v>Pharmaceuticals</v>
    <v>Stock</v>
    <v>44022.998182846874</v>
    <v>568</v>
    <v>76.400000000000006</v>
    <v>193573300000</v>
    <v>MERCK &amp; CO., INC.</v>
    <v>MERCK &amp; CO., INC.</v>
    <v>76.75</v>
    <v>19.293900000000001</v>
    <v>76.69</v>
    <v>76.73</v>
    <v>76.84</v>
    <v>2524101000</v>
    <v>MRK</v>
    <v>MERCK &amp; CO., INC. (XNYS:MRK)</v>
    <v>4925037</v>
    <v>10284942</v>
    <v>1970</v>
  </rv>
  <rv s="4">
    <v>569</v>
  </rv>
  <rv s="0">
    <v>https://www.bing.com/financeapi/forcetrigger?t=a84t2w&amp;q=Fidelity+Sm+Cap+Gro&amp;form=skydnc</v>
    <v>Learn more on Bing</v>
  </rv>
  <rv s="17">
    <v>en-US</v>
    <v>a84t2w</v>
    <v>268435456</v>
    <v>268435461</v>
    <v>1</v>
    <v>Powered by Refinitiv</v>
    <v>36</v>
    <v>Fidelity Sm Cap Gro</v>
    <v>37</v>
    <v>38</v>
    <v>Finance</v>
    <v>39</v>
    <v>-0.02</v>
    <v>-7.3230000000000007E-4</v>
    <v>US</v>
    <v>USD</v>
    <v>1.0800000000000001E-2</v>
    <v>Mutual Fund</v>
    <v>44022</v>
    <v>44023.212707396873</v>
    <v>571</v>
    <v>Fidelity Sm Cap Gro</v>
    <v>2750391212</v>
    <v>27.31</v>
    <v>27.29</v>
    <v>4.7693000000000003</v>
    <v>1.4953000000000001E-2</v>
    <v>3.7844000000000003E-2</v>
    <v>5.2599E-2</v>
    <v>0.35546700000000003</v>
    <v>0.138904</v>
    <v>0.116603</v>
    <v>-7.6749999999999995E-3</v>
    <v>FCPGX</v>
    <v>Fidelity Sm Cap Gro</v>
  </rv>
  <rv s="4">
    <v>572</v>
  </rv>
  <rv s="0">
    <v>https://www.bing.com/financeapi/forcetrigger?t=a213c7&amp;q=XNAS%3aPODD&amp;form=skydnc</v>
    <v>Learn more on Bing</v>
  </rv>
  <rv s="6">
    <v>en-US</v>
    <v>a213c7</v>
    <v>268435456</v>
    <v>268435457</v>
    <v>1</v>
    <v>Powered by Refinitiv</v>
    <v>9</v>
    <v>INSULET CORPORATION (XNAS:PODD)</v>
    <v>10</v>
    <v>11</v>
    <v>Finance</v>
    <v>5</v>
    <v>228.79</v>
    <v>115.56</v>
    <v>0.8992</v>
    <v>-3.47</v>
    <v>0</v>
    <v>-1.6423E-2</v>
    <v>0</v>
    <v>USD</v>
    <v>Insulet Corporation is engaged in the development, manufacturing and sale of the OmniPod Insulin Management System (the OmniPod System), an insulin delivery system for people with insulin-dependent diabetes. The Omnipod System features a self-adhesive disposable tubeless Omnipod device, which is worn on the body for approximately three days at a time and its wireless companion, the handheld Personal Diabetes Manager (PDM). The Omnipod System features two discreet devices that eliminate the need for a bulky pump, tubing and separate blood glucose meter, provides for virtually pain-free automated cannula insertion, communicates wirelessly and integrates a blood glucose meter. The Omnipod System is a discreet two part design, the Omnipod device (Pod) and the PDM that eliminates the need for the external tubing required with conventional pumps. The Pod is a self-adhesive device that the patient fills with insulin and wears directly on the body.</v>
    <v>1350</v>
    <v>Nasdaq Stock Market</v>
    <v>XNAS</v>
    <v>XNAS</v>
    <v>100 Nagog Park, ACTON, MA, 01720-3440 US</v>
    <v>212.1</v>
    <v>Healthcare Equipment &amp; Supplies</v>
    <v>Stock</v>
    <v>44022.83958209453</v>
    <v>574</v>
    <v>205.15</v>
    <v>13829890000</v>
    <v>INSULET CORPORATION</v>
    <v>INSULET CORPORATION</v>
    <v>212.1</v>
    <v>2619.5140000000001</v>
    <v>211.29</v>
    <v>207.82</v>
    <v>207.82</v>
    <v>65454520</v>
    <v>PODD</v>
    <v>INSULET CORPORATION (XNAS:PODD)</v>
    <v>272177</v>
    <v>550366</v>
    <v>2000</v>
  </rv>
  <rv s="4">
    <v>575</v>
  </rv>
  <rv s="0">
    <v>https://www.bing.com/financeapi/forcetrigger?t=a1u1z2&amp;q=XNYS%3aGNRC&amp;form=skydnc</v>
    <v>Learn more on Bing</v>
  </rv>
  <rv s="6">
    <v>en-US</v>
    <v>a1u1z2</v>
    <v>268435456</v>
    <v>268435457</v>
    <v>1</v>
    <v>Powered by Refinitiv</v>
    <v>9</v>
    <v>GENERAC HOLDINGS INC. (XNYS:GNRC)</v>
    <v>10</v>
    <v>11</v>
    <v>Finance</v>
    <v>5</v>
    <v>132.09</v>
    <v>68.23</v>
    <v>0.93149999999999999</v>
    <v>0.76</v>
    <v>0</v>
    <v>6.0029999999999997E-3</v>
    <v>0</v>
    <v>USD</v>
    <v>Generac Holdings Inc. (Generac) is a designer and manufacturer of power generation equipment and other engine powered products. The Company serves the residential, light commercial, industrial, oil and gas, and construction markets. Its segments include Domestic and International. The Domestic segment includes the Generac business. The International segment includes the Ottomotores UK, Tower Light SRL and PR Industrial S.r.l acquisitions. It designs and manufactures light towers, which provide temporary lighting for various end markets; commercial and industrial mobile heaters used in the oil and gas, construction and other industrial markets, and a product line of outdoor power equipment for residential and commercial use. It designs, manufactures, sources and modifies engines, alternators, transfer switches and other components necessary for its products. It classifies products into three categories: Residential products, Commercial &amp; Industrial products, and Other products.</v>
    <v>5412</v>
    <v>New York Stock Exchange</v>
    <v>XNYS</v>
    <v>XNYS</v>
    <v>S45 W29290 HIGHWAY 59, WAUKESHA, WI, 53187 US</v>
    <v>127.71</v>
    <v>Machinery, Equipment &amp; Components</v>
    <v>Stock</v>
    <v>44022.958333414063</v>
    <v>577</v>
    <v>125.74</v>
    <v>7936104000</v>
    <v>GENERAC HOLDINGS INC.</v>
    <v>GENERAC HOLDINGS INC.</v>
    <v>126.28</v>
    <v>31.7423</v>
    <v>126.61</v>
    <v>127.37</v>
    <v>127.37</v>
    <v>62681490</v>
    <v>GNRC</v>
    <v>GENERAC HOLDINGS INC. (XNYS:GNRC)</v>
    <v>393503</v>
    <v>1097099</v>
    <v>2006</v>
  </rv>
  <rv s="4">
    <v>578</v>
  </rv>
  <rv s="0">
    <v>https://www.bing.com/financeapi/forcetrigger?t=a1sobh&amp;q=XNYS%3aFCN&amp;form=skydnc</v>
    <v>Learn more on Bing</v>
  </rv>
  <rv s="6">
    <v>en-US</v>
    <v>a1sobh</v>
    <v>268435456</v>
    <v>268435457</v>
    <v>1</v>
    <v>Powered by Refinitiv</v>
    <v>9</v>
    <v>FTI CONSULTING, INC. (XNYS:FCN)</v>
    <v>10</v>
    <v>11</v>
    <v>Finance</v>
    <v>5</v>
    <v>144.1</v>
    <v>86.564999999999998</v>
    <v>0.23069999999999999</v>
    <v>-2.64</v>
    <v>0</v>
    <v>-2.3170000000000003E-2</v>
    <v>0</v>
    <v>USD</v>
    <v>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v>
    <v>5743</v>
    <v>New York Stock Exchange</v>
    <v>XNYS</v>
    <v>XNYS</v>
    <v>555 12th St NW, WASHINGTON, DC, 20004-1200 US</v>
    <v>113.685</v>
    <v>Professional &amp; Commercial Services</v>
    <v>Stock</v>
    <v>44022.958333378905</v>
    <v>580</v>
    <v>110.16</v>
    <v>4226978000</v>
    <v>FTI CONSULTING, INC.</v>
    <v>FTI CONSULTING, INC.</v>
    <v>113.61</v>
    <v>20.683</v>
    <v>113.94</v>
    <v>111.3</v>
    <v>111.3</v>
    <v>37098280</v>
    <v>FCN</v>
    <v>FTI CONSULTING, INC. (XNYS:FCN)</v>
    <v>541757</v>
    <v>751239</v>
    <v>1982</v>
  </rv>
  <rv s="4">
    <v>581</v>
  </rv>
  <rv s="0">
    <v>https://www.bing.com/financeapi/forcetrigger?t=a1vxlh&amp;q=ARCX%3aIWO&amp;form=skydnc</v>
    <v>Learn more on Bing</v>
  </rv>
  <rv s="14">
    <v>en-US</v>
    <v>a1vxlh</v>
    <v>268435456</v>
    <v>268435459</v>
    <v>1</v>
    <v>Powered by Refinitiv</v>
    <v>26</v>
    <v>iShares:Russ 2000 Gr ETF (ARCX:IWO)</v>
    <v>27</v>
    <v>28</v>
    <v>Finance</v>
    <v>29</v>
    <v>226.22550000000001</v>
    <v>129.54</v>
    <v>1.0006999999999999</v>
    <v>0.92</v>
    <v>-0.27003100000000002</v>
    <v>4.4419999999999998E-3</v>
    <v>-56.18</v>
    <v>USD</v>
    <v>NYSE Arca</v>
    <v>ARCX</v>
    <v>2.3999999999999998E-3</v>
    <v>209.14</v>
    <v>ETF</v>
    <v>44022.880312140624</v>
    <v>583</v>
    <v>205.61590000000001</v>
    <v>8546853232.29</v>
    <v>iShares:Russ 2000 Gr ETF</v>
    <v>207</v>
    <v>207.13</v>
    <v>208.05</v>
    <v>151.87</v>
    <v>IWO</v>
    <v>iShares:Russ 2000 Gr ETF (ARCX:IWO)</v>
    <v>352192</v>
    <v>407567</v>
  </rv>
  <rv s="4">
    <v>584</v>
  </rv>
  <rv s="0">
    <v>https://www.bing.com/financeapi/forcetrigger?t=a1ww8m&amp;q=XNAS%3aLHCG&amp;form=skydnc</v>
    <v>Learn more on Bing</v>
  </rv>
  <rv s="6">
    <v>en-US</v>
    <v>a1ww8m</v>
    <v>268435456</v>
    <v>268435457</v>
    <v>1</v>
    <v>Powered by Refinitiv</v>
    <v>9</v>
    <v>LHC GROUP, INC. (XNAS:LHCG)</v>
    <v>10</v>
    <v>11</v>
    <v>Finance</v>
    <v>5</v>
    <v>181.49</v>
    <v>100</v>
    <v>0.48299999999999998</v>
    <v>0.71</v>
    <v>0</v>
    <v>3.9310000000000005E-3</v>
    <v>0</v>
    <v>USD</v>
    <v>LHC Group, Inc. is a holding company. The Company provides post-acute healthcare services to patients through its home nursing agencies, hospice agencies, community-based services agencies and long-term acute care hospitals (LTACHs). The Company operates through four segments: home health services, hospice services, community-based services and facility-based services. Through its home health services segment, the Company offers a range of services, including skilled nursing, medically oriented social services, and physical, occupational and speech therapy. Through its hospice services segment, the Company offers a range of services, including pain and symptom management, and emotional and spiritual support. Its community-based service operations offer a range of services to patients in their home or in a medical facility. The services range from assistance with grooming, medication reminders and meal preparation. It provides facility-based services principally through its LTACHs.</v>
    <v>15170</v>
    <v>Nasdaq Stock Market</v>
    <v>XNAS</v>
    <v>XNAS</v>
    <v>901 Hugh Wallis Rd S, LAFAYETTE, LA, 70508-2511 US</v>
    <v>182.2</v>
    <v>Healthcare Providers &amp; Services</v>
    <v>Stock</v>
    <v>44022.88326129609</v>
    <v>586</v>
    <v>178.15</v>
    <v>5705225000</v>
    <v>LHC GROUP, INC.</v>
    <v>LHC GROUP, INC.</v>
    <v>178.84</v>
    <v>57.061</v>
    <v>180.61</v>
    <v>181.32</v>
    <v>181.32</v>
    <v>31588640</v>
    <v>LHCG</v>
    <v>LHC GROUP, INC. (XNAS:LHCG)</v>
    <v>152154</v>
    <v>290367</v>
    <v>2005</v>
  </rv>
  <rv s="4">
    <v>587</v>
  </rv>
  <rv s="0">
    <v>http://en.wikipedia.org/wiki/CACI</v>
    <v>Wikipedia</v>
  </rv>
  <rv s="1">
    <v>0</v>
    <v>589</v>
  </rv>
  <rv s="2">
    <v>6</v>
    <v>https://www.bing.com/th?id=AMMS_0f47ff5cd49bb9894faada32ed291b92&amp;qlt=95</v>
    <v>590</v>
    <v>https://www.bing.com/images/search?form=xlimg&amp;q=caci</v>
    <v>Image of CACI INTERNATIONAL INC.</v>
    <v/>
  </rv>
  <rv s="0">
    <v>https://www.bing.com/financeapi/forcetrigger?t=a1p4kr&amp;q=XNYS%3aCACI&amp;form=skydnc</v>
    <v>Learn more on Bing</v>
  </rv>
  <rv s="3">
    <v>en-US</v>
    <v>a1p4kr</v>
    <v>268435456</v>
    <v>268435457</v>
    <v>1</v>
    <v>Powered by Refinitiv</v>
    <v>0</v>
    <v>CACI INTERNATIONAL INC. (XNYS:CACI)</v>
    <v>3</v>
    <v>4</v>
    <v>Finance</v>
    <v>5</v>
    <v>288.58999999999997</v>
    <v>156.15</v>
    <v>1.2188000000000001</v>
    <v>4.0199999999999996</v>
    <v>0</v>
    <v>2.0558E-2</v>
    <v>0</v>
    <v>USD</v>
    <v>CACI International Inc is a simulation technology company. The Company provides information solutions and services. The Company operates through two segments: domestic operations and international operations. It serves clients in the United States federal government and commercial markets, primarily throughout North America and internationally on behalf of the United States customers, as well as in the United Kingdom and the Netherlands. The Company's primary customers are agencies and departments of the United States government. The Company's domestic operations segment provides information solutions and services to its domestic customers in market areas, which include business systems; command and control; communications; cyber security, and enterprise information technology. Its international operations are conducted through its subsidiaries in Europe, including CACI Limited and CACI BV. Its international operations segment provides IT services, and data and software products.</v>
    <v>22100</v>
    <v>New York Stock Exchange</v>
    <v>XNYS</v>
    <v>XNYS</v>
    <v>1100 N Glebe Rd, ARLINGTON, VA, 22201-5798 US</v>
    <v>200.98</v>
    <v>591</v>
    <v>Software &amp; IT Services</v>
    <v>Stock</v>
    <v>44022.958333356248</v>
    <v>592</v>
    <v>194.19</v>
    <v>4905383000</v>
    <v>CACI INTERNATIONAL INC.</v>
    <v>CACI INTERNATIONAL INC.</v>
    <v>194.8</v>
    <v>17.934999999999999</v>
    <v>195.54</v>
    <v>199.56</v>
    <v>199.56</v>
    <v>25086340</v>
    <v>CACI</v>
    <v>CACI INTERNATIONAL INC. (XNYS:CACI)</v>
    <v>185660</v>
    <v>218469</v>
    <v>1985</v>
  </rv>
  <rv s="4">
    <v>593</v>
  </rv>
  <rv s="0">
    <v>https://www.bing.com/financeapi/forcetrigger?t=a1sck2&amp;q=XNAS%3aEVBG&amp;form=skydnc</v>
    <v>Learn more on Bing</v>
  </rv>
  <rv s="7">
    <v>en-US</v>
    <v>a1sck2</v>
    <v>268435456</v>
    <v>268435457</v>
    <v>1</v>
    <v>Powered by Refinitiv</v>
    <v>12</v>
    <v>EVERBRIDGE, INC. (XNAS:EVBG)</v>
    <v>10</v>
    <v>13</v>
    <v>Finance</v>
    <v>5</v>
    <v>165.79</v>
    <v>59.85</v>
    <v>0.49980000000000002</v>
    <v>-4.79</v>
    <v>1.3181E-2</v>
    <v>-3.1518999999999998E-2</v>
    <v>1.94</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v>
    <v>1031</v>
    <v>Nasdaq Stock Market</v>
    <v>XNAS</v>
    <v>XNAS</v>
    <v>25 Corporate Dr Ste 400, BURLINGTON, MA, 01803-4245 US</v>
    <v>152.36500000000001</v>
    <v>Software &amp; IT Services</v>
    <v>Stock</v>
    <v>44022.983337765625</v>
    <v>595</v>
    <v>146.38499999999999</v>
    <v>5221401000</v>
    <v>EVERBRIDGE, INC.</v>
    <v>EVERBRIDGE, INC.</v>
    <v>150.59</v>
    <v>151.97</v>
    <v>147.18</v>
    <v>149.12</v>
    <v>34358110</v>
    <v>EVBG</v>
    <v>EVERBRIDGE, INC. (XNAS:EVBG)</v>
    <v>427481</v>
    <v>809094</v>
    <v>2008</v>
  </rv>
  <rv s="4">
    <v>596</v>
  </rv>
  <rv s="0">
    <v>http://en.wikipedia.org/wiki/Masimo</v>
    <v>Wikipedia</v>
  </rv>
  <rv s="1">
    <v>262</v>
    <v>598</v>
  </rv>
  <rv s="2">
    <v>6</v>
    <v>https://www.bing.com/th?id=AMMS_d49e1d80758009445fc9ee47a16f29b7&amp;qlt=95</v>
    <v>599</v>
    <v>https://www.bing.com/images/search?form=xlimg&amp;q=masimo</v>
    <v>Image of MASIMO CORPORATION</v>
    <v/>
  </rv>
  <rv s="0">
    <v>https://www.bing.com/financeapi/forcetrigger?t=a1xap2&amp;q=XNAS%3aMASI&amp;form=skydnc</v>
    <v>Learn more on Bing</v>
  </rv>
  <rv s="3">
    <v>en-US</v>
    <v>a1xap2</v>
    <v>268435456</v>
    <v>268435457</v>
    <v>1</v>
    <v>Powered by Refinitiv</v>
    <v>0</v>
    <v>MASIMO CORPORATION (XNAS:MASI)</v>
    <v>3</v>
    <v>4</v>
    <v>Finance</v>
    <v>5</v>
    <v>258</v>
    <v>139.36000000000001</v>
    <v>0.9083</v>
    <v>-5.34</v>
    <v>1.6744000000000002E-2</v>
    <v>-2.2582000000000001E-2</v>
    <v>3.87</v>
    <v>USD</v>
    <v>Masimo Corporation is a medical technology company that develops, manufactures and markets a range of non-invasive patient monitoring technologies. The Company's business is Measure-through Motion and Low Perfusion pulse oximetry monitoring, known as Masimo Signal Extraction Technology (SET) pulse oximetry. Its product offerings include non-invasive monitoring of blood constituents with an optical signature, optical organ oximetry monitoring, electrical, brain function monitoring, acoustic respiration monitoring and exhaled gas monitoring. In addition, the Company has developed the Root patient monitoring and connectivity platform, the Radical-7 bedside and portable patient monitor, and the Radius-7 wearable wireless patient monitor. It offers Patient SafetyNet remote patient surveillance monitoring system, which allows patients to be monitored through a personal computer-based monitor or by care providers through their pagers, voice-over-Internet Protocol (IP) phones or smartphones.</v>
    <v>1600</v>
    <v>Nasdaq Stock Market</v>
    <v>XNAS</v>
    <v>XNAS</v>
    <v>52 Discovery, IRVINE, CA, 92618-3105 US</v>
    <v>237.58</v>
    <v>600</v>
    <v>Healthcare Equipment &amp; Supplies</v>
    <v>Stock</v>
    <v>44022.993570335158</v>
    <v>601</v>
    <v>230.29499999999999</v>
    <v>12796670000</v>
    <v>MASIMO CORPORATION</v>
    <v>MASIMO CORPORATION</v>
    <v>235.66</v>
    <v>64.126800000000003</v>
    <v>236.47</v>
    <v>231.13</v>
    <v>235</v>
    <v>54115410</v>
    <v>MASI</v>
    <v>MASIMO CORPORATION (XNAS:MASI)</v>
    <v>255221</v>
    <v>574360</v>
    <v>1996</v>
  </rv>
  <rv s="4">
    <v>602</v>
  </rv>
  <rv s="0">
    <v>https://www.bing.com/financeapi/forcetrigger?t=a8nldm&amp;q=Vanguard+SC+G+Id%3bAdm&amp;form=skydnc</v>
    <v>Learn more on Bing</v>
  </rv>
  <rv s="17">
    <v>en-US</v>
    <v>a8nldm</v>
    <v>268435456</v>
    <v>268435461</v>
    <v>1</v>
    <v>Powered by Refinitiv</v>
    <v>36</v>
    <v>Vanguard SC G Id;Adm</v>
    <v>37</v>
    <v>38</v>
    <v>Finance</v>
    <v>39</v>
    <v>-0.04</v>
    <v>-5.5949999999999999E-4</v>
    <v>US</v>
    <v>USD</v>
    <v>7.000000000000001E-4</v>
    <v>Mutual Fund</v>
    <v>44022</v>
    <v>44023.213508542191</v>
    <v>604</v>
    <v>Vanguard SC G Id;Adm</v>
    <v>12034572379</v>
    <v>71.489999999999995</v>
    <v>71.45</v>
    <v>0</v>
    <v>7.4870000000000006E-3</v>
    <v>3.7616999999999998E-2</v>
    <v>7.3166999999999996E-2</v>
    <v>0.442106</v>
    <v>0.12034700000000001</v>
    <v>9.4971E-2</v>
    <v>1.6794E-2</v>
    <v>VSGAX</v>
    <v>Vanguard SC G Id;Adm</v>
  </rv>
  <rv s="4">
    <v>605</v>
  </rv>
  <rv s="0">
    <v>http://en.wikipedia.org/wiki/DocuSign</v>
    <v>Wikipedia</v>
  </rv>
  <rv s="1">
    <v>0</v>
    <v>607</v>
  </rv>
  <rv s="2">
    <v>6</v>
    <v>https://www.bing.com/th?id=AMMS_f9e00cce32f84dd4a56203773406542e&amp;qlt=95</v>
    <v>608</v>
    <v>https://www.bing.com/images/search?form=xlimg&amp;q=docusign</v>
    <v>Image of DOCUSIGN, INC.</v>
    <v/>
  </rv>
  <rv s="0">
    <v>https://www.bing.com/financeapi/forcetrigger?t=azqpgh&amp;q=XNAS%3aDOCU&amp;form=skydnc</v>
    <v>Learn more on Bing</v>
  </rv>
  <rv s="13">
    <v>en-US</v>
    <v>azqpgh</v>
    <v>268435456</v>
    <v>268435457</v>
    <v>1</v>
    <v>Powered by Refinitiv</v>
    <v>23</v>
    <v>DOCUSIGN, INC. (XNAS:DOCU)</v>
    <v>3</v>
    <v>24</v>
    <v>Finance</v>
    <v>5</v>
    <v>217</v>
    <v>43.13</v>
    <v>-2.31</v>
    <v>1.8559999999999998E-3</v>
    <v>-1.0874999999999999E-2</v>
    <v>0.39</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213.4</v>
    <v>609</v>
    <v>Software &amp; IT Services</v>
    <v>Stock</v>
    <v>44022.999859560157</v>
    <v>610</v>
    <v>204.15</v>
    <v>38980950000</v>
    <v>DOCUSIGN, INC.</v>
    <v>DOCUSIGN, INC.</v>
    <v>212.53</v>
    <v>212.42</v>
    <v>210.11</v>
    <v>210.5</v>
    <v>183508900</v>
    <v>DOCU</v>
    <v>DOCUSIGN, INC. (XNAS:DOCU)</v>
    <v>4808004</v>
    <v>6548975</v>
    <v>2012</v>
  </rv>
  <rv s="4">
    <v>611</v>
  </rv>
  <rv s="0">
    <v>https://www.bing.com/financeapi/forcetrigger?t=bo5fpr&amp;q=XNAS%3aMRNA&amp;form=skydnc</v>
    <v>Learn more on Bing</v>
  </rv>
  <rv s="8">
    <v>en-US</v>
    <v>bo5fpr</v>
    <v>268435456</v>
    <v>268435457</v>
    <v>1</v>
    <v>Powered by Refinitiv</v>
    <v>14</v>
    <v>MODERNA, INC. (XNAS:MRNA)</v>
    <v>10</v>
    <v>15</v>
    <v>Finance</v>
    <v>5</v>
    <v>87</v>
    <v>11.54</v>
    <v>-2.36</v>
    <v>3.993E-3</v>
    <v>-3.6324000000000002E-2</v>
    <v>0.25</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830</v>
    <v>Nasdaq Stock Market</v>
    <v>XNAS</v>
    <v>XNAS</v>
    <v>200 Technology Sq, Cambridge, MA, 02139-3578 US</v>
    <v>64.930000000000007</v>
    <v>Biotechnology &amp; Medical Research</v>
    <v>Stock</v>
    <v>44022.999778876561</v>
    <v>613</v>
    <v>62.32</v>
    <v>25189050000</v>
    <v>MODERNA, INC.</v>
    <v>MODERNA, INC.</v>
    <v>64.650000000000006</v>
    <v>64.97</v>
    <v>62.61</v>
    <v>62.86</v>
    <v>387702800</v>
    <v>MRNA</v>
    <v>MODERNA, INC. (XNAS:MRNA)</v>
    <v>7407545</v>
    <v>14964948</v>
    <v>2016</v>
  </rv>
  <rv s="4">
    <v>614</v>
  </rv>
  <rv s="0">
    <v>https://www.bing.com/financeapi/forcetrigger?t=a24poc&amp;q=XNYS%3aTYL&amp;form=skydnc</v>
    <v>Learn more on Bing</v>
  </rv>
  <rv s="6">
    <v>en-US</v>
    <v>a24poc</v>
    <v>268435456</v>
    <v>268435457</v>
    <v>1</v>
    <v>Powered by Refinitiv</v>
    <v>9</v>
    <v>TYLER TECHNOLOGIES, INC. (XNYS:TYL)</v>
    <v>10</v>
    <v>11</v>
    <v>Finance</v>
    <v>5</v>
    <v>382.92</v>
    <v>218</v>
    <v>0.77</v>
    <v>-1.56</v>
    <v>0</v>
    <v>-4.3179999999999998E-3</v>
    <v>0</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5449</v>
    <v>New York Stock Exchange</v>
    <v>XNYS</v>
    <v>XNYS</v>
    <v>5101 Tennyson Pkwy, PLANO, TX, 75024-3525 US</v>
    <v>362.07</v>
    <v>Software &amp; IT Services</v>
    <v>Stock</v>
    <v>44022.958333333336</v>
    <v>616</v>
    <v>354.24</v>
    <v>14365480000</v>
    <v>TYLER TECHNOLOGIES, INC.</v>
    <v>TYLER TECHNOLOGIES, INC.</v>
    <v>361.45</v>
    <v>87.669399999999996</v>
    <v>361.29</v>
    <v>359.73</v>
    <v>359.73</v>
    <v>39761630</v>
    <v>TYL</v>
    <v>TYLER TECHNOLOGIES, INC. (XNYS:TYL)</v>
    <v>241423</v>
    <v>714850</v>
    <v>1989</v>
  </rv>
  <rv s="4">
    <v>617</v>
  </rv>
  <rv s="0">
    <v>https://www.bing.com/financeapi/forcetrigger?t=a26fww&amp;q=XNAS%3aZBRA&amp;form=skydnc</v>
    <v>Learn more on Bing</v>
  </rv>
  <rv s="6">
    <v>en-US</v>
    <v>a26fww</v>
    <v>268435456</v>
    <v>268435457</v>
    <v>1</v>
    <v>Powered by Refinitiv</v>
    <v>9</v>
    <v>ZEBRA TECHNOLOGIES CORPORATION (XNAS:ZBRA)</v>
    <v>10</v>
    <v>11</v>
    <v>Finance</v>
    <v>5</v>
    <v>278.60000000000002</v>
    <v>150.06</v>
    <v>1.6633</v>
    <v>-1.34</v>
    <v>0</v>
    <v>-5.1139999999999996E-3</v>
    <v>0</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8200</v>
    <v>Nasdaq Stock Market</v>
    <v>XNAS</v>
    <v>XNAS</v>
    <v>3 Overlook Pt, LINCOLNSHIRE, IL, 60069-4302 US</v>
    <v>264.11</v>
    <v>Electronic Equipment &amp; Parts</v>
    <v>Stock</v>
    <v>44022.863311481247</v>
    <v>619</v>
    <v>255.32</v>
    <v>13910520000</v>
    <v>ZEBRA TECHNOLOGIES CORPORATION</v>
    <v>ZEBRA TECHNOLOGIES CORPORATION</v>
    <v>264.11</v>
    <v>27.427700000000002</v>
    <v>262.01</v>
    <v>260.67</v>
    <v>260.67</v>
    <v>53091560</v>
    <v>ZBRA</v>
    <v>ZEBRA TECHNOLOGIES CORPORATION (XNAS:ZBRA)</v>
    <v>261040</v>
    <v>338201</v>
    <v>1991</v>
  </rv>
  <rv s="4">
    <v>620</v>
  </rv>
  <rv s="0">
    <v>https://www.bing.com/financeapi/forcetrigger?t=a24lfr&amp;q=XNAS%3aTTD&amp;form=skydnc</v>
    <v>Learn more on Bing</v>
  </rv>
  <rv s="6">
    <v>en-US</v>
    <v>a24lfr</v>
    <v>268435456</v>
    <v>268435457</v>
    <v>1</v>
    <v>Powered by Refinitiv</v>
    <v>9</v>
    <v>THE TRADE DESK, INC. (XNAS:TTD)</v>
    <v>10</v>
    <v>11</v>
    <v>Finance</v>
    <v>5</v>
    <v>471.12</v>
    <v>136</v>
    <v>2.6472000000000002</v>
    <v>-1.02</v>
    <v>4.3290000000000001E-5</v>
    <v>-2.2030000000000001E-3</v>
    <v>0.02</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462.79</v>
    <v>Software &amp; IT Services</v>
    <v>Stock</v>
    <v>44022.99993975625</v>
    <v>622</v>
    <v>450.69470000000001</v>
    <v>21325030000</v>
    <v>THE TRADE DESK, INC.</v>
    <v>THE TRADE DESK, INC.</v>
    <v>461.15</v>
    <v>181.85169999999999</v>
    <v>463</v>
    <v>461.98</v>
    <v>462</v>
    <v>46058370</v>
    <v>TTD</v>
    <v>THE TRADE DESK, INC. (XNAS:TTD)</v>
    <v>965662</v>
    <v>1810861</v>
    <v>2009</v>
  </rv>
  <rv s="4">
    <v>623</v>
  </rv>
  <rv s="0">
    <v>http://en.wikipedia.org/wiki/EPAM_Systems</v>
    <v>Wikipedia</v>
  </rv>
  <rv s="1">
    <v>0</v>
    <v>625</v>
  </rv>
  <rv s="2">
    <v>6</v>
    <v>https://www.bing.com/th?id=AMMS_70c82162f75c8d27976ea9296fe56b3a&amp;qlt=95</v>
    <v>626</v>
    <v>https://www.bing.com/images/search?form=xlimg&amp;q=epam+systems</v>
    <v>Image of EPAM SYSTEMS, INC.</v>
    <v/>
  </rv>
  <rv s="0">
    <v>https://www.bing.com/financeapi/forcetrigger?t=a1s2fr&amp;q=XNYS%3aEPAM&amp;form=skydnc</v>
    <v>Learn more on Bing</v>
  </rv>
  <rv s="3">
    <v>en-US</v>
    <v>a1s2fr</v>
    <v>268435456</v>
    <v>268435457</v>
    <v>1</v>
    <v>Powered by Refinitiv</v>
    <v>0</v>
    <v>EPAM SYSTEMS, INC. (XNYS:EPAM)</v>
    <v>3</v>
    <v>4</v>
    <v>Finance</v>
    <v>5</v>
    <v>262.51</v>
    <v>151.97</v>
    <v>1.3075000000000001</v>
    <v>-0.96</v>
    <v>0</v>
    <v>-3.663E-3</v>
    <v>0</v>
    <v>USD</v>
    <v>EPAM Systems, Inc. is a g provider of software product development and digital platform engineering services to clients located primarily in North America, Europe, Asia and Australia. The Company's service offerings cover the full software product development lifecycle from digital strategy and customer experience design to enterprise application platforms implementation and program management services and from complex software development services to maintenance, support, custom application development, application testing, and infrastructure management. Its service offerings include Software Product Development Services, Custom Application Development Services, Application Testing Services, Enterprise Application Platforms, Application Maintenance and Support, and Infrastructure Management Services. It offers its solutions and services to industries, such as financial services, media and entertainment, travel and consumer, software and hi-tech, and life sciences and healthcare.</v>
    <v>32561</v>
    <v>New York Stock Exchange</v>
    <v>XNYS</v>
    <v>XNYS</v>
    <v>41 University Dr Ste 202, NEWTOWN, PA, 18940-1873 US</v>
    <v>263.35500000000002</v>
    <v>627</v>
    <v>Software &amp; IT Services</v>
    <v>Stock</v>
    <v>44022.958333425784</v>
    <v>628</v>
    <v>258.31</v>
    <v>14583100000</v>
    <v>EPAM SYSTEMS, INC.</v>
    <v>EPAM SYSTEMS, INC.</v>
    <v>260.70999999999998</v>
    <v>53.102699999999999</v>
    <v>262.10000000000002</v>
    <v>261.14</v>
    <v>261.14</v>
    <v>55639440</v>
    <v>EPAM</v>
    <v>EPAM SYSTEMS, INC. (XNYS:EPAM)</v>
    <v>165305</v>
    <v>399917</v>
    <v>2002</v>
  </rv>
  <rv s="4">
    <v>629</v>
  </rv>
  <rv s="0">
    <v>https://www.bing.com/financeapi/forcetrigger?t=a7aeim&amp;q=Vanguard+Gro+Idx%3bAdm&amp;form=skydnc</v>
    <v>Learn more on Bing</v>
  </rv>
  <rv s="17">
    <v>en-US</v>
    <v>a7aeim</v>
    <v>268435456</v>
    <v>268435461</v>
    <v>1</v>
    <v>Powered by Refinitiv</v>
    <v>36</v>
    <v>Vanguard Gro Idx;Adm</v>
    <v>37</v>
    <v>38</v>
    <v>Finance</v>
    <v>39</v>
    <v>0.56000000000000005</v>
    <v>5.1439999999999993E-3</v>
    <v>US</v>
    <v>USD</v>
    <v>5.0000000000000001E-4</v>
    <v>Mutual Fund</v>
    <v>44022</v>
    <v>44023.217539224221</v>
    <v>631</v>
    <v>Vanguard Gro Idx;Adm</v>
    <v>40923853110</v>
    <v>108.87</v>
    <v>109.43</v>
    <v>2.9485999999999999</v>
    <v>4.1699E-2</v>
    <v>4.8293999999999997E-2</v>
    <v>0.24059700000000001</v>
    <v>0.36967100000000003</v>
    <v>0.18781300000000001</v>
    <v>0.151199</v>
    <v>0.13178499999999999</v>
    <v>VIGAX</v>
    <v>Vanguard Gro Idx;Adm</v>
  </rv>
  <rv s="4">
    <v>632</v>
  </rv>
  <rv s="0">
    <v>https://www.bing.com/financeapi/forcetrigger?t=a82q3m&amp;q=Fidelity+Lrg+Cap+Gro+Idx&amp;form=skydnc</v>
    <v>Learn more on Bing</v>
  </rv>
  <rv s="17">
    <v>en-US</v>
    <v>a82q3m</v>
    <v>268435456</v>
    <v>268435461</v>
    <v>1</v>
    <v>Powered by Refinitiv</v>
    <v>36</v>
    <v>Fidelity Lrg Cap Gro Idx</v>
    <v>37</v>
    <v>38</v>
    <v>Finance</v>
    <v>39</v>
    <v>7.0000000000000007E-2</v>
    <v>3.4999999999999996E-3</v>
    <v>US</v>
    <v>USD</v>
    <v>5.0000000000000001E-4</v>
    <v>Mutual Fund</v>
    <v>44022</v>
    <v>44023.221860886719</v>
    <v>634</v>
    <v>Fidelity Lrg Cap Gro Idx</v>
    <v>4447449490</v>
    <v>20</v>
    <v>20.07</v>
    <v>0</v>
    <v>4.1550000000000004E-2</v>
    <v>4.8082E-2</v>
    <v>0.22612400000000002</v>
    <v>0.35603400000000002</v>
    <v>0.19758800000000001</v>
    <v>0</v>
    <v>0.118283</v>
    <v>FSPGX</v>
    <v>Fidelity Lrg Cap Gro Idx</v>
  </rv>
  <rv s="4">
    <v>635</v>
  </rv>
  <rv s="0">
    <v>https://www.bing.com/financeapi/forcetrigger?t=a7a7hw&amp;q=Vanguard+Val+Idx%3bAdm&amp;form=skydnc</v>
    <v>Learn more on Bing</v>
  </rv>
  <rv s="17">
    <v>en-US</v>
    <v>a7a7hw</v>
    <v>268435456</v>
    <v>268435461</v>
    <v>1</v>
    <v>Powered by Refinitiv</v>
    <v>36</v>
    <v>Vanguard Val Idx;Adm</v>
    <v>37</v>
    <v>38</v>
    <v>Finance</v>
    <v>39</v>
    <v>0.71</v>
    <v>1.8499000000000002E-2</v>
    <v>US</v>
    <v>USD</v>
    <v>5.0000000000000001E-4</v>
    <v>Mutual Fund</v>
    <v>44022</v>
    <v>44023.217584435937</v>
    <v>637</v>
    <v>Vanguard Val Idx;Adm</v>
    <v>19170776035</v>
    <v>38.380000000000003</v>
    <v>39.090000000000003</v>
    <v>4.32</v>
    <v>-3.7031000000000001E-2</v>
    <v>3.2821999999999997E-2</v>
    <v>-8.5495000000000002E-2</v>
    <v>0.17011700000000002</v>
    <v>3.7494E-2</v>
    <v>6.3715000000000008E-2</v>
    <v>-0.151645</v>
    <v>VVIAX</v>
    <v>Vanguard Val Idx;Adm</v>
  </rv>
  <rv s="4">
    <v>638</v>
  </rv>
  <rv s="0">
    <v>https://creativecommons.org/licenses/by-sa/3.0</v>
    <v>CC BY-SA 3.0</v>
  </rv>
  <rv s="0">
    <v>http://en.wikipedia.org/wiki/Berkshire_Hathaway</v>
    <v>Wikipedia</v>
  </rv>
  <rv s="1">
    <v>640</v>
    <v>641</v>
  </rv>
  <rv s="2">
    <v>6</v>
    <v>https://www.bing.com/th?id=AMMS_030d5c96ae1e8173075ad6734ed25793&amp;qlt=95</v>
    <v>642</v>
    <v>https://www.bing.com/images/search?form=xlimg&amp;q=berkshire+hathaway</v>
    <v>Image of BERKSHIRE HATHAWAY INC.</v>
    <v/>
  </rv>
  <rv s="0">
    <v>https://www.bing.com/financeapi/forcetrigger?t=a1otrw&amp;q=XNYS%3aBRK.B&amp;form=skydnc</v>
    <v>Learn more on Bing</v>
  </rv>
  <rv s="3">
    <v>en-US</v>
    <v>a1otrw</v>
    <v>268435456</v>
    <v>268435457</v>
    <v>1</v>
    <v>Powered by Refinitiv</v>
    <v>0</v>
    <v>BERKSHIRE HATHAWAY INC. (XNYS:BRK.B)</v>
    <v>3</v>
    <v>4</v>
    <v>Finance</v>
    <v>5</v>
    <v>231.61</v>
    <v>159.5</v>
    <v>0.75949999999999995</v>
    <v>4.0999999999999996</v>
    <v>-1.093E-4</v>
    <v>2.2931E-2</v>
    <v>-0.02</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391500</v>
    <v>New York Stock Exchange</v>
    <v>XNYS</v>
    <v>XNYS</v>
    <v>3555 Farnam St, OMAHA, NE, 68131-3311 US</v>
    <v>182.96</v>
    <v>643</v>
    <v>Insurance</v>
    <v>Stock</v>
    <v>44022.999698275002</v>
    <v>644</v>
    <v>178.09</v>
    <v>434892100000</v>
    <v>BERKSHIRE HATHAWAY INC.</v>
    <v>BERKSHIRE HATHAWAY INC.</v>
    <v>178.26</v>
    <v>3.9866000000000001</v>
    <v>178.8</v>
    <v>182.9</v>
    <v>182.88</v>
    <v>1620020</v>
    <v>BRK.B</v>
    <v>BERKSHIRE HATHAWAY INC. (XNYS:BRK.B)</v>
    <v>5487025</v>
    <v>7447005</v>
    <v>1998</v>
  </rv>
  <rv s="4">
    <v>645</v>
  </rv>
  <rv s="0">
    <v>http://zh.wikipedia.org/wiki/宝洁</v>
    <v>Wikipedia</v>
  </rv>
  <rv s="1">
    <v>126</v>
    <v>647</v>
  </rv>
  <rv s="2">
    <v>6</v>
    <v>https://www.bing.com/th?id=AMMS_cc4a03e64239b604b8c556018d54c518&amp;qlt=95</v>
    <v>648</v>
    <v>https://www.bing.com/images/search?form=xlimg&amp;q=procter+%26+gamble</v>
    <v>Image of THE PROCTER &amp; GAMBLE COMPANY</v>
    <v/>
  </rv>
  <rv s="0">
    <v>https://www.bing.com/financeapi/forcetrigger?t=a1zsjc&amp;q=XNYS%3aPG&amp;form=skydnc</v>
    <v>Learn more on Bing</v>
  </rv>
  <rv s="3">
    <v>en-US</v>
    <v>a1zsjc</v>
    <v>268435456</v>
    <v>268435457</v>
    <v>1</v>
    <v>Powered by Refinitiv</v>
    <v>0</v>
    <v>THE PROCTER &amp; GAMBLE COMPANY (XNYS:PG)</v>
    <v>3</v>
    <v>4</v>
    <v>Finance</v>
    <v>5</v>
    <v>128.09</v>
    <v>94.34</v>
    <v>0.41189999999999999</v>
    <v>1.41</v>
    <v>0</v>
    <v>1.1512E-2</v>
    <v>0</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97000</v>
    <v>New York Stock Exchange</v>
    <v>XNYS</v>
    <v>XNYS</v>
    <v>1 Procter and Gamble Plz, CINCINNATI, OH, 45202-3315 US</v>
    <v>124.5</v>
    <v>649</v>
    <v>Personal &amp; Household Products &amp; Services</v>
    <v>Stock</v>
    <v>44022.997248251566</v>
    <v>650</v>
    <v>122.47</v>
    <v>303216700000</v>
    <v>THE PROCTER &amp; GAMBLE COMPANY</v>
    <v>THE PROCTER &amp; GAMBLE COMPANY</v>
    <v>122.57</v>
    <v>64.947199999999995</v>
    <v>122.48</v>
    <v>123.89</v>
    <v>123.89</v>
    <v>2475643000</v>
    <v>PG</v>
    <v>THE PROCTER &amp; GAMBLE COMPANY (XNYS:PG)</v>
    <v>6752789</v>
    <v>7828582</v>
    <v>1905</v>
  </rv>
  <rv s="4">
    <v>651</v>
  </rv>
  <rv s="0">
    <v>http://en.wikipedia.org/wiki/Intel</v>
    <v>Wikipedia</v>
  </rv>
  <rv s="1">
    <v>0</v>
    <v>653</v>
  </rv>
  <rv s="2">
    <v>6</v>
    <v>https://www.bing.com/th?id=AMMS_c403bf41659acee264fb566dad5acacf&amp;qlt=95</v>
    <v>654</v>
    <v>https://www.bing.com/images/search?form=xlimg&amp;q=intel</v>
    <v>Image of INTEL CORPORATION</v>
    <v/>
  </rv>
  <rv s="0">
    <v>https://www.bing.com/financeapi/forcetrigger?t=a1vmf2&amp;q=XNAS%3aINTC&amp;form=skydnc</v>
    <v>Learn more on Bing</v>
  </rv>
  <rv s="3">
    <v>en-US</v>
    <v>a1vmf2</v>
    <v>268435456</v>
    <v>268435457</v>
    <v>1</v>
    <v>Powered by Refinitiv</v>
    <v>0</v>
    <v>INTEL CORPORATION (XNAS:INTC)</v>
    <v>3</v>
    <v>4</v>
    <v>Finance</v>
    <v>5</v>
    <v>69.290000000000006</v>
    <v>43.63</v>
    <v>0.79079999999999995</v>
    <v>1.1100000000000001</v>
    <v>2.5200000000000001E-3</v>
    <v>1.9E-2</v>
    <v>0.15</v>
    <v>USD</v>
    <v>Intel Corporation is engaged in designing and manufacturing products and technologies, such as the cloud. The Company's segments are Client Computing Group (CCG), Data Center Group (DCG), Internet of Things Group (IOTG), Non-Volatile Memory Solutions Group (NSG), Intel Security Group (ISecG),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59.69</v>
    <v>655</v>
    <v>Semiconductors &amp; Semiconductor Equipment</v>
    <v>Stock</v>
    <v>44022.999665925781</v>
    <v>656</v>
    <v>57.83</v>
    <v>247350300000</v>
    <v>INTEL CORPORATION</v>
    <v>INTEL CORPORATION</v>
    <v>57.95</v>
    <v>11.3047</v>
    <v>58.42</v>
    <v>59.53</v>
    <v>59.68</v>
    <v>4234000000</v>
    <v>INTC</v>
    <v>INTEL CORPORATION (XNAS:INTC)</v>
    <v>17742324</v>
    <v>24785003</v>
    <v>1989</v>
  </rv>
  <rv s="4">
    <v>657</v>
  </rv>
  <rv s="0">
    <v>http://en.wikipedia.org/wiki/Verizon_Communications</v>
    <v>Wikipedia</v>
  </rv>
  <rv s="1">
    <v>0</v>
    <v>659</v>
  </rv>
  <rv s="2">
    <v>6</v>
    <v>https://www.bing.com/th?id=AMMS_efb83e572c5e412d09976efd475336f4&amp;qlt=95</v>
    <v>660</v>
    <v>https://www.bing.com/images/search?form=xlimg&amp;q=verizon+communications</v>
    <v>Image of VERIZON COMMUNICATIONS INC.</v>
    <v/>
  </rv>
  <rv s="0">
    <v>https://www.bing.com/financeapi/forcetrigger?t=a25obh&amp;q=XNYS%3aVZ&amp;form=skydnc</v>
    <v>Learn more on Bing</v>
  </rv>
  <rv s="3">
    <v>en-US</v>
    <v>a25obh</v>
    <v>268435456</v>
    <v>268435457</v>
    <v>1</v>
    <v>Powered by Refinitiv</v>
    <v>0</v>
    <v>VERIZON COMMUNICATIONS INC. (XNYS:VZ)</v>
    <v>3</v>
    <v>4</v>
    <v>Finance</v>
    <v>5</v>
    <v>62.22</v>
    <v>48.84</v>
    <v>0.41549999999999998</v>
    <v>0.55000000000000004</v>
    <v>-3.6700000000000003E-4</v>
    <v>1.0197000000000001E-2</v>
    <v>-0.02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135500</v>
    <v>New York Stock Exchange</v>
    <v>XNYS</v>
    <v>XNYS</v>
    <v>1095 Avenue of the Americas, NEW YORK, NY, 10036-6797 US</v>
    <v>54.58</v>
    <v>661</v>
    <v>Telecommunications Services</v>
    <v>Stock</v>
    <v>44022.995459814061</v>
    <v>662</v>
    <v>53.84</v>
    <v>223203500000</v>
    <v>VERIZON COMMUNICATIONS INC.</v>
    <v>VERIZON COMMUNICATIONS INC.</v>
    <v>53.84</v>
    <v>12.143800000000001</v>
    <v>53.94</v>
    <v>54.49</v>
    <v>54.47</v>
    <v>4137996000</v>
    <v>VZ</v>
    <v>VERIZON COMMUNICATIONS INC. (XNYS:VZ)</v>
    <v>15652222</v>
    <v>16798712</v>
    <v>1983</v>
  </rv>
  <rv s="4">
    <v>663</v>
  </rv>
  <rv s="0">
    <v>http://en.wikipedia.org/wiki/Pfizer</v>
    <v>Wikipedia</v>
  </rv>
  <rv s="1">
    <v>0</v>
    <v>665</v>
  </rv>
  <rv s="2">
    <v>6</v>
    <v>https://www.bing.com/th?id=AMMS_751a4e7277822d06b1b3a01f2e88a224&amp;qlt=95</v>
    <v>666</v>
    <v>https://www.bing.com/images/search?form=xlimg&amp;q=pfizer</v>
    <v>Image of PFIZER INC.</v>
    <v/>
  </rv>
  <rv s="0">
    <v>https://www.bing.com/financeapi/forcetrigger?t=a1zqnm&amp;q=XNYS%3aPFE&amp;form=skydnc</v>
    <v>Learn more on Bing</v>
  </rv>
  <rv s="3">
    <v>en-US</v>
    <v>a1zqnm</v>
    <v>268435456</v>
    <v>268435457</v>
    <v>1</v>
    <v>Powered by Refinitiv</v>
    <v>0</v>
    <v>PFIZER INC. (XNYS:PFE)</v>
    <v>3</v>
    <v>4</v>
    <v>Finance</v>
    <v>5</v>
    <v>44.104999999999997</v>
    <v>27.88</v>
    <v>0.67579999999999996</v>
    <v>0.37</v>
    <v>5.9119999999999995E-4</v>
    <v>1.1057999999999998E-2</v>
    <v>0.02</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34.04</v>
    <v>667</v>
    <v>Pharmaceuticals</v>
    <v>Stock</v>
    <v>44022.999649849218</v>
    <v>668</v>
    <v>33.484999999999999</v>
    <v>185864700000</v>
    <v>PFIZER INC.</v>
    <v>PFIZER INC.</v>
    <v>33.659999999999997</v>
    <v>12.2249</v>
    <v>33.46</v>
    <v>33.83</v>
    <v>33.85</v>
    <v>5554834000</v>
    <v>PFE</v>
    <v>PFIZER INC. (XNYS:PFE)</v>
    <v>23205943</v>
    <v>32952941</v>
    <v>1942</v>
  </rv>
  <rv s="4">
    <v>669</v>
  </rv>
  <rv s="0">
    <v>http://en.wikipedia.org/wiki/The_Walt_Disney_Company</v>
    <v>Wikipedia</v>
  </rv>
  <rv s="1">
    <v>0</v>
    <v>671</v>
  </rv>
  <rv s="2">
    <v>6</v>
    <v>https://www.bing.com/th?id=AMMS_0aa288ba528f6f45e3de87d97e250136&amp;qlt=95</v>
    <v>672</v>
    <v>https://www.bing.com/images/search?form=xlimg&amp;q=the+walt+disney+company</v>
    <v>Image of THE WALT DISNEY COMPANY</v>
    <v/>
  </rv>
  <rv s="0">
    <v>https://www.bing.com/financeapi/forcetrigger?t=a1r2z2&amp;q=XNYS%3aDIS&amp;form=skydnc</v>
    <v>Learn more on Bing</v>
  </rv>
  <rv s="3">
    <v>en-US</v>
    <v>a1r2z2</v>
    <v>268435456</v>
    <v>268435457</v>
    <v>1</v>
    <v>Powered by Refinitiv</v>
    <v>0</v>
    <v>THE WALT DISNEY COMPANY (XNYS:DIS)</v>
    <v>3</v>
    <v>4</v>
    <v>Finance</v>
    <v>5</v>
    <v>153.41</v>
    <v>79.069999999999993</v>
    <v>1.1111</v>
    <v>2.5299999999999998</v>
    <v>2.0950000000000001E-3</v>
    <v>2.1659000000000001E-2</v>
    <v>0.25</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119.43940000000001</v>
    <v>673</v>
    <v>Media &amp; Publishing</v>
    <v>Stock</v>
    <v>44022.999962753907</v>
    <v>674</v>
    <v>116.21</v>
    <v>210990000000</v>
    <v>THE WALT DISNEY COMPANY</v>
    <v>THE WALT DISNEY COMPANY</v>
    <v>116.83</v>
    <v>43.914999999999999</v>
    <v>116.81</v>
    <v>119.34</v>
    <v>119.59</v>
    <v>1806267000</v>
    <v>DIS</v>
    <v>THE WALT DISNEY COMPANY (XNYS:DIS)</v>
    <v>14207918</v>
    <v>14150123</v>
    <v>2018</v>
  </rv>
  <rv s="4">
    <v>675</v>
  </rv>
  <rv s="0">
    <v>https://www.bing.com/financeapi/forcetrigger?t=br1gbh&amp;q=Fidelity+Mid+Cap+Gro+Idx&amp;form=skydnc</v>
    <v>Learn more on Bing</v>
  </rv>
  <rv s="18">
    <v>en-US</v>
    <v>br1gbh</v>
    <v>268435456</v>
    <v>268435461</v>
    <v>1</v>
    <v>Powered by Refinitiv</v>
    <v>41</v>
    <v>Fidelity Mid Cap Gro Idx</v>
    <v>37</v>
    <v>42</v>
    <v>Finance</v>
    <v>39</v>
    <v>-0.08</v>
    <v>-3.5510000000000003E-3</v>
    <v>US</v>
    <v>USD</v>
    <v>Mutual Fund</v>
    <v>44022</v>
    <v>44023.225653576563</v>
    <v>677</v>
    <v>Fidelity Mid Cap Gro Idx</v>
    <v>208351380.69999999</v>
    <v>22.53</v>
    <v>22.45</v>
    <v>0</v>
    <v>5.9330000000000008E-3</v>
    <v>3.9132E-2</v>
    <v>0.39405400000000002</v>
    <v>0</v>
    <v>0</v>
    <v>5.2531000000000001E-2</v>
    <v>FMDGX</v>
    <v>Fidelity Mid Cap Gro Idx</v>
  </rv>
  <rv s="4">
    <v>678</v>
  </rv>
  <rv s="0">
    <v>http://en.wikipedia.org/wiki/Fiserv</v>
    <v>Wikipedia</v>
  </rv>
  <rv s="1">
    <v>0</v>
    <v>680</v>
  </rv>
  <rv s="2">
    <v>6</v>
    <v>https://www.bing.com/th?id=AMMS_4a33224cd1a9caddceda1cbd5bdbc2d7&amp;qlt=95</v>
    <v>681</v>
    <v>https://www.bing.com/images/search?form=xlimg&amp;q=fiserv</v>
    <v>Image of FISERV, INC.</v>
    <v/>
  </rv>
  <rv s="0">
    <v>https://www.bing.com/financeapi/forcetrigger?t=a1sx27&amp;q=XNAS%3aFISV&amp;form=skydnc</v>
    <v>Learn more on Bing</v>
  </rv>
  <rv s="3">
    <v>en-US</v>
    <v>a1sx27</v>
    <v>268435456</v>
    <v>268435457</v>
    <v>1</v>
    <v>Powered by Refinitiv</v>
    <v>0</v>
    <v>FISERV, INC. (XNAS:FISV)</v>
    <v>3</v>
    <v>4</v>
    <v>Finance</v>
    <v>5</v>
    <v>125.05</v>
    <v>73.5</v>
    <v>0.82010000000000005</v>
    <v>1.1599999999999999</v>
    <v>5.3140000000000001E-3</v>
    <v>1.2234E-2</v>
    <v>0.51</v>
    <v>USD</v>
    <v>Fiserv, Inc. is a provider of financial services technology. The Company provides account processing systems; electronic payments processing products and services, such as electronic bill payments, transaction processing, account-to-account transfers, and person-to-person payments; Internet and mobile banking systems, and related services, including document and payment card production and distribution, and lending and risk management products and services. The Company operates through two segments: Payments and Industry Products and the Financial Institution Services. The Payments segment services include electronic bill payment and presentment services, Internet and mobile banking software and services, and other electronic payments software and services. The Financial segment provides account processing services, item processing and source capture services, loan origination and servicing products, cash management and consulting services, and other products and services.</v>
    <v>44000</v>
    <v>Nasdaq Stock Market</v>
    <v>XNAS</v>
    <v>XNAS</v>
    <v>255 FISERV DR, PO BOX 979, BROOKFIELD, WI, 53045-5815 US</v>
    <v>96.21</v>
    <v>682</v>
    <v>Professional &amp; Commercial Services</v>
    <v>Stock</v>
    <v>44022.999785034372</v>
    <v>683</v>
    <v>94.358999999999995</v>
    <v>63480500000</v>
    <v>FISERV, INC.</v>
    <v>FISERV, INC.</v>
    <v>94.81</v>
    <v>52.317399999999999</v>
    <v>94.82</v>
    <v>95.98</v>
    <v>96.49</v>
    <v>669484300</v>
    <v>FISV</v>
    <v>FISERV, INC. (XNAS:FISV)</v>
    <v>4769806</v>
    <v>5152682</v>
    <v>1992</v>
  </rv>
  <rv s="4">
    <v>684</v>
  </rv>
  <rv s="9">
    <v>12</v>
    <v>Return (1y)</v>
  </rv>
  <rv s="0">
    <v>http://en.wikipedia.org/wiki/Advanced_Micro_Devices</v>
    <v>Wikipedia</v>
  </rv>
  <rv s="1">
    <v>0</v>
    <v>687</v>
  </rv>
  <rv s="2">
    <v>6</v>
    <v>https://www.bing.com/th?id=AMMS_fbc39ac25bb1332e8095cd72ec19dc8e&amp;qlt=95</v>
    <v>688</v>
    <v>https://www.bing.com/images/search?form=xlimg&amp;q=advanced+micro+devices</v>
    <v>Image of ADVANCED MICRO DEVICES, INC.</v>
    <v/>
  </rv>
  <rv s="0">
    <v>https://www.bing.com/financeapi/forcetrigger?t=a1ndww&amp;q=XNAS%3aAMD&amp;form=skydnc</v>
    <v>Learn more on Bing</v>
  </rv>
  <rv s="3">
    <v>en-US</v>
    <v>a1ndww</v>
    <v>268435456</v>
    <v>268435457</v>
    <v>1</v>
    <v>Powered by Refinitiv</v>
    <v>0</v>
    <v>ADVANCED MICRO DEVICES, INC. (XNAS:AMD)</v>
    <v>3</v>
    <v>4</v>
    <v>Finance</v>
    <v>5</v>
    <v>59.27</v>
    <v>27.43</v>
    <v>2.1488999999999998</v>
    <v>-1.375</v>
    <v>8.9480000000000007E-4</v>
    <v>-2.4014999999999998E-2</v>
    <v>0.05</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58.15</v>
    <v>689</v>
    <v>Semiconductors &amp; Semiconductor Equipment</v>
    <v>Stock</v>
    <v>44022.999994745311</v>
    <v>690</v>
    <v>55.51</v>
    <v>67056510000</v>
    <v>ADVANCED MICRO DEVICES, INC.</v>
    <v>ADVANCED MICRO DEVICES, INC.</v>
    <v>57.54</v>
    <v>140.7448</v>
    <v>57.255000000000003</v>
    <v>55.88</v>
    <v>55.93</v>
    <v>1171190000</v>
    <v>AMD</v>
    <v>ADVANCED MICRO DEVICES, INC. (XNAS:AMD)</v>
    <v>59839688</v>
    <v>52052841</v>
    <v>1969</v>
  </rv>
  <rv s="4">
    <v>691</v>
  </rv>
  <rv s="0">
    <v>http://en.wikipedia.org/wiki/Global_Payments</v>
    <v>Wikipedia</v>
  </rv>
  <rv s="1">
    <v>0</v>
    <v>693</v>
  </rv>
  <rv s="2">
    <v>6</v>
    <v>https://www.bing.com/th?id=AMMS_83ff75f13958e60607c8741ae90a103c&amp;qlt=95</v>
    <v>694</v>
    <v>https://www.bing.com/images/search?form=xlimg&amp;q=global+payments</v>
    <v>Image of GLOBAL PAYMENTS INC.</v>
    <v/>
  </rv>
  <rv s="0">
    <v>https://www.bing.com/financeapi/forcetrigger?t=a1u4zr&amp;q=XNYS%3aGPN&amp;form=skydnc</v>
    <v>Learn more on Bing</v>
  </rv>
  <rv s="19">
    <v>en-US</v>
    <v>a1u4zr</v>
    <v>268435456</v>
    <v>268435457</v>
    <v>1</v>
    <v>Powered by Refinitiv</v>
    <v>43</v>
    <v>GLOBAL PAYMENTS INC. (XNYS:GPN)</v>
    <v>3</v>
    <v>44</v>
    <v>Finance</v>
    <v>5</v>
    <v>209.62</v>
    <v>105.54</v>
    <v>1.1189</v>
    <v>0.38</v>
    <v>2.7960000000000003E-3</v>
    <v>2.3150000000000002E-3</v>
    <v>0.46</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164.94499999999999</v>
    <v>695</v>
    <v>Professional &amp; Commercial Services</v>
    <v>Stock</v>
    <v>44022.958333414063</v>
    <v>696</v>
    <v>162.09</v>
    <v>49101200000</v>
    <v>GLOBAL PAYMENTS INC.</v>
    <v>GLOBAL PAYMENTS INC.</v>
    <v>162.88</v>
    <v>77.539299999999997</v>
    <v>164.16</v>
    <v>164.54</v>
    <v>165</v>
    <v>299105700</v>
    <v>GPN</v>
    <v>GLOBAL PAYMENTS INC. (XNYS:GPN)</v>
    <v>1657878</v>
    <v>2313088</v>
  </rv>
  <rv s="4">
    <v>697</v>
  </rv>
  <rv s="0">
    <v>http://en.wikipedia.org/wiki/Dollar_General</v>
    <v>Wikipedia</v>
  </rv>
  <rv s="1">
    <v>0</v>
    <v>699</v>
  </rv>
  <rv s="2">
    <v>6</v>
    <v>https://www.bing.com/th?id=AMMS_5fc60f65d2e087de57833f949ce19a62&amp;qlt=95</v>
    <v>700</v>
    <v>https://www.bing.com/images/search?form=xlimg&amp;q=dollar+general</v>
    <v>Image of DOLLAR GENERAL CORPORATION</v>
    <v/>
  </rv>
  <rv s="0">
    <v>https://www.bing.com/financeapi/forcetrigger?t=a1qyvh&amp;q=XNYS%3aDG&amp;form=skydnc</v>
    <v>Learn more on Bing</v>
  </rv>
  <rv s="3">
    <v>en-US</v>
    <v>a1qyvh</v>
    <v>268435456</v>
    <v>268435457</v>
    <v>1</v>
    <v>Powered by Refinitiv</v>
    <v>0</v>
    <v>DOLLAR GENERAL CORPORATION (XNYS:DG)</v>
    <v>3</v>
    <v>4</v>
    <v>Finance</v>
    <v>5</v>
    <v>194.84</v>
    <v>125</v>
    <v>0.52200000000000002</v>
    <v>-1.5</v>
    <v>0</v>
    <v>-7.9059999999999998E-3</v>
    <v>0</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190.49</v>
    <v>701</v>
    <v>Diversified Retail</v>
    <v>Stock</v>
    <v>44022.998074478906</v>
    <v>702</v>
    <v>186.84</v>
    <v>47761700000</v>
    <v>DOLLAR GENERAL CORPORATION</v>
    <v>DOLLAR GENERAL CORPORATION</v>
    <v>189.91</v>
    <v>24.552499999999998</v>
    <v>189.74</v>
    <v>188.24</v>
    <v>188.24</v>
    <v>251721800</v>
    <v>DG</v>
    <v>DOLLAR GENERAL CORPORATION (XNYS:DG)</v>
    <v>1429970</v>
    <v>2533267</v>
    <v>1998</v>
  </rv>
  <rv s="4">
    <v>703</v>
  </rv>
  <rv s="0">
    <v>http://ja.wikipedia.org/wiki/ラムリサーチ</v>
    <v>Wikipedia</v>
  </rv>
  <rv s="1">
    <v>0</v>
    <v>705</v>
  </rv>
  <rv s="2">
    <v>6</v>
    <v>https://www.bing.com/th?id=AMMS_9c7eacdc72129ad512e53684f4b195ac&amp;qlt=95</v>
    <v>706</v>
    <v>https://www.bing.com/images/search?form=xlimg&amp;q=lam+research</v>
    <v>Image of LAM RESEARCH CORPORATION</v>
    <v/>
  </rv>
  <rv s="0">
    <v>https://www.bing.com/financeapi/forcetrigger?t=a1x4f2&amp;q=XNAS%3aLRCX&amp;form=skydnc</v>
    <v>Learn more on Bing</v>
  </rv>
  <rv s="3">
    <v>en-US</v>
    <v>a1x4f2</v>
    <v>268435456</v>
    <v>268435457</v>
    <v>1</v>
    <v>Powered by Refinitiv</v>
    <v>0</v>
    <v>LAM RESEARCH CORPORATION (XNAS:LRCX)</v>
    <v>3</v>
    <v>4</v>
    <v>Finance</v>
    <v>5</v>
    <v>344.32</v>
    <v>181.38</v>
    <v>1.3658999999999999</v>
    <v>4.22</v>
    <v>5.8830000000000004E-5</v>
    <v>1.2568999999999999E-2</v>
    <v>0.02</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10700</v>
    <v>Nasdaq Stock Market</v>
    <v>XNAS</v>
    <v>XNAS</v>
    <v>4650 Cushing Pkwy, FREMONT, CA, 94538-6401 US</v>
    <v>340.29</v>
    <v>707</v>
    <v>Semiconductors &amp; Semiconductor Equipment</v>
    <v>Stock</v>
    <v>44022.999830740628</v>
    <v>708</v>
    <v>330.65</v>
    <v>48739670000</v>
    <v>LAM RESEARCH CORPORATION</v>
    <v>LAM RESEARCH CORPORATION</v>
    <v>335.09</v>
    <v>24.150500000000001</v>
    <v>335.76</v>
    <v>339.98</v>
    <v>340</v>
    <v>145162200</v>
    <v>LRCX</v>
    <v>LAM RESEARCH CORPORATION (XNAS:LRCX)</v>
    <v>1432759</v>
    <v>1915032</v>
    <v>1989</v>
  </rv>
  <rv s="4">
    <v>709</v>
  </rv>
  <rv s="0">
    <v>https://www.bing.com/financeapi/forcetrigger?t=a22i27&amp;q=XNAS%3aSBAC&amp;form=skydnc</v>
    <v>Learn more on Bing</v>
  </rv>
  <rv s="6">
    <v>en-US</v>
    <v>a22i27</v>
    <v>268435456</v>
    <v>268435457</v>
    <v>1</v>
    <v>Powered by Refinitiv</v>
    <v>9</v>
    <v>SBA Communications Corporation (XNAS:SBAC)</v>
    <v>10</v>
    <v>11</v>
    <v>Finance</v>
    <v>5</v>
    <v>323.02499999999998</v>
    <v>205.2</v>
    <v>0.40849999999999997</v>
    <v>-3.36</v>
    <v>0</v>
    <v>-1.0917E-2</v>
    <v>0</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1475</v>
    <v>Nasdaq Stock Market</v>
    <v>XNAS</v>
    <v>XNAS</v>
    <v>8051 Congress Ave, BOCA RATON, FL, 33487-1310 US</v>
    <v>309.83</v>
    <v>Residential &amp; Commercial REIT</v>
    <v>Stock</v>
    <v>44022.842023171092</v>
    <v>711</v>
    <v>301.70999999999998</v>
    <v>34355910000</v>
    <v>SBA Communications Corporation</v>
    <v>SBA Communications Corporation</v>
    <v>308.92</v>
    <v>229.56219999999999</v>
    <v>307.77999999999997</v>
    <v>304.42</v>
    <v>304.42</v>
    <v>111624900</v>
    <v>SBAC</v>
    <v>SBA Communications Corporation (XNAS:SBAC)</v>
    <v>521490</v>
    <v>968012</v>
    <v>2016</v>
  </rv>
  <rv s="4">
    <v>712</v>
  </rv>
  <rv s="0">
    <v>http://en.wikipedia.org/wiki/Centene_Corporation</v>
    <v>Wikipedia</v>
  </rv>
  <rv s="1">
    <v>0</v>
    <v>714</v>
  </rv>
  <rv s="2">
    <v>6</v>
    <v>https://www.bing.com/th?id=AMMS_6f86ea8ccb32136e3cf343fbef04dda2&amp;qlt=95</v>
    <v>715</v>
    <v>https://www.bing.com/images/search?form=xlimg&amp;q=centene+corporation</v>
    <v>Image of CENTENE CORPORATION</v>
    <v/>
  </rv>
  <rv s="0">
    <v>https://www.bing.com/financeapi/forcetrigger?t=a1pzfr&amp;q=XNYS%3aCNC&amp;form=skydnc</v>
    <v>Learn more on Bing</v>
  </rv>
  <rv s="3">
    <v>en-US</v>
    <v>a1pzfr</v>
    <v>268435456</v>
    <v>268435457</v>
    <v>1</v>
    <v>Powered by Refinitiv</v>
    <v>0</v>
    <v>CENTENE CORPORATION (XNYS:CNC)</v>
    <v>3</v>
    <v>4</v>
    <v>Finance</v>
    <v>5</v>
    <v>74.7</v>
    <v>41.624600000000001</v>
    <v>0.73429999999999995</v>
    <v>-0.47</v>
    <v>0</v>
    <v>-7.4239999999999992E-3</v>
    <v>0</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56600</v>
    <v>New York Stock Exchange</v>
    <v>XNYS</v>
    <v>XNYS</v>
    <v>7700 Forsyth Blvd, ST. LOUIS, MO, 63105-1807 US</v>
    <v>63.52</v>
    <v>716</v>
    <v>Healthcare Providers &amp; Services</v>
    <v>Stock</v>
    <v>44022.958333390627</v>
    <v>717</v>
    <v>62.174999999999997</v>
    <v>36664680000</v>
    <v>CENTENE CORPORATION</v>
    <v>CENTENE CORPORATION</v>
    <v>63.51</v>
    <v>31.915800000000001</v>
    <v>63.31</v>
    <v>62.84</v>
    <v>62.84</v>
    <v>579129400</v>
    <v>CNC</v>
    <v>CENTENE CORPORATION (XNYS:CNC)</v>
    <v>2562824</v>
    <v>4853813</v>
    <v>2001</v>
  </rv>
  <rv s="4">
    <v>718</v>
  </rv>
  <rv s="0">
    <v>http://en.wikipedia.org/wiki/MSCI</v>
    <v>Wikipedia</v>
  </rv>
  <rv s="1">
    <v>126</v>
    <v>720</v>
  </rv>
  <rv s="2">
    <v>6</v>
    <v>https://www.bing.com/th?id=AMMS_948a293202c3a811bf146439396640d8&amp;qlt=95</v>
    <v>721</v>
    <v>https://www.bing.com/images/search?form=xlimg&amp;q=msci</v>
    <v>Image of MSCI INC.</v>
    <v/>
  </rv>
  <rv s="0">
    <v>https://www.bing.com/financeapi/forcetrigger?t=a1xz1h&amp;q=XNYS%3aMSCI&amp;form=skydnc</v>
    <v>Learn more on Bing</v>
  </rv>
  <rv s="3">
    <v>en-US</v>
    <v>a1xz1h</v>
    <v>268435456</v>
    <v>268435457</v>
    <v>1</v>
    <v>Powered by Refinitiv</v>
    <v>0</v>
    <v>MSCI INC. (XNYS:MSCI)</v>
    <v>3</v>
    <v>4</v>
    <v>Finance</v>
    <v>5</v>
    <v>379.97</v>
    <v>206.8228</v>
    <v>0.94299999999999995</v>
    <v>-4.1900000000000004</v>
    <v>0</v>
    <v>-1.1169E-2</v>
    <v>0</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3459</v>
    <v>New York Stock Exchange</v>
    <v>XNYS</v>
    <v>XNYS</v>
    <v>7 World Trade Center, 250 Greenwich Street, 49Th Floor, NEW YORK, NY, 10007 US</v>
    <v>377.51499999999999</v>
    <v>722</v>
    <v>Professional &amp; Commercial Services</v>
    <v>Stock</v>
    <v>44022.958333402341</v>
    <v>723</v>
    <v>367.07</v>
    <v>31360090000</v>
    <v>MSCI INC.</v>
    <v>MSCI INC.</v>
    <v>375.43</v>
    <v>60.12</v>
    <v>375.14</v>
    <v>370.95</v>
    <v>370.95</v>
    <v>83595700</v>
    <v>MSCI</v>
    <v>MSCI INC. (XNYS:MSCI)</v>
    <v>343856</v>
    <v>592618</v>
    <v>1998</v>
  </rv>
  <rv s="4">
    <v>724</v>
  </rv>
  <rv s="0">
    <v>http://en.wikipedia.org/wiki/KLA_Corporation</v>
    <v>Wikipedia</v>
  </rv>
  <rv s="1">
    <v>0</v>
    <v>726</v>
  </rv>
  <rv s="2">
    <v>6</v>
    <v>https://www.bing.com/th?id=AMMS_e9546d6320b8eb24c9c7684ff75d32e1&amp;qlt=95</v>
    <v>727</v>
    <v>https://www.bing.com/images/search?form=xlimg&amp;q=kla-tencor</v>
    <v>Image of KLA Corporation</v>
    <v/>
  </rv>
  <rv s="0">
    <v>https://www.bing.com/financeapi/forcetrigger?t=a1wjkr&amp;q=XNAS%3aKLAC&amp;form=skydnc</v>
    <v>Learn more on Bing</v>
  </rv>
  <rv s="3">
    <v>en-US</v>
    <v>a1wjkr</v>
    <v>268435456</v>
    <v>268435457</v>
    <v>1</v>
    <v>Powered by Refinitiv</v>
    <v>0</v>
    <v>KLA Corporation (XNAS:KLAC)</v>
    <v>3</v>
    <v>4</v>
    <v>Finance</v>
    <v>5</v>
    <v>206.51</v>
    <v>110.19</v>
    <v>1.3546</v>
    <v>-1.33</v>
    <v>0</v>
    <v>-6.5329999999999997E-3</v>
    <v>0</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10020</v>
    <v>Nasdaq Stock Market</v>
    <v>XNAS</v>
    <v>XNAS</v>
    <v>1 Technology Dr, MILPITAS, CA, 95035-7916 US</v>
    <v>204.2</v>
    <v>728</v>
    <v>Semiconductors &amp; Semiconductor Equipment</v>
    <v>Stock</v>
    <v>44022.891706816408</v>
    <v>729</v>
    <v>198.23</v>
    <v>31566400000</v>
    <v>KLA Corporation</v>
    <v>KLA Corporation</v>
    <v>203.6</v>
    <v>31.745999999999999</v>
    <v>203.59</v>
    <v>202.26</v>
    <v>202.26</v>
    <v>155048900</v>
    <v>KLAC</v>
    <v>KLA Corporation (XNAS:KLAC)</v>
    <v>994873</v>
    <v>1259100</v>
    <v>1975</v>
  </rv>
  <rv s="4">
    <v>730</v>
  </rv>
  <rv s="0">
    <v>https://www.bing.com/financeapi/forcetrigger?t=a7u2zr&amp;q=Vanguard+Mid-Cap+Grth&amp;form=skydnc</v>
    <v>Learn more on Bing</v>
  </rv>
  <rv s="17">
    <v>en-US</v>
    <v>a7u2zr</v>
    <v>268435456</v>
    <v>268435461</v>
    <v>1</v>
    <v>Powered by Refinitiv</v>
    <v>36</v>
    <v>Vanguard Mid-Cap Grth</v>
    <v>37</v>
    <v>38</v>
    <v>Finance</v>
    <v>39</v>
    <v>-0.11</v>
    <v>-3.8579999999999999E-3</v>
    <v>US</v>
    <v>USD</v>
    <v>3.5999999999999999E-3</v>
    <v>Mutual Fund</v>
    <v>44022</v>
    <v>44023.212309356248</v>
    <v>732</v>
    <v>Vanguard Mid-Cap Grth</v>
    <v>4372746787</v>
    <v>28.51</v>
    <v>28.4</v>
    <v>1.3374999999999999</v>
    <v>9.3959999999999998E-3</v>
    <v>3.6364E-2</v>
    <v>6.2496999999999997E-2</v>
    <v>0.391629</v>
    <v>0.13844000000000001</v>
    <v>8.9110999999999996E-2</v>
    <v>4.5284000000000005E-2</v>
    <v>VMGRX</v>
    <v>Vanguard Mid-Cap Grth</v>
  </rv>
  <rv s="4">
    <v>733</v>
  </rv>
  <rv s="0">
    <v>https://www.bing.com/financeapi/forcetrigger?t=a224w7&amp;q=XNYS%3aRNG&amp;form=skydnc</v>
    <v>Learn more on Bing</v>
  </rv>
  <rv s="6">
    <v>en-US</v>
    <v>a224w7</v>
    <v>268435456</v>
    <v>268435457</v>
    <v>1</v>
    <v>Powered by Refinitiv</v>
    <v>9</v>
    <v>RINGCENTRAL, INC. (XNYS:RNG)</v>
    <v>10</v>
    <v>11</v>
    <v>Finance</v>
    <v>5</v>
    <v>299.26</v>
    <v>119.01</v>
    <v>0.63200000000000001</v>
    <v>-11.14</v>
    <v>4.921E-3</v>
    <v>-3.7680999999999999E-2</v>
    <v>1.4</v>
    <v>USD</v>
    <v>RingCentral, Inc. is a provider of software-as-a-service (SaaS) solutions for businesses to support modern communications. The Company's cloud-based business communications solutions provide a single user identity across multiple locations and devices, including smartphones, tablets, personal computers (PCs) and desk phones, and allow for communication across multiple channels, including high definition (HD) voice, video, short messaging service (SMS), messaging and collaboration, conferencing, online meetings, and fax. The Company's products include RingCentral Office, RingCentral Professional, RingCentral Fax, RingCentral Contact Center and RingCentral Glip. RingCentral Office is a multi-user, enterprise-grade communications solution. RingCentral Professional is an inbound call routing subscription with additional text and fax capabilities targeting smaller deployments, and RingCentral Fax is an Internet fax subscription that permits sending and receiving faxes over the Internet.</v>
    <v>2363</v>
    <v>New York Stock Exchange</v>
    <v>XNYS</v>
    <v>XNYS</v>
    <v>20 Davis Dr, BELMONT, CA, 94002-3002 US</v>
    <v>299.74</v>
    <v>Software &amp; IT Services</v>
    <v>Stock</v>
    <v>44022.99905721016</v>
    <v>735</v>
    <v>282.10500000000002</v>
    <v>25987170000</v>
    <v>RINGCENTRAL, INC.</v>
    <v>RINGCENTRAL, INC.</v>
    <v>296.45</v>
    <v>0</v>
    <v>295.64</v>
    <v>284.5</v>
    <v>285.89999999999998</v>
    <v>87901410</v>
    <v>RNG</v>
    <v>RINGCENTRAL, INC. (XNYS:RNG)</v>
    <v>1274783</v>
    <v>1162282</v>
    <v>2013</v>
  </rv>
  <rv s="4">
    <v>736</v>
  </rv>
  <rv s="0">
    <v>http://en.wikipedia.org/wiki/Harris_Corporation</v>
    <v>Wikipedia</v>
  </rv>
  <rv s="1">
    <v>0</v>
    <v>738</v>
  </rv>
  <rv s="2">
    <v>6</v>
    <v>https://www.bing.com/th?id=AMMS_ae60ae46af6e7edfb53fc0eb119d061b&amp;qlt=95</v>
    <v>739</v>
    <v>https://www.bing.com/images/search?form=xlimg&amp;q=harris+corporation</v>
    <v>Image of L3HARRIS TECHNOLOGIES, INC.</v>
    <v/>
  </rv>
  <rv s="0">
    <v>https://www.bing.com/financeapi/forcetrigger?t=a1uvar&amp;q=XNYS%3aLHX&amp;form=skydnc</v>
    <v>Learn more on Bing</v>
  </rv>
  <rv s="3">
    <v>en-US</v>
    <v>a1uvar</v>
    <v>268435456</v>
    <v>268435457</v>
    <v>1</v>
    <v>Powered by Refinitiv</v>
    <v>0</v>
    <v>L3HARRIS TECHNOLOGIES, INC. (XNYS:LHX)</v>
    <v>3</v>
    <v>4</v>
    <v>Finance</v>
    <v>5</v>
    <v>230.99</v>
    <v>142.01</v>
    <v>0.72509999999999997</v>
    <v>2.71</v>
    <v>2.4610000000000001E-3</v>
    <v>1.6958999999999998E-2</v>
    <v>0.4</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163</v>
    <v>740</v>
    <v>Aerospace &amp; Defense</v>
    <v>Stock</v>
    <v>44022.99710599531</v>
    <v>741</v>
    <v>159.93</v>
    <v>34496080000</v>
    <v>L3HARRIS TECHNOLOGIES, INC.</v>
    <v>L3HARRIS TECHNOLOGIES, INC.</v>
    <v>159.93</v>
    <v>20.208300000000001</v>
    <v>159.80000000000001</v>
    <v>162.51</v>
    <v>162.91</v>
    <v>215870300</v>
    <v>LHX</v>
    <v>L3HARRIS TECHNOLOGIES, INC. (XNYS:LHX)</v>
    <v>1645884</v>
    <v>2011015</v>
    <v>1926</v>
  </rv>
  <rv s="4">
    <v>742</v>
  </rv>
  <rv s="0">
    <v>http://en.wikipedia.org/wiki/Burlington_(department_store)</v>
    <v>Wikipedia</v>
  </rv>
  <rv s="1">
    <v>0</v>
    <v>744</v>
  </rv>
  <rv s="2">
    <v>6</v>
    <v>https://www.bing.com/th?id=AMMS_8784ab3f742106ca4d926fcb2379932a&amp;qlt=95</v>
    <v>745</v>
    <v>https://www.bing.com/images/search?form=xlimg&amp;q=burlington+coat+factory</v>
    <v>Image of BURLINGTON STORES, INC.</v>
    <v/>
  </rv>
  <rv s="0">
    <v>https://www.bing.com/financeapi/forcetrigger?t=a1ozf2&amp;q=XNYS%3aBURL&amp;form=skydnc</v>
    <v>Learn more on Bing</v>
  </rv>
  <rv s="3">
    <v>en-US</v>
    <v>a1ozf2</v>
    <v>268435456</v>
    <v>268435457</v>
    <v>1</v>
    <v>Powered by Refinitiv</v>
    <v>0</v>
    <v>BURLINGTON STORES, INC. (XNYS:BURL)</v>
    <v>3</v>
    <v>4</v>
    <v>Finance</v>
    <v>5</v>
    <v>250.89</v>
    <v>105.67</v>
    <v>0.6825</v>
    <v>-0.42</v>
    <v>1.2330000000000002E-3</v>
    <v>-2.3480000000000003E-3</v>
    <v>0.22</v>
    <v>USD</v>
    <v>Burlington Stores, Inc. is a retailer of branded apparel. As of January 28, 2017, the Company operated 592 retail stores, inclusive of an Internet store, in 45 states and Puerto Rico. Its product categories include coats, women, men, juniors, girls, boys, shoes, handbags and accessories, beauty and fragrance, home and toys. The product categories for coats include women's coats and jackets, men's coats and jackets, juniors coats and jackets, girls coats and jackets, boy's coats and jackets, baby girl coats and jackets, and baby boy coats and jackets. The product categories for women include active wear, bottoms, coats and jackets, dresses, tops, scrubs, suit and suit separates, sweaters, swimwear and cover-ups. It also includes accessories, beauty and fragrance, handbags, jewelry, shoes and watches. The product categories for men include accessories, active wear, casual button down shirts, dress shirts, men's coats jackets, fleece, graphic tees, hoodies and sweatshirts, and jeans.</v>
    <v>47000</v>
    <v>New York Stock Exchange</v>
    <v>XNYS</v>
    <v>XNYS</v>
    <v>1830 Route 130 North, BURLINGTON, NJ, 08016 US</v>
    <v>181.91</v>
    <v>746</v>
    <v>Diversified Retail</v>
    <v>Stock</v>
    <v>44022.958333437498</v>
    <v>747</v>
    <v>176.62</v>
    <v>11779970000</v>
    <v>BURLINGTON STORES, INC.</v>
    <v>BURLINGTON STORES, INC.</v>
    <v>178.18</v>
    <v>262.00549999999998</v>
    <v>178.9</v>
    <v>178.48</v>
    <v>178.7</v>
    <v>65846700</v>
    <v>BURL</v>
    <v>BURLINGTON STORES, INC. (XNYS:BURL)</v>
    <v>877482</v>
    <v>856007</v>
    <v>2013</v>
  </rv>
  <rv s="4">
    <v>748</v>
  </rv>
  <rv s="0">
    <v>https://www.bing.com/financeapi/forcetrigger?t=a1zbvh&amp;q=XNAS%3aORLY&amp;form=skydnc</v>
    <v>Learn more on Bing</v>
  </rv>
  <rv s="6">
    <v>en-US</v>
    <v>a1zbvh</v>
    <v>268435456</v>
    <v>268435457</v>
    <v>1</v>
    <v>Powered by Refinitiv</v>
    <v>9</v>
    <v>O'Reilly Automotive, Inc. (XNAS:ORLY)</v>
    <v>10</v>
    <v>11</v>
    <v>Finance</v>
    <v>5</v>
    <v>454.31</v>
    <v>251.51499999999999</v>
    <v>1.0577000000000001</v>
    <v>1.35</v>
    <v>9.5069999999999996E-5</v>
    <v>3.2190000000000001E-3</v>
    <v>0.04</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421.02</v>
    <v>Specialty Retailers</v>
    <v>Stock</v>
    <v>44022.892291978904</v>
    <v>750</v>
    <v>413</v>
    <v>31130980000</v>
    <v>O'Reilly Automotive, Inc.</v>
    <v>O'Reilly Automotive, Inc.</v>
    <v>418.38</v>
    <v>23.545500000000001</v>
    <v>419.41</v>
    <v>420.76</v>
    <v>420.8</v>
    <v>74225640</v>
    <v>ORLY</v>
    <v>O'Reilly Automotive, Inc. (XNAS:ORLY)</v>
    <v>475904</v>
    <v>587658</v>
    <v>2010</v>
  </rv>
  <rv s="4">
    <v>751</v>
  </rv>
  <rv s="0">
    <v>http://en.wikipedia.org/wiki/IHS_Markit</v>
    <v>Wikipedia</v>
  </rv>
  <rv s="1">
    <v>0</v>
    <v>753</v>
  </rv>
  <rv s="2">
    <v>6</v>
    <v>https://www.bing.com/th?id=AMMS_a495bb400ecce3abc081d798535e4332&amp;qlt=95</v>
    <v>754</v>
    <v>https://www.bing.com/images/search?form=xlimg&amp;q=ihs+inc</v>
    <v>Image of IHS Markit Ltd.</v>
    <v/>
  </rv>
  <rv s="0">
    <v>https://www.bing.com/financeapi/forcetrigger?t=a1vk7w&amp;q=XNYS%3aINFO&amp;form=skydnc</v>
    <v>Learn more on Bing</v>
  </rv>
  <rv s="3">
    <v>en-US</v>
    <v>a1vk7w</v>
    <v>268435456</v>
    <v>268435457</v>
    <v>1</v>
    <v>Powered by Refinitiv</v>
    <v>0</v>
    <v>IHS Markit Ltd. (XNYS:INFO)</v>
    <v>3</v>
    <v>4</v>
    <v>Finance</v>
    <v>5</v>
    <v>81.650000000000006</v>
    <v>44.81</v>
    <v>0.92830000000000001</v>
    <v>-0.1</v>
    <v>0</v>
    <v>-1.32E-3</v>
    <v>0</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15500</v>
    <v>New York Stock Exchange</v>
    <v>XNYS</v>
    <v>XNYS</v>
    <v>4th Fl, Ropemaker Place, 25 Ropemaker Street, LONDON, UNITED KINGDOM-NA, EC2Y 9LY GB</v>
    <v>75.75</v>
    <v>755</v>
    <v>Professional &amp; Commercial Services</v>
    <v>Stock</v>
    <v>44022.958333437498</v>
    <v>756</v>
    <v>75.06</v>
    <v>30054370000</v>
    <v>IHS Markit Ltd.</v>
    <v>IHS Markit Ltd.</v>
    <v>75.44</v>
    <v>38.367600000000003</v>
    <v>75.739999999999995</v>
    <v>75.64</v>
    <v>75.64</v>
    <v>396809700</v>
    <v>INFO</v>
    <v>IHS Markit Ltd. (XNYS:INFO)</v>
    <v>1350476</v>
    <v>2310230</v>
    <v>2014</v>
  </rv>
  <rv s="4">
    <v>757</v>
  </rv>
  <rv s="0">
    <v>https://www.bing.com/financeapi/forcetrigger?t=axxvfr&amp;q=Schwab+Cap%3aUS+Lg-Cp+Gr+I&amp;form=skydnc</v>
    <v>Learn more on Bing</v>
  </rv>
  <rv s="17">
    <v>en-US</v>
    <v>axxvfr</v>
    <v>268435456</v>
    <v>268435461</v>
    <v>1</v>
    <v>Powered by Refinitiv</v>
    <v>36</v>
    <v>Schwab Cap:US Lg-Cp Gr I</v>
    <v>37</v>
    <v>38</v>
    <v>Finance</v>
    <v>39</v>
    <v>0.21</v>
    <v>3.4849999999999998E-3</v>
    <v>US</v>
    <v>USD</v>
    <v>2.0000000000000001E-4</v>
    <v>Mutual Fund</v>
    <v>44022</v>
    <v>44023.220638733597</v>
    <v>759</v>
    <v>Schwab Cap:US Lg-Cp Gr I</v>
    <v>403965264.69999999</v>
    <v>60.26</v>
    <v>60.47</v>
    <v>0</v>
    <v>4.1346999999999995E-2</v>
    <v>4.8448000000000005E-2</v>
    <v>0.22601700000000002</v>
    <v>0.35694400000000004</v>
    <v>0</v>
    <v>0</v>
    <v>0.11785</v>
    <v>SWLGX</v>
    <v>Schwab Cap:US Lg-Cp Gr I</v>
  </rv>
  <rv s="4">
    <v>760</v>
  </rv>
  <rv s="0">
    <v>https://www.bing.com/financeapi/forcetrigger?t=a7jsw7&amp;q=Fidelity+Sel+Retailing&amp;form=skydnc</v>
    <v>Learn more on Bing</v>
  </rv>
  <rv s="17">
    <v>en-US</v>
    <v>a7jsw7</v>
    <v>268435456</v>
    <v>268435461</v>
    <v>1</v>
    <v>Powered by Refinitiv</v>
    <v>36</v>
    <v>Fidelity Sel Retailing</v>
    <v>37</v>
    <v>38</v>
    <v>Finance</v>
    <v>39</v>
    <v>0.15</v>
    <v>7.7640000000000001E-3</v>
    <v>US</v>
    <v>USD</v>
    <v>7.7000000000000002E-3</v>
    <v>Mutual Fund</v>
    <v>44022</v>
    <v>44023.212600711719</v>
    <v>762</v>
    <v>Fidelity Sel Retailing</v>
    <v>2954784383</v>
    <v>19.32</v>
    <v>19.47</v>
    <v>4.5833000000000004</v>
    <v>2.2079000000000001E-2</v>
    <v>4.4004000000000001E-2</v>
    <v>0.179845</v>
    <v>0.43489400000000006</v>
    <v>0.200546</v>
    <v>0.16656099999999999</v>
    <v>0.12747700000000001</v>
    <v>FSRPX</v>
    <v>Fidelity Sel Retailing</v>
  </rv>
  <rv s="4">
    <v>763</v>
  </rv>
</rvData>
</file>

<file path=xl/richData/rdrichvaluestructure.xml><?xml version="1.0" encoding="utf-8"?>
<rvStructures xmlns="http://schemas.microsoft.com/office/spreadsheetml/2017/richdata" count="20">
  <s t="_hyperlink">
    <k n="Address" t="s"/>
    <k n="Text" t="s"/>
  </s>
  <s t="_sourceattribution">
    <k n="License" t="r"/>
    <k n="Source" t="r"/>
  </s>
  <s t="_imageurl">
    <k n="_Provider"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field" t="s"/>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3m)"/>
    <k n="Return (3y)"/>
    <k n="Return (5y)"/>
    <k n="Return (YTD)"/>
    <k n="Ticker symbol" t="s"/>
    <k n="UniqueName"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5">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v t="s">_Display</v>
    </a>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5">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v t="s">_Display</v>
    </a>
    <a count="33">
      <v t="s">%EntityServiceId</v>
      <v t="s">_Format</v>
      <v t="s">%EntitySubDomainId</v>
      <v t="s">%EntityCulture</v>
      <v t="s">%IsRefreshable</v>
      <v t="s">%EntityId</v>
      <v t="s">_Icon</v>
      <v t="s">Name</v>
      <v t="s">Price</v>
      <v t="s">Ticker symbol</v>
      <v t="s">Country/region</v>
      <v t="s">_SubLabel</v>
      <v t="s">Change</v>
      <v t="s">Change (%)</v>
      <v t="s">Rating</v>
      <v t="s">Previous close</v>
      <v t="s">Return (YTD)</v>
      <v t="s">Return (1w)</v>
      <v t="s">Return (1m)</v>
      <v t="s">Return (3m)</v>
      <v t="s">Return (3y)</v>
      <v t="s">Return (5y)</v>
      <v t="s">Net assets</v>
      <v t="s">Last trade time</v>
      <v t="s">_Flags</v>
      <v t="s">Last update time</v>
      <v t="s">Instrument type</v>
      <v t="s">Currency</v>
      <v t="s">UniqueName</v>
      <v t="s">_DisplayString</v>
      <v t="s">LearnMoreOnLink</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%ProviderInfo</v>
      <v t="s">_Display</v>
    </a>
  </spbArrays>
  <spbData count="45">
    <spb s="0">
      <v>0</v>
    </spb>
    <spb s="1">
      <v>0</v>
      <v>0</v>
    </spb>
    <spb s="2">
      <v>0</v>
      <v>0</v>
      <v>0</v>
    </spb>
    <spb s="3">
      <v>1</v>
      <v>2</v>
      <v>2</v>
      <v>2</v>
    </spb>
    <spb s="4">
      <v>1</v>
      <v>2</v>
      <v>2</v>
      <v>1</v>
      <v>3</v>
      <v>1</v>
      <v>4</v>
      <v>1</v>
      <v>1</v>
      <v>5</v>
      <v>5</v>
      <v>6</v>
      <v>7</v>
      <v>1</v>
      <v>1</v>
      <v>1</v>
      <v>5</v>
      <v>8</v>
      <v>9</v>
      <v>10</v>
      <v>11</v>
      <v>10</v>
      <v>5</v>
      <v>1</v>
      <v>1</v>
      <v>6</v>
    </spb>
    <spb s="5">
      <v>at close</v>
      <v>from previous close</v>
      <v>from previous close</v>
      <v>Source: Nasdaq</v>
      <v>GMT</v>
      <v>Delayed 15 minutes</v>
      <v>from close</v>
      <v>from close</v>
    </spb>
    <spb s="6">
      <v>Powered by Refinitiv</v>
    </spb>
    <spb s="0">
      <v>1</v>
    </spb>
    <spb s="7">
      <v>1</v>
      <v>2</v>
      <v>1</v>
      <v>3</v>
      <v>1</v>
      <v>4</v>
      <v>1</v>
      <v>1</v>
      <v>5</v>
      <v>5</v>
      <v>6</v>
      <v>7</v>
      <v>1</v>
      <v>1</v>
      <v>1</v>
      <v>5</v>
      <v>8</v>
      <v>9</v>
      <v>10</v>
      <v>11</v>
      <v>10</v>
      <v>5</v>
      <v>1</v>
      <v>1</v>
      <v>6</v>
    </spb>
    <spb s="0">
      <v>2</v>
    </spb>
    <spb s="8">
      <v>2</v>
      <v>2</v>
      <v>2</v>
    </spb>
    <spb s="9">
      <v>1</v>
      <v>2</v>
      <v>2</v>
      <v>1</v>
      <v>3</v>
      <v>1</v>
      <v>1</v>
      <v>1</v>
      <v>5</v>
      <v>5</v>
      <v>6</v>
      <v>7</v>
      <v>1</v>
      <v>1</v>
      <v>1</v>
      <v>5</v>
      <v>8</v>
      <v>9</v>
      <v>10</v>
      <v>11</v>
      <v>10</v>
      <v>5</v>
      <v>1</v>
      <v>1</v>
      <v>6</v>
    </spb>
    <spb s="0">
      <v>3</v>
    </spb>
    <spb s="10">
      <v>1</v>
      <v>2</v>
      <v>1</v>
      <v>3</v>
      <v>1</v>
      <v>1</v>
      <v>1</v>
      <v>5</v>
      <v>5</v>
      <v>6</v>
      <v>7</v>
      <v>1</v>
      <v>1</v>
      <v>1</v>
      <v>5</v>
      <v>8</v>
      <v>9</v>
      <v>10</v>
      <v>11</v>
      <v>10</v>
      <v>5</v>
      <v>1</v>
      <v>1</v>
      <v>6</v>
    </spb>
    <spb s="0">
      <v>4</v>
    </spb>
    <spb s="11">
      <v>1</v>
      <v>1</v>
      <v>3</v>
      <v>1</v>
      <v>1</v>
      <v>1</v>
      <v>5</v>
      <v>5</v>
      <v>6</v>
      <v>7</v>
      <v>1</v>
      <v>1</v>
      <v>1</v>
      <v>5</v>
      <v>8</v>
      <v>9</v>
      <v>10</v>
      <v>11</v>
      <v>10</v>
      <v>5</v>
      <v>1</v>
      <v>1</v>
      <v>6</v>
    </spb>
    <spb s="0">
      <v>5</v>
    </spb>
    <spb s="12">
      <v>1</v>
      <v>2</v>
      <v>1</v>
      <v>3</v>
      <v>1</v>
      <v>1</v>
      <v>1</v>
      <v>5</v>
      <v>5</v>
      <v>6</v>
      <v>7</v>
      <v>1</v>
      <v>1</v>
      <v>1</v>
      <v>5</v>
      <v>8</v>
      <v>9</v>
      <v>10</v>
      <v>11</v>
      <v>10</v>
      <v>5</v>
      <v>1</v>
      <v>1</v>
      <v>6</v>
    </spb>
    <spb s="4">
      <v>1</v>
      <v>2</v>
      <v>2</v>
      <v>1</v>
      <v>3</v>
      <v>1</v>
      <v>4</v>
      <v>1</v>
      <v>1</v>
      <v>5</v>
      <v>5</v>
      <v>6</v>
      <v>12</v>
      <v>1</v>
      <v>1</v>
      <v>1</v>
      <v>5</v>
      <v>8</v>
      <v>9</v>
      <v>10</v>
      <v>11</v>
      <v>10</v>
      <v>5</v>
      <v>1</v>
      <v>1</v>
      <v>6</v>
    </spb>
    <spb s="0">
      <v>6</v>
    </spb>
    <spb s="13">
      <v>1</v>
      <v>2</v>
      <v>1</v>
      <v>3</v>
      <v>1</v>
      <v>4</v>
      <v>1</v>
      <v>1</v>
      <v>5</v>
      <v>5</v>
      <v>6</v>
      <v>7</v>
      <v>1</v>
      <v>1</v>
      <v>1</v>
      <v>5</v>
      <v>8</v>
      <v>9</v>
      <v>10</v>
      <v>11</v>
      <v>10</v>
      <v>5</v>
      <v>1</v>
      <v>1</v>
      <v>6</v>
    </spb>
    <spb s="0">
      <v>7</v>
    </spb>
    <spb s="14">
      <v>1</v>
      <v>1</v>
      <v>3</v>
      <v>1</v>
      <v>1</v>
      <v>1</v>
      <v>5</v>
      <v>5</v>
      <v>6</v>
      <v>13</v>
      <v>1</v>
      <v>1</v>
      <v>1</v>
      <v>5</v>
      <v>8</v>
      <v>9</v>
      <v>10</v>
      <v>10</v>
      <v>5</v>
      <v>1</v>
      <v>1</v>
      <v>6</v>
    </spb>
    <spb s="0">
      <v>8</v>
    </spb>
    <spb s="15">
      <v>1</v>
      <v>1</v>
      <v>3</v>
      <v>1</v>
      <v>4</v>
      <v>1</v>
      <v>1</v>
      <v>5</v>
      <v>5</v>
      <v>6</v>
      <v>7</v>
      <v>1</v>
      <v>1</v>
      <v>1</v>
      <v>5</v>
      <v>8</v>
      <v>9</v>
      <v>10</v>
      <v>11</v>
      <v>10</v>
      <v>5</v>
      <v>1</v>
      <v>1</v>
      <v>6</v>
    </spb>
    <spb s="13">
      <v>1</v>
      <v>2</v>
      <v>1</v>
      <v>3</v>
      <v>1</v>
      <v>4</v>
      <v>1</v>
      <v>1</v>
      <v>5</v>
      <v>5</v>
      <v>6</v>
      <v>14</v>
      <v>1</v>
      <v>1</v>
      <v>1</v>
      <v>5</v>
      <v>8</v>
      <v>9</v>
      <v>10</v>
      <v>11</v>
      <v>10</v>
      <v>5</v>
      <v>1</v>
      <v>1</v>
      <v>6</v>
    </spb>
    <spb s="0">
      <v>9</v>
    </spb>
    <spb s="16">
      <v>2</v>
      <v>2</v>
    </spb>
    <spb s="17">
      <v>1</v>
      <v>2</v>
      <v>1</v>
      <v>3</v>
      <v>1</v>
      <v>1</v>
      <v>1</v>
      <v>5</v>
      <v>6</v>
      <v>7</v>
      <v>1</v>
      <v>1</v>
      <v>6</v>
      <v>1</v>
      <v>5</v>
      <v>8</v>
      <v>9</v>
      <v>10</v>
      <v>10</v>
      <v>1</v>
      <v>1</v>
      <v>6</v>
    </spb>
    <spb s="18">
      <v>at close</v>
      <v>from previous close</v>
      <v>Source: Nasdaq</v>
      <v>from previous close</v>
      <v>GMT</v>
      <v>Delayed 15 minutes</v>
      <v>from close</v>
      <v>from close</v>
    </spb>
    <spb s="18">
      <v>at close</v>
      <v>from previous close</v>
      <v>Source: Nasdaq Last Sale</v>
      <v>from previous close</v>
      <v>GMT</v>
      <v>Real-Time Nasdaq Last Sale</v>
      <v>from close</v>
      <v>from close</v>
    </spb>
    <spb s="0">
      <v>10</v>
    </spb>
    <spb s="19">
      <v>1</v>
      <v>1</v>
      <v>3</v>
      <v>1</v>
      <v>1</v>
      <v>1</v>
      <v>5</v>
      <v>6</v>
      <v>7</v>
      <v>1</v>
      <v>1</v>
      <v>6</v>
      <v>1</v>
      <v>5</v>
      <v>8</v>
      <v>9</v>
      <v>10</v>
      <v>10</v>
      <v>1</v>
      <v>1</v>
      <v>6</v>
    </spb>
    <spb s="0">
      <v>11</v>
    </spb>
    <spb s="20">
      <v>1</v>
      <v>1</v>
      <v>3</v>
      <v>1</v>
      <v>1</v>
      <v>1</v>
      <v>5</v>
      <v>6</v>
      <v>7</v>
      <v>1</v>
      <v>1</v>
      <v>1</v>
      <v>5</v>
      <v>8</v>
      <v>9</v>
      <v>10</v>
      <v>10</v>
      <v>1</v>
      <v>1</v>
      <v>6</v>
    </spb>
    <spb s="21">
      <v>at close</v>
      <v>from previous close</v>
      <v>from previous close</v>
      <v>GMT</v>
      <v>BATS BZX Real-Time Last Price</v>
      <v>from close</v>
      <v>from close</v>
    </spb>
    <spb s="0">
      <v>12</v>
    </spb>
    <spb s="22">
      <v>2</v>
      <v>2</v>
      <v>2</v>
    </spb>
    <spb s="23">
      <v>3</v>
      <v>1</v>
      <v>1</v>
      <v>5</v>
      <v>6</v>
      <v>7</v>
      <v>6</v>
      <v>6</v>
      <v>6</v>
      <v>6</v>
      <v>6</v>
      <v>6</v>
      <v>6</v>
      <v>6</v>
      <v>1</v>
      <v>8</v>
      <v>15</v>
      <v>10</v>
      <v>9</v>
      <v>10</v>
    </spb>
    <spb s="24">
      <v>from previous close</v>
      <v>from previous close</v>
      <v>GMT</v>
      <v>GMT</v>
    </spb>
    <spb s="5">
      <v>at close</v>
      <v>from previous close</v>
      <v>from previous close</v>
      <v>Source: Nasdaq Last Sale</v>
      <v>GMT</v>
      <v>Real-Time Nasdaq Last Sale</v>
      <v>from close</v>
      <v>from close</v>
    </spb>
    <spb s="0">
      <v>13</v>
    </spb>
    <spb s="25">
      <v>3</v>
      <v>1</v>
      <v>1</v>
      <v>5</v>
      <v>6</v>
      <v>7</v>
      <v>6</v>
      <v>6</v>
      <v>6</v>
      <v>6</v>
      <v>6</v>
      <v>6</v>
      <v>1</v>
      <v>8</v>
      <v>15</v>
      <v>10</v>
      <v>9</v>
      <v>10</v>
    </spb>
    <spb s="0">
      <v>14</v>
    </spb>
    <spb s="26">
      <v>1</v>
      <v>2</v>
      <v>2</v>
      <v>1</v>
      <v>3</v>
      <v>1</v>
      <v>4</v>
      <v>1</v>
      <v>1</v>
      <v>5</v>
      <v>5</v>
      <v>6</v>
      <v>7</v>
      <v>1</v>
      <v>1</v>
      <v>1</v>
      <v>5</v>
      <v>8</v>
      <v>9</v>
      <v>10</v>
      <v>10</v>
      <v>5</v>
      <v>1</v>
      <v>1</v>
      <v>6</v>
    </spb>
  </spbData>
</supportingPropertyBags>
</file>

<file path=xl/richData/rdsupportingpropertybagstructure.xml><?xml version="1.0" encoding="utf-8"?>
<spbStructures xmlns="http://schemas.microsoft.com/office/spreadsheetml/2017/richdata2" count="27">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k n="Price (Extended hours)" t="i"/>
    <k n="Change (Extended hours)" t="i"/>
    <k n="Change % (Extended hours)" t="i"/>
  </s>
  <s>
    <k n="Price" t="s"/>
    <k n="Change" t="s"/>
    <k n="Change (%)" t="s"/>
    <k n="Last trade time" t="s"/>
    <k n="Price (Extended hours)" t="s"/>
    <k n="Change (Extended hours)" t="s"/>
    <k n="Change % (Extended hours)" t="s"/>
  </s>
  <s>
    <k n="UniqueName" t="spb"/>
    <k n="%ProviderInfo"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Name" t="i"/>
    <k n="Price" t="i"/>
    <k n="Change" t="i"/>
    <k n="Rating" t="i"/>
    <k n="Change (%)" t="i"/>
    <k n="Net assets" t="i"/>
    <k n="Return (1m)" t="i"/>
    <k n="Return (1w)" t="i"/>
    <k n="Return (3m)" t="i"/>
    <k n="Return (3y)" t="i"/>
    <k n="Return (5y)" t="i"/>
    <k n="Return (YTD)" t="i"/>
    <k n="Previous close" t="i"/>
    <k n="_DisplayString" t="i"/>
    <k n="Last trade time" t="i"/>
    <k n="%EntityServiceId" t="i"/>
    <k n="Last update time" t="i"/>
    <k n="%EntitySubDomainId"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8" formatCode="_([$$-409]* #,##0.00_);_([$$-409]* \(#,##0.00\);_([$$-409]* &quot;-&quot;??_);_(@_)"/>
    </x:dxf>
    <x:dxf>
      <x:numFmt numFmtId="4" formatCode="#,##0.00"/>
    </x:dxf>
    <x:dxf>
      <x:numFmt numFmtId="3" formatCode="#,##0"/>
    </x:dxf>
    <x:dxf>
      <x:numFmt numFmtId="14" formatCode="0.00%"/>
    </x:dxf>
    <x:dxf>
      <x:numFmt numFmtId="167" formatCode="_([$$-409]* #,##0_);_([$$-409]* \(#,##0\);_([$$-409]* &quot;-&quot;_);_(@_)"/>
    </x:dxf>
    <x:dxf>
      <x:numFmt numFmtId="27" formatCode="dd/mm/yyyy\ hh:mm"/>
    </x:dxf>
    <x:dxf>
      <x:numFmt numFmtId="2" formatCode="0.00"/>
    </x:dxf>
    <x:dxf>
      <x:numFmt numFmtId="1" formatCode="0"/>
    </x:dxf>
    <x:dxf>
      <x:numFmt numFmtId="166" formatCode="_ [$₹-44D]\ * #,##0_ ;_ [$₹-44D]\ * \-#,##0_ ;_ [$₹-44D]\ * &quot;-&quot;_ ;_ @_ "/>
    </x:dxf>
    <x:dxf>
      <x:numFmt numFmtId="165" formatCode="_ [$¥-804]* #,##0_ ;_ [$¥-804]* \-#,##0_ ;_ [$¥-804]* &quot;-&quot;_ ;_ @_ "/>
    </x:dxf>
    <x:dxf>
      <x:numFmt numFmtId="164" formatCode="_([$€-2]\ * #,##0_);_([$€-2]\ * \(#,##0\);_([$€-2]\ * &quot;-&quot;_);_(@_)"/>
    </x:dxf>
    <x:dxf>
      <x:numFmt numFmtId="19" formatCode="dd/mm/yyyy"/>
    </x:dxf>
  </dxfs>
  <richProperties>
    <rPr n="IsTitleField" t="b"/>
    <rPr n="IsHeroField" t="b"/>
    <rPr n="ShouldShowInCell" t="b"/>
  </richProperties>
  <richStyles>
    <rSty dxfid="0"/>
    <rSty dxfid="1"/>
    <rSty>
      <rpv i="0">1</rpv>
    </rSty>
    <rSty>
      <rpv i="1">1</rpv>
    </rSty>
    <rSty dxfid="2"/>
    <rSty dxfid="3"/>
    <rSty dxfid="4"/>
    <rSty>
      <rpv i="2">1</rpv>
    </rSty>
    <rSty dxfid="5"/>
    <rSty dxfid="6"/>
    <rSty dxfid="7"/>
    <rSty dxfid="8"/>
    <rSty dxfid="9"/>
    <rSty dxfid="10"/>
    <rSty dxfid="11"/>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70C1-D438-4685-A663-6664197FF025}" name="Table1" displayName="Table1" ref="A1:S87" totalsRowShown="0" headerRowDxfId="53" dataDxfId="52">
  <autoFilter ref="A1:S87" xr:uid="{DA3D2B35-A67D-4BA5-BE97-A99A26C1F5B5}"/>
  <sortState xmlns:xlrd2="http://schemas.microsoft.com/office/spreadsheetml/2017/richdata2" ref="A2:S87">
    <sortCondition ref="B1:B87"/>
  </sortState>
  <tableColumns count="19">
    <tableColumn id="1" xr3:uid="{27E9059A-97E8-417F-A8A1-6DCEBE3629C1}" name="Company" dataDxfId="51"/>
    <tableColumn id="2" xr3:uid="{B757062E-E239-4529-B758-179E9497024E}" name="Symbol" dataDxfId="50">
      <calculatedColumnFormula array="1">_FV(A2,"Ticker symbol",TRUE)</calculatedColumnFormula>
    </tableColumn>
    <tableColumn id="23" xr3:uid="{0E5D72CE-46CC-4FBD-BFC3-5625E46D374D}" name="Review" dataDxfId="49"/>
    <tableColumn id="6" xr3:uid="{2C7998F9-0F7F-4CBF-B6B9-69E6498BA7A6}" name="Fidelity Category" dataDxfId="48"/>
    <tableColumn id="10" xr3:uid="{BF652ECA-DB1A-45FE-8858-BE53FDC62CF3}" name="Industry" dataDxfId="47">
      <calculatedColumnFormula array="1">_FV(Table1[[#This Row],[Company]],"Industry")</calculatedColumnFormula>
    </tableColumn>
    <tableColumn id="11" xr3:uid="{97BDB042-77B0-416F-8805-9B03AFDF71E1}" name="Previous close" dataDxfId="46">
      <calculatedColumnFormula array="1">_FV(Table1[[#This Row],[Company]],"Previous close",TRUE)</calculatedColumnFormula>
    </tableColumn>
    <tableColumn id="7" xr3:uid="{E1DA508B-3331-458C-9332-FFA50C9A8196}" name="Open" dataDxfId="45">
      <calculatedColumnFormula array="1">_FV(Table1[[#This Row],[Company]],"Open")</calculatedColumnFormula>
    </tableColumn>
    <tableColumn id="8" xr3:uid="{A8A21183-DE78-41D0-A2FB-0161306ACF53}" name="High" dataDxfId="44">
      <calculatedColumnFormula array="1">_FV(Table1[[#This Row],[Company]],"High")</calculatedColumnFormula>
    </tableColumn>
    <tableColumn id="9" xr3:uid="{18F1C608-C755-46D1-B8DC-A3119E809E32}" name="Low" dataDxfId="43">
      <calculatedColumnFormula array="1">_FV(Table1[[#This Row],[Company]],"Low")</calculatedColumnFormula>
    </tableColumn>
    <tableColumn id="12" xr3:uid="{533CCE24-F8E3-441C-91C8-BC1F4139E135}" name="Close" dataDxfId="42">
      <calculatedColumnFormula array="1">_FV(Table1[[#This Row],[Company]],"Price")</calculatedColumnFormula>
    </tableColumn>
    <tableColumn id="13" xr3:uid="{BCCA9791-62D6-424D-B7C7-8E96CB15FB46}" name="Change" dataDxfId="41">
      <calculatedColumnFormula array="1">_FV(Table1[[#This Row],[Company]],"Change")</calculatedColumnFormula>
    </tableColumn>
    <tableColumn id="14" xr3:uid="{C7D496A1-02BA-4CD5-BB19-45C9B58C7623}" name="Change (%)" dataDxfId="40">
      <calculatedColumnFormula array="1">_FV(Table1[[#This Row],[Company]],"Change (%)",TRUE)</calculatedColumnFormula>
    </tableColumn>
    <tableColumn id="15" xr3:uid="{A856749C-68A8-4A22-8334-8C07234F03EC}" name="52 week high" dataDxfId="39">
      <calculatedColumnFormula array="1">_FV(Table1[[#This Row],[Company]],"52 week high",TRUE)</calculatedColumnFormula>
    </tableColumn>
    <tableColumn id="16" xr3:uid="{D9639F07-4C1F-4CEF-AC55-8EE6EB229D73}" name="52 week low" dataDxfId="38">
      <calculatedColumnFormula array="1">_FV(Table1[[#This Row],[Company]],"52 week low",TRUE)</calculatedColumnFormula>
    </tableColumn>
    <tableColumn id="5" xr3:uid="{137E0AE7-68BE-4EB1-BD3C-75D56C7C1625}" name="P/E Ratio" dataDxfId="37" dataCellStyle="Comma">
      <calculatedColumnFormula>IFERROR(_FV(A2,"P/E",TRUE),"")</calculatedColumnFormula>
    </tableColumn>
    <tableColumn id="18" xr3:uid="{9B7710DA-E0F9-49EF-977B-1313517B9933}" name="Alert Price" dataDxfId="36">
      <calculatedColumnFormula>N2 + ((M2-N2)/2)</calculatedColumnFormula>
    </tableColumn>
    <tableColumn id="24" xr3:uid="{C629375B-D5C4-469B-B387-F0FE20FCE4F6}" name="Good Buy?" dataDxfId="35" dataCellStyle="Percent">
      <calculatedColumnFormula>(Table1[[#This Row],[Close]]-Table1[[#This Row],[Alert Price]])/Table1[[#This Row],[Alert Price]]</calculatedColumnFormula>
    </tableColumn>
    <tableColumn id="17" xr3:uid="{D785741E-C2E3-44FB-89B8-E42B8DC0A5D7}" name="Beta" dataDxfId="34">
      <calculatedColumnFormula array="1">_FV(Table1[[#This Row],[Company]],"Beta")</calculatedColumnFormula>
    </tableColumn>
    <tableColumn id="4" xr3:uid="{32D47825-8C92-4D8A-B81D-AF8D8EA6C853}" name="Market cap" dataDxfId="33">
      <calculatedColumnFormula array="1">IF(_FV(Table1[[#This Row],[Company]],"Market cap",TRUE) &lt; 2000000000, "Small Cap", IF(_FV(Table1[[#This Row],[Company]],"Market cap",TRUE) &lt; 10000000000,"Medium Cap","Large Cap"))</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3D31F2-AF4E-41A6-A633-D57CAAC2693C}" name="Table3" displayName="Table3" ref="A1:N32" totalsRowShown="0" headerRowDxfId="31" dataDxfId="30" headerRowBorderDxfId="29">
  <autoFilter ref="A1:N32" xr:uid="{AF87B3DF-0FBA-45E4-AF0F-63F68EFDFE17}"/>
  <sortState xmlns:xlrd2="http://schemas.microsoft.com/office/spreadsheetml/2017/richdata2" ref="A2:N32">
    <sortCondition ref="M1:M32"/>
  </sortState>
  <tableColumns count="14">
    <tableColumn id="1" xr3:uid="{23F07D37-1DA8-4D08-BEB4-F10BFC17D797}" name="Fund" dataDxfId="28"/>
    <tableColumn id="2" xr3:uid="{556D26FD-B86A-4CA9-A18D-7ABB26C7DF33}" name="Symbol" dataDxfId="27">
      <calculatedColumnFormula>_FV(Table3[[#This Row],[Fund]],"Ticker symbol",TRUE)</calculatedColumnFormula>
    </tableColumn>
    <tableColumn id="19" xr3:uid="{AC7D1053-9018-4AA5-99F7-A99547781FA6}" name="Market cap" dataDxfId="26" dataCellStyle="Currency">
      <calculatedColumnFormula>_FV(Table3[[#This Row],[Fund]],"Market cap",TRUE)</calculatedColumnFormula>
    </tableColumn>
    <tableColumn id="4" xr3:uid="{48ACA382-E822-46F5-AA08-40A9B86C4D80}" name="Expense Ratio" dataDxfId="25">
      <calculatedColumnFormula>_FV(Table3[[#This Row],[Fund]],"Expense ratio",TRUE)</calculatedColumnFormula>
    </tableColumn>
    <tableColumn id="5" xr3:uid="{0967D3E9-9967-4633-B67B-C696BDC9ED66}" name="Fund Type" dataDxfId="24">
      <calculatedColumnFormula>_FV(Table3[[#This Row],[Fund]],"Instrument type",TRUE)</calculatedColumnFormula>
    </tableColumn>
    <tableColumn id="6" xr3:uid="{8EDF3B6B-A249-4D60-8E89-B9C575A3D161}" name="Previous close" dataDxfId="23">
      <calculatedColumnFormula>_FV(Table3[[#This Row],[Fund]],"Previous close",TRUE)</calculatedColumnFormula>
    </tableColumn>
    <tableColumn id="10" xr3:uid="{B958A332-8795-4989-8632-7310FACDE708}" name="Close" dataDxfId="22">
      <calculatedColumnFormula>_FV(Table3[[#This Row],[Fund]],"Price")</calculatedColumnFormula>
    </tableColumn>
    <tableColumn id="11" xr3:uid="{E7A86037-C4AA-43C1-9BBD-EFB0424B8FB4}" name="Change" dataDxfId="21">
      <calculatedColumnFormula>_FV(Table3[[#This Row],[Fund]],"Change")</calculatedColumnFormula>
    </tableColumn>
    <tableColumn id="12" xr3:uid="{67179CE0-D28A-418D-99F8-C5FA1868D22C}" name="Change (%)" dataDxfId="20">
      <calculatedColumnFormula>_FV(Table3[[#This Row],[Fund]],"Change (%)",TRUE)</calculatedColumnFormula>
    </tableColumn>
    <tableColumn id="13" xr3:uid="{92608BE7-6460-4312-B5DE-9860631894E7}" name="52 week high" dataDxfId="19" dataCellStyle="Comma">
      <calculatedColumnFormula array="1">IFERROR(_FV(Table3[[#This Row],[Fund]],"52 week high",TRUE),"")</calculatedColumnFormula>
    </tableColumn>
    <tableColumn id="14" xr3:uid="{043EA718-CA06-44BC-AF42-2BAD1F289181}" name="52 week low" dataDxfId="18" dataCellStyle="Comma">
      <calculatedColumnFormula array="1">IFERROR(_FV(Table3[[#This Row],[Fund]],"52 week low",TRUE),"")</calculatedColumnFormula>
    </tableColumn>
    <tableColumn id="16" xr3:uid="{A031E7CC-DD46-4D83-B7AC-C14BA987BE85}" name="Alert Price" dataDxfId="17" dataCellStyle="Comma">
      <calculatedColumnFormula>IFERROR(Table3[[#This Row],[52 week low]] + ((Table3[[#This Row],[52 week high]]-Table3[[#This Row],[52 week low]])/2),"")</calculatedColumnFormula>
    </tableColumn>
    <tableColumn id="17" xr3:uid="{C62432A6-5B66-47A5-824F-2423EAEC9349}" name="Good Buy?" dataDxfId="16" dataCellStyle="Percent">
      <calculatedColumnFormula>IFERROR((Table3[[#This Row],[Close]]-Table3[[#This Row],[Alert Price]])/Table3[[#This Row],[Alert Price]],"")</calculatedColumnFormula>
    </tableColumn>
    <tableColumn id="18" xr3:uid="{1C227997-9E9B-49A5-A447-FA85B54BBA06}" name="Beta" dataDxfId="15">
      <calculatedColumnFormula>IFERROR(_FV(Table3[[#This Row],[Fund]],"Beta"),"")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3B7705-4C4B-4934-B9FB-0632CB9CDBA8}" name="Table4" displayName="Table4" ref="A5:M25" totalsRowShown="0" headerRowDxfId="14" dataDxfId="13">
  <autoFilter ref="A5:M25" xr:uid="{3CA5FCAB-6009-4DF7-9399-ED0EED97D227}"/>
  <sortState xmlns:xlrd2="http://schemas.microsoft.com/office/spreadsheetml/2017/richdata2" ref="A6:M24">
    <sortCondition ref="B5:B24"/>
  </sortState>
  <tableColumns count="13">
    <tableColumn id="1" xr3:uid="{9B84F965-1B1E-4491-A35C-25CC42CC8FFF}" name="Key" dataDxfId="12">
      <calculatedColumnFormula>D6&amp;E6</calculatedColumnFormula>
    </tableColumn>
    <tableColumn id="2" xr3:uid="{8CD14D92-EFD8-46B6-9CF1-145070FDF6D9}" name="Date" dataDxfId="11"/>
    <tableColumn id="3" xr3:uid="{76FC935C-A0A6-4A69-B3C5-0904AF7294F8}" name="Name" dataDxfId="10"/>
    <tableColumn id="4" xr3:uid="{206CC107-69A5-4970-AB47-D7E3BD829B47}" name="Ticker" dataDxfId="9">
      <calculatedColumnFormula array="1">_FV(C6,"Ticker symbol",TRUE)</calculatedColumnFormula>
    </tableColumn>
    <tableColumn id="5" xr3:uid="{F5C95D99-00A6-4CD5-9BB9-795855C9DE5F}" name="Account" dataDxfId="8"/>
    <tableColumn id="6" xr3:uid="{0FB0483F-4BE2-47B0-AD49-D4D7B9CAF6F6}" name="No. of Shares" dataDxfId="7" dataCellStyle="Comma"/>
    <tableColumn id="7" xr3:uid="{D169863E-5E0B-47A4-A3B2-354978C8EE72}" name="Buy Price" dataDxfId="6" dataCellStyle="Comma"/>
    <tableColumn id="8" xr3:uid="{85DCE64B-FCEC-47A1-AFC7-7CA58185B968}" name="Total Amount" dataDxfId="5" dataCellStyle="Comma">
      <calculatedColumnFormula>G6*F6</calculatedColumnFormula>
    </tableColumn>
    <tableColumn id="9" xr3:uid="{9BFFF0A5-C1BE-42A6-9AA3-97E097D4A2A8}" name="Today's Price" dataDxfId="4">
      <calculatedColumnFormula array="1">_FV(C6,"Price")</calculatedColumnFormula>
    </tableColumn>
    <tableColumn id="10" xr3:uid="{E11E0189-52D0-4047-9E1F-113A171E30FF}" name="Curr. Position" dataDxfId="3">
      <calculatedColumnFormula>I6*F6</calculatedColumnFormula>
    </tableColumn>
    <tableColumn id="11" xr3:uid="{B8F67017-BD50-4B3E-9884-8D84EEC19660}" name="Net Income" dataDxfId="2">
      <calculatedColumnFormula>J6-H6</calculatedColumnFormula>
    </tableColumn>
    <tableColumn id="12" xr3:uid="{8FF45D59-3B11-494B-A33E-37FE31051277}" name="Net Income (%)" dataDxfId="1" dataCellStyle="Percent">
      <calculatedColumnFormula>(J6-H6)/H6</calculatedColumnFormula>
    </tableColumn>
    <tableColumn id="13" xr3:uid="{B025468E-C983-4E99-AC59-40EA976E5872}" name="Stock Composition" dataDxfId="0" dataCellStyle="Percent">
      <calculatedColumnFormula>SUMIF(A:A,A6,J:J) / SUMIF(E:E,E6,J:J)</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fundresearch.fidelity.com/mutual-funds/summary/92191010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thespreadsheetguru.com/blog/add-real-time-stock-prices-and-metrics-to-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7"/>
  <sheetViews>
    <sheetView workbookViewId="0">
      <pane xSplit="2" ySplit="1" topLeftCell="C77" activePane="bottomRight" state="frozen"/>
      <selection pane="bottomRight" activeCell="Z77" sqref="Z77"/>
      <selection pane="bottomLeft"/>
      <selection pane="topRight"/>
    </sheetView>
  </sheetViews>
  <sheetFormatPr defaultRowHeight="14.25"/>
  <cols>
    <col min="1" max="1" width="42.85546875" style="41" bestFit="1" customWidth="1"/>
    <col min="2" max="2" width="11.140625" style="41" bestFit="1" customWidth="1"/>
    <col min="3" max="3" width="11.140625" style="62" customWidth="1"/>
    <col min="4" max="4" width="23" style="41" bestFit="1" customWidth="1"/>
    <col min="5" max="5" width="43.42578125" style="41" bestFit="1" customWidth="1"/>
    <col min="6" max="6" width="17" style="41" bestFit="1" customWidth="1"/>
    <col min="7" max="10" width="15.5703125" style="41" bestFit="1" customWidth="1"/>
    <col min="11" max="11" width="11.5703125" style="41" bestFit="1" customWidth="1"/>
    <col min="12" max="12" width="14.85546875" style="41" bestFit="1" customWidth="1"/>
    <col min="13" max="13" width="15.85546875" style="41" bestFit="1" customWidth="1"/>
    <col min="14" max="14" width="15.5703125" style="41" bestFit="1" customWidth="1"/>
    <col min="15" max="15" width="11.42578125" style="65" customWidth="1"/>
    <col min="16" max="16" width="14.85546875" style="41" customWidth="1"/>
    <col min="17" max="17" width="14.85546875" style="70" customWidth="1"/>
    <col min="18" max="18" width="10.28515625" style="49" bestFit="1" customWidth="1"/>
    <col min="19" max="19" width="22.140625" style="49" bestFit="1" customWidth="1"/>
    <col min="20" max="16384" width="9.140625" style="41"/>
  </cols>
  <sheetData>
    <row r="1" spans="1:19">
      <c r="A1" s="36" t="s">
        <v>0</v>
      </c>
      <c r="B1" s="36" t="s">
        <v>1</v>
      </c>
      <c r="C1" s="60" t="s">
        <v>2</v>
      </c>
      <c r="D1" s="36" t="s">
        <v>3</v>
      </c>
      <c r="E1" s="36" t="s">
        <v>4</v>
      </c>
      <c r="F1" s="37" t="s">
        <v>5</v>
      </c>
      <c r="G1" s="37" t="s">
        <v>6</v>
      </c>
      <c r="H1" s="37" t="s">
        <v>7</v>
      </c>
      <c r="I1" s="37" t="s">
        <v>8</v>
      </c>
      <c r="J1" s="37" t="s">
        <v>9</v>
      </c>
      <c r="K1" s="37" t="s">
        <v>10</v>
      </c>
      <c r="L1" s="37" t="s">
        <v>11</v>
      </c>
      <c r="M1" s="38" t="s">
        <v>12</v>
      </c>
      <c r="N1" s="38" t="s">
        <v>13</v>
      </c>
      <c r="O1" s="64" t="s">
        <v>14</v>
      </c>
      <c r="P1" s="38" t="s">
        <v>15</v>
      </c>
      <c r="Q1" s="69" t="s">
        <v>16</v>
      </c>
      <c r="R1" s="39" t="s">
        <v>17</v>
      </c>
      <c r="S1" s="40" t="s">
        <v>18</v>
      </c>
    </row>
    <row r="2" spans="1:19">
      <c r="A2" s="42" t="e" vm="1">
        <v>#VALUE!</v>
      </c>
      <c r="B2" s="42" t="str" cm="1">
        <f t="array" ref="B2">_FV(A2,"Ticker symbol",TRUE)</f>
        <v>AAPL</v>
      </c>
      <c r="C2" s="61"/>
      <c r="D2" s="42" t="s">
        <v>19</v>
      </c>
      <c r="E2" s="42" t="str" cm="1">
        <f t="array" ref="E2">_FV(Table1[[#This Row],[Company]],"Industry")</f>
        <v>Computers, Phones &amp; Household Electronics</v>
      </c>
      <c r="F2" s="43" cm="1">
        <f t="array" ref="F2">_FV(Table1[[#This Row],[Company]],"Previous close",TRUE)</f>
        <v>382.73</v>
      </c>
      <c r="G2" s="43" cm="1">
        <f t="array" ref="G2">_FV(Table1[[#This Row],[Company]],"Open")</f>
        <v>381.34</v>
      </c>
      <c r="H2" s="43" cm="1">
        <f t="array" ref="H2">_FV(Table1[[#This Row],[Company]],"High")</f>
        <v>383.92</v>
      </c>
      <c r="I2" s="43" cm="1">
        <f t="array" ref="I2">_FV(Table1[[#This Row],[Company]],"Low")</f>
        <v>378.82069999999999</v>
      </c>
      <c r="J2" s="43" cm="1">
        <f t="array" ref="J2">_FV(Table1[[#This Row],[Company]],"Price")</f>
        <v>383.68</v>
      </c>
      <c r="K2" s="43" cm="1">
        <f t="array" ref="K2">_FV(Table1[[#This Row],[Company]],"Change")</f>
        <v>0.95</v>
      </c>
      <c r="L2" s="44" cm="1">
        <f t="array" ref="L2">_FV(Table1[[#This Row],[Company]],"Change (%)",TRUE)</f>
        <v>2.4819999999999998E-3</v>
      </c>
      <c r="M2" s="45" cm="1">
        <f t="array" ref="M2">_FV(Table1[[#This Row],[Company]],"52 week high",TRUE)</f>
        <v>385.27</v>
      </c>
      <c r="N2" s="45" cm="1">
        <f t="array" ref="N2">_FV(Table1[[#This Row],[Company]],"52 week low",TRUE)</f>
        <v>192.58</v>
      </c>
      <c r="O2" s="63">
        <f>IFERROR(_FV(A2,"P/E",TRUE),"")</f>
        <v>30.003900000000002</v>
      </c>
      <c r="P2" s="45">
        <f>N2 + ((M2-N2)/2)</f>
        <v>288.92500000000001</v>
      </c>
      <c r="Q2" s="68">
        <f>(Table1[[#This Row],[Close]]-Table1[[#This Row],[Alert Price]])/Table1[[#This Row],[Alert Price]]</f>
        <v>0.32795708228779091</v>
      </c>
      <c r="R2" s="46" cm="1">
        <f t="array" ref="R2">_FV(Table1[[#This Row],[Company]],"Beta")</f>
        <v>1.1909000000000001</v>
      </c>
      <c r="S2" s="47" t="str" cm="1">
        <f t="array" ref="S2">IF(_FV(Table1[[#This Row],[Company]],"Market cap",TRUE) &lt; 2000000000, "Small Cap", IF(_FV(Table1[[#This Row],[Company]],"Market cap",TRUE) &lt; 10000000000,"Medium Cap","Large Cap"))</f>
        <v>Large Cap</v>
      </c>
    </row>
    <row r="3" spans="1:19">
      <c r="A3" s="42" t="e" vm="2">
        <v>#VALUE!</v>
      </c>
      <c r="B3" s="42" t="str">
        <f t="array" ref="B3">_FV(A3,"Ticker symbol",TRUE)</f>
        <v>ABBV</v>
      </c>
      <c r="C3" s="61"/>
      <c r="D3" s="42" t="s">
        <v>20</v>
      </c>
      <c r="E3" s="48" t="str">
        <f t="array" ref="E3">_FV(Table1[[#This Row],[Company]],"Industry")</f>
        <v>Pharmaceuticals</v>
      </c>
      <c r="F3" s="43">
        <f t="array" ref="F3">_FV(Table1[[#This Row],[Company]],"Previous close",TRUE)</f>
        <v>97.94</v>
      </c>
      <c r="G3" s="43">
        <f t="array" ref="G3">_FV(Table1[[#This Row],[Company]],"Open")</f>
        <v>98.06</v>
      </c>
      <c r="H3" s="43">
        <f t="array" ref="H3">_FV(Table1[[#This Row],[Company]],"High")</f>
        <v>98.33</v>
      </c>
      <c r="I3" s="43">
        <f t="array" ref="I3">_FV(Table1[[#This Row],[Company]],"Low")</f>
        <v>96.36</v>
      </c>
      <c r="J3" s="43">
        <f t="array" ref="J3">_FV(Table1[[#This Row],[Company]],"Price")</f>
        <v>96.83</v>
      </c>
      <c r="K3" s="43">
        <f t="array" ref="K3">_FV(Table1[[#This Row],[Company]],"Change")</f>
        <v>-1.1100000000000001</v>
      </c>
      <c r="L3" s="44">
        <f t="array" ref="L3">_FV(Table1[[#This Row],[Company]],"Change (%)",TRUE)</f>
        <v>-1.1332999999999999E-2</v>
      </c>
      <c r="M3" s="45">
        <f t="array" ref="M3">_FV(Table1[[#This Row],[Company]],"52 week high",TRUE)</f>
        <v>100.69</v>
      </c>
      <c r="N3" s="45">
        <f t="array" ref="N3">_FV(Table1[[#This Row],[Company]],"52 week low",TRUE)</f>
        <v>62.55</v>
      </c>
      <c r="O3" s="63">
        <f>IFERROR(_FV(A3,"P/E",TRUE),"")</f>
        <v>17.330300000000001</v>
      </c>
      <c r="P3" s="45">
        <f>N3 + ((M3-N3)/2)</f>
        <v>81.62</v>
      </c>
      <c r="Q3" s="68">
        <f>(Table1[[#This Row],[Close]]-Table1[[#This Row],[Alert Price]])/Table1[[#This Row],[Alert Price]]</f>
        <v>0.18635138446459193</v>
      </c>
      <c r="R3" s="46">
        <f t="array" ref="R3">_FV(Table1[[#This Row],[Company]],"Beta")</f>
        <v>0.81289999999999996</v>
      </c>
      <c r="S3" s="47" t="str">
        <f t="array" ref="S3">IF(_FV(Table1[[#This Row],[Company]],"Market cap",TRUE) &lt; 2000000000, "Small Cap", IF(_FV(Table1[[#This Row],[Company]],"Market cap",TRUE) &lt; 10000000000,"Medium Cap","Large Cap"))</f>
        <v>Large Cap</v>
      </c>
    </row>
    <row r="4" spans="1:19">
      <c r="A4" s="42" t="e" vm="3">
        <v>#VALUE!</v>
      </c>
      <c r="B4" s="42" t="str">
        <f t="array" ref="B4">_FV(A4,"Ticker symbol",TRUE)</f>
        <v>ACAD</v>
      </c>
      <c r="C4" s="61">
        <v>3</v>
      </c>
      <c r="D4" s="42" t="s">
        <v>20</v>
      </c>
      <c r="E4" s="48" t="str">
        <f t="array" ref="E4">_FV(Table1[[#This Row],[Company]],"Industry")</f>
        <v>Biotechnology &amp; Medical Research</v>
      </c>
      <c r="F4" s="43">
        <f t="array" ref="F4">_FV(Table1[[#This Row],[Company]],"Previous close",TRUE)</f>
        <v>56.07</v>
      </c>
      <c r="G4" s="43">
        <f t="array" ref="G4">_FV(Table1[[#This Row],[Company]],"Open")</f>
        <v>56.02</v>
      </c>
      <c r="H4" s="43">
        <f t="array" ref="H4">_FV(Table1[[#This Row],[Company]],"High")</f>
        <v>56.42</v>
      </c>
      <c r="I4" s="43">
        <f t="array" ref="I4">_FV(Table1[[#This Row],[Company]],"Low")</f>
        <v>55.09</v>
      </c>
      <c r="J4" s="43">
        <f t="array" ref="J4">_FV(Table1[[#This Row],[Company]],"Price")</f>
        <v>55.45</v>
      </c>
      <c r="K4" s="43">
        <f t="array" ref="K4">_FV(Table1[[#This Row],[Company]],"Change")</f>
        <v>-0.62</v>
      </c>
      <c r="L4" s="44">
        <f t="array" ref="L4">_FV(Table1[[#This Row],[Company]],"Change (%)",TRUE)</f>
        <v>-1.1057999999999998E-2</v>
      </c>
      <c r="M4" s="45">
        <f t="array" ref="M4">_FV(Table1[[#This Row],[Company]],"52 week high",TRUE)</f>
        <v>58.72</v>
      </c>
      <c r="N4" s="45">
        <f t="array" ref="N4">_FV(Table1[[#This Row],[Company]],"52 week low",TRUE)</f>
        <v>21.56</v>
      </c>
      <c r="O4" s="63" t="str">
        <f>IFERROR(_FV(A4,"P/E",TRUE),"")</f>
        <v/>
      </c>
      <c r="P4" s="45">
        <f>N4 + ((M4-N4)/2)</f>
        <v>40.14</v>
      </c>
      <c r="Q4" s="68">
        <f>(Table1[[#This Row],[Close]]-Table1[[#This Row],[Alert Price]])/Table1[[#This Row],[Alert Price]]</f>
        <v>0.3814150473343299</v>
      </c>
      <c r="R4" s="46">
        <f t="array" ref="R4">_FV(Table1[[#This Row],[Company]],"Beta")</f>
        <v>1.8004</v>
      </c>
      <c r="S4" s="47" t="str">
        <f t="array" ref="S4">IF(_FV(Table1[[#This Row],[Company]],"Market cap",TRUE) &lt; 2000000000, "Small Cap", IF(_FV(Table1[[#This Row],[Company]],"Market cap",TRUE) &lt; 10000000000,"Medium Cap","Large Cap"))</f>
        <v>Medium Cap</v>
      </c>
    </row>
    <row r="5" spans="1:19">
      <c r="A5" s="42" t="e" vm="4">
        <v>#VALUE!</v>
      </c>
      <c r="B5" s="42" t="str" cm="1">
        <f t="array" ref="B5">_FV(A5,"Ticker symbol",TRUE)</f>
        <v>ADBE</v>
      </c>
      <c r="C5" s="61"/>
      <c r="D5" s="42" t="s">
        <v>19</v>
      </c>
      <c r="E5" s="42" t="str" cm="1">
        <f t="array" ref="E5">_FV(Table1[[#This Row],[Company]],"Industry")</f>
        <v>Software &amp; IT Services</v>
      </c>
      <c r="F5" s="43" cm="1">
        <f t="array" ref="F5">_FV(Table1[[#This Row],[Company]],"Previous close",TRUE)</f>
        <v>460.84</v>
      </c>
      <c r="G5" s="43" cm="1">
        <f t="array" ref="G5">_FV(Table1[[#This Row],[Company]],"Open")</f>
        <v>460.83</v>
      </c>
      <c r="H5" s="43" cm="1">
        <f t="array" ref="H5">_FV(Table1[[#This Row],[Company]],"High")</f>
        <v>467.21</v>
      </c>
      <c r="I5" s="43" cm="1">
        <f t="array" ref="I5">_FV(Table1[[#This Row],[Company]],"Low")</f>
        <v>455.48</v>
      </c>
      <c r="J5" s="43" cm="1">
        <f t="array" ref="J5">_FV(Table1[[#This Row],[Company]],"Price")</f>
        <v>466.2</v>
      </c>
      <c r="K5" s="43" cm="1">
        <f t="array" ref="K5">_FV(Table1[[#This Row],[Company]],"Change")</f>
        <v>5.36</v>
      </c>
      <c r="L5" s="44" cm="1">
        <f t="array" ref="L5">_FV(Table1[[#This Row],[Company]],"Change (%)",TRUE)</f>
        <v>1.1631000000000001E-2</v>
      </c>
      <c r="M5" s="45" cm="1">
        <f t="array" ref="M5">_FV(Table1[[#This Row],[Company]],"52 week high",TRUE)</f>
        <v>466.2</v>
      </c>
      <c r="N5" s="45" cm="1">
        <f t="array" ref="N5">_FV(Table1[[#This Row],[Company]],"52 week low",TRUE)</f>
        <v>255.13140000000001</v>
      </c>
      <c r="O5" s="63">
        <f>IFERROR(_FV(A5,"P/E",TRUE),"")</f>
        <v>60.716299999999997</v>
      </c>
      <c r="P5" s="45">
        <f>N5 + ((M5-N5)/2)</f>
        <v>360.66570000000002</v>
      </c>
      <c r="Q5" s="68">
        <f>(Table1[[#This Row],[Close]]-Table1[[#This Row],[Alert Price]])/Table1[[#This Row],[Alert Price]]</f>
        <v>0.29260974913888393</v>
      </c>
      <c r="R5" s="46" cm="1">
        <f t="array" ref="R5">_FV(Table1[[#This Row],[Company]],"Beta")</f>
        <v>0.93579999999999997</v>
      </c>
      <c r="S5" s="47" t="str" cm="1">
        <f t="array" ref="S5">IF(_FV(Table1[[#This Row],[Company]],"Market cap",TRUE) &lt; 2000000000, "Small Cap", IF(_FV(Table1[[#This Row],[Company]],"Market cap",TRUE) &lt; 10000000000,"Medium Cap","Large Cap"))</f>
        <v>Large Cap</v>
      </c>
    </row>
    <row r="6" spans="1:19">
      <c r="A6" s="42" t="e" vm="5">
        <v>#VALUE!</v>
      </c>
      <c r="B6" s="42" t="str">
        <f t="array" ref="B6">_FV(A6,"Ticker symbol",TRUE)</f>
        <v>AMRC</v>
      </c>
      <c r="C6" s="61">
        <v>3</v>
      </c>
      <c r="D6" s="42" t="s">
        <v>21</v>
      </c>
      <c r="E6" s="48" t="str">
        <f t="array" ref="E6">_FV(Table1[[#This Row],[Company]],"Industry")</f>
        <v>Renewable Energy</v>
      </c>
      <c r="F6" s="43">
        <f t="array" ref="F6">_FV(Table1[[#This Row],[Company]],"Previous close",TRUE)</f>
        <v>27.84</v>
      </c>
      <c r="G6" s="43">
        <f t="array" ref="G6">_FV(Table1[[#This Row],[Company]],"Open")</f>
        <v>27.66</v>
      </c>
      <c r="H6" s="43">
        <f t="array" ref="H6">_FV(Table1[[#This Row],[Company]],"High")</f>
        <v>28.64</v>
      </c>
      <c r="I6" s="43">
        <f t="array" ref="I6">_FV(Table1[[#This Row],[Company]],"Low")</f>
        <v>27.51</v>
      </c>
      <c r="J6" s="43">
        <f t="array" ref="J6">_FV(Table1[[#This Row],[Company]],"Price")</f>
        <v>28.55</v>
      </c>
      <c r="K6" s="43">
        <f t="array" ref="K6">_FV(Table1[[#This Row],[Company]],"Change")</f>
        <v>0.71</v>
      </c>
      <c r="L6" s="44">
        <f t="array" ref="L6">_FV(Table1[[#This Row],[Company]],"Change (%)",TRUE)</f>
        <v>2.5503000000000001E-2</v>
      </c>
      <c r="M6" s="45">
        <f t="array" ref="M6">_FV(Table1[[#This Row],[Company]],"52 week high",TRUE)</f>
        <v>32.479999999999997</v>
      </c>
      <c r="N6" s="45">
        <f t="array" ref="N6">_FV(Table1[[#This Row],[Company]],"52 week low",TRUE)</f>
        <v>13.11</v>
      </c>
      <c r="O6" s="63">
        <f>IFERROR(_FV(A6,"P/E",TRUE),"")</f>
        <v>28.667300000000001</v>
      </c>
      <c r="P6" s="45">
        <f>N6 + ((M6-N6)/2)</f>
        <v>22.794999999999998</v>
      </c>
      <c r="Q6" s="68">
        <f>(Table1[[#This Row],[Close]]-Table1[[#This Row],[Alert Price]])/Table1[[#This Row],[Alert Price]]</f>
        <v>0.25246764641368735</v>
      </c>
      <c r="R6" s="46">
        <f t="array" ref="R6">_FV(Table1[[#This Row],[Company]],"Beta")</f>
        <v>0.56969999999999998</v>
      </c>
      <c r="S6" s="47" t="str">
        <f t="array" ref="S6">IF(_FV(Table1[[#This Row],[Company]],"Market cap",TRUE) &lt; 2000000000, "Small Cap", IF(_FV(Table1[[#This Row],[Company]],"Market cap",TRUE) &lt; 10000000000,"Medium Cap","Large Cap"))</f>
        <v>Small Cap</v>
      </c>
    </row>
    <row r="7" spans="1:19">
      <c r="A7" s="42" t="e" vm="6">
        <v>#VALUE!</v>
      </c>
      <c r="B7" s="42" t="str" cm="1">
        <f t="array" ref="B7">_FV(A7,"Ticker symbol",TRUE)</f>
        <v>AMT</v>
      </c>
      <c r="C7" s="61"/>
      <c r="D7" s="42" t="s">
        <v>22</v>
      </c>
      <c r="E7" s="48" t="str" cm="1">
        <f t="array" ref="E7">_FV(Table1[[#This Row],[Company]],"Industry")</f>
        <v>Residential &amp; Commercial REIT</v>
      </c>
      <c r="F7" s="43" cm="1">
        <f t="array" ref="F7">_FV(Table1[[#This Row],[Company]],"Previous close",TRUE)</f>
        <v>265.60000000000002</v>
      </c>
      <c r="G7" s="43" cm="1">
        <f t="array" ref="G7">_FV(Table1[[#This Row],[Company]],"Open")</f>
        <v>266.5</v>
      </c>
      <c r="H7" s="43" cm="1">
        <f t="array" ref="H7">_FV(Table1[[#This Row],[Company]],"High")</f>
        <v>267.60000000000002</v>
      </c>
      <c r="I7" s="43" cm="1">
        <f t="array" ref="I7">_FV(Table1[[#This Row],[Company]],"Low")</f>
        <v>263.09500000000003</v>
      </c>
      <c r="J7" s="43" cm="1">
        <f t="array" ref="J7">_FV(Table1[[#This Row],[Company]],"Price")</f>
        <v>264.35000000000002</v>
      </c>
      <c r="K7" s="43" cm="1">
        <f t="array" ref="K7">_FV(Table1[[#This Row],[Company]],"Change")</f>
        <v>-1.25</v>
      </c>
      <c r="L7" s="44" cm="1">
        <f t="array" ref="L7">_FV(Table1[[#This Row],[Company]],"Change (%)",TRUE)</f>
        <v>-4.7060000000000001E-3</v>
      </c>
      <c r="M7" s="45" cm="1">
        <f t="array" ref="M7">_FV(Table1[[#This Row],[Company]],"52 week high",TRUE)</f>
        <v>269.7287</v>
      </c>
      <c r="N7" s="45" cm="1">
        <f t="array" ref="N7">_FV(Table1[[#This Row],[Company]],"52 week low",TRUE)</f>
        <v>174.32</v>
      </c>
      <c r="O7" s="63">
        <f>IFERROR(_FV(A7,"P/E",TRUE),"")</f>
        <v>62.138199999999998</v>
      </c>
      <c r="P7" s="45">
        <f>N7 + ((M7-N7)/2)</f>
        <v>222.02435</v>
      </c>
      <c r="Q7" s="68">
        <f>(Table1[[#This Row],[Close]]-Table1[[#This Row],[Alert Price]])/Table1[[#This Row],[Alert Price]]</f>
        <v>0.19063517132242488</v>
      </c>
      <c r="R7" s="46" cm="1">
        <f t="array" ref="R7">_FV(Table1[[#This Row],[Company]],"Beta")</f>
        <v>0.4506</v>
      </c>
      <c r="S7" s="47" t="str" cm="1">
        <f t="array" ref="S7">IF(_FV(Table1[[#This Row],[Company]],"Market cap",TRUE) &lt; 2000000000, "Small Cap", IF(_FV(Table1[[#This Row],[Company]],"Market cap",TRUE) &lt; 10000000000,"Medium Cap","Large Cap"))</f>
        <v>Large Cap</v>
      </c>
    </row>
    <row r="8" spans="1:19">
      <c r="A8" s="42" t="e" vm="7">
        <v>#VALUE!</v>
      </c>
      <c r="B8" s="42" t="str" cm="1">
        <f t="array" ref="B8">_FV(A8,"Ticker symbol",TRUE)</f>
        <v>AMZN</v>
      </c>
      <c r="C8" s="61"/>
      <c r="D8" s="42" t="s">
        <v>23</v>
      </c>
      <c r="E8" s="42" t="str" cm="1">
        <f t="array" ref="E8">_FV(Table1[[#This Row],[Company]],"Industry")</f>
        <v>Diversified Retail</v>
      </c>
      <c r="F8" s="43" cm="1">
        <f t="array" ref="F8">_FV(Table1[[#This Row],[Company]],"Previous close",TRUE)</f>
        <v>3182.63</v>
      </c>
      <c r="G8" s="43" cm="1">
        <f t="array" ref="G8">_FV(Table1[[#This Row],[Company]],"Open")</f>
        <v>3191.76</v>
      </c>
      <c r="H8" s="43" cm="1">
        <f t="array" ref="H8">_FV(Table1[[#This Row],[Company]],"High")</f>
        <v>3215</v>
      </c>
      <c r="I8" s="43" cm="1">
        <f t="array" ref="I8">_FV(Table1[[#This Row],[Company]],"Low")</f>
        <v>3135.7</v>
      </c>
      <c r="J8" s="43" cm="1">
        <f t="array" ref="J8">_FV(Table1[[#This Row],[Company]],"Price")</f>
        <v>3200</v>
      </c>
      <c r="K8" s="43" cm="1">
        <f t="array" ref="K8">_FV(Table1[[#This Row],[Company]],"Change")</f>
        <v>17.37</v>
      </c>
      <c r="L8" s="44" cm="1">
        <f t="array" ref="L8">_FV(Table1[[#This Row],[Company]],"Change (%)",TRUE)</f>
        <v>5.4579999999999993E-3</v>
      </c>
      <c r="M8" s="45" cm="1">
        <f t="array" ref="M8">_FV(Table1[[#This Row],[Company]],"52 week high",TRUE)</f>
        <v>3200</v>
      </c>
      <c r="N8" s="45" cm="1">
        <f t="array" ref="N8">_FV(Table1[[#This Row],[Company]],"52 week low",TRUE)</f>
        <v>1626.0318</v>
      </c>
      <c r="O8" s="63">
        <f>IFERROR(_FV(A8,"P/E",TRUE),"")</f>
        <v>152.0317</v>
      </c>
      <c r="P8" s="45">
        <f>N8 + ((M8-N8)/2)</f>
        <v>2413.0158999999999</v>
      </c>
      <c r="Q8" s="68">
        <f>(Table1[[#This Row],[Close]]-Table1[[#This Row],[Alert Price]])/Table1[[#This Row],[Alert Price]]</f>
        <v>0.32614128236784523</v>
      </c>
      <c r="R8" s="46" cm="1">
        <f t="array" ref="R8">_FV(Table1[[#This Row],[Company]],"Beta")</f>
        <v>1.3209</v>
      </c>
      <c r="S8" s="47" t="str" cm="1">
        <f t="array" ref="S8">IF(_FV(Table1[[#This Row],[Company]],"Market cap",TRUE) &lt; 2000000000, "Small Cap", IF(_FV(Table1[[#This Row],[Company]],"Market cap",TRUE) &lt; 10000000000,"Medium Cap","Large Cap"))</f>
        <v>Large Cap</v>
      </c>
    </row>
    <row r="9" spans="1:19">
      <c r="A9" s="42" t="e" vm="8">
        <v>#VALUE!</v>
      </c>
      <c r="B9" s="42" t="str" cm="1">
        <f t="array" ref="B9">_FV(A9,"Ticker symbol",TRUE)</f>
        <v>BAC</v>
      </c>
      <c r="C9" s="61"/>
      <c r="D9" s="42" t="s">
        <v>24</v>
      </c>
      <c r="E9" s="42" t="str" cm="1">
        <f t="array" ref="E9">_FV(Table1[[#This Row],[Company]],"Industry")</f>
        <v>Banking Services</v>
      </c>
      <c r="F9" s="43" cm="1">
        <f t="array" ref="F9">_FV(Table1[[#This Row],[Company]],"Previous close",TRUE)</f>
        <v>22.77</v>
      </c>
      <c r="G9" s="43" cm="1">
        <f t="array" ref="G9">_FV(Table1[[#This Row],[Company]],"Open")</f>
        <v>22.71</v>
      </c>
      <c r="H9" s="43" cm="1">
        <f t="array" ref="H9">_FV(Table1[[#This Row],[Company]],"High")</f>
        <v>24.05</v>
      </c>
      <c r="I9" s="43" cm="1">
        <f t="array" ref="I9">_FV(Table1[[#This Row],[Company]],"Low")</f>
        <v>22.68</v>
      </c>
      <c r="J9" s="43" cm="1">
        <f t="array" ref="J9">_FV(Table1[[#This Row],[Company]],"Price")</f>
        <v>24.02</v>
      </c>
      <c r="K9" s="43" cm="1">
        <f t="array" ref="K9">_FV(Table1[[#This Row],[Company]],"Change")</f>
        <v>1.25</v>
      </c>
      <c r="L9" s="44" cm="1">
        <f t="array" ref="L9">_FV(Table1[[#This Row],[Company]],"Change (%)",TRUE)</f>
        <v>5.4897000000000001E-2</v>
      </c>
      <c r="M9" s="45" cm="1">
        <f t="array" ref="M9">_FV(Table1[[#This Row],[Company]],"52 week high",TRUE)</f>
        <v>35.72</v>
      </c>
      <c r="N9" s="45" cm="1">
        <f t="array" ref="N9">_FV(Table1[[#This Row],[Company]],"52 week low",TRUE)</f>
        <v>17.95</v>
      </c>
      <c r="O9" s="63">
        <f>IFERROR(_FV(A9,"P/E",TRUE),"")</f>
        <v>9.2903000000000002</v>
      </c>
      <c r="P9" s="45">
        <f>N9 + ((M9-N9)/2)</f>
        <v>26.835000000000001</v>
      </c>
      <c r="Q9" s="68">
        <f>(Table1[[#This Row],[Close]]-Table1[[#This Row],[Alert Price]])/Table1[[#This Row],[Alert Price]]</f>
        <v>-0.10490031675051244</v>
      </c>
      <c r="R9" s="46" cm="1">
        <f t="array" ref="R9">_FV(Table1[[#This Row],[Company]],"Beta")</f>
        <v>1.5862000000000001</v>
      </c>
      <c r="S9" s="47" t="str" cm="1">
        <f t="array" ref="S9">IF(_FV(Table1[[#This Row],[Company]],"Market cap",TRUE) &lt; 2000000000, "Small Cap", IF(_FV(Table1[[#This Row],[Company]],"Market cap",TRUE) &lt; 10000000000,"Medium Cap","Large Cap"))</f>
        <v>Large Cap</v>
      </c>
    </row>
    <row r="10" spans="1:19">
      <c r="A10" s="42" t="e" vm="9">
        <v>#VALUE!</v>
      </c>
      <c r="B10" s="42" t="str" cm="1">
        <f t="array" ref="B10">_FV(A10,"Ticker symbol",TRUE)</f>
        <v>CCI</v>
      </c>
      <c r="C10" s="61"/>
      <c r="D10" s="42" t="s">
        <v>22</v>
      </c>
      <c r="E10" s="42" t="str" cm="1">
        <f t="array" ref="E10">_FV(Table1[[#This Row],[Company]],"Industry")</f>
        <v>Residential &amp; Commercial REIT</v>
      </c>
      <c r="F10" s="43" cm="1">
        <f t="array" ref="F10">_FV(Table1[[#This Row],[Company]],"Previous close",TRUE)</f>
        <v>171.65</v>
      </c>
      <c r="G10" s="43" cm="1">
        <f t="array" ref="G10">_FV(Table1[[#This Row],[Company]],"Open")</f>
        <v>171.97</v>
      </c>
      <c r="H10" s="43" cm="1">
        <f t="array" ref="H10">_FV(Table1[[#This Row],[Company]],"High")</f>
        <v>172.95500000000001</v>
      </c>
      <c r="I10" s="43" cm="1">
        <f t="array" ref="I10">_FV(Table1[[#This Row],[Company]],"Low")</f>
        <v>169.85499999999999</v>
      </c>
      <c r="J10" s="43" cm="1">
        <f t="array" ref="J10">_FV(Table1[[#This Row],[Company]],"Price")</f>
        <v>171.5</v>
      </c>
      <c r="K10" s="43" cm="1">
        <f t="array" ref="K10">_FV(Table1[[#This Row],[Company]],"Change")</f>
        <v>-0.15</v>
      </c>
      <c r="L10" s="44" cm="1">
        <f t="array" ref="L10">_FV(Table1[[#This Row],[Company]],"Change (%)",TRUE)</f>
        <v>-8.7389999999999994E-4</v>
      </c>
      <c r="M10" s="45" cm="1">
        <f t="array" ref="M10">_FV(Table1[[#This Row],[Company]],"52 week high",TRUE)</f>
        <v>180</v>
      </c>
      <c r="N10" s="45" cm="1">
        <f t="array" ref="N10">_FV(Table1[[#This Row],[Company]],"52 week low",TRUE)</f>
        <v>114.18</v>
      </c>
      <c r="O10" s="63">
        <f>IFERROR(_FV(A10,"P/E",TRUE),"")</f>
        <v>96.943399999999997</v>
      </c>
      <c r="P10" s="45">
        <f>N10 + ((M10-N10)/2)</f>
        <v>147.09</v>
      </c>
      <c r="Q10" s="68">
        <f>(Table1[[#This Row],[Close]]-Table1[[#This Row],[Alert Price]])/Table1[[#This Row],[Alert Price]]</f>
        <v>0.16595281800258344</v>
      </c>
      <c r="R10" s="46" cm="1">
        <f t="array" ref="R10">_FV(Table1[[#This Row],[Company]],"Beta")</f>
        <v>0.36409999999999998</v>
      </c>
      <c r="S10" s="47" t="str" cm="1">
        <f t="array" ref="S10">IF(_FV(Table1[[#This Row],[Company]],"Market cap",TRUE) &lt; 2000000000, "Small Cap", IF(_FV(Table1[[#This Row],[Company]],"Market cap",TRUE) &lt; 10000000000,"Medium Cap","Large Cap"))</f>
        <v>Large Cap</v>
      </c>
    </row>
    <row r="11" spans="1:19">
      <c r="A11" s="42" t="e" vm="10">
        <v>#VALUE!</v>
      </c>
      <c r="B11" s="42" t="str" cm="1">
        <f t="array" ref="B11">_FV(A11,"Ticker symbol",TRUE)</f>
        <v>CHGG</v>
      </c>
      <c r="C11" s="61"/>
      <c r="D11" s="42" t="s">
        <v>23</v>
      </c>
      <c r="E11" s="48" t="str" cm="1">
        <f t="array" ref="E11">_FV(Table1[[#This Row],[Company]],"Industry")</f>
        <v>Professional &amp; Commercial Services</v>
      </c>
      <c r="F11" s="43" cm="1">
        <f t="array" ref="F11">_FV(Table1[[#This Row],[Company]],"Previous close",TRUE)</f>
        <v>72.81</v>
      </c>
      <c r="G11" s="43" cm="1">
        <f t="array" ref="G11">_FV(Table1[[#This Row],[Company]],"Open")</f>
        <v>73.900000000000006</v>
      </c>
      <c r="H11" s="43" cm="1">
        <f t="array" ref="H11">_FV(Table1[[#This Row],[Company]],"High")</f>
        <v>75.239999999999995</v>
      </c>
      <c r="I11" s="43" cm="1">
        <f t="array" ref="I11">_FV(Table1[[#This Row],[Company]],"Low")</f>
        <v>73.010000000000005</v>
      </c>
      <c r="J11" s="43" cm="1">
        <f t="array" ref="J11">_FV(Table1[[#This Row],[Company]],"Price")</f>
        <v>75.02</v>
      </c>
      <c r="K11" s="43" cm="1">
        <f t="array" ref="K11">_FV(Table1[[#This Row],[Company]],"Change")</f>
        <v>2.21</v>
      </c>
      <c r="L11" s="44" cm="1">
        <f t="array" ref="L11">_FV(Table1[[#This Row],[Company]],"Change (%)",TRUE)</f>
        <v>3.0352999999999998E-2</v>
      </c>
      <c r="M11" s="45" cm="1">
        <f t="array" ref="M11">_FV(Table1[[#This Row],[Company]],"52 week high",TRUE)</f>
        <v>75.02</v>
      </c>
      <c r="N11" s="45" cm="1">
        <f t="array" ref="N11">_FV(Table1[[#This Row],[Company]],"52 week low",TRUE)</f>
        <v>25.89</v>
      </c>
      <c r="O11" s="63">
        <f>IFERROR(_FV(A11,"P/E",TRUE),"")</f>
        <v>0</v>
      </c>
      <c r="P11" s="45">
        <f>N11 + ((M11-N11)/2)</f>
        <v>50.454999999999998</v>
      </c>
      <c r="Q11" s="68">
        <f>(Table1[[#This Row],[Close]]-Table1[[#This Row],[Alert Price]])/Table1[[#This Row],[Alert Price]]</f>
        <v>0.48686948766227328</v>
      </c>
      <c r="R11" s="46" cm="1">
        <f t="array" ref="R11">_FV(Table1[[#This Row],[Company]],"Beta")</f>
        <v>1.0831</v>
      </c>
      <c r="S11" s="47" t="str" cm="1">
        <f t="array" ref="S11">IF(_FV(Table1[[#This Row],[Company]],"Market cap",TRUE) &lt; 2000000000, "Small Cap", IF(_FV(Table1[[#This Row],[Company]],"Market cap",TRUE) &lt; 10000000000,"Medium Cap","Large Cap"))</f>
        <v>Medium Cap</v>
      </c>
    </row>
    <row r="12" spans="1:19">
      <c r="A12" s="42" t="e" vm="11">
        <v>#VALUE!</v>
      </c>
      <c r="B12" s="42" t="str" cm="1">
        <f t="array" ref="B12">_FV(A12,"Ticker symbol",TRUE)</f>
        <v>CHTR</v>
      </c>
      <c r="C12" s="61"/>
      <c r="D12" s="42" t="s">
        <v>25</v>
      </c>
      <c r="E12" s="48" t="str" cm="1">
        <f t="array" ref="E12">_FV(Table1[[#This Row],[Company]],"Industry")</f>
        <v>Media &amp; Publishing</v>
      </c>
      <c r="F12" s="43" cm="1">
        <f t="array" ref="F12">_FV(Table1[[#This Row],[Company]],"Previous close",TRUE)</f>
        <v>530.19000000000005</v>
      </c>
      <c r="G12" s="43" cm="1">
        <f t="array" ref="G12">_FV(Table1[[#This Row],[Company]],"Open")</f>
        <v>530.39</v>
      </c>
      <c r="H12" s="43" cm="1">
        <f t="array" ref="H12">_FV(Table1[[#This Row],[Company]],"High")</f>
        <v>540.44000000000005</v>
      </c>
      <c r="I12" s="43" cm="1">
        <f t="array" ref="I12">_FV(Table1[[#This Row],[Company]],"Low")</f>
        <v>527.495</v>
      </c>
      <c r="J12" s="43" cm="1">
        <f t="array" ref="J12">_FV(Table1[[#This Row],[Company]],"Price")</f>
        <v>537.91999999999996</v>
      </c>
      <c r="K12" s="43" cm="1">
        <f t="array" ref="K12">_FV(Table1[[#This Row],[Company]],"Change")</f>
        <v>7.73</v>
      </c>
      <c r="L12" s="44" cm="1">
        <f t="array" ref="L12">_FV(Table1[[#This Row],[Company]],"Change (%)",TRUE)</f>
        <v>1.4579999999999999E-2</v>
      </c>
      <c r="M12" s="45" cm="1">
        <f t="array" ref="M12">_FV(Table1[[#This Row],[Company]],"52 week high",TRUE)</f>
        <v>549</v>
      </c>
      <c r="N12" s="45" cm="1">
        <f t="array" ref="N12">_FV(Table1[[#This Row],[Company]],"52 week low",TRUE)</f>
        <v>345.67</v>
      </c>
      <c r="O12" s="63">
        <f>IFERROR(_FV(A12,"P/E",TRUE),"")</f>
        <v>64.277100000000004</v>
      </c>
      <c r="P12" s="45">
        <f>N12 + ((M12-N12)/2)</f>
        <v>447.33500000000004</v>
      </c>
      <c r="Q12" s="68">
        <f>(Table1[[#This Row],[Close]]-Table1[[#This Row],[Alert Price]])/Table1[[#This Row],[Alert Price]]</f>
        <v>0.2024992455318719</v>
      </c>
      <c r="R12" s="46" cm="1">
        <f t="array" ref="R12">_FV(Table1[[#This Row],[Company]],"Beta")</f>
        <v>1.028</v>
      </c>
      <c r="S12" s="47" t="str" cm="1">
        <f t="array" ref="S12">IF(_FV(Table1[[#This Row],[Company]],"Market cap",TRUE) &lt; 2000000000, "Small Cap", IF(_FV(Table1[[#This Row],[Company]],"Market cap",TRUE) &lt; 10000000000,"Medium Cap","Large Cap"))</f>
        <v>Large Cap</v>
      </c>
    </row>
    <row r="13" spans="1:19">
      <c r="A13" s="42" t="e" vm="12">
        <v>#VALUE!</v>
      </c>
      <c r="B13" s="42" t="str" cm="1">
        <f t="array" ref="B13">_FV(A13,"Ticker symbol",TRUE)</f>
        <v>CLX</v>
      </c>
      <c r="C13" s="61"/>
      <c r="D13" s="42" t="s">
        <v>26</v>
      </c>
      <c r="E13" s="42" t="str" cm="1">
        <f t="array" ref="E13">_FV(Table1[[#This Row],[Company]],"Industry")</f>
        <v>Personal &amp; Household Products &amp; Services</v>
      </c>
      <c r="F13" s="43" cm="1">
        <f t="array" ref="F13">_FV(Table1[[#This Row],[Company]],"Previous close",TRUE)</f>
        <v>229.5</v>
      </c>
      <c r="G13" s="43" cm="1">
        <f t="array" ref="G13">_FV(Table1[[#This Row],[Company]],"Open")</f>
        <v>229.25</v>
      </c>
      <c r="H13" s="43" cm="1">
        <f t="array" ref="H13">_FV(Table1[[#This Row],[Company]],"High")</f>
        <v>230.53</v>
      </c>
      <c r="I13" s="43" cm="1">
        <f t="array" ref="I13">_FV(Table1[[#This Row],[Company]],"Low")</f>
        <v>227.56</v>
      </c>
      <c r="J13" s="43" cm="1">
        <f t="array" ref="J13">_FV(Table1[[#This Row],[Company]],"Price")</f>
        <v>229.76</v>
      </c>
      <c r="K13" s="43" cm="1">
        <f t="array" ref="K13">_FV(Table1[[#This Row],[Company]],"Change")</f>
        <v>0.26</v>
      </c>
      <c r="L13" s="44" cm="1">
        <f t="array" ref="L13">_FV(Table1[[#This Row],[Company]],"Change (%)",TRUE)</f>
        <v>1.1329999999999999E-3</v>
      </c>
      <c r="M13" s="45" cm="1">
        <f t="array" ref="M13">_FV(Table1[[#This Row],[Company]],"52 week high",TRUE)</f>
        <v>230.28</v>
      </c>
      <c r="N13" s="45" cm="1">
        <f t="array" ref="N13">_FV(Table1[[#This Row],[Company]],"52 week low",TRUE)</f>
        <v>144.12</v>
      </c>
      <c r="O13" s="63">
        <f>IFERROR(_FV(A13,"P/E",TRUE),"")</f>
        <v>33.657400000000003</v>
      </c>
      <c r="P13" s="45">
        <f>N13 + ((M13-N13)/2)</f>
        <v>187.2</v>
      </c>
      <c r="Q13" s="68">
        <f>(Table1[[#This Row],[Close]]-Table1[[#This Row],[Alert Price]])/Table1[[#This Row],[Alert Price]]</f>
        <v>0.22735042735042738</v>
      </c>
      <c r="R13" s="46" cm="1">
        <f t="array" ref="R13">_FV(Table1[[#This Row],[Company]],"Beta")</f>
        <v>0.24590000000000001</v>
      </c>
      <c r="S13" s="47" t="str" cm="1">
        <f t="array" ref="S13">IF(_FV(Table1[[#This Row],[Company]],"Market cap",TRUE) &lt; 2000000000, "Small Cap", IF(_FV(Table1[[#This Row],[Company]],"Market cap",TRUE) &lt; 10000000000,"Medium Cap","Large Cap"))</f>
        <v>Large Cap</v>
      </c>
    </row>
    <row r="14" spans="1:19">
      <c r="A14" s="42" t="e" vm="13">
        <v>#VALUE!</v>
      </c>
      <c r="B14" s="42" t="str" cm="1">
        <f t="array" ref="B14">_FV(A14,"Ticker symbol",TRUE)</f>
        <v>CME</v>
      </c>
      <c r="C14" s="61"/>
      <c r="D14" s="42" t="s">
        <v>24</v>
      </c>
      <c r="E14" s="42" t="str" cm="1">
        <f t="array" ref="E14">_FV(Table1[[#This Row],[Company]],"Industry")</f>
        <v>Investment Banking &amp; Investment Services</v>
      </c>
      <c r="F14" s="43" cm="1">
        <f t="array" ref="F14">_FV(Table1[[#This Row],[Company]],"Previous close",TRUE)</f>
        <v>165.53</v>
      </c>
      <c r="G14" s="43" cm="1">
        <f t="array" ref="G14">_FV(Table1[[#This Row],[Company]],"Open")</f>
        <v>166.41</v>
      </c>
      <c r="H14" s="43" cm="1">
        <f t="array" ref="H14">_FV(Table1[[#This Row],[Company]],"High")</f>
        <v>166.89</v>
      </c>
      <c r="I14" s="43" cm="1">
        <f t="array" ref="I14">_FV(Table1[[#This Row],[Company]],"Low")</f>
        <v>164.03</v>
      </c>
      <c r="J14" s="43" cm="1">
        <f t="array" ref="J14">_FV(Table1[[#This Row],[Company]],"Price")</f>
        <v>164.59</v>
      </c>
      <c r="K14" s="43" cm="1">
        <f t="array" ref="K14">_FV(Table1[[#This Row],[Company]],"Change")</f>
        <v>-0.94</v>
      </c>
      <c r="L14" s="44" cm="1">
        <f t="array" ref="L14">_FV(Table1[[#This Row],[Company]],"Change (%)",TRUE)</f>
        <v>-5.679E-3</v>
      </c>
      <c r="M14" s="45" cm="1">
        <f t="array" ref="M14">_FV(Table1[[#This Row],[Company]],"52 week high",TRUE)</f>
        <v>225.36</v>
      </c>
      <c r="N14" s="45" cm="1">
        <f t="array" ref="N14">_FV(Table1[[#This Row],[Company]],"52 week low",TRUE)</f>
        <v>131.80000000000001</v>
      </c>
      <c r="O14" s="63">
        <f>IFERROR(_FV(A14,"P/E",TRUE),"")</f>
        <v>24.853300000000001</v>
      </c>
      <c r="P14" s="45">
        <f>N14 + ((M14-N14)/2)</f>
        <v>178.58</v>
      </c>
      <c r="Q14" s="68">
        <f>(Table1[[#This Row],[Close]]-Table1[[#This Row],[Alert Price]])/Table1[[#This Row],[Alert Price]]</f>
        <v>-7.8340239668495959E-2</v>
      </c>
      <c r="R14" s="46" cm="1">
        <f t="array" ref="R14">_FV(Table1[[#This Row],[Company]],"Beta")</f>
        <v>0.29809999999999998</v>
      </c>
      <c r="S14" s="47" t="str" cm="1">
        <f t="array" ref="S14">IF(_FV(Table1[[#This Row],[Company]],"Market cap",TRUE) &lt; 2000000000, "Small Cap", IF(_FV(Table1[[#This Row],[Company]],"Market cap",TRUE) &lt; 10000000000,"Medium Cap","Large Cap"))</f>
        <v>Large Cap</v>
      </c>
    </row>
    <row r="15" spans="1:19">
      <c r="A15" s="42" t="e" vm="14">
        <v>#VALUE!</v>
      </c>
      <c r="B15" s="42" t="str" cm="1">
        <f t="array" ref="B15">_FV(A15,"Ticker symbol",TRUE)</f>
        <v>COST</v>
      </c>
      <c r="C15" s="61"/>
      <c r="D15" s="42" t="s">
        <v>26</v>
      </c>
      <c r="E15" s="42" t="str" cm="1">
        <f t="array" ref="E15">_FV(Table1[[#This Row],[Company]],"Industry")</f>
        <v>Diversified Retail</v>
      </c>
      <c r="F15" s="43" cm="1">
        <f t="array" ref="F15">_FV(Table1[[#This Row],[Company]],"Previous close",TRUE)</f>
        <v>325.54000000000002</v>
      </c>
      <c r="G15" s="43" cm="1">
        <f t="array" ref="G15">_FV(Table1[[#This Row],[Company]],"Open")</f>
        <v>326</v>
      </c>
      <c r="H15" s="43" cm="1">
        <f t="array" ref="H15">_FV(Table1[[#This Row],[Company]],"High")</f>
        <v>327.39999999999998</v>
      </c>
      <c r="I15" s="43" cm="1">
        <f t="array" ref="I15">_FV(Table1[[#This Row],[Company]],"Low")</f>
        <v>323.11</v>
      </c>
      <c r="J15" s="43" cm="1">
        <f t="array" ref="J15">_FV(Table1[[#This Row],[Company]],"Price")</f>
        <v>326.23</v>
      </c>
      <c r="K15" s="43" cm="1">
        <f t="array" ref="K15">_FV(Table1[[#This Row],[Company]],"Change")</f>
        <v>0.69</v>
      </c>
      <c r="L15" s="44" cm="1">
        <f t="array" ref="L15">_FV(Table1[[#This Row],[Company]],"Change (%)",TRUE)</f>
        <v>2.1199999999999999E-3</v>
      </c>
      <c r="M15" s="45" cm="1">
        <f t="array" ref="M15">_FV(Table1[[#This Row],[Company]],"52 week high",TRUE)</f>
        <v>328.98</v>
      </c>
      <c r="N15" s="45" cm="1">
        <f t="array" ref="N15">_FV(Table1[[#This Row],[Company]],"52 week low",TRUE)</f>
        <v>262.70999999999998</v>
      </c>
      <c r="O15" s="63">
        <f>IFERROR(_FV(A15,"P/E",TRUE),"")</f>
        <v>38.502699999999997</v>
      </c>
      <c r="P15" s="45">
        <f>N15 + ((M15-N15)/2)</f>
        <v>295.84500000000003</v>
      </c>
      <c r="Q15" s="68">
        <f>(Table1[[#This Row],[Close]]-Table1[[#This Row],[Alert Price]])/Table1[[#This Row],[Alert Price]]</f>
        <v>0.10270580878500563</v>
      </c>
      <c r="R15" s="46" cm="1">
        <f t="array" ref="R15">_FV(Table1[[#This Row],[Company]],"Beta")</f>
        <v>0.6835</v>
      </c>
      <c r="S15" s="47" t="str" cm="1">
        <f t="array" ref="S15">IF(_FV(Table1[[#This Row],[Company]],"Market cap",TRUE) &lt; 2000000000, "Small Cap", IF(_FV(Table1[[#This Row],[Company]],"Market cap",TRUE) &lt; 10000000000,"Medium Cap","Large Cap"))</f>
        <v>Large Cap</v>
      </c>
    </row>
    <row r="16" spans="1:19">
      <c r="A16" s="42" t="e" vm="15">
        <v>#VALUE!</v>
      </c>
      <c r="B16" s="42" t="str" cm="1">
        <f t="array" ref="B16">_FV(A16,"Ticker symbol",TRUE)</f>
        <v>COUP</v>
      </c>
      <c r="C16" s="61"/>
      <c r="D16" s="42" t="s">
        <v>27</v>
      </c>
      <c r="E16" s="48" t="str" cm="1">
        <f t="array" ref="E16">_FV(Table1[[#This Row],[Company]],"Industry")</f>
        <v>Software &amp; IT Services</v>
      </c>
      <c r="F16" s="43" cm="1">
        <f t="array" ref="F16">_FV(Table1[[#This Row],[Company]],"Previous close",TRUE)</f>
        <v>312.22000000000003</v>
      </c>
      <c r="G16" s="43" cm="1">
        <f t="array" ref="G16">_FV(Table1[[#This Row],[Company]],"Open")</f>
        <v>312</v>
      </c>
      <c r="H16" s="43" cm="1">
        <f t="array" ref="H16">_FV(Table1[[#This Row],[Company]],"High")</f>
        <v>314.08999999999997</v>
      </c>
      <c r="I16" s="43" cm="1">
        <f t="array" ref="I16">_FV(Table1[[#This Row],[Company]],"Low")</f>
        <v>305</v>
      </c>
      <c r="J16" s="43" cm="1">
        <f t="array" ref="J16">_FV(Table1[[#This Row],[Company]],"Price")</f>
        <v>308.27999999999997</v>
      </c>
      <c r="K16" s="43" cm="1">
        <f t="array" ref="K16">_FV(Table1[[#This Row],[Company]],"Change")</f>
        <v>-3.94</v>
      </c>
      <c r="L16" s="44" cm="1">
        <f t="array" ref="L16">_FV(Table1[[#This Row],[Company]],"Change (%)",TRUE)</f>
        <v>-1.2619E-2</v>
      </c>
      <c r="M16" s="45" cm="1">
        <f t="array" ref="M16">_FV(Table1[[#This Row],[Company]],"52 week high",TRUE)</f>
        <v>312.93</v>
      </c>
      <c r="N16" s="45" cm="1">
        <f t="array" ref="N16">_FV(Table1[[#This Row],[Company]],"52 week low",TRUE)</f>
        <v>99.01</v>
      </c>
      <c r="O16" s="63" t="str">
        <f>IFERROR(_FV(A16,"P/E",TRUE),"")</f>
        <v/>
      </c>
      <c r="P16" s="45">
        <f>N16 + ((M16-N16)/2)</f>
        <v>205.97000000000003</v>
      </c>
      <c r="Q16" s="68">
        <f>(Table1[[#This Row],[Close]]-Table1[[#This Row],[Alert Price]])/Table1[[#This Row],[Alert Price]]</f>
        <v>0.49672282371219079</v>
      </c>
      <c r="R16" s="46" cm="1">
        <f t="array" ref="R16">_FV(Table1[[#This Row],[Company]],"Beta")</f>
        <v>1.4953000000000001</v>
      </c>
      <c r="S16" s="47" t="str" cm="1">
        <f t="array" ref="S16">IF(_FV(Table1[[#This Row],[Company]],"Market cap",TRUE) &lt; 2000000000, "Small Cap", IF(_FV(Table1[[#This Row],[Company]],"Market cap",TRUE) &lt; 10000000000,"Medium Cap","Large Cap"))</f>
        <v>Large Cap</v>
      </c>
    </row>
    <row r="17" spans="1:19">
      <c r="A17" s="42" t="e" vm="16">
        <v>#VALUE!</v>
      </c>
      <c r="B17" s="42" t="str" cm="1">
        <f t="array" ref="B17">_FV(A17,"Ticker symbol",TRUE)</f>
        <v>CRM</v>
      </c>
      <c r="C17" s="61"/>
      <c r="D17" s="42" t="s">
        <v>19</v>
      </c>
      <c r="E17" s="42" t="str" cm="1">
        <f t="array" ref="E17">_FV(Table1[[#This Row],[Company]],"Industry")</f>
        <v>Software &amp; IT Services</v>
      </c>
      <c r="F17" s="43" cm="1">
        <f t="array" ref="F17">_FV(Table1[[#This Row],[Company]],"Previous close",TRUE)</f>
        <v>200.74</v>
      </c>
      <c r="G17" s="43" cm="1">
        <f t="array" ref="G17">_FV(Table1[[#This Row],[Company]],"Open")</f>
        <v>200.06</v>
      </c>
      <c r="H17" s="43" cm="1">
        <f t="array" ref="H17">_FV(Table1[[#This Row],[Company]],"High")</f>
        <v>200.72499999999999</v>
      </c>
      <c r="I17" s="43" cm="1">
        <f t="array" ref="I17">_FV(Table1[[#This Row],[Company]],"Low")</f>
        <v>197.08340000000001</v>
      </c>
      <c r="J17" s="43" cm="1">
        <f t="array" ref="J17">_FV(Table1[[#This Row],[Company]],"Price")</f>
        <v>198.88</v>
      </c>
      <c r="K17" s="43" cm="1">
        <f t="array" ref="K17">_FV(Table1[[#This Row],[Company]],"Change")</f>
        <v>-1.86</v>
      </c>
      <c r="L17" s="44" cm="1">
        <f t="array" ref="L17">_FV(Table1[[#This Row],[Company]],"Change (%)",TRUE)</f>
        <v>-9.2659999999999999E-3</v>
      </c>
      <c r="M17" s="45" cm="1">
        <f t="array" ref="M17">_FV(Table1[[#This Row],[Company]],"52 week high",TRUE)</f>
        <v>202.82</v>
      </c>
      <c r="N17" s="45" cm="1">
        <f t="array" ref="N17">_FV(Table1[[#This Row],[Company]],"52 week low",TRUE)</f>
        <v>115.29</v>
      </c>
      <c r="O17" s="63">
        <f>IFERROR(_FV(A17,"P/E",TRUE),"")</f>
        <v>0</v>
      </c>
      <c r="P17" s="45">
        <f>N17 + ((M17-N17)/2)</f>
        <v>159.05500000000001</v>
      </c>
      <c r="Q17" s="68">
        <f>(Table1[[#This Row],[Close]]-Table1[[#This Row],[Alert Price]])/Table1[[#This Row],[Alert Price]]</f>
        <v>0.25038508691961892</v>
      </c>
      <c r="R17" s="46" cm="1">
        <f t="array" ref="R17">_FV(Table1[[#This Row],[Company]],"Beta")</f>
        <v>1.0805</v>
      </c>
      <c r="S17" s="47" t="str" cm="1">
        <f t="array" ref="S17">IF(_FV(Table1[[#This Row],[Company]],"Market cap",TRUE) &lt; 2000000000, "Small Cap", IF(_FV(Table1[[#This Row],[Company]],"Market cap",TRUE) &lt; 10000000000,"Medium Cap","Large Cap"))</f>
        <v>Large Cap</v>
      </c>
    </row>
    <row r="18" spans="1:19">
      <c r="A18" s="42" t="e" vm="17">
        <v>#VALUE!</v>
      </c>
      <c r="B18" s="42" t="str" cm="1">
        <f t="array" ref="B18">_FV(A18,"Ticker symbol",TRUE)</f>
        <v>CSCO</v>
      </c>
      <c r="C18" s="61"/>
      <c r="D18" s="42" t="s">
        <v>19</v>
      </c>
      <c r="E18" s="42" t="str" cm="1">
        <f t="array" ref="E18">_FV(Table1[[#This Row],[Company]],"Industry")</f>
        <v>Communications &amp; Networking</v>
      </c>
      <c r="F18" s="43" cm="1">
        <f t="array" ref="F18">_FV(Table1[[#This Row],[Company]],"Previous close",TRUE)</f>
        <v>46.7</v>
      </c>
      <c r="G18" s="43" cm="1">
        <f t="array" ref="G18">_FV(Table1[[#This Row],[Company]],"Open")</f>
        <v>46.73</v>
      </c>
      <c r="H18" s="43" cm="1">
        <f t="array" ref="H18">_FV(Table1[[#This Row],[Company]],"High")</f>
        <v>46.92</v>
      </c>
      <c r="I18" s="43" cm="1">
        <f t="array" ref="I18">_FV(Table1[[#This Row],[Company]],"Low")</f>
        <v>46.236600000000003</v>
      </c>
      <c r="J18" s="43" cm="1">
        <f t="array" ref="J18">_FV(Table1[[#This Row],[Company]],"Price")</f>
        <v>46.66</v>
      </c>
      <c r="K18" s="43" cm="1">
        <f t="array" ref="K18">_FV(Table1[[#This Row],[Company]],"Change")</f>
        <v>-0.04</v>
      </c>
      <c r="L18" s="44" cm="1">
        <f t="array" ref="L18">_FV(Table1[[#This Row],[Company]],"Change (%)",TRUE)</f>
        <v>-8.5650000000000006E-4</v>
      </c>
      <c r="M18" s="45" cm="1">
        <f t="array" ref="M18">_FV(Table1[[#This Row],[Company]],"52 week high",TRUE)</f>
        <v>58.26</v>
      </c>
      <c r="N18" s="45" cm="1">
        <f t="array" ref="N18">_FV(Table1[[#This Row],[Company]],"52 week low",TRUE)</f>
        <v>32.400100000000002</v>
      </c>
      <c r="O18" s="63">
        <f>IFERROR(_FV(A18,"P/E",TRUE),"")</f>
        <v>17.175999999999998</v>
      </c>
      <c r="P18" s="45">
        <f>N18 + ((M18-N18)/2)</f>
        <v>45.33005</v>
      </c>
      <c r="Q18" s="68">
        <f>(Table1[[#This Row],[Close]]-Table1[[#This Row],[Alert Price]])/Table1[[#This Row],[Alert Price]]</f>
        <v>2.9339257291796428E-2</v>
      </c>
      <c r="R18" s="46" cm="1">
        <f t="array" ref="R18">_FV(Table1[[#This Row],[Company]],"Beta")</f>
        <v>0.95179999999999998</v>
      </c>
      <c r="S18" s="47" t="str" cm="1">
        <f t="array" ref="S18">IF(_FV(Table1[[#This Row],[Company]],"Market cap",TRUE) &lt; 2000000000, "Small Cap", IF(_FV(Table1[[#This Row],[Company]],"Market cap",TRUE) &lt; 10000000000,"Medium Cap","Large Cap"))</f>
        <v>Large Cap</v>
      </c>
    </row>
    <row r="19" spans="1:19">
      <c r="A19" s="42" t="e" vm="18">
        <v>#VALUE!</v>
      </c>
      <c r="B19" s="42" t="str" cm="1">
        <f t="array" ref="B19">_FV(A19,"Ticker symbol",TRUE)</f>
        <v>CVS</v>
      </c>
      <c r="C19" s="61"/>
      <c r="D19" s="42" t="s">
        <v>20</v>
      </c>
      <c r="E19" s="42" t="str" cm="1">
        <f t="array" ref="E19">_FV(Table1[[#This Row],[Company]],"Industry")</f>
        <v>Healthcare Providers &amp; Services</v>
      </c>
      <c r="F19" s="43" cm="1">
        <f t="array" ref="F19">_FV(Table1[[#This Row],[Company]],"Previous close",TRUE)</f>
        <v>61.28</v>
      </c>
      <c r="G19" s="43" cm="1">
        <f t="array" ref="G19">_FV(Table1[[#This Row],[Company]],"Open")</f>
        <v>61.4</v>
      </c>
      <c r="H19" s="43" cm="1">
        <f t="array" ref="H19">_FV(Table1[[#This Row],[Company]],"High")</f>
        <v>62.73</v>
      </c>
      <c r="I19" s="43" cm="1">
        <f t="array" ref="I19">_FV(Table1[[#This Row],[Company]],"Low")</f>
        <v>61.002000000000002</v>
      </c>
      <c r="J19" s="43" cm="1">
        <f t="array" ref="J19">_FV(Table1[[#This Row],[Company]],"Price")</f>
        <v>62.65</v>
      </c>
      <c r="K19" s="43" cm="1">
        <f t="array" ref="K19">_FV(Table1[[#This Row],[Company]],"Change")</f>
        <v>1.37</v>
      </c>
      <c r="L19" s="44" cm="1">
        <f t="array" ref="L19">_FV(Table1[[#This Row],[Company]],"Change (%)",TRUE)</f>
        <v>2.2355999999999997E-2</v>
      </c>
      <c r="M19" s="45" cm="1">
        <f t="array" ref="M19">_FV(Table1[[#This Row],[Company]],"52 week high",TRUE)</f>
        <v>77.03</v>
      </c>
      <c r="N19" s="45" cm="1">
        <f t="array" ref="N19">_FV(Table1[[#This Row],[Company]],"52 week low",TRUE)</f>
        <v>52.04</v>
      </c>
      <c r="O19" s="63">
        <f>IFERROR(_FV(A19,"P/E",TRUE),"")</f>
        <v>11.0951</v>
      </c>
      <c r="P19" s="45">
        <f>N19 + ((M19-N19)/2)</f>
        <v>64.534999999999997</v>
      </c>
      <c r="Q19" s="68">
        <f>(Table1[[#This Row],[Close]]-Table1[[#This Row],[Alert Price]])/Table1[[#This Row],[Alert Price]]</f>
        <v>-2.9208956380258746E-2</v>
      </c>
      <c r="R19" s="46" cm="1">
        <f t="array" ref="R19">_FV(Table1[[#This Row],[Company]],"Beta")</f>
        <v>0.72140000000000004</v>
      </c>
      <c r="S19" s="47" t="str" cm="1">
        <f t="array" ref="S19">IF(_FV(Table1[[#This Row],[Company]],"Market cap",TRUE) &lt; 2000000000, "Small Cap", IF(_FV(Table1[[#This Row],[Company]],"Market cap",TRUE) &lt; 10000000000,"Medium Cap","Large Cap"))</f>
        <v>Large Cap</v>
      </c>
    </row>
    <row r="20" spans="1:19">
      <c r="A20" s="42" t="e" vm="19">
        <v>#VALUE!</v>
      </c>
      <c r="B20" s="42" t="str" cm="1">
        <f t="array" ref="B20">_FV(A20,"Ticker symbol",TRUE)</f>
        <v>CVX</v>
      </c>
      <c r="C20" s="61"/>
      <c r="D20" s="42" t="s">
        <v>28</v>
      </c>
      <c r="E20" s="42" t="str" cm="1">
        <f t="array" ref="E20">_FV(Table1[[#This Row],[Company]],"Industry")</f>
        <v>Oil &amp; Gas</v>
      </c>
      <c r="F20" s="43" cm="1">
        <f t="array" ref="F20">_FV(Table1[[#This Row],[Company]],"Previous close",TRUE)</f>
        <v>82.74</v>
      </c>
      <c r="G20" s="43" cm="1">
        <f t="array" ref="G20">_FV(Table1[[#This Row],[Company]],"Open")</f>
        <v>82.5</v>
      </c>
      <c r="H20" s="43" cm="1">
        <f t="array" ref="H20">_FV(Table1[[#This Row],[Company]],"High")</f>
        <v>85.42</v>
      </c>
      <c r="I20" s="43" cm="1">
        <f t="array" ref="I20">_FV(Table1[[#This Row],[Company]],"Low")</f>
        <v>82.5</v>
      </c>
      <c r="J20" s="43" cm="1">
        <f t="array" ref="J20">_FV(Table1[[#This Row],[Company]],"Price")</f>
        <v>85.23</v>
      </c>
      <c r="K20" s="43" cm="1">
        <f t="array" ref="K20">_FV(Table1[[#This Row],[Company]],"Change")</f>
        <v>2.4900000000000002</v>
      </c>
      <c r="L20" s="44" cm="1">
        <f t="array" ref="L20">_FV(Table1[[#This Row],[Company]],"Change (%)",TRUE)</f>
        <v>3.0093999999999999E-2</v>
      </c>
      <c r="M20" s="45" cm="1">
        <f t="array" ref="M20">_FV(Table1[[#This Row],[Company]],"52 week high",TRUE)</f>
        <v>127</v>
      </c>
      <c r="N20" s="45" cm="1">
        <f t="array" ref="N20">_FV(Table1[[#This Row],[Company]],"52 week low",TRUE)</f>
        <v>51.6</v>
      </c>
      <c r="O20" s="63">
        <f>IFERROR(_FV(A20,"P/E",TRUE),"")</f>
        <v>41.002400000000002</v>
      </c>
      <c r="P20" s="45">
        <f>N20 + ((M20-N20)/2)</f>
        <v>89.300000000000011</v>
      </c>
      <c r="Q20" s="68">
        <f>(Table1[[#This Row],[Close]]-Table1[[#This Row],[Alert Price]])/Table1[[#This Row],[Alert Price]]</f>
        <v>-4.5576707726763796E-2</v>
      </c>
      <c r="R20" s="46" cm="1">
        <f t="array" ref="R20">_FV(Table1[[#This Row],[Company]],"Beta")</f>
        <v>1.2967</v>
      </c>
      <c r="S20" s="47" t="str" cm="1">
        <f t="array" ref="S20">IF(_FV(Table1[[#This Row],[Company]],"Market cap",TRUE) &lt; 2000000000, "Small Cap", IF(_FV(Table1[[#This Row],[Company]],"Market cap",TRUE) &lt; 10000000000,"Medium Cap","Large Cap"))</f>
        <v>Large Cap</v>
      </c>
    </row>
    <row r="21" spans="1:19">
      <c r="A21" s="42" t="e" vm="20">
        <v>#VALUE!</v>
      </c>
      <c r="B21" s="42" t="str" cm="1">
        <f t="array" ref="B21">_FV(A21,"Ticker symbol",TRUE)</f>
        <v>DELL</v>
      </c>
      <c r="C21" s="61"/>
      <c r="D21" s="42" t="s">
        <v>19</v>
      </c>
      <c r="E21" s="42" t="str" cm="1">
        <f t="array" ref="E21">_FV(Table1[[#This Row],[Company]],"Industry")</f>
        <v>Computers, Phones &amp; Household Electronics</v>
      </c>
      <c r="F21" s="43" cm="1">
        <f t="array" ref="F21">_FV(Table1[[#This Row],[Company]],"Previous close",TRUE)</f>
        <v>53.69</v>
      </c>
      <c r="G21" s="43" cm="1">
        <f t="array" ref="G21">_FV(Table1[[#This Row],[Company]],"Open")</f>
        <v>53.5</v>
      </c>
      <c r="H21" s="43" cm="1">
        <f t="array" ref="H21">_FV(Table1[[#This Row],[Company]],"High")</f>
        <v>53.685000000000002</v>
      </c>
      <c r="I21" s="43" cm="1">
        <f t="array" ref="I21">_FV(Table1[[#This Row],[Company]],"Low")</f>
        <v>52.92</v>
      </c>
      <c r="J21" s="43" cm="1">
        <f t="array" ref="J21">_FV(Table1[[#This Row],[Company]],"Price")</f>
        <v>53.43</v>
      </c>
      <c r="K21" s="43" cm="1">
        <f t="array" ref="K21">_FV(Table1[[#This Row],[Company]],"Change")</f>
        <v>-0.26</v>
      </c>
      <c r="L21" s="44" cm="1">
        <f t="array" ref="L21">_FV(Table1[[#This Row],[Company]],"Change (%)",TRUE)</f>
        <v>-4.8430000000000001E-3</v>
      </c>
      <c r="M21" s="45" cm="1">
        <f t="array" ref="M21">_FV(Table1[[#This Row],[Company]],"52 week high",TRUE)</f>
        <v>59.167000000000002</v>
      </c>
      <c r="N21" s="45" cm="1">
        <f t="array" ref="N21">_FV(Table1[[#This Row],[Company]],"52 week low",TRUE)</f>
        <v>25.51</v>
      </c>
      <c r="O21" s="63">
        <f>IFERROR(_FV(A21,"P/E",TRUE),"")</f>
        <v>9.0299999999999994</v>
      </c>
      <c r="P21" s="45">
        <f>N21 + ((M21-N21)/2)</f>
        <v>42.338499999999996</v>
      </c>
      <c r="Q21" s="68">
        <f>(Table1[[#This Row],[Close]]-Table1[[#This Row],[Alert Price]])/Table1[[#This Row],[Alert Price]]</f>
        <v>0.26197196405163159</v>
      </c>
      <c r="R21" s="46" cm="1">
        <f t="array" ref="R21">_FV(Table1[[#This Row],[Company]],"Beta")</f>
        <v>0.79769999999999996</v>
      </c>
      <c r="S21" s="47" t="str" cm="1">
        <f t="array" ref="S21">IF(_FV(Table1[[#This Row],[Company]],"Market cap",TRUE) &lt; 2000000000, "Small Cap", IF(_FV(Table1[[#This Row],[Company]],"Market cap",TRUE) &lt; 10000000000,"Medium Cap","Large Cap"))</f>
        <v>Large Cap</v>
      </c>
    </row>
    <row r="22" spans="1:19">
      <c r="A22" s="42" t="e" vm="21">
        <v>#VALUE!</v>
      </c>
      <c r="B22" s="42" t="str" cm="1">
        <f t="array" ref="B22">_FV(A22,"Ticker symbol",TRUE)</f>
        <v>DGX</v>
      </c>
      <c r="C22" s="61"/>
      <c r="D22" s="42" t="s">
        <v>20</v>
      </c>
      <c r="E22" s="42" t="str" cm="1">
        <f t="array" ref="E22">_FV(Table1[[#This Row],[Company]],"Industry")</f>
        <v>Healthcare Providers &amp; Services</v>
      </c>
      <c r="F22" s="43" cm="1">
        <f t="array" ref="F22">_FV(Table1[[#This Row],[Company]],"Previous close",TRUE)</f>
        <v>115.85</v>
      </c>
      <c r="G22" s="43" cm="1">
        <f t="array" ref="G22">_FV(Table1[[#This Row],[Company]],"Open")</f>
        <v>116.02</v>
      </c>
      <c r="H22" s="43" cm="1">
        <f t="array" ref="H22">_FV(Table1[[#This Row],[Company]],"High")</f>
        <v>117.39</v>
      </c>
      <c r="I22" s="43" cm="1">
        <f t="array" ref="I22">_FV(Table1[[#This Row],[Company]],"Low")</f>
        <v>115.91</v>
      </c>
      <c r="J22" s="43" cm="1">
        <f t="array" ref="J22">_FV(Table1[[#This Row],[Company]],"Price")</f>
        <v>116.82</v>
      </c>
      <c r="K22" s="43" cm="1">
        <f t="array" ref="K22">_FV(Table1[[#This Row],[Company]],"Change")</f>
        <v>0.97</v>
      </c>
      <c r="L22" s="44" cm="1">
        <f t="array" ref="L22">_FV(Table1[[#This Row],[Company]],"Change (%)",TRUE)</f>
        <v>8.3730000000000002E-3</v>
      </c>
      <c r="M22" s="45" cm="1">
        <f t="array" ref="M22">_FV(Table1[[#This Row],[Company]],"52 week high",TRUE)</f>
        <v>125</v>
      </c>
      <c r="N22" s="45" cm="1">
        <f t="array" ref="N22">_FV(Table1[[#This Row],[Company]],"52 week low",TRUE)</f>
        <v>73.02</v>
      </c>
      <c r="O22" s="63">
        <f>IFERROR(_FV(A22,"P/E",TRUE),"")</f>
        <v>20.4573</v>
      </c>
      <c r="P22" s="45">
        <f>N22 + ((M22-N22)/2)</f>
        <v>99.009999999999991</v>
      </c>
      <c r="Q22" s="68">
        <f>(Table1[[#This Row],[Close]]-Table1[[#This Row],[Alert Price]])/Table1[[#This Row],[Alert Price]]</f>
        <v>0.17988082011917991</v>
      </c>
      <c r="R22" s="46" cm="1">
        <f t="array" ref="R22">_FV(Table1[[#This Row],[Company]],"Beta")</f>
        <v>1.3587</v>
      </c>
      <c r="S22" s="47" t="str" cm="1">
        <f t="array" ref="S22">IF(_FV(Table1[[#This Row],[Company]],"Market cap",TRUE) &lt; 2000000000, "Small Cap", IF(_FV(Table1[[#This Row],[Company]],"Market cap",TRUE) &lt; 10000000000,"Medium Cap","Large Cap"))</f>
        <v>Large Cap</v>
      </c>
    </row>
    <row r="23" spans="1:19">
      <c r="A23" s="42" t="e" vm="22">
        <v>#VALUE!</v>
      </c>
      <c r="B23" s="42" t="str">
        <f t="array" ref="B23">_FV(A23,"Ticker symbol",TRUE)</f>
        <v>DKNG</v>
      </c>
      <c r="C23" s="61">
        <v>2</v>
      </c>
      <c r="D23" s="42" t="s">
        <v>23</v>
      </c>
      <c r="E23" s="48" t="str">
        <f t="array" ref="E23">_FV(Table1[[#This Row],[Company]],"Industry")</f>
        <v>Hotels &amp; Entertainment Services</v>
      </c>
      <c r="F23" s="43">
        <f t="array" ref="F23">_FV(Table1[[#This Row],[Company]],"Previous close",TRUE)</f>
        <v>32.805</v>
      </c>
      <c r="G23" s="43">
        <f t="array" ref="G23">_FV(Table1[[#This Row],[Company]],"Open")</f>
        <v>32.409999999999997</v>
      </c>
      <c r="H23" s="43">
        <f t="array" ref="H23">_FV(Table1[[#This Row],[Company]],"High")</f>
        <v>33.1</v>
      </c>
      <c r="I23" s="43">
        <f t="array" ref="I23">_FV(Table1[[#This Row],[Company]],"Low")</f>
        <v>31.76</v>
      </c>
      <c r="J23" s="43">
        <f t="array" ref="J23">_FV(Table1[[#This Row],[Company]],"Price")</f>
        <v>32.43</v>
      </c>
      <c r="K23" s="43">
        <f t="array" ref="K23">_FV(Table1[[#This Row],[Company]],"Change")</f>
        <v>-0.375</v>
      </c>
      <c r="L23" s="44">
        <f t="array" ref="L23">_FV(Table1[[#This Row],[Company]],"Change (%)",TRUE)</f>
        <v>-1.1431E-2</v>
      </c>
      <c r="M23" s="45">
        <f t="array" ref="M23">_FV(Table1[[#This Row],[Company]],"52 week high",TRUE)</f>
        <v>44.79</v>
      </c>
      <c r="N23" s="45">
        <f t="array" ref="N23">_FV(Table1[[#This Row],[Company]],"52 week low",TRUE)</f>
        <v>9.76</v>
      </c>
      <c r="O23" s="63" t="str">
        <f>IFERROR(_FV(A23,"P/E",TRUE),"")</f>
        <v/>
      </c>
      <c r="P23" s="45">
        <f>N23 + ((M23-N23)/2)</f>
        <v>27.274999999999999</v>
      </c>
      <c r="Q23" s="68">
        <f>(Table1[[#This Row],[Close]]-Table1[[#This Row],[Alert Price]])/Table1[[#This Row],[Alert Price]]</f>
        <v>0.1890009165902842</v>
      </c>
      <c r="R23" s="46" t="e" vm="23">
        <f t="array" ref="R23">_FV(Table1[[#This Row],[Company]],"Beta")</f>
        <v>#VALUE!</v>
      </c>
      <c r="S23" s="47" t="str">
        <f t="array" ref="S23">IF(_FV(Table1[[#This Row],[Company]],"Market cap",TRUE) &lt; 2000000000, "Small Cap", IF(_FV(Table1[[#This Row],[Company]],"Market cap",TRUE) &lt; 10000000000,"Medium Cap","Large Cap"))</f>
        <v>Large Cap</v>
      </c>
    </row>
    <row r="24" spans="1:19">
      <c r="A24" s="42" t="e" vm="24">
        <v>#VALUE!</v>
      </c>
      <c r="B24" s="42" t="str">
        <f t="array" ref="B24">_FV(A24,"Ticker symbol",TRUE)</f>
        <v>DLR</v>
      </c>
      <c r="C24" s="61"/>
      <c r="D24" s="42" t="s">
        <v>22</v>
      </c>
      <c r="E24" s="48" t="str">
        <f t="array" ref="E24">_FV(Table1[[#This Row],[Company]],"Industry")</f>
        <v>Residential &amp; Commercial REIT</v>
      </c>
      <c r="F24" s="43">
        <f t="array" ref="F24">_FV(Table1[[#This Row],[Company]],"Previous close",TRUE)</f>
        <v>147.03</v>
      </c>
      <c r="G24" s="43">
        <f t="array" ref="G24">_FV(Table1[[#This Row],[Company]],"Open")</f>
        <v>147.03</v>
      </c>
      <c r="H24" s="43">
        <f t="array" ref="H24">_FV(Table1[[#This Row],[Company]],"High")</f>
        <v>148.57</v>
      </c>
      <c r="I24" s="43">
        <f t="array" ref="I24">_FV(Table1[[#This Row],[Company]],"Low")</f>
        <v>146.88999999999999</v>
      </c>
      <c r="J24" s="43">
        <f t="array" ref="J24">_FV(Table1[[#This Row],[Company]],"Price")</f>
        <v>147.38999999999999</v>
      </c>
      <c r="K24" s="43">
        <f t="array" ref="K24">_FV(Table1[[#This Row],[Company]],"Change")</f>
        <v>0.36</v>
      </c>
      <c r="L24" s="44">
        <f t="array" ref="L24">_FV(Table1[[#This Row],[Company]],"Change (%)",TRUE)</f>
        <v>2.4480000000000001E-3</v>
      </c>
      <c r="M24" s="45">
        <f t="array" ref="M24">_FV(Table1[[#This Row],[Company]],"52 week high",TRUE)</f>
        <v>158.36000000000001</v>
      </c>
      <c r="N24" s="45">
        <f t="array" ref="N24">_FV(Table1[[#This Row],[Company]],"52 week low",TRUE)</f>
        <v>105</v>
      </c>
      <c r="O24" s="63">
        <f>IFERROR(_FV(A24,"P/E",TRUE),"")</f>
        <v>52.680799999999998</v>
      </c>
      <c r="P24" s="45">
        <f>N24 + ((M24-N24)/2)</f>
        <v>131.68</v>
      </c>
      <c r="Q24" s="68">
        <f>(Table1[[#This Row],[Close]]-Table1[[#This Row],[Alert Price]])/Table1[[#This Row],[Alert Price]]</f>
        <v>0.11930437424058307</v>
      </c>
      <c r="R24" s="46">
        <f t="array" ref="R24">_FV(Table1[[#This Row],[Company]],"Beta")</f>
        <v>0.21379999999999999</v>
      </c>
      <c r="S24" s="47" t="str">
        <f t="array" ref="S24">IF(_FV(Table1[[#This Row],[Company]],"Market cap",TRUE) &lt; 2000000000, "Small Cap", IF(_FV(Table1[[#This Row],[Company]],"Market cap",TRUE) &lt; 10000000000,"Medium Cap","Large Cap"))</f>
        <v>Large Cap</v>
      </c>
    </row>
    <row r="25" spans="1:19">
      <c r="A25" s="42" t="e" vm="25">
        <v>#VALUE!</v>
      </c>
      <c r="B25" s="42" t="str" cm="1">
        <f t="array" ref="B25">_FV(A25,"Ticker symbol",TRUE)</f>
        <v>DXCM</v>
      </c>
      <c r="C25" s="61"/>
      <c r="D25" s="42" t="s">
        <v>20</v>
      </c>
      <c r="E25" s="42" t="str" cm="1">
        <f t="array" ref="E25">_FV(Table1[[#This Row],[Company]],"Industry")</f>
        <v>Healthcare Equipment &amp; Supplies</v>
      </c>
      <c r="F25" s="43" cm="1">
        <f t="array" ref="F25">_FV(Table1[[#This Row],[Company]],"Previous close",TRUE)</f>
        <v>440.5</v>
      </c>
      <c r="G25" s="43" cm="1">
        <f t="array" ref="G25">_FV(Table1[[#This Row],[Company]],"Open")</f>
        <v>439.33</v>
      </c>
      <c r="H25" s="43" cm="1">
        <f t="array" ref="H25">_FV(Table1[[#This Row],[Company]],"High")</f>
        <v>442.73</v>
      </c>
      <c r="I25" s="43" cm="1">
        <f t="array" ref="I25">_FV(Table1[[#This Row],[Company]],"Low")</f>
        <v>433</v>
      </c>
      <c r="J25" s="43" cm="1">
        <f t="array" ref="J25">_FV(Table1[[#This Row],[Company]],"Price")</f>
        <v>439.64</v>
      </c>
      <c r="K25" s="43" cm="1">
        <f t="array" ref="K25">_FV(Table1[[#This Row],[Company]],"Change")</f>
        <v>-0.86</v>
      </c>
      <c r="L25" s="44" cm="1">
        <f t="array" ref="L25">_FV(Table1[[#This Row],[Company]],"Change (%)",TRUE)</f>
        <v>-1.9520000000000002E-3</v>
      </c>
      <c r="M25" s="45" cm="1">
        <f t="array" ref="M25">_FV(Table1[[#This Row],[Company]],"52 week high",TRUE)</f>
        <v>445.52</v>
      </c>
      <c r="N25" s="45" cm="1">
        <f t="array" ref="N25">_FV(Table1[[#This Row],[Company]],"52 week low",TRUE)</f>
        <v>138.28</v>
      </c>
      <c r="O25" s="63">
        <f>IFERROR(_FV(A25,"P/E",TRUE),"")</f>
        <v>276.61950000000002</v>
      </c>
      <c r="P25" s="45">
        <f>N25 + ((M25-N25)/2)</f>
        <v>291.89999999999998</v>
      </c>
      <c r="Q25" s="68">
        <f>(Table1[[#This Row],[Close]]-Table1[[#This Row],[Alert Price]])/Table1[[#This Row],[Alert Price]]</f>
        <v>0.50613223706748889</v>
      </c>
      <c r="R25" s="46" cm="1">
        <f t="array" ref="R25">_FV(Table1[[#This Row],[Company]],"Beta")</f>
        <v>0.78459999999999996</v>
      </c>
      <c r="S25" s="47" t="str" cm="1">
        <f t="array" ref="S25">IF(_FV(Table1[[#This Row],[Company]],"Market cap",TRUE) &lt; 2000000000, "Small Cap", IF(_FV(Table1[[#This Row],[Company]],"Market cap",TRUE) &lt; 10000000000,"Medium Cap","Large Cap"))</f>
        <v>Large Cap</v>
      </c>
    </row>
    <row r="26" spans="1:19">
      <c r="A26" s="42" t="e" vm="26">
        <v>#VALUE!</v>
      </c>
      <c r="B26" s="42" t="str" cm="1">
        <f t="array" ref="B26">_FV(A26,"Ticker symbol",TRUE)</f>
        <v>EBAY</v>
      </c>
      <c r="C26" s="61"/>
      <c r="D26" s="42" t="s">
        <v>23</v>
      </c>
      <c r="E26" s="42" t="str" cm="1">
        <f t="array" ref="E26">_FV(Table1[[#This Row],[Company]],"Industry")</f>
        <v>Software &amp; IT Services</v>
      </c>
      <c r="F26" s="43" cm="1">
        <f t="array" ref="F26">_FV(Table1[[#This Row],[Company]],"Previous close",TRUE)</f>
        <v>59.22</v>
      </c>
      <c r="G26" s="43" cm="1">
        <f t="array" ref="G26">_FV(Table1[[#This Row],[Company]],"Open")</f>
        <v>59.35</v>
      </c>
      <c r="H26" s="43" cm="1">
        <f t="array" ref="H26">_FV(Table1[[#This Row],[Company]],"High")</f>
        <v>59.89</v>
      </c>
      <c r="I26" s="43" cm="1">
        <f t="array" ref="I26">_FV(Table1[[#This Row],[Company]],"Low")</f>
        <v>58.12</v>
      </c>
      <c r="J26" s="43" cm="1">
        <f t="array" ref="J26">_FV(Table1[[#This Row],[Company]],"Price")</f>
        <v>59.27</v>
      </c>
      <c r="K26" s="43" cm="1">
        <f t="array" ref="K26">_FV(Table1[[#This Row],[Company]],"Change")</f>
        <v>0.05</v>
      </c>
      <c r="L26" s="44" cm="1">
        <f t="array" ref="L26">_FV(Table1[[#This Row],[Company]],"Change (%)",TRUE)</f>
        <v>8.4430000000000009E-4</v>
      </c>
      <c r="M26" s="45" cm="1">
        <f t="array" ref="M26">_FV(Table1[[#This Row],[Company]],"52 week high",TRUE)</f>
        <v>60.53</v>
      </c>
      <c r="N26" s="45" cm="1">
        <f t="array" ref="N26">_FV(Table1[[#This Row],[Company]],"52 week low",TRUE)</f>
        <v>26.02</v>
      </c>
      <c r="O26" s="63">
        <f>IFERROR(_FV(A26,"P/E",TRUE),"")</f>
        <v>27.3992</v>
      </c>
      <c r="P26" s="45">
        <f>N26 + ((M26-N26)/2)</f>
        <v>43.275000000000006</v>
      </c>
      <c r="Q26" s="68">
        <f>(Table1[[#This Row],[Close]]-Table1[[#This Row],[Alert Price]])/Table1[[#This Row],[Alert Price]]</f>
        <v>0.36961294049682253</v>
      </c>
      <c r="R26" s="46" cm="1">
        <f t="array" ref="R26">_FV(Table1[[#This Row],[Company]],"Beta")</f>
        <v>1.4083000000000001</v>
      </c>
      <c r="S26" s="47" t="str" cm="1">
        <f t="array" ref="S26">IF(_FV(Table1[[#This Row],[Company]],"Market cap",TRUE) &lt; 2000000000, "Small Cap", IF(_FV(Table1[[#This Row],[Company]],"Market cap",TRUE) &lt; 10000000000,"Medium Cap","Large Cap"))</f>
        <v>Large Cap</v>
      </c>
    </row>
    <row r="27" spans="1:19">
      <c r="A27" s="42" t="e" vm="27">
        <v>#VALUE!</v>
      </c>
      <c r="B27" s="42" t="str" cm="1">
        <f t="array" ref="B27">_FV(A27,"Ticker symbol",TRUE)</f>
        <v>ECL</v>
      </c>
      <c r="C27" s="61"/>
      <c r="D27" s="42" t="s">
        <v>29</v>
      </c>
      <c r="E27" s="42" t="str" cm="1">
        <f t="array" ref="E27">_FV(Table1[[#This Row],[Company]],"Industry")</f>
        <v>Chemicals</v>
      </c>
      <c r="F27" s="43" cm="1">
        <f t="array" ref="F27">_FV(Table1[[#This Row],[Company]],"Previous close",TRUE)</f>
        <v>197.5</v>
      </c>
      <c r="G27" s="43" cm="1">
        <f t="array" ref="G27">_FV(Table1[[#This Row],[Company]],"Open")</f>
        <v>197.51</v>
      </c>
      <c r="H27" s="43" cm="1">
        <f t="array" ref="H27">_FV(Table1[[#This Row],[Company]],"High")</f>
        <v>201.22</v>
      </c>
      <c r="I27" s="43" cm="1">
        <f t="array" ref="I27">_FV(Table1[[#This Row],[Company]],"Low")</f>
        <v>196.27</v>
      </c>
      <c r="J27" s="43" cm="1">
        <f t="array" ref="J27">_FV(Table1[[#This Row],[Company]],"Price")</f>
        <v>200.66</v>
      </c>
      <c r="K27" s="43" cm="1">
        <f t="array" ref="K27">_FV(Table1[[#This Row],[Company]],"Change")</f>
        <v>3.16</v>
      </c>
      <c r="L27" s="44" cm="1">
        <f t="array" ref="L27">_FV(Table1[[#This Row],[Company]],"Change (%)",TRUE)</f>
        <v>1.6E-2</v>
      </c>
      <c r="M27" s="45" cm="1">
        <f t="array" ref="M27">_FV(Table1[[#This Row],[Company]],"52 week high",TRUE)</f>
        <v>231.36</v>
      </c>
      <c r="N27" s="45" cm="1">
        <f t="array" ref="N27">_FV(Table1[[#This Row],[Company]],"52 week low",TRUE)</f>
        <v>124.6</v>
      </c>
      <c r="O27" s="63">
        <f>IFERROR(_FV(A27,"P/E",TRUE),"")</f>
        <v>37.1875</v>
      </c>
      <c r="P27" s="45">
        <f>N27 + ((M27-N27)/2)</f>
        <v>177.98000000000002</v>
      </c>
      <c r="Q27" s="68">
        <f>(Table1[[#This Row],[Close]]-Table1[[#This Row],[Alert Price]])/Table1[[#This Row],[Alert Price]]</f>
        <v>0.12743004832003582</v>
      </c>
      <c r="R27" s="46" cm="1">
        <f t="array" ref="R27">_FV(Table1[[#This Row],[Company]],"Beta")</f>
        <v>0.99839999999999995</v>
      </c>
      <c r="S27" s="47" t="str" cm="1">
        <f t="array" ref="S27">IF(_FV(Table1[[#This Row],[Company]],"Market cap",TRUE) &lt; 2000000000, "Small Cap", IF(_FV(Table1[[#This Row],[Company]],"Market cap",TRUE) &lt; 10000000000,"Medium Cap","Large Cap"))</f>
        <v>Large Cap</v>
      </c>
    </row>
    <row r="28" spans="1:19">
      <c r="A28" s="42" t="e" vm="28">
        <v>#VALUE!</v>
      </c>
      <c r="B28" s="42" t="str" cm="1">
        <f t="array" ref="B28">_FV(A28,"Ticker symbol",TRUE)</f>
        <v>EL</v>
      </c>
      <c r="C28" s="61"/>
      <c r="D28" s="42" t="s">
        <v>26</v>
      </c>
      <c r="E28" s="48" t="str" cm="1">
        <f t="array" ref="E28">_FV(Table1[[#This Row],[Company]],"Industry")</f>
        <v>Personal &amp; Household Products &amp; Services</v>
      </c>
      <c r="F28" s="43" cm="1">
        <f t="array" ref="F28">_FV(Table1[[#This Row],[Company]],"Previous close",TRUE)</f>
        <v>187.81</v>
      </c>
      <c r="G28" s="43" cm="1">
        <f t="array" ref="G28">_FV(Table1[[#This Row],[Company]],"Open")</f>
        <v>188.25</v>
      </c>
      <c r="H28" s="43" cm="1">
        <f t="array" ref="H28">_FV(Table1[[#This Row],[Company]],"High")</f>
        <v>190.24</v>
      </c>
      <c r="I28" s="43" cm="1">
        <f t="array" ref="I28">_FV(Table1[[#This Row],[Company]],"Low")</f>
        <v>186.5</v>
      </c>
      <c r="J28" s="43" cm="1">
        <f t="array" ref="J28">_FV(Table1[[#This Row],[Company]],"Price")</f>
        <v>189.69</v>
      </c>
      <c r="K28" s="43" cm="1">
        <f t="array" ref="K28">_FV(Table1[[#This Row],[Company]],"Change")</f>
        <v>1.88</v>
      </c>
      <c r="L28" s="44" cm="1">
        <f t="array" ref="L28">_FV(Table1[[#This Row],[Company]],"Change (%)",TRUE)</f>
        <v>1.0009999999999998E-2</v>
      </c>
      <c r="M28" s="45" cm="1">
        <f t="array" ref="M28">_FV(Table1[[#This Row],[Company]],"52 week high",TRUE)</f>
        <v>220.42</v>
      </c>
      <c r="N28" s="45" cm="1">
        <f t="array" ref="N28">_FV(Table1[[#This Row],[Company]],"52 week low",TRUE)</f>
        <v>137.01140000000001</v>
      </c>
      <c r="O28" s="63">
        <f>IFERROR(_FV(A28,"P/E",TRUE),"")</f>
        <v>53.085500000000003</v>
      </c>
      <c r="P28" s="45">
        <f>N28 + ((M28-N28)/2)</f>
        <v>178.7157</v>
      </c>
      <c r="Q28" s="68">
        <f>(Table1[[#This Row],[Close]]-Table1[[#This Row],[Alert Price]])/Table1[[#This Row],[Alert Price]]</f>
        <v>6.1406468485980803E-2</v>
      </c>
      <c r="R28" s="46" cm="1">
        <f t="array" ref="R28">_FV(Table1[[#This Row],[Company]],"Beta")</f>
        <v>0.78</v>
      </c>
      <c r="S28" s="47" t="str" cm="1">
        <f t="array" ref="S28">IF(_FV(Table1[[#This Row],[Company]],"Market cap",TRUE) &lt; 2000000000, "Small Cap", IF(_FV(Table1[[#This Row],[Company]],"Market cap",TRUE) &lt; 10000000000,"Medium Cap","Large Cap"))</f>
        <v>Large Cap</v>
      </c>
    </row>
    <row r="29" spans="1:19">
      <c r="A29" s="42" t="e" vm="29">
        <v>#VALUE!</v>
      </c>
      <c r="B29" s="42" t="str" cm="1">
        <f t="array" ref="B29">_FV(A29,"Ticker symbol",TRUE)</f>
        <v>FIVN</v>
      </c>
      <c r="C29" s="61"/>
      <c r="D29" s="42" t="s">
        <v>19</v>
      </c>
      <c r="E29" s="42" t="str" cm="1">
        <f t="array" ref="E29">_FV(Table1[[#This Row],[Company]],"Industry")</f>
        <v>Software &amp; IT Services</v>
      </c>
      <c r="F29" s="43" cm="1">
        <f t="array" ref="F29">_FV(Table1[[#This Row],[Company]],"Previous close",TRUE)</f>
        <v>120.94</v>
      </c>
      <c r="G29" s="43" cm="1">
        <f t="array" ref="G29">_FV(Table1[[#This Row],[Company]],"Open")</f>
        <v>120.51</v>
      </c>
      <c r="H29" s="43" cm="1">
        <f t="array" ref="H29">_FV(Table1[[#This Row],[Company]],"High")</f>
        <v>120.895</v>
      </c>
      <c r="I29" s="43" cm="1">
        <f t="array" ref="I29">_FV(Table1[[#This Row],[Company]],"Low")</f>
        <v>117.77</v>
      </c>
      <c r="J29" s="43" cm="1">
        <f t="array" ref="J29">_FV(Table1[[#This Row],[Company]],"Price")</f>
        <v>119.06</v>
      </c>
      <c r="K29" s="43" cm="1">
        <f t="array" ref="K29">_FV(Table1[[#This Row],[Company]],"Change")</f>
        <v>-1.88</v>
      </c>
      <c r="L29" s="44" cm="1">
        <f t="array" ref="L29">_FV(Table1[[#This Row],[Company]],"Change (%)",TRUE)</f>
        <v>-1.5545E-2</v>
      </c>
      <c r="M29" s="45" cm="1">
        <f t="array" ref="M29">_FV(Table1[[#This Row],[Company]],"52 week high",TRUE)</f>
        <v>122.19</v>
      </c>
      <c r="N29" s="45" cm="1">
        <f t="array" ref="N29">_FV(Table1[[#This Row],[Company]],"52 week low",TRUE)</f>
        <v>46.215000000000003</v>
      </c>
      <c r="O29" s="63">
        <f>IFERROR(_FV(A29,"P/E",TRUE),"")</f>
        <v>141.64619999999999</v>
      </c>
      <c r="P29" s="45">
        <f>N29 + ((M29-N29)/2)</f>
        <v>84.202500000000001</v>
      </c>
      <c r="Q29" s="68">
        <f>(Table1[[#This Row],[Close]]-Table1[[#This Row],[Alert Price]])/Table1[[#This Row],[Alert Price]]</f>
        <v>0.41397226923191116</v>
      </c>
      <c r="R29" s="46" cm="1">
        <f t="array" ref="R29">_FV(Table1[[#This Row],[Company]],"Beta")</f>
        <v>0.74760000000000004</v>
      </c>
      <c r="S29" s="47" t="str" cm="1">
        <f t="array" ref="S29">IF(_FV(Table1[[#This Row],[Company]],"Market cap",TRUE) &lt; 2000000000, "Small Cap", IF(_FV(Table1[[#This Row],[Company]],"Market cap",TRUE) &lt; 10000000000,"Medium Cap","Large Cap"))</f>
        <v>Medium Cap</v>
      </c>
    </row>
    <row r="30" spans="1:19">
      <c r="A30" s="42" t="e" vm="30">
        <v>#VALUE!</v>
      </c>
      <c r="B30" s="42" t="str">
        <f t="array" ref="B30">_FV(A30,"Ticker symbol",TRUE)</f>
        <v>FSLY</v>
      </c>
      <c r="C30" s="61">
        <v>2</v>
      </c>
      <c r="D30" s="42" t="s">
        <v>27</v>
      </c>
      <c r="E30" s="48" t="str">
        <f t="array" ref="E30">_FV(Table1[[#This Row],[Company]],"Industry")</f>
        <v>Software &amp; IT Services</v>
      </c>
      <c r="F30" s="43">
        <f t="array" ref="F30">_FV(Table1[[#This Row],[Company]],"Previous close",TRUE)</f>
        <v>102.72</v>
      </c>
      <c r="G30" s="43">
        <f t="array" ref="G30">_FV(Table1[[#This Row],[Company]],"Open")</f>
        <v>98.4</v>
      </c>
      <c r="H30" s="43">
        <f t="array" ref="H30">_FV(Table1[[#This Row],[Company]],"High")</f>
        <v>100.23399999999999</v>
      </c>
      <c r="I30" s="43">
        <f t="array" ref="I30">_FV(Table1[[#This Row],[Company]],"Low")</f>
        <v>91.4</v>
      </c>
      <c r="J30" s="43">
        <f t="array" ref="J30">_FV(Table1[[#This Row],[Company]],"Price")</f>
        <v>94.91</v>
      </c>
      <c r="K30" s="43">
        <f t="array" ref="K30">_FV(Table1[[#This Row],[Company]],"Change")</f>
        <v>-7.81</v>
      </c>
      <c r="L30" s="44">
        <f t="array" ref="L30">_FV(Table1[[#This Row],[Company]],"Change (%)",TRUE)</f>
        <v>-7.6032000000000002E-2</v>
      </c>
      <c r="M30" s="45">
        <f t="array" ref="M30">_FV(Table1[[#This Row],[Company]],"52 week high",TRUE)</f>
        <v>102.95</v>
      </c>
      <c r="N30" s="45">
        <f t="array" ref="N30">_FV(Table1[[#This Row],[Company]],"52 week low",TRUE)</f>
        <v>10.63</v>
      </c>
      <c r="O30" s="63">
        <f>IFERROR(_FV(A30,"P/E",TRUE),"")</f>
        <v>0</v>
      </c>
      <c r="P30" s="45">
        <f>N30 + ((M30-N30)/2)</f>
        <v>56.790000000000006</v>
      </c>
      <c r="Q30" s="68">
        <f>(Table1[[#This Row],[Close]]-Table1[[#This Row],[Alert Price]])/Table1[[#This Row],[Alert Price]]</f>
        <v>0.67124493748899428</v>
      </c>
      <c r="R30" s="46" t="e" vm="23">
        <f t="array" ref="R30">_FV(Table1[[#This Row],[Company]],"Beta")</f>
        <v>#VALUE!</v>
      </c>
      <c r="S30" s="47" t="str">
        <f t="array" ref="S30">IF(_FV(Table1[[#This Row],[Company]],"Market cap",TRUE) &lt; 2000000000, "Small Cap", IF(_FV(Table1[[#This Row],[Company]],"Market cap",TRUE) &lt; 10000000000,"Medium Cap","Large Cap"))</f>
        <v>Large Cap</v>
      </c>
    </row>
    <row r="31" spans="1:19">
      <c r="A31" s="42" t="e" vm="31">
        <v>#VALUE!</v>
      </c>
      <c r="B31" s="42" t="str" cm="1">
        <f t="array" ref="B31">_FV(A31,"Ticker symbol",TRUE)</f>
        <v>GILD</v>
      </c>
      <c r="C31" s="61"/>
      <c r="D31" s="42" t="s">
        <v>20</v>
      </c>
      <c r="E31" s="42" t="str" cm="1">
        <f t="array" ref="E31">_FV(Table1[[#This Row],[Company]],"Industry")</f>
        <v>Biotechnology &amp; Medical Research</v>
      </c>
      <c r="F31" s="43" cm="1">
        <f t="array" ref="F31">_FV(Table1[[#This Row],[Company]],"Previous close",TRUE)</f>
        <v>74.709999999999994</v>
      </c>
      <c r="G31" s="43" cm="1">
        <f t="array" ref="G31">_FV(Table1[[#This Row],[Company]],"Open")</f>
        <v>76.099999999999994</v>
      </c>
      <c r="H31" s="43" cm="1">
        <f t="array" ref="H31">_FV(Table1[[#This Row],[Company]],"High")</f>
        <v>76.849999999999994</v>
      </c>
      <c r="I31" s="43" cm="1">
        <f t="array" ref="I31">_FV(Table1[[#This Row],[Company]],"Low")</f>
        <v>75.52</v>
      </c>
      <c r="J31" s="43" cm="1">
        <f t="array" ref="J31">_FV(Table1[[#This Row],[Company]],"Price")</f>
        <v>76.319999999999993</v>
      </c>
      <c r="K31" s="43" cm="1">
        <f t="array" ref="K31">_FV(Table1[[#This Row],[Company]],"Change")</f>
        <v>1.61</v>
      </c>
      <c r="L31" s="44" cm="1">
        <f t="array" ref="L31">_FV(Table1[[#This Row],[Company]],"Change (%)",TRUE)</f>
        <v>2.155E-2</v>
      </c>
      <c r="M31" s="45" cm="1">
        <f t="array" ref="M31">_FV(Table1[[#This Row],[Company]],"52 week high",TRUE)</f>
        <v>85.97</v>
      </c>
      <c r="N31" s="45" cm="1">
        <f t="array" ref="N31">_FV(Table1[[#This Row],[Company]],"52 week low",TRUE)</f>
        <v>60.89</v>
      </c>
      <c r="O31" s="63">
        <f>IFERROR(_FV(A31,"P/E",TRUE),"")</f>
        <v>19.204999999999998</v>
      </c>
      <c r="P31" s="45">
        <f>N31 + ((M31-N31)/2)</f>
        <v>73.430000000000007</v>
      </c>
      <c r="Q31" s="68">
        <f>(Table1[[#This Row],[Close]]-Table1[[#This Row],[Alert Price]])/Table1[[#This Row],[Alert Price]]</f>
        <v>3.9357210949203136E-2</v>
      </c>
      <c r="R31" s="46" cm="1">
        <f t="array" ref="R31">_FV(Table1[[#This Row],[Company]],"Beta")</f>
        <v>0.70679999999999998</v>
      </c>
      <c r="S31" s="47" t="str" cm="1">
        <f t="array" ref="S31">IF(_FV(Table1[[#This Row],[Company]],"Market cap",TRUE) &lt; 2000000000, "Small Cap", IF(_FV(Table1[[#This Row],[Company]],"Market cap",TRUE) &lt; 10000000000,"Medium Cap","Large Cap"))</f>
        <v>Large Cap</v>
      </c>
    </row>
    <row r="32" spans="1:19">
      <c r="A32" s="42" t="e" vm="32">
        <v>#VALUE!</v>
      </c>
      <c r="B32" s="42" t="str" cm="1">
        <f t="array" ref="B32">_FV(A32,"Ticker symbol",TRUE)</f>
        <v>GOOG</v>
      </c>
      <c r="C32" s="61"/>
      <c r="D32" s="42" t="s">
        <v>25</v>
      </c>
      <c r="E32" s="42" t="str" cm="1">
        <f t="array" ref="E32">_FV(Table1[[#This Row],[Company]],"Industry")</f>
        <v>Software &amp; IT Services</v>
      </c>
      <c r="F32" s="43" cm="1">
        <f t="array" ref="F32">_FV(Table1[[#This Row],[Company]],"Previous close",TRUE)</f>
        <v>1510.99</v>
      </c>
      <c r="G32" s="43" cm="1">
        <f t="array" ref="G32">_FV(Table1[[#This Row],[Company]],"Open")</f>
        <v>1506.15</v>
      </c>
      <c r="H32" s="43" cm="1">
        <f t="array" ref="H32">_FV(Table1[[#This Row],[Company]],"High")</f>
        <v>1543.83</v>
      </c>
      <c r="I32" s="43" cm="1">
        <f t="array" ref="I32">_FV(Table1[[#This Row],[Company]],"Low")</f>
        <v>1496.54</v>
      </c>
      <c r="J32" s="43" cm="1">
        <f t="array" ref="J32">_FV(Table1[[#This Row],[Company]],"Price")</f>
        <v>1541.74</v>
      </c>
      <c r="K32" s="43" cm="1">
        <f t="array" ref="K32">_FV(Table1[[#This Row],[Company]],"Change")</f>
        <v>30.75</v>
      </c>
      <c r="L32" s="44" cm="1">
        <f t="array" ref="L32">_FV(Table1[[#This Row],[Company]],"Change (%)",TRUE)</f>
        <v>2.0350999999999998E-2</v>
      </c>
      <c r="M32" s="45" cm="1">
        <f t="array" ref="M32">_FV(Table1[[#This Row],[Company]],"52 week high",TRUE)</f>
        <v>1541.74</v>
      </c>
      <c r="N32" s="45" cm="1">
        <f t="array" ref="N32">_FV(Table1[[#This Row],[Company]],"52 week low",TRUE)</f>
        <v>1013.5361</v>
      </c>
      <c r="O32" s="63">
        <f>IFERROR(_FV(A32,"P/E",TRUE),"")</f>
        <v>30.4849</v>
      </c>
      <c r="P32" s="45">
        <f>N32 + ((M32-N32)/2)</f>
        <v>1277.63805</v>
      </c>
      <c r="Q32" s="68">
        <f>(Table1[[#This Row],[Close]]-Table1[[#This Row],[Alert Price]])/Table1[[#This Row],[Alert Price]]</f>
        <v>0.20671108691542178</v>
      </c>
      <c r="R32" s="46" cm="1">
        <f t="array" ref="R32">_FV(Table1[[#This Row],[Company]],"Beta")</f>
        <v>1.0523</v>
      </c>
      <c r="S32" s="47" t="str" cm="1">
        <f t="array" ref="S32">IF(_FV(Table1[[#This Row],[Company]],"Market cap",TRUE) &lt; 2000000000, "Small Cap", IF(_FV(Table1[[#This Row],[Company]],"Market cap",TRUE) &lt; 10000000000,"Medium Cap","Large Cap"))</f>
        <v>Large Cap</v>
      </c>
    </row>
    <row r="33" spans="1:19">
      <c r="A33" s="42" t="e" vm="33">
        <v>#VALUE!</v>
      </c>
      <c r="B33" s="42" t="str" cm="1">
        <f t="array" ref="B33">_FV(A33,"Ticker symbol",TRUE)</f>
        <v>HBI</v>
      </c>
      <c r="C33" s="61"/>
      <c r="D33" s="42" t="s">
        <v>23</v>
      </c>
      <c r="E33" s="42" t="str" cm="1">
        <f t="array" ref="E33">_FV(Table1[[#This Row],[Company]],"Industry")</f>
        <v>Textiles &amp; Apparel</v>
      </c>
      <c r="F33" s="43" cm="1">
        <f t="array" ref="F33">_FV(Table1[[#This Row],[Company]],"Previous close",TRUE)</f>
        <v>10.77</v>
      </c>
      <c r="G33" s="43" cm="1">
        <f t="array" ref="G33">_FV(Table1[[#This Row],[Company]],"Open")</f>
        <v>10.86</v>
      </c>
      <c r="H33" s="43" cm="1">
        <f t="array" ref="H33">_FV(Table1[[#This Row],[Company]],"High")</f>
        <v>11.45</v>
      </c>
      <c r="I33" s="43" cm="1">
        <f t="array" ref="I33">_FV(Table1[[#This Row],[Company]],"Low")</f>
        <v>10.85</v>
      </c>
      <c r="J33" s="43" cm="1">
        <f t="array" ref="J33">_FV(Table1[[#This Row],[Company]],"Price")</f>
        <v>11.43</v>
      </c>
      <c r="K33" s="43" cm="1">
        <f t="array" ref="K33">_FV(Table1[[#This Row],[Company]],"Change")</f>
        <v>0.66</v>
      </c>
      <c r="L33" s="44" cm="1">
        <f t="array" ref="L33">_FV(Table1[[#This Row],[Company]],"Change (%)",TRUE)</f>
        <v>6.1281000000000002E-2</v>
      </c>
      <c r="M33" s="45" cm="1">
        <f t="array" ref="M33">_FV(Table1[[#This Row],[Company]],"52 week high",TRUE)</f>
        <v>17.100000000000001</v>
      </c>
      <c r="N33" s="45" cm="1">
        <f t="array" ref="N33">_FV(Table1[[#This Row],[Company]],"52 week low",TRUE)</f>
        <v>6.96</v>
      </c>
      <c r="O33" s="63">
        <f>IFERROR(_FV(A33,"P/E",TRUE),"")</f>
        <v>7.6721000000000004</v>
      </c>
      <c r="P33" s="45">
        <f>N33 + ((M33-N33)/2)</f>
        <v>12.030000000000001</v>
      </c>
      <c r="Q33" s="68">
        <f>(Table1[[#This Row],[Close]]-Table1[[#This Row],[Alert Price]])/Table1[[#This Row],[Alert Price]]</f>
        <v>-4.9875311720698368E-2</v>
      </c>
      <c r="R33" s="46" cm="1">
        <f t="array" ref="R33">_FV(Table1[[#This Row],[Company]],"Beta")</f>
        <v>1.5595000000000001</v>
      </c>
      <c r="S33" s="47" t="str" cm="1">
        <f t="array" ref="S33">IF(_FV(Table1[[#This Row],[Company]],"Market cap",TRUE) &lt; 2000000000, "Small Cap", IF(_FV(Table1[[#This Row],[Company]],"Market cap",TRUE) &lt; 10000000000,"Medium Cap","Large Cap"))</f>
        <v>Medium Cap</v>
      </c>
    </row>
    <row r="34" spans="1:19">
      <c r="A34" s="42" t="e" vm="34">
        <v>#VALUE!</v>
      </c>
      <c r="B34" s="42" t="str" cm="1">
        <f t="array" ref="B34">_FV(A34,"Ticker symbol",TRUE)</f>
        <v>HDB</v>
      </c>
      <c r="C34" s="61"/>
      <c r="D34" s="42" t="s">
        <v>24</v>
      </c>
      <c r="E34" s="42" t="str" cm="1">
        <f t="array" ref="E34">_FV(Table1[[#This Row],[Company]],"Industry")</f>
        <v>Banking Services</v>
      </c>
      <c r="F34" s="43" cm="1">
        <f t="array" ref="F34">_FV(Table1[[#This Row],[Company]],"Previous close",TRUE)</f>
        <v>48.55</v>
      </c>
      <c r="G34" s="43" cm="1">
        <f t="array" ref="G34">_FV(Table1[[#This Row],[Company]],"Open")</f>
        <v>47.63</v>
      </c>
      <c r="H34" s="43" cm="1">
        <f t="array" ref="H34">_FV(Table1[[#This Row],[Company]],"High")</f>
        <v>48.42</v>
      </c>
      <c r="I34" s="43" cm="1">
        <f t="array" ref="I34">_FV(Table1[[#This Row],[Company]],"Low")</f>
        <v>47.46</v>
      </c>
      <c r="J34" s="43" cm="1">
        <f t="array" ref="J34">_FV(Table1[[#This Row],[Company]],"Price")</f>
        <v>48.39</v>
      </c>
      <c r="K34" s="43" cm="1">
        <f t="array" ref="K34">_FV(Table1[[#This Row],[Company]],"Change")</f>
        <v>-0.16</v>
      </c>
      <c r="L34" s="44" cm="1">
        <f t="array" ref="L34">_FV(Table1[[#This Row],[Company]],"Change (%)",TRUE)</f>
        <v>-3.2959999999999999E-3</v>
      </c>
      <c r="M34" s="45" cm="1">
        <f t="array" ref="M34">_FV(Table1[[#This Row],[Company]],"52 week high",TRUE)</f>
        <v>65.38</v>
      </c>
      <c r="N34" s="45" cm="1">
        <f t="array" ref="N34">_FV(Table1[[#This Row],[Company]],"52 week low",TRUE)</f>
        <v>29.5</v>
      </c>
      <c r="O34" s="63">
        <f>IFERROR(_FV(A34,"P/E",TRUE),"")</f>
        <v>27.5367</v>
      </c>
      <c r="P34" s="45">
        <f>N34 + ((M34-N34)/2)</f>
        <v>47.44</v>
      </c>
      <c r="Q34" s="68">
        <f>(Table1[[#This Row],[Close]]-Table1[[#This Row],[Alert Price]])/Table1[[#This Row],[Alert Price]]</f>
        <v>2.0025295109612203E-2</v>
      </c>
      <c r="R34" s="46" cm="1">
        <f t="array" ref="R34">_FV(Table1[[#This Row],[Company]],"Beta")</f>
        <v>0.82389999999999997</v>
      </c>
      <c r="S34" s="47" t="str" cm="1">
        <f t="array" ref="S34">IF(_FV(Table1[[#This Row],[Company]],"Market cap",TRUE) &lt; 2000000000, "Small Cap", IF(_FV(Table1[[#This Row],[Company]],"Market cap",TRUE) &lt; 10000000000,"Medium Cap","Large Cap"))</f>
        <v>Large Cap</v>
      </c>
    </row>
    <row r="35" spans="1:19">
      <c r="A35" s="42" t="e" vm="35">
        <v>#VALUE!</v>
      </c>
      <c r="B35" s="42" t="str" cm="1">
        <f t="array" ref="B35">_FV(A35,"Ticker symbol",TRUE)</f>
        <v>HON</v>
      </c>
      <c r="C35" s="61"/>
      <c r="D35" s="42" t="s">
        <v>21</v>
      </c>
      <c r="E35" s="42" t="str" cm="1">
        <f t="array" ref="E35">_FV(Table1[[#This Row],[Company]],"Industry")</f>
        <v>Industrial Conglomerates</v>
      </c>
      <c r="F35" s="43" cm="1">
        <f t="array" ref="F35">_FV(Table1[[#This Row],[Company]],"Previous close",TRUE)</f>
        <v>141.37</v>
      </c>
      <c r="G35" s="43" cm="1">
        <f t="array" ref="G35">_FV(Table1[[#This Row],[Company]],"Open")</f>
        <v>141.63</v>
      </c>
      <c r="H35" s="43" cm="1">
        <f t="array" ref="H35">_FV(Table1[[#This Row],[Company]],"High")</f>
        <v>143.12</v>
      </c>
      <c r="I35" s="43" cm="1">
        <f t="array" ref="I35">_FV(Table1[[#This Row],[Company]],"Low")</f>
        <v>140.9</v>
      </c>
      <c r="J35" s="43" cm="1">
        <f t="array" ref="J35">_FV(Table1[[#This Row],[Company]],"Price")</f>
        <v>142.44999999999999</v>
      </c>
      <c r="K35" s="43" cm="1">
        <f t="array" ref="K35">_FV(Table1[[#This Row],[Company]],"Change")</f>
        <v>1.08</v>
      </c>
      <c r="L35" s="44" cm="1">
        <f t="array" ref="L35">_FV(Table1[[#This Row],[Company]],"Change (%)",TRUE)</f>
        <v>7.6400000000000001E-3</v>
      </c>
      <c r="M35" s="45" cm="1">
        <f t="array" ref="M35">_FV(Table1[[#This Row],[Company]],"52 week high",TRUE)</f>
        <v>184.06</v>
      </c>
      <c r="N35" s="45" cm="1">
        <f t="array" ref="N35">_FV(Table1[[#This Row],[Company]],"52 week low",TRUE)</f>
        <v>101.08</v>
      </c>
      <c r="O35" s="63">
        <f>IFERROR(_FV(A35,"P/E",TRUE),"")</f>
        <v>17.0014</v>
      </c>
      <c r="P35" s="45">
        <f>N35 + ((M35-N35)/2)</f>
        <v>142.57</v>
      </c>
      <c r="Q35" s="68">
        <f>(Table1[[#This Row],[Close]]-Table1[[#This Row],[Alert Price]])/Table1[[#This Row],[Alert Price]]</f>
        <v>-8.4169180051907517E-4</v>
      </c>
      <c r="R35" s="46" cm="1">
        <f t="array" ref="R35">_FV(Table1[[#This Row],[Company]],"Beta")</f>
        <v>1.0242</v>
      </c>
      <c r="S35" s="47" t="str" cm="1">
        <f t="array" ref="S35">IF(_FV(Table1[[#This Row],[Company]],"Market cap",TRUE) &lt; 2000000000, "Small Cap", IF(_FV(Table1[[#This Row],[Company]],"Market cap",TRUE) &lt; 10000000000,"Medium Cap","Large Cap"))</f>
        <v>Large Cap</v>
      </c>
    </row>
    <row r="36" spans="1:19">
      <c r="A36" s="42" t="e" vm="36">
        <v>#VALUE!</v>
      </c>
      <c r="B36" s="42" t="str">
        <f t="array" ref="B36">_FV(A36,"Ticker symbol",TRUE)</f>
        <v>JNJ</v>
      </c>
      <c r="C36" s="61"/>
      <c r="D36" s="42" t="s">
        <v>20</v>
      </c>
      <c r="E36" s="48" t="str">
        <f t="array" ref="E36">_FV(Table1[[#This Row],[Company]],"Industry")</f>
        <v>Pharmaceuticals</v>
      </c>
      <c r="F36" s="43">
        <f t="array" ref="F36">_FV(Table1[[#This Row],[Company]],"Previous close",TRUE)</f>
        <v>142.49</v>
      </c>
      <c r="G36" s="43">
        <f t="array" ref="G36">_FV(Table1[[#This Row],[Company]],"Open")</f>
        <v>142.75</v>
      </c>
      <c r="H36" s="43">
        <f t="array" ref="H36">_FV(Table1[[#This Row],[Company]],"High")</f>
        <v>142.87</v>
      </c>
      <c r="I36" s="43">
        <f t="array" ref="I36">_FV(Table1[[#This Row],[Company]],"Low")</f>
        <v>141.42500000000001</v>
      </c>
      <c r="J36" s="43">
        <f t="array" ref="J36">_FV(Table1[[#This Row],[Company]],"Price")</f>
        <v>142.37</v>
      </c>
      <c r="K36" s="43">
        <f t="array" ref="K36">_FV(Table1[[#This Row],[Company]],"Change")</f>
        <v>-0.12</v>
      </c>
      <c r="L36" s="44">
        <f t="array" ref="L36">_FV(Table1[[#This Row],[Company]],"Change (%)",TRUE)</f>
        <v>-8.4219999999999998E-4</v>
      </c>
      <c r="M36" s="45">
        <f t="array" ref="M36">_FV(Table1[[#This Row],[Company]],"52 week high",TRUE)</f>
        <v>157</v>
      </c>
      <c r="N36" s="45">
        <f t="array" ref="N36">_FV(Table1[[#This Row],[Company]],"52 week low",TRUE)</f>
        <v>109.16</v>
      </c>
      <c r="O36" s="63">
        <f>IFERROR(_FV(A36,"P/E",TRUE),"")</f>
        <v>22.229800000000001</v>
      </c>
      <c r="P36" s="45">
        <f>N36 + ((M36-N36)/2)</f>
        <v>133.07999999999998</v>
      </c>
      <c r="Q36" s="68">
        <f>(Table1[[#This Row],[Close]]-Table1[[#This Row],[Alert Price]])/Table1[[#This Row],[Alert Price]]</f>
        <v>6.9807634505560726E-2</v>
      </c>
      <c r="R36" s="46">
        <f t="array" ref="R36">_FV(Table1[[#This Row],[Company]],"Beta")</f>
        <v>0.69389999999999996</v>
      </c>
      <c r="S36" s="47" t="str">
        <f t="array" ref="S36">IF(_FV(Table1[[#This Row],[Company]],"Market cap",TRUE) &lt; 2000000000, "Small Cap", IF(_FV(Table1[[#This Row],[Company]],"Market cap",TRUE) &lt; 10000000000,"Medium Cap","Large Cap"))</f>
        <v>Large Cap</v>
      </c>
    </row>
    <row r="37" spans="1:19">
      <c r="A37" s="42" t="e" vm="37">
        <v>#VALUE!</v>
      </c>
      <c r="B37" s="42" t="str" cm="1">
        <f t="array" ref="B37">_FV(A37,"Ticker symbol",TRUE)</f>
        <v>JPM</v>
      </c>
      <c r="C37" s="61"/>
      <c r="D37" s="42" t="s">
        <v>24</v>
      </c>
      <c r="E37" s="42" t="str" cm="1">
        <f t="array" ref="E37">_FV(Table1[[#This Row],[Company]],"Industry")</f>
        <v>Banking Services</v>
      </c>
      <c r="F37" s="43" cm="1">
        <f t="array" ref="F37">_FV(Table1[[#This Row],[Company]],"Previous close",TRUE)</f>
        <v>91.28</v>
      </c>
      <c r="G37" s="43" cm="1">
        <f t="array" ref="G37">_FV(Table1[[#This Row],[Company]],"Open")</f>
        <v>92</v>
      </c>
      <c r="H37" s="43" cm="1">
        <f t="array" ref="H37">_FV(Table1[[#This Row],[Company]],"High")</f>
        <v>96.84</v>
      </c>
      <c r="I37" s="43" cm="1">
        <f t="array" ref="I37">_FV(Table1[[#This Row],[Company]],"Low")</f>
        <v>91.870599999999996</v>
      </c>
      <c r="J37" s="43" cm="1">
        <f t="array" ref="J37">_FV(Table1[[#This Row],[Company]],"Price")</f>
        <v>96.27</v>
      </c>
      <c r="K37" s="43" cm="1">
        <f t="array" ref="K37">_FV(Table1[[#This Row],[Company]],"Change")</f>
        <v>4.99</v>
      </c>
      <c r="L37" s="44" cm="1">
        <f t="array" ref="L37">_FV(Table1[[#This Row],[Company]],"Change (%)",TRUE)</f>
        <v>5.4667E-2</v>
      </c>
      <c r="M37" s="45" cm="1">
        <f t="array" ref="M37">_FV(Table1[[#This Row],[Company]],"52 week high",TRUE)</f>
        <v>141.1</v>
      </c>
      <c r="N37" s="45" cm="1">
        <f t="array" ref="N37">_FV(Table1[[#This Row],[Company]],"52 week low",TRUE)</f>
        <v>76.91</v>
      </c>
      <c r="O37" s="63">
        <f>IFERROR(_FV(A37,"P/E",TRUE),"")</f>
        <v>10.309699999999999</v>
      </c>
      <c r="P37" s="45">
        <f>N37 + ((M37-N37)/2)</f>
        <v>109.005</v>
      </c>
      <c r="Q37" s="68">
        <f>(Table1[[#This Row],[Close]]-Table1[[#This Row],[Alert Price]])/Table1[[#This Row],[Alert Price]]</f>
        <v>-0.11682950323379661</v>
      </c>
      <c r="R37" s="46" cm="1">
        <f t="array" ref="R37">_FV(Table1[[#This Row],[Company]],"Beta")</f>
        <v>1.17</v>
      </c>
      <c r="S37" s="47" t="str" cm="1">
        <f t="array" ref="S37">IF(_FV(Table1[[#This Row],[Company]],"Market cap",TRUE) &lt; 2000000000, "Small Cap", IF(_FV(Table1[[#This Row],[Company]],"Market cap",TRUE) &lt; 10000000000,"Medium Cap","Large Cap"))</f>
        <v>Large Cap</v>
      </c>
    </row>
    <row r="38" spans="1:19">
      <c r="A38" s="42" t="e" vm="38">
        <v>#VALUE!</v>
      </c>
      <c r="B38" s="42" t="str">
        <f t="array" ref="B38">_FV(A38,"Ticker symbol",TRUE)</f>
        <v>KMB</v>
      </c>
      <c r="C38" s="61"/>
      <c r="D38" s="42" t="s">
        <v>26</v>
      </c>
      <c r="E38" s="48" t="str">
        <f t="array" ref="E38">_FV(Table1[[#This Row],[Company]],"Industry")</f>
        <v>Personal &amp; Household Products &amp; Services</v>
      </c>
      <c r="F38" s="43">
        <f t="array" ref="F38">_FV(Table1[[#This Row],[Company]],"Previous close",TRUE)</f>
        <v>142.22</v>
      </c>
      <c r="G38" s="43">
        <f t="array" ref="G38">_FV(Table1[[#This Row],[Company]],"Open")</f>
        <v>142.68</v>
      </c>
      <c r="H38" s="43">
        <f t="array" ref="H38">_FV(Table1[[#This Row],[Company]],"High")</f>
        <v>143.78</v>
      </c>
      <c r="I38" s="43">
        <f t="array" ref="I38">_FV(Table1[[#This Row],[Company]],"Low")</f>
        <v>141.8013</v>
      </c>
      <c r="J38" s="43">
        <f t="array" ref="J38">_FV(Table1[[#This Row],[Company]],"Price")</f>
        <v>143.24</v>
      </c>
      <c r="K38" s="43">
        <f t="array" ref="K38">_FV(Table1[[#This Row],[Company]],"Change")</f>
        <v>1.02</v>
      </c>
      <c r="L38" s="44">
        <f t="array" ref="L38">_FV(Table1[[#This Row],[Company]],"Change (%)",TRUE)</f>
        <v>7.1719999999999996E-3</v>
      </c>
      <c r="M38" s="45">
        <f t="array" ref="M38">_FV(Table1[[#This Row],[Company]],"52 week high",TRUE)</f>
        <v>149.22999999999999</v>
      </c>
      <c r="N38" s="45">
        <f t="array" ref="N38">_FV(Table1[[#This Row],[Company]],"52 week low",TRUE)</f>
        <v>110.66</v>
      </c>
      <c r="O38" s="63">
        <f>IFERROR(_FV(A38,"P/E",TRUE),"")</f>
        <v>20.7684</v>
      </c>
      <c r="P38" s="45">
        <f>N38 + ((M38-N38)/2)</f>
        <v>129.94499999999999</v>
      </c>
      <c r="Q38" s="68">
        <f>(Table1[[#This Row],[Close]]-Table1[[#This Row],[Alert Price]])/Table1[[#This Row],[Alert Price]]</f>
        <v>0.1023125168340453</v>
      </c>
      <c r="R38" s="46">
        <f t="array" ref="R38">_FV(Table1[[#This Row],[Company]],"Beta")</f>
        <v>0.4909</v>
      </c>
      <c r="S38" s="47" t="str">
        <f t="array" ref="S38">IF(_FV(Table1[[#This Row],[Company]],"Market cap",TRUE) &lt; 2000000000, "Small Cap", IF(_FV(Table1[[#This Row],[Company]],"Market cap",TRUE) &lt; 10000000000,"Medium Cap","Large Cap"))</f>
        <v>Large Cap</v>
      </c>
    </row>
    <row r="39" spans="1:19">
      <c r="A39" s="42" t="e" vm="39">
        <v>#VALUE!</v>
      </c>
      <c r="B39" s="42" t="str" cm="1">
        <f t="array" ref="B39">_FV(A39,"Ticker symbol",TRUE)</f>
        <v>KO</v>
      </c>
      <c r="C39" s="61"/>
      <c r="D39" s="42" t="s">
        <v>26</v>
      </c>
      <c r="E39" s="42" t="str" cm="1">
        <f t="array" ref="E39">_FV(Table1[[#This Row],[Company]],"Industry")</f>
        <v>Beverages</v>
      </c>
      <c r="F39" s="43" cm="1">
        <f t="array" ref="F39">_FV(Table1[[#This Row],[Company]],"Previous close",TRUE)</f>
        <v>43.91</v>
      </c>
      <c r="G39" s="43" cm="1">
        <f t="array" ref="G39">_FV(Table1[[#This Row],[Company]],"Open")</f>
        <v>43.88</v>
      </c>
      <c r="H39" s="43" cm="1">
        <f t="array" ref="H39">_FV(Table1[[#This Row],[Company]],"High")</f>
        <v>45.25</v>
      </c>
      <c r="I39" s="43" cm="1">
        <f t="array" ref="I39">_FV(Table1[[#This Row],[Company]],"Low")</f>
        <v>43.86</v>
      </c>
      <c r="J39" s="43" cm="1">
        <f t="array" ref="J39">_FV(Table1[[#This Row],[Company]],"Price")</f>
        <v>45.15</v>
      </c>
      <c r="K39" s="43" cm="1">
        <f t="array" ref="K39">_FV(Table1[[#This Row],[Company]],"Change")</f>
        <v>1.24</v>
      </c>
      <c r="L39" s="44" cm="1">
        <f t="array" ref="L39">_FV(Table1[[#This Row],[Company]],"Change (%)",TRUE)</f>
        <v>2.8239999999999998E-2</v>
      </c>
      <c r="M39" s="45" cm="1">
        <f t="array" ref="M39">_FV(Table1[[#This Row],[Company]],"52 week high",TRUE)</f>
        <v>60.13</v>
      </c>
      <c r="N39" s="45" cm="1">
        <f t="array" ref="N39">_FV(Table1[[#This Row],[Company]],"52 week low",TRUE)</f>
        <v>36.270000000000003</v>
      </c>
      <c r="O39" s="63">
        <f>IFERROR(_FV(A39,"P/E",TRUE),"")</f>
        <v>18.9297</v>
      </c>
      <c r="P39" s="45">
        <f>N39 + ((M39-N39)/2)</f>
        <v>48.2</v>
      </c>
      <c r="Q39" s="68">
        <f>(Table1[[#This Row],[Close]]-Table1[[#This Row],[Alert Price]])/Table1[[#This Row],[Alert Price]]</f>
        <v>-6.3278008298755267E-2</v>
      </c>
      <c r="R39" s="46" cm="1">
        <f t="array" ref="R39">_FV(Table1[[#This Row],[Company]],"Beta")</f>
        <v>0.5393</v>
      </c>
      <c r="S39" s="47" t="str" cm="1">
        <f t="array" ref="S39">IF(_FV(Table1[[#This Row],[Company]],"Market cap",TRUE) &lt; 2000000000, "Small Cap", IF(_FV(Table1[[#This Row],[Company]],"Market cap",TRUE) &lt; 10000000000,"Medium Cap","Large Cap"))</f>
        <v>Large Cap</v>
      </c>
    </row>
    <row r="40" spans="1:19">
      <c r="A40" s="42" t="e" vm="40">
        <v>#VALUE!</v>
      </c>
      <c r="B40" s="42" t="str" cm="1">
        <f t="array" ref="B40">_FV(A40,"Ticker symbol",TRUE)</f>
        <v>MA</v>
      </c>
      <c r="C40" s="61"/>
      <c r="D40" s="42" t="s">
        <v>19</v>
      </c>
      <c r="E40" s="42" t="str" cm="1">
        <f t="array" ref="E40">_FV(Table1[[#This Row],[Company]],"Industry")</f>
        <v>Software &amp; IT Services</v>
      </c>
      <c r="F40" s="43" cm="1">
        <f t="array" ref="F40">_FV(Table1[[#This Row],[Company]],"Previous close",TRUE)</f>
        <v>294.58999999999997</v>
      </c>
      <c r="G40" s="43" cm="1">
        <f t="array" ref="G40">_FV(Table1[[#This Row],[Company]],"Open")</f>
        <v>294</v>
      </c>
      <c r="H40" s="43" cm="1">
        <f t="array" ref="H40">_FV(Table1[[#This Row],[Company]],"High")</f>
        <v>296.95999999999998</v>
      </c>
      <c r="I40" s="43" cm="1">
        <f t="array" ref="I40">_FV(Table1[[#This Row],[Company]],"Low")</f>
        <v>291.5</v>
      </c>
      <c r="J40" s="43" cm="1">
        <f t="array" ref="J40">_FV(Table1[[#This Row],[Company]],"Price")</f>
        <v>295.68</v>
      </c>
      <c r="K40" s="43" cm="1">
        <f t="array" ref="K40">_FV(Table1[[#This Row],[Company]],"Change")</f>
        <v>1.0900000000000001</v>
      </c>
      <c r="L40" s="44" cm="1">
        <f t="array" ref="L40">_FV(Table1[[#This Row],[Company]],"Change (%)",TRUE)</f>
        <v>3.7000000000000002E-3</v>
      </c>
      <c r="M40" s="45" cm="1">
        <f t="array" ref="M40">_FV(Table1[[#This Row],[Company]],"52 week high",TRUE)</f>
        <v>347.25</v>
      </c>
      <c r="N40" s="45" cm="1">
        <f t="array" ref="N40">_FV(Table1[[#This Row],[Company]],"52 week low",TRUE)</f>
        <v>199.99</v>
      </c>
      <c r="O40" s="63">
        <f>IFERROR(_FV(A40,"P/E",TRUE),"")</f>
        <v>37.801200000000001</v>
      </c>
      <c r="P40" s="45">
        <f>N40 + ((M40-N40)/2)</f>
        <v>273.62</v>
      </c>
      <c r="Q40" s="68">
        <f>(Table1[[#This Row],[Close]]-Table1[[#This Row],[Alert Price]])/Table1[[#This Row],[Alert Price]]</f>
        <v>8.0622761494042836E-2</v>
      </c>
      <c r="R40" s="46" cm="1">
        <f t="array" ref="R40">_FV(Table1[[#This Row],[Company]],"Beta")</f>
        <v>1.0631999999999999</v>
      </c>
      <c r="S40" s="47" t="str" cm="1">
        <f t="array" ref="S40">IF(_FV(Table1[[#This Row],[Company]],"Market cap",TRUE) &lt; 2000000000, "Small Cap", IF(_FV(Table1[[#This Row],[Company]],"Market cap",TRUE) &lt; 10000000000,"Medium Cap","Large Cap"))</f>
        <v>Large Cap</v>
      </c>
    </row>
    <row r="41" spans="1:19">
      <c r="A41" s="42" t="e" vm="41">
        <v>#VALUE!</v>
      </c>
      <c r="B41" s="42" t="str">
        <f t="array" ref="B41">_FV(A41,"Ticker symbol",TRUE)</f>
        <v>MCD</v>
      </c>
      <c r="C41" s="61"/>
      <c r="D41" s="42" t="s">
        <v>23</v>
      </c>
      <c r="E41" s="48" t="str">
        <f t="array" ref="E41">_FV(Table1[[#This Row],[Company]],"Industry")</f>
        <v>Hotels &amp; Entertainment Services</v>
      </c>
      <c r="F41" s="43">
        <f t="array" ref="F41">_FV(Table1[[#This Row],[Company]],"Previous close",TRUE)</f>
        <v>184.33</v>
      </c>
      <c r="G41" s="43">
        <f t="array" ref="G41">_FV(Table1[[#This Row],[Company]],"Open")</f>
        <v>183.78</v>
      </c>
      <c r="H41" s="43">
        <f t="array" ref="H41">_FV(Table1[[#This Row],[Company]],"High")</f>
        <v>185.44</v>
      </c>
      <c r="I41" s="43">
        <f t="array" ref="I41">_FV(Table1[[#This Row],[Company]],"Low")</f>
        <v>183.01</v>
      </c>
      <c r="J41" s="43">
        <f t="array" ref="J41">_FV(Table1[[#This Row],[Company]],"Price")</f>
        <v>184.88</v>
      </c>
      <c r="K41" s="43">
        <f t="array" ref="K41">_FV(Table1[[#This Row],[Company]],"Change")</f>
        <v>0.55000000000000004</v>
      </c>
      <c r="L41" s="44">
        <f t="array" ref="L41">_FV(Table1[[#This Row],[Company]],"Change (%)",TRUE)</f>
        <v>2.9840000000000001E-3</v>
      </c>
      <c r="M41" s="45">
        <f t="array" ref="M41">_FV(Table1[[#This Row],[Company]],"52 week high",TRUE)</f>
        <v>221.93</v>
      </c>
      <c r="N41" s="45">
        <f t="array" ref="N41">_FV(Table1[[#This Row],[Company]],"52 week low",TRUE)</f>
        <v>124.23</v>
      </c>
      <c r="O41" s="63">
        <f>IFERROR(_FV(A41,"P/E",TRUE),"")</f>
        <v>24.145199999999999</v>
      </c>
      <c r="P41" s="45">
        <f>N41 + ((M41-N41)/2)</f>
        <v>173.08</v>
      </c>
      <c r="Q41" s="68">
        <f>(Table1[[#This Row],[Close]]-Table1[[#This Row],[Alert Price]])/Table1[[#This Row],[Alert Price]]</f>
        <v>6.8176565749942117E-2</v>
      </c>
      <c r="R41" s="46">
        <f t="array" ref="R41">_FV(Table1[[#This Row],[Company]],"Beta")</f>
        <v>0.65369999999999995</v>
      </c>
      <c r="S41" s="47" t="str">
        <f t="array" ref="S41">IF(_FV(Table1[[#This Row],[Company]],"Market cap",TRUE) &lt; 2000000000, "Small Cap", IF(_FV(Table1[[#This Row],[Company]],"Market cap",TRUE) &lt; 10000000000,"Medium Cap","Large Cap"))</f>
        <v>Large Cap</v>
      </c>
    </row>
    <row r="42" spans="1:19">
      <c r="A42" s="42" t="e" vm="42">
        <v>#VALUE!</v>
      </c>
      <c r="B42" s="42" t="str" cm="1">
        <f t="array" ref="B42">_FV(A42,"Ticker symbol",TRUE)</f>
        <v>MDB</v>
      </c>
      <c r="C42" s="61"/>
      <c r="D42" s="42" t="s">
        <v>27</v>
      </c>
      <c r="E42" s="48" t="str" cm="1">
        <f t="array" ref="E42">_FV(Table1[[#This Row],[Company]],"Industry")</f>
        <v>Software &amp; IT Services</v>
      </c>
      <c r="F42" s="43" cm="1">
        <f t="array" ref="F42">_FV(Table1[[#This Row],[Company]],"Previous close",TRUE)</f>
        <v>236.6</v>
      </c>
      <c r="G42" s="43" cm="1">
        <f t="array" ref="G42">_FV(Table1[[#This Row],[Company]],"Open")</f>
        <v>237.34</v>
      </c>
      <c r="H42" s="43" cm="1">
        <f t="array" ref="H42">_FV(Table1[[#This Row],[Company]],"High")</f>
        <v>237.9299</v>
      </c>
      <c r="I42" s="43" cm="1">
        <f t="array" ref="I42">_FV(Table1[[#This Row],[Company]],"Low")</f>
        <v>225.56</v>
      </c>
      <c r="J42" s="43" cm="1">
        <f t="array" ref="J42">_FV(Table1[[#This Row],[Company]],"Price")</f>
        <v>228.34</v>
      </c>
      <c r="K42" s="43" cm="1">
        <f t="array" ref="K42">_FV(Table1[[#This Row],[Company]],"Change")</f>
        <v>-8.26</v>
      </c>
      <c r="L42" s="44" cm="1">
        <f t="array" ref="L42">_FV(Table1[[#This Row],[Company]],"Change (%)",TRUE)</f>
        <v>-3.4910999999999998E-2</v>
      </c>
      <c r="M42" s="45" cm="1">
        <f t="array" ref="M42">_FV(Table1[[#This Row],[Company]],"52 week high",TRUE)</f>
        <v>243.92</v>
      </c>
      <c r="N42" s="45" cm="1">
        <f t="array" ref="N42">_FV(Table1[[#This Row],[Company]],"52 week low",TRUE)</f>
        <v>93.81</v>
      </c>
      <c r="O42" s="63" t="str">
        <f>IFERROR(_FV(A42,"P/E",TRUE),"")</f>
        <v/>
      </c>
      <c r="P42" s="45">
        <f>N42 + ((M42-N42)/2)</f>
        <v>168.86500000000001</v>
      </c>
      <c r="Q42" s="68">
        <f>(Table1[[#This Row],[Close]]-Table1[[#This Row],[Alert Price]])/Table1[[#This Row],[Alert Price]]</f>
        <v>0.3522044236520297</v>
      </c>
      <c r="R42" s="46" t="e" cm="1" vm="23">
        <f t="array" ref="R42">_FV(Table1[[#This Row],[Company]],"Beta")</f>
        <v>#VALUE!</v>
      </c>
      <c r="S42" s="47" t="str" cm="1">
        <f t="array" ref="S42">IF(_FV(Table1[[#This Row],[Company]],"Market cap",TRUE) &lt; 2000000000, "Small Cap", IF(_FV(Table1[[#This Row],[Company]],"Market cap",TRUE) &lt; 10000000000,"Medium Cap","Large Cap"))</f>
        <v>Large Cap</v>
      </c>
    </row>
    <row r="43" spans="1:19">
      <c r="A43" s="42" t="e" vm="43">
        <v>#VALUE!</v>
      </c>
      <c r="B43" s="42" t="str">
        <f t="array" ref="B43">_FV(A43,"Ticker symbol",TRUE)</f>
        <v>MMM</v>
      </c>
      <c r="C43" s="61"/>
      <c r="D43" s="42" t="s">
        <v>21</v>
      </c>
      <c r="E43" s="48" t="str">
        <f t="array" ref="E43">_FV(Table1[[#This Row],[Company]],"Industry")</f>
        <v>Industrial Conglomerates</v>
      </c>
      <c r="F43" s="43">
        <f t="array" ref="F43">_FV(Table1[[#This Row],[Company]],"Previous close",TRUE)</f>
        <v>151.44999999999999</v>
      </c>
      <c r="G43" s="43">
        <f t="array" ref="G43">_FV(Table1[[#This Row],[Company]],"Open")</f>
        <v>151.69</v>
      </c>
      <c r="H43" s="43">
        <f t="array" ref="H43">_FV(Table1[[#This Row],[Company]],"High")</f>
        <v>153.25</v>
      </c>
      <c r="I43" s="43">
        <f t="array" ref="I43">_FV(Table1[[#This Row],[Company]],"Low")</f>
        <v>150.99</v>
      </c>
      <c r="J43" s="43">
        <f t="array" ref="J43">_FV(Table1[[#This Row],[Company]],"Price")</f>
        <v>152.85</v>
      </c>
      <c r="K43" s="43">
        <f t="array" ref="K43">_FV(Table1[[#This Row],[Company]],"Change")</f>
        <v>1.4</v>
      </c>
      <c r="L43" s="44">
        <f t="array" ref="L43">_FV(Table1[[#This Row],[Company]],"Change (%)",TRUE)</f>
        <v>9.2440000000000005E-3</v>
      </c>
      <c r="M43" s="45">
        <f t="array" ref="M43">_FV(Table1[[#This Row],[Company]],"52 week high",TRUE)</f>
        <v>187.72</v>
      </c>
      <c r="N43" s="45">
        <f t="array" ref="N43">_FV(Table1[[#This Row],[Company]],"52 week low",TRUE)</f>
        <v>114.04</v>
      </c>
      <c r="O43" s="63">
        <f>IFERROR(_FV(A43,"P/E",TRUE),"")</f>
        <v>17.7697</v>
      </c>
      <c r="P43" s="45">
        <f>N43 + ((M43-N43)/2)</f>
        <v>150.88</v>
      </c>
      <c r="Q43" s="68">
        <f>(Table1[[#This Row],[Close]]-Table1[[#This Row],[Alert Price]])/Table1[[#This Row],[Alert Price]]</f>
        <v>1.305673382820784E-2</v>
      </c>
      <c r="R43" s="46">
        <f t="array" ref="R43">_FV(Table1[[#This Row],[Company]],"Beta")</f>
        <v>0.98629999999999995</v>
      </c>
      <c r="S43" s="47" t="str">
        <f t="array" ref="S43">IF(_FV(Table1[[#This Row],[Company]],"Market cap",TRUE) &lt; 2000000000, "Small Cap", IF(_FV(Table1[[#This Row],[Company]],"Market cap",TRUE) &lt; 10000000000,"Medium Cap","Large Cap"))</f>
        <v>Large Cap</v>
      </c>
    </row>
    <row r="44" spans="1:19">
      <c r="A44" s="42" t="e" vm="44">
        <v>#VALUE!</v>
      </c>
      <c r="B44" s="42" t="str" cm="1">
        <f t="array" ref="B44">_FV(A44,"Ticker symbol",TRUE)</f>
        <v>MSFT</v>
      </c>
      <c r="C44" s="61"/>
      <c r="D44" s="42" t="s">
        <v>19</v>
      </c>
      <c r="E44" s="42" t="str" cm="1">
        <f t="array" ref="E44">_FV(Table1[[#This Row],[Company]],"Industry")</f>
        <v>Software &amp; IT Services</v>
      </c>
      <c r="F44" s="43" cm="1">
        <f t="array" ref="F44">_FV(Table1[[#This Row],[Company]],"Previous close",TRUE)</f>
        <v>214.32</v>
      </c>
      <c r="G44" s="43" cm="1">
        <f t="array" ref="G44">_FV(Table1[[#This Row],[Company]],"Open")</f>
        <v>213.62</v>
      </c>
      <c r="H44" s="43" cm="1">
        <f t="array" ref="H44">_FV(Table1[[#This Row],[Company]],"High")</f>
        <v>214.08</v>
      </c>
      <c r="I44" s="43" cm="1">
        <f t="array" ref="I44">_FV(Table1[[#This Row],[Company]],"Low")</f>
        <v>211.08</v>
      </c>
      <c r="J44" s="43" cm="1">
        <f t="array" ref="J44">_FV(Table1[[#This Row],[Company]],"Price")</f>
        <v>213.67</v>
      </c>
      <c r="K44" s="43" cm="1">
        <f t="array" ref="K44">_FV(Table1[[#This Row],[Company]],"Change")</f>
        <v>-0.65</v>
      </c>
      <c r="L44" s="44" cm="1">
        <f t="array" ref="L44">_FV(Table1[[#This Row],[Company]],"Change (%)",TRUE)</f>
        <v>-3.0330000000000001E-3</v>
      </c>
      <c r="M44" s="45" cm="1">
        <f t="array" ref="M44">_FV(Table1[[#This Row],[Company]],"52 week high",TRUE)</f>
        <v>216.38</v>
      </c>
      <c r="N44" s="45" cm="1">
        <f t="array" ref="N44">_FV(Table1[[#This Row],[Company]],"52 week low",TRUE)</f>
        <v>130.78</v>
      </c>
      <c r="O44" s="63">
        <f>IFERROR(_FV(A44,"P/E",TRUE),"")</f>
        <v>37.804299999999998</v>
      </c>
      <c r="P44" s="45">
        <f>N44 + ((M44-N44)/2)</f>
        <v>173.57999999999998</v>
      </c>
      <c r="Q44" s="68">
        <f>(Table1[[#This Row],[Close]]-Table1[[#This Row],[Alert Price]])/Table1[[#This Row],[Alert Price]]</f>
        <v>0.23095978799400857</v>
      </c>
      <c r="R44" s="46" cm="1">
        <f t="array" ref="R44">_FV(Table1[[#This Row],[Company]],"Beta")</f>
        <v>0.93169999999999997</v>
      </c>
      <c r="S44" s="47" t="str" cm="1">
        <f t="array" ref="S44">IF(_FV(Table1[[#This Row],[Company]],"Market cap",TRUE) &lt; 2000000000, "Small Cap", IF(_FV(Table1[[#This Row],[Company]],"Market cap",TRUE) &lt; 10000000000,"Medium Cap","Large Cap"))</f>
        <v>Large Cap</v>
      </c>
    </row>
    <row r="45" spans="1:19">
      <c r="A45" s="42" t="e" vm="45">
        <v>#VALUE!</v>
      </c>
      <c r="B45" s="42" t="str">
        <f t="array" ref="B45">_FV(A45,"Ticker symbol",TRUE)</f>
        <v>MSGS</v>
      </c>
      <c r="C45" s="61">
        <v>2</v>
      </c>
      <c r="D45" s="42" t="s">
        <v>25</v>
      </c>
      <c r="E45" s="48" t="str">
        <f t="array" ref="E45">_FV(Table1[[#This Row],[Company]],"Industry")</f>
        <v>Media &amp; Publishing</v>
      </c>
      <c r="F45" s="43">
        <f t="array" ref="F45">_FV(Table1[[#This Row],[Company]],"Previous close",TRUE)</f>
        <v>148.12</v>
      </c>
      <c r="G45" s="43">
        <f t="array" ref="G45">_FV(Table1[[#This Row],[Company]],"Open")</f>
        <v>147.04</v>
      </c>
      <c r="H45" s="43">
        <f t="array" ref="H45">_FV(Table1[[#This Row],[Company]],"High")</f>
        <v>151.63</v>
      </c>
      <c r="I45" s="43">
        <f t="array" ref="I45">_FV(Table1[[#This Row],[Company]],"Low")</f>
        <v>147.04</v>
      </c>
      <c r="J45" s="43">
        <f t="array" ref="J45">_FV(Table1[[#This Row],[Company]],"Price")</f>
        <v>151.56</v>
      </c>
      <c r="K45" s="43">
        <f t="array" ref="K45">_FV(Table1[[#This Row],[Company]],"Change")</f>
        <v>3.44</v>
      </c>
      <c r="L45" s="44">
        <f t="array" ref="L45">_FV(Table1[[#This Row],[Company]],"Change (%)",TRUE)</f>
        <v>2.3224000000000002E-2</v>
      </c>
      <c r="M45" s="45">
        <f t="array" ref="M45">_FV(Table1[[#This Row],[Company]],"52 week high",TRUE)</f>
        <v>225.6155</v>
      </c>
      <c r="N45" s="45">
        <f t="array" ref="N45">_FV(Table1[[#This Row],[Company]],"52 week low",TRUE)</f>
        <v>130.1181</v>
      </c>
      <c r="O45" s="63">
        <f>IFERROR(_FV(A45,"P/E",TRUE),"")</f>
        <v>0</v>
      </c>
      <c r="P45" s="45">
        <f>N45 + ((M45-N45)/2)</f>
        <v>177.86680000000001</v>
      </c>
      <c r="Q45" s="68">
        <f>(Table1[[#This Row],[Close]]-Table1[[#This Row],[Alert Price]])/Table1[[#This Row],[Alert Price]]</f>
        <v>-0.14790168822961905</v>
      </c>
      <c r="R45" s="46">
        <f t="array" ref="R45">_FV(Table1[[#This Row],[Company]],"Beta")</f>
        <v>0.95289999999999997</v>
      </c>
      <c r="S45" s="47" t="str">
        <f t="array" ref="S45">IF(_FV(Table1[[#This Row],[Company]],"Market cap",TRUE) &lt; 2000000000, "Small Cap", IF(_FV(Table1[[#This Row],[Company]],"Market cap",TRUE) &lt; 10000000000,"Medium Cap","Large Cap"))</f>
        <v>Medium Cap</v>
      </c>
    </row>
    <row r="46" spans="1:19">
      <c r="A46" s="42" t="e" vm="46">
        <v>#VALUE!</v>
      </c>
      <c r="B46" s="42" t="str" cm="1">
        <f t="array" ref="B46">_FV(A46,"Ticker symbol",TRUE)</f>
        <v>NEE</v>
      </c>
      <c r="C46" s="61"/>
      <c r="D46" s="42" t="s">
        <v>30</v>
      </c>
      <c r="E46" s="42" t="str" cm="1">
        <f t="array" ref="E46">_FV(Table1[[#This Row],[Company]],"Industry")</f>
        <v>Electrical Utilities &amp; IPPs</v>
      </c>
      <c r="F46" s="43" cm="1">
        <f t="array" ref="F46">_FV(Table1[[#This Row],[Company]],"Previous close",TRUE)</f>
        <v>251.99</v>
      </c>
      <c r="G46" s="43" cm="1">
        <f t="array" ref="G46">_FV(Table1[[#This Row],[Company]],"Open")</f>
        <v>252.18</v>
      </c>
      <c r="H46" s="43" cm="1">
        <f t="array" ref="H46">_FV(Table1[[#This Row],[Company]],"High")</f>
        <v>261.29000000000002</v>
      </c>
      <c r="I46" s="43" cm="1">
        <f t="array" ref="I46">_FV(Table1[[#This Row],[Company]],"Low")</f>
        <v>251.77250000000001</v>
      </c>
      <c r="J46" s="43" cm="1">
        <f t="array" ref="J46">_FV(Table1[[#This Row],[Company]],"Price")</f>
        <v>259.60000000000002</v>
      </c>
      <c r="K46" s="43" cm="1">
        <f t="array" ref="K46">_FV(Table1[[#This Row],[Company]],"Change")</f>
        <v>7.61</v>
      </c>
      <c r="L46" s="44" cm="1">
        <f t="array" ref="L46">_FV(Table1[[#This Row],[Company]],"Change (%)",TRUE)</f>
        <v>3.0200000000000001E-2</v>
      </c>
      <c r="M46" s="45" cm="1">
        <f t="array" ref="M46">_FV(Table1[[#This Row],[Company]],"52 week high",TRUE)</f>
        <v>283.34500000000003</v>
      </c>
      <c r="N46" s="45" cm="1">
        <f t="array" ref="N46">_FV(Table1[[#This Row],[Company]],"52 week low",TRUE)</f>
        <v>174.8</v>
      </c>
      <c r="O46" s="63">
        <f>IFERROR(_FV(A46,"P/E",TRUE),"")</f>
        <v>34.330599999999997</v>
      </c>
      <c r="P46" s="45">
        <f>N46 + ((M46-N46)/2)</f>
        <v>229.07250000000002</v>
      </c>
      <c r="Q46" s="68">
        <f>(Table1[[#This Row],[Close]]-Table1[[#This Row],[Alert Price]])/Table1[[#This Row],[Alert Price]]</f>
        <v>0.13326566916587543</v>
      </c>
      <c r="R46" s="46" cm="1">
        <f t="array" ref="R46">_FV(Table1[[#This Row],[Company]],"Beta")</f>
        <v>0.22320000000000001</v>
      </c>
      <c r="S46" s="47" t="str" cm="1">
        <f t="array" ref="S46">IF(_FV(Table1[[#This Row],[Company]],"Market cap",TRUE) &lt; 2000000000, "Small Cap", IF(_FV(Table1[[#This Row],[Company]],"Market cap",TRUE) &lt; 10000000000,"Medium Cap","Large Cap"))</f>
        <v>Large Cap</v>
      </c>
    </row>
    <row r="47" spans="1:19">
      <c r="A47" s="42" t="e" vm="47">
        <v>#VALUE!</v>
      </c>
      <c r="B47" s="42" t="str">
        <f t="array" ref="B47">_FV(A47,"Ticker symbol",TRUE)</f>
        <v>NET</v>
      </c>
      <c r="C47" s="61">
        <v>2</v>
      </c>
      <c r="D47" s="42" t="s">
        <v>27</v>
      </c>
      <c r="E47" s="48" t="str">
        <f t="array" ref="E47">_FV(Table1[[#This Row],[Company]],"Industry")</f>
        <v>Software &amp; IT Services</v>
      </c>
      <c r="F47" s="43">
        <f t="array" ref="F47">_FV(Table1[[#This Row],[Company]],"Previous close",TRUE)</f>
        <v>39.729999999999997</v>
      </c>
      <c r="G47" s="43">
        <f t="array" ref="G47">_FV(Table1[[#This Row],[Company]],"Open")</f>
        <v>42.11</v>
      </c>
      <c r="H47" s="43">
        <f t="array" ref="H47">_FV(Table1[[#This Row],[Company]],"High")</f>
        <v>42.596499999999999</v>
      </c>
      <c r="I47" s="43">
        <f t="array" ref="I47">_FV(Table1[[#This Row],[Company]],"Low")</f>
        <v>39.409999999999997</v>
      </c>
      <c r="J47" s="43">
        <f t="array" ref="J47">_FV(Table1[[#This Row],[Company]],"Price")</f>
        <v>40.08</v>
      </c>
      <c r="K47" s="43">
        <f t="array" ref="K47">_FV(Table1[[#This Row],[Company]],"Change")</f>
        <v>0.35</v>
      </c>
      <c r="L47" s="44">
        <f t="array" ref="L47">_FV(Table1[[#This Row],[Company]],"Change (%)",TRUE)</f>
        <v>8.8090000000000009E-3</v>
      </c>
      <c r="M47" s="45">
        <f t="array" ref="M47">_FV(Table1[[#This Row],[Company]],"52 week high",TRUE)</f>
        <v>40.155000000000001</v>
      </c>
      <c r="N47" s="45">
        <f t="array" ref="N47">_FV(Table1[[#This Row],[Company]],"52 week low",TRUE)</f>
        <v>14.5</v>
      </c>
      <c r="O47" s="63">
        <f>IFERROR(_FV(A47,"P/E",TRUE),"")</f>
        <v>0</v>
      </c>
      <c r="P47" s="45">
        <f>N47 + ((M47-N47)/2)</f>
        <v>27.327500000000001</v>
      </c>
      <c r="Q47" s="68">
        <f>(Table1[[#This Row],[Close]]-Table1[[#This Row],[Alert Price]])/Table1[[#This Row],[Alert Price]]</f>
        <v>0.46665446894154233</v>
      </c>
      <c r="R47" s="46" t="e" vm="23">
        <f t="array" ref="R47">_FV(Table1[[#This Row],[Company]],"Beta")</f>
        <v>#VALUE!</v>
      </c>
      <c r="S47" s="47" t="str">
        <f t="array" ref="S47">IF(_FV(Table1[[#This Row],[Company]],"Market cap",TRUE) &lt; 2000000000, "Small Cap", IF(_FV(Table1[[#This Row],[Company]],"Market cap",TRUE) &lt; 10000000000,"Medium Cap","Large Cap"))</f>
        <v>Large Cap</v>
      </c>
    </row>
    <row r="48" spans="1:19">
      <c r="A48" s="42" t="e" vm="48">
        <v>#VALUE!</v>
      </c>
      <c r="B48" s="42" t="str">
        <f t="array" ref="B48">_FV(A48,"Ticker symbol",TRUE)</f>
        <v>NIU</v>
      </c>
      <c r="C48" s="61">
        <v>3</v>
      </c>
      <c r="D48" s="42" t="s">
        <v>23</v>
      </c>
      <c r="E48" s="48" t="str">
        <f t="array" ref="E48">_FV(Table1[[#This Row],[Company]],"Industry")</f>
        <v>Automobiles &amp; Auto Parts</v>
      </c>
      <c r="F48" s="43">
        <f t="array" ref="F48">_FV(Table1[[#This Row],[Company]],"Previous close",TRUE)</f>
        <v>22.54</v>
      </c>
      <c r="G48" s="43">
        <f t="array" ref="G48">_FV(Table1[[#This Row],[Company]],"Open")</f>
        <v>22.79</v>
      </c>
      <c r="H48" s="43">
        <f t="array" ref="H48">_FV(Table1[[#This Row],[Company]],"High")</f>
        <v>22.956499999999998</v>
      </c>
      <c r="I48" s="43">
        <f t="array" ref="I48">_FV(Table1[[#This Row],[Company]],"Low")</f>
        <v>21.523800000000001</v>
      </c>
      <c r="J48" s="43">
        <f t="array" ref="J48">_FV(Table1[[#This Row],[Company]],"Price")</f>
        <v>22.5</v>
      </c>
      <c r="K48" s="43">
        <f t="array" ref="K48">_FV(Table1[[#This Row],[Company]],"Change")</f>
        <v>-0.04</v>
      </c>
      <c r="L48" s="44">
        <f t="array" ref="L48">_FV(Table1[[#This Row],[Company]],"Change (%)",TRUE)</f>
        <v>-1.7749999999999999E-3</v>
      </c>
      <c r="M48" s="45">
        <f t="array" ref="M48">_FV(Table1[[#This Row],[Company]],"52 week high",TRUE)</f>
        <v>25.88</v>
      </c>
      <c r="N48" s="45">
        <f t="array" ref="N48">_FV(Table1[[#This Row],[Company]],"52 week low",TRUE)</f>
        <v>5.33</v>
      </c>
      <c r="O48" s="63" t="str">
        <f>IFERROR(_FV(A48,"P/E",TRUE),"")</f>
        <v/>
      </c>
      <c r="P48" s="45">
        <f>N48 + ((M48-N48)/2)</f>
        <v>15.604999999999999</v>
      </c>
      <c r="Q48" s="68">
        <f>(Table1[[#This Row],[Close]]-Table1[[#This Row],[Alert Price]])/Table1[[#This Row],[Alert Price]]</f>
        <v>0.4418455623197694</v>
      </c>
      <c r="R48" s="46" t="e" vm="23">
        <f t="array" ref="R48">_FV(Table1[[#This Row],[Company]],"Beta")</f>
        <v>#VALUE!</v>
      </c>
      <c r="S48" s="47" t="str">
        <f t="array" ref="S48">IF(_FV(Table1[[#This Row],[Company]],"Market cap",TRUE) &lt; 2000000000, "Small Cap", IF(_FV(Table1[[#This Row],[Company]],"Market cap",TRUE) &lt; 10000000000,"Medium Cap","Large Cap"))</f>
        <v>Small Cap</v>
      </c>
    </row>
    <row r="49" spans="1:19">
      <c r="A49" s="42" t="e" vm="49">
        <v>#VALUE!</v>
      </c>
      <c r="B49" s="42" t="str" cm="1">
        <f t="array" ref="B49">_FV(A49,"Ticker symbol",TRUE)</f>
        <v>NVDA</v>
      </c>
      <c r="C49" s="61"/>
      <c r="D49" s="42" t="s">
        <v>19</v>
      </c>
      <c r="E49" s="42" t="str" cm="1">
        <f t="array" ref="E49">_FV(Table1[[#This Row],[Company]],"Industry")</f>
        <v>Semiconductors &amp; Semiconductor Equipment</v>
      </c>
      <c r="F49" s="43" cm="1">
        <f t="array" ref="F49">_FV(Table1[[#This Row],[Company]],"Previous close",TRUE)</f>
        <v>420.36</v>
      </c>
      <c r="G49" s="43" cm="1">
        <f t="array" ref="G49">_FV(Table1[[#This Row],[Company]],"Open")</f>
        <v>423.55</v>
      </c>
      <c r="H49" s="43" cm="1">
        <f t="array" ref="H49">_FV(Table1[[#This Row],[Company]],"High")</f>
        <v>426.21</v>
      </c>
      <c r="I49" s="43" cm="1">
        <f t="array" ref="I49">_FV(Table1[[#This Row],[Company]],"Low")</f>
        <v>415.15</v>
      </c>
      <c r="J49" s="43" cm="1">
        <f t="array" ref="J49">_FV(Table1[[#This Row],[Company]],"Price")</f>
        <v>419.17</v>
      </c>
      <c r="K49" s="43" cm="1">
        <f t="array" ref="K49">_FV(Table1[[#This Row],[Company]],"Change")</f>
        <v>-1.19</v>
      </c>
      <c r="L49" s="44" cm="1">
        <f t="array" ref="L49">_FV(Table1[[#This Row],[Company]],"Change (%)",TRUE)</f>
        <v>-2.8310000000000002E-3</v>
      </c>
      <c r="M49" s="45" cm="1">
        <f t="array" ref="M49">_FV(Table1[[#This Row],[Company]],"52 week high",TRUE)</f>
        <v>422.8</v>
      </c>
      <c r="N49" s="45" cm="1">
        <f t="array" ref="N49">_FV(Table1[[#This Row],[Company]],"52 week low",TRUE)</f>
        <v>147.39400000000001</v>
      </c>
      <c r="O49" s="63">
        <f>IFERROR(_FV(A49,"P/E",TRUE),"")</f>
        <v>78.477099999999993</v>
      </c>
      <c r="P49" s="45">
        <f>N49 + ((M49-N49)/2)</f>
        <v>285.09699999999998</v>
      </c>
      <c r="Q49" s="68">
        <f>(Table1[[#This Row],[Close]]-Table1[[#This Row],[Alert Price]])/Table1[[#This Row],[Alert Price]]</f>
        <v>0.47027152162246549</v>
      </c>
      <c r="R49" s="46" cm="1">
        <f t="array" ref="R49">_FV(Table1[[#This Row],[Company]],"Beta")</f>
        <v>1.3552999999999999</v>
      </c>
      <c r="S49" s="47" t="str" cm="1">
        <f t="array" ref="S49">IF(_FV(Table1[[#This Row],[Company]],"Market cap",TRUE) &lt; 2000000000, "Small Cap", IF(_FV(Table1[[#This Row],[Company]],"Market cap",TRUE) &lt; 10000000000,"Medium Cap","Large Cap"))</f>
        <v>Large Cap</v>
      </c>
    </row>
    <row r="50" spans="1:19">
      <c r="A50" s="42" t="e" vm="50">
        <v>#VALUE!</v>
      </c>
      <c r="B50" s="42" t="str">
        <f t="array" ref="B50">_FV(A50,"Ticker symbol",TRUE)</f>
        <v>NXGN</v>
      </c>
      <c r="C50" s="61"/>
      <c r="D50" s="42" t="s">
        <v>20</v>
      </c>
      <c r="E50" s="48" t="str">
        <f t="array" ref="E50">_FV(Table1[[#This Row],[Company]],"Industry")</f>
        <v>Software &amp; IT Services</v>
      </c>
      <c r="F50" s="43">
        <f t="array" ref="F50">_FV(Table1[[#This Row],[Company]],"Previous close",TRUE)</f>
        <v>10.37</v>
      </c>
      <c r="G50" s="43">
        <f t="array" ref="G50">_FV(Table1[[#This Row],[Company]],"Open")</f>
        <v>10.36</v>
      </c>
      <c r="H50" s="43">
        <f t="array" ref="H50">_FV(Table1[[#This Row],[Company]],"High")</f>
        <v>10.79</v>
      </c>
      <c r="I50" s="43">
        <f t="array" ref="I50">_FV(Table1[[#This Row],[Company]],"Low")</f>
        <v>10.31</v>
      </c>
      <c r="J50" s="43">
        <f t="array" ref="J50">_FV(Table1[[#This Row],[Company]],"Price")</f>
        <v>10.77</v>
      </c>
      <c r="K50" s="43">
        <f t="array" ref="K50">_FV(Table1[[#This Row],[Company]],"Change")</f>
        <v>0.4</v>
      </c>
      <c r="L50" s="44">
        <f t="array" ref="L50">_FV(Table1[[#This Row],[Company]],"Change (%)",TRUE)</f>
        <v>3.8572999999999996E-2</v>
      </c>
      <c r="M50" s="45">
        <f t="array" ref="M50">_FV(Table1[[#This Row],[Company]],"52 week high",TRUE)</f>
        <v>20.6783</v>
      </c>
      <c r="N50" s="45">
        <f t="array" ref="N50">_FV(Table1[[#This Row],[Company]],"52 week low",TRUE)</f>
        <v>5.0999999999999996</v>
      </c>
      <c r="O50" s="63">
        <f>IFERROR(_FV(A50,"P/E",TRUE),"")</f>
        <v>90.378200000000007</v>
      </c>
      <c r="P50" s="45">
        <f>N50 + ((M50-N50)/2)</f>
        <v>12.889150000000001</v>
      </c>
      <c r="Q50" s="68">
        <f>(Table1[[#This Row],[Close]]-Table1[[#This Row],[Alert Price]])/Table1[[#This Row],[Alert Price]]</f>
        <v>-0.16441347955450911</v>
      </c>
      <c r="R50" s="46">
        <f t="array" ref="R50">_FV(Table1[[#This Row],[Company]],"Beta")</f>
        <v>1.0105999999999999</v>
      </c>
      <c r="S50" s="47" t="str">
        <f t="array" ref="S50">IF(_FV(Table1[[#This Row],[Company]],"Market cap",TRUE) &lt; 2000000000, "Small Cap", IF(_FV(Table1[[#This Row],[Company]],"Market cap",TRUE) &lt; 10000000000,"Medium Cap","Large Cap"))</f>
        <v>Small Cap</v>
      </c>
    </row>
    <row r="51" spans="1:19">
      <c r="A51" s="42" t="e" vm="51">
        <v>#VALUE!</v>
      </c>
      <c r="B51" s="42" t="str">
        <f t="array" ref="B51">_FV(A51,"Ticker symbol",TRUE)</f>
        <v>O</v>
      </c>
      <c r="C51" s="61"/>
      <c r="D51" s="42" t="s">
        <v>22</v>
      </c>
      <c r="E51" s="48" t="str">
        <f t="array" ref="E51">_FV(Table1[[#This Row],[Company]],"Industry")</f>
        <v>Residential &amp; Commercial REIT</v>
      </c>
      <c r="F51" s="43">
        <f t="array" ref="F51">_FV(Table1[[#This Row],[Company]],"Previous close",TRUE)</f>
        <v>57.12</v>
      </c>
      <c r="G51" s="43">
        <f t="array" ref="G51">_FV(Table1[[#This Row],[Company]],"Open")</f>
        <v>57.13</v>
      </c>
      <c r="H51" s="43">
        <f t="array" ref="H51">_FV(Table1[[#This Row],[Company]],"High")</f>
        <v>58.110100000000003</v>
      </c>
      <c r="I51" s="43">
        <f t="array" ref="I51">_FV(Table1[[#This Row],[Company]],"Low")</f>
        <v>56.58</v>
      </c>
      <c r="J51" s="43">
        <f t="array" ref="J51">_FV(Table1[[#This Row],[Company]],"Price")</f>
        <v>56.99</v>
      </c>
      <c r="K51" s="43">
        <f t="array" ref="K51">_FV(Table1[[#This Row],[Company]],"Change")</f>
        <v>-0.13</v>
      </c>
      <c r="L51" s="44">
        <f t="array" ref="L51">_FV(Table1[[#This Row],[Company]],"Change (%)",TRUE)</f>
        <v>-2.2759999999999998E-3</v>
      </c>
      <c r="M51" s="45">
        <f t="array" ref="M51">_FV(Table1[[#This Row],[Company]],"52 week high",TRUE)</f>
        <v>84.92</v>
      </c>
      <c r="N51" s="45">
        <f t="array" ref="N51">_FV(Table1[[#This Row],[Company]],"52 week low",TRUE)</f>
        <v>38</v>
      </c>
      <c r="O51" s="63">
        <f>IFERROR(_FV(A51,"P/E",TRUE),"")</f>
        <v>39.394199999999998</v>
      </c>
      <c r="P51" s="45">
        <f>N51 + ((M51-N51)/2)</f>
        <v>61.46</v>
      </c>
      <c r="Q51" s="68">
        <f>(Table1[[#This Row],[Close]]-Table1[[#This Row],[Alert Price]])/Table1[[#This Row],[Alert Price]]</f>
        <v>-7.2730231044581817E-2</v>
      </c>
      <c r="R51" s="46">
        <f t="array" ref="R51">_FV(Table1[[#This Row],[Company]],"Beta")</f>
        <v>0.6411</v>
      </c>
      <c r="S51" s="47" t="str">
        <f t="array" ref="S51">IF(_FV(Table1[[#This Row],[Company]],"Market cap",TRUE) &lt; 2000000000, "Small Cap", IF(_FV(Table1[[#This Row],[Company]],"Market cap",TRUE) &lt; 10000000000,"Medium Cap","Large Cap"))</f>
        <v>Large Cap</v>
      </c>
    </row>
    <row r="52" spans="1:19">
      <c r="A52" s="42" t="e" vm="52">
        <v>#VALUE!</v>
      </c>
      <c r="B52" s="42" t="str">
        <f t="array" ref="B52">_FV(A52,"Ticker symbol",TRUE)</f>
        <v>ODP</v>
      </c>
      <c r="C52" s="61"/>
      <c r="D52" s="42"/>
      <c r="E52" s="48" t="str">
        <f t="array" ref="E52">_FV(Table1[[#This Row],[Company]],"Industry")</f>
        <v>Specialty Retailers</v>
      </c>
      <c r="F52" s="43">
        <f t="array" ref="F52">_FV(Table1[[#This Row],[Company]],"Previous close",TRUE)</f>
        <v>20.010000000000002</v>
      </c>
      <c r="G52" s="43">
        <f t="array" ref="G52">_FV(Table1[[#This Row],[Company]],"Open")</f>
        <v>20.14</v>
      </c>
      <c r="H52" s="43">
        <f t="array" ref="H52">_FV(Table1[[#This Row],[Company]],"High")</f>
        <v>20.264900000000001</v>
      </c>
      <c r="I52" s="43">
        <f t="array" ref="I52">_FV(Table1[[#This Row],[Company]],"Low")</f>
        <v>19.7</v>
      </c>
      <c r="J52" s="43">
        <f t="array" ref="J52">_FV(Table1[[#This Row],[Company]],"Price")</f>
        <v>19.87</v>
      </c>
      <c r="K52" s="43">
        <f t="array" ref="K52">_FV(Table1[[#This Row],[Company]],"Change")</f>
        <v>-0.14000000000000001</v>
      </c>
      <c r="L52" s="44">
        <f t="array" ref="L52">_FV(Table1[[#This Row],[Company]],"Change (%)",TRUE)</f>
        <v>-6.9969999999999997E-3</v>
      </c>
      <c r="M52" s="45">
        <f t="array" ref="M52">_FV(Table1[[#This Row],[Company]],"52 week high",TRUE)</f>
        <v>29.9</v>
      </c>
      <c r="N52" s="45">
        <f t="array" ref="N52">_FV(Table1[[#This Row],[Company]],"52 week low",TRUE)</f>
        <v>12.3</v>
      </c>
      <c r="O52" s="63">
        <f>IFERROR(_FV(A52,"P/E",TRUE),"")</f>
        <v>0.80740000000000001</v>
      </c>
      <c r="P52" s="45">
        <f>N52 + ((M52-N52)/2)</f>
        <v>21.1</v>
      </c>
      <c r="Q52" s="68">
        <f>(Table1[[#This Row],[Close]]-Table1[[#This Row],[Alert Price]])/Table1[[#This Row],[Alert Price]]</f>
        <v>-5.8293838862559261E-2</v>
      </c>
      <c r="R52" s="46">
        <f t="array" ref="R52">_FV(Table1[[#This Row],[Company]],"Beta")</f>
        <v>2.2852999999999999</v>
      </c>
      <c r="S52" s="47" t="str">
        <f t="array" ref="S52">IF(_FV(Table1[[#This Row],[Company]],"Market cap",TRUE) &lt; 2000000000, "Small Cap", IF(_FV(Table1[[#This Row],[Company]],"Market cap",TRUE) &lt; 10000000000,"Medium Cap","Large Cap"))</f>
        <v>Small Cap</v>
      </c>
    </row>
    <row r="53" spans="1:19">
      <c r="A53" s="42" t="e" vm="53">
        <v>#VALUE!</v>
      </c>
      <c r="B53" s="42" t="str" cm="1">
        <f t="array" ref="B53">_FV(A53,"Ticker symbol",TRUE)</f>
        <v>OKTA</v>
      </c>
      <c r="C53" s="61"/>
      <c r="D53" s="42" t="s">
        <v>27</v>
      </c>
      <c r="E53" s="48" t="str" cm="1">
        <f t="array" ref="E53">_FV(Table1[[#This Row],[Company]],"Industry")</f>
        <v>Software &amp; IT Services</v>
      </c>
      <c r="F53" s="43" cm="1">
        <f t="array" ref="F53">_FV(Table1[[#This Row],[Company]],"Previous close",TRUE)</f>
        <v>222.95</v>
      </c>
      <c r="G53" s="43" cm="1">
        <f t="array" ref="G53">_FV(Table1[[#This Row],[Company]],"Open")</f>
        <v>222.13</v>
      </c>
      <c r="H53" s="43" cm="1">
        <f t="array" ref="H53">_FV(Table1[[#This Row],[Company]],"High")</f>
        <v>222.34399999999999</v>
      </c>
      <c r="I53" s="43" cm="1">
        <f t="array" ref="I53">_FV(Table1[[#This Row],[Company]],"Low")</f>
        <v>216.93</v>
      </c>
      <c r="J53" s="43" cm="1">
        <f t="array" ref="J53">_FV(Table1[[#This Row],[Company]],"Price")</f>
        <v>218.73</v>
      </c>
      <c r="K53" s="43" cm="1">
        <f t="array" ref="K53">_FV(Table1[[#This Row],[Company]],"Change")</f>
        <v>-4.22</v>
      </c>
      <c r="L53" s="44" cm="1">
        <f t="array" ref="L53">_FV(Table1[[#This Row],[Company]],"Change (%)",TRUE)</f>
        <v>-1.8928E-2</v>
      </c>
      <c r="M53" s="45" cm="1">
        <f t="array" ref="M53">_FV(Table1[[#This Row],[Company]],"52 week high",TRUE)</f>
        <v>224.9</v>
      </c>
      <c r="N53" s="45" cm="1">
        <f t="array" ref="N53">_FV(Table1[[#This Row],[Company]],"52 week low",TRUE)</f>
        <v>88.66</v>
      </c>
      <c r="O53" s="63" t="str">
        <f>IFERROR(_FV(A53,"P/E",TRUE),"")</f>
        <v/>
      </c>
      <c r="P53" s="45">
        <f>N53 + ((M53-N53)/2)</f>
        <v>156.78</v>
      </c>
      <c r="Q53" s="68">
        <f>(Table1[[#This Row],[Close]]-Table1[[#This Row],[Alert Price]])/Table1[[#This Row],[Alert Price]]</f>
        <v>0.39513968618446221</v>
      </c>
      <c r="R53" s="46" t="e" cm="1" vm="23">
        <f t="array" ref="R53">_FV(Table1[[#This Row],[Company]],"Beta")</f>
        <v>#VALUE!</v>
      </c>
      <c r="S53" s="47" t="str" cm="1">
        <f t="array" ref="S53">IF(_FV(Table1[[#This Row],[Company]],"Market cap",TRUE) &lt; 2000000000, "Small Cap", IF(_FV(Table1[[#This Row],[Company]],"Market cap",TRUE) &lt; 10000000000,"Medium Cap","Large Cap"))</f>
        <v>Large Cap</v>
      </c>
    </row>
    <row r="54" spans="1:19">
      <c r="A54" s="42" t="e" vm="54">
        <v>#VALUE!</v>
      </c>
      <c r="B54" s="42" t="str">
        <f t="array" ref="B54">_FV(A54,"Ticker symbol",TRUE)</f>
        <v>OTRK</v>
      </c>
      <c r="C54" s="61"/>
      <c r="D54" s="42" t="s">
        <v>20</v>
      </c>
      <c r="E54" s="48" t="str">
        <f t="array" ref="E54">_FV(Table1[[#This Row],[Company]],"Industry")</f>
        <v>Healthcare Providers &amp; Services</v>
      </c>
      <c r="F54" s="43">
        <f t="array" ref="F54">_FV(Table1[[#This Row],[Company]],"Previous close",TRUE)</f>
        <v>27.77</v>
      </c>
      <c r="G54" s="43">
        <f t="array" ref="G54">_FV(Table1[[#This Row],[Company]],"Open")</f>
        <v>27.99</v>
      </c>
      <c r="H54" s="43">
        <f t="array" ref="H54">_FV(Table1[[#This Row],[Company]],"High")</f>
        <v>28.75</v>
      </c>
      <c r="I54" s="43">
        <f t="array" ref="I54">_FV(Table1[[#This Row],[Company]],"Low")</f>
        <v>27.15</v>
      </c>
      <c r="J54" s="43">
        <f t="array" ref="J54">_FV(Table1[[#This Row],[Company]],"Price")</f>
        <v>28.47</v>
      </c>
      <c r="K54" s="43">
        <f t="array" ref="K54">_FV(Table1[[#This Row],[Company]],"Change")</f>
        <v>0.7</v>
      </c>
      <c r="L54" s="44">
        <f t="array" ref="L54">_FV(Table1[[#This Row],[Company]],"Change (%)",TRUE)</f>
        <v>2.5207E-2</v>
      </c>
      <c r="M54" s="45">
        <f t="array" ref="M54">_FV(Table1[[#This Row],[Company]],"52 week high",TRUE)</f>
        <v>32.549900000000001</v>
      </c>
      <c r="N54" s="45">
        <f t="array" ref="N54">_FV(Table1[[#This Row],[Company]],"52 week low",TRUE)</f>
        <v>8.5500000000000007</v>
      </c>
      <c r="O54" s="63" t="str">
        <f>IFERROR(_FV(A54,"P/E",TRUE),"")</f>
        <v/>
      </c>
      <c r="P54" s="45">
        <f>N54 + ((M54-N54)/2)</f>
        <v>20.549950000000003</v>
      </c>
      <c r="Q54" s="68">
        <f>(Table1[[#This Row],[Close]]-Table1[[#This Row],[Alert Price]])/Table1[[#This Row],[Alert Price]]</f>
        <v>0.38540483066868753</v>
      </c>
      <c r="R54" s="46">
        <f t="array" ref="R54">_FV(Table1[[#This Row],[Company]],"Beta")</f>
        <v>2.2206000000000001</v>
      </c>
      <c r="S54" s="47" t="str">
        <f t="array" ref="S54">IF(_FV(Table1[[#This Row],[Company]],"Market cap",TRUE) &lt; 2000000000, "Small Cap", IF(_FV(Table1[[#This Row],[Company]],"Market cap",TRUE) &lt; 10000000000,"Medium Cap","Large Cap"))</f>
        <v>Small Cap</v>
      </c>
    </row>
    <row r="55" spans="1:19">
      <c r="A55" s="42" t="e" vm="55">
        <v>#VALUE!</v>
      </c>
      <c r="B55" s="42" t="str">
        <f t="array" ref="B55">_FV(A55,"Ticker symbol",TRUE)</f>
        <v>PEP</v>
      </c>
      <c r="C55" s="61"/>
      <c r="D55" s="42" t="s">
        <v>26</v>
      </c>
      <c r="E55" s="48" t="str">
        <f t="array" ref="E55">_FV(Table1[[#This Row],[Company]],"Industry")</f>
        <v>Beverages</v>
      </c>
      <c r="F55" s="43">
        <f t="array" ref="F55">_FV(Table1[[#This Row],[Company]],"Previous close",TRUE)</f>
        <v>132.71</v>
      </c>
      <c r="G55" s="43">
        <f t="array" ref="G55">_FV(Table1[[#This Row],[Company]],"Open")</f>
        <v>132.37</v>
      </c>
      <c r="H55" s="43">
        <f t="array" ref="H55">_FV(Table1[[#This Row],[Company]],"High")</f>
        <v>134.88999999999999</v>
      </c>
      <c r="I55" s="43">
        <f t="array" ref="I55">_FV(Table1[[#This Row],[Company]],"Low")</f>
        <v>131.2835</v>
      </c>
      <c r="J55" s="43">
        <f t="array" ref="J55">_FV(Table1[[#This Row],[Company]],"Price")</f>
        <v>134.46</v>
      </c>
      <c r="K55" s="43">
        <f t="array" ref="K55">_FV(Table1[[#This Row],[Company]],"Change")</f>
        <v>1.75</v>
      </c>
      <c r="L55" s="44">
        <f t="array" ref="L55">_FV(Table1[[#This Row],[Company]],"Change (%)",TRUE)</f>
        <v>1.3186999999999999E-2</v>
      </c>
      <c r="M55" s="45">
        <f t="array" ref="M55">_FV(Table1[[#This Row],[Company]],"52 week high",TRUE)</f>
        <v>147.19999999999999</v>
      </c>
      <c r="N55" s="45">
        <f t="array" ref="N55">_FV(Table1[[#This Row],[Company]],"52 week low",TRUE)</f>
        <v>101.42</v>
      </c>
      <c r="O55" s="63">
        <f>IFERROR(_FV(A55,"P/E",TRUE),"")</f>
        <v>25.6248</v>
      </c>
      <c r="P55" s="45">
        <f>N55 + ((M55-N55)/2)</f>
        <v>124.31</v>
      </c>
      <c r="Q55" s="68">
        <f>(Table1[[#This Row],[Close]]-Table1[[#This Row],[Alert Price]])/Table1[[#This Row],[Alert Price]]</f>
        <v>8.1650711929852834E-2</v>
      </c>
      <c r="R55" s="46">
        <f t="array" ref="R55">_FV(Table1[[#This Row],[Company]],"Beta")</f>
        <v>0.58689999999999998</v>
      </c>
      <c r="S55" s="47" t="str">
        <f t="array" ref="S55">IF(_FV(Table1[[#This Row],[Company]],"Market cap",TRUE) &lt; 2000000000, "Small Cap", IF(_FV(Table1[[#This Row],[Company]],"Market cap",TRUE) &lt; 10000000000,"Medium Cap","Large Cap"))</f>
        <v>Large Cap</v>
      </c>
    </row>
    <row r="56" spans="1:19">
      <c r="A56" s="42" t="e" vm="56">
        <v>#VALUE!</v>
      </c>
      <c r="B56" s="42" t="str" cm="1">
        <f t="array" ref="B56">_FV(A56,"Ticker symbol",TRUE)</f>
        <v>PINS</v>
      </c>
      <c r="C56" s="61"/>
      <c r="D56" s="42" t="s">
        <v>19</v>
      </c>
      <c r="E56" s="48" t="str" cm="1">
        <f t="array" ref="E56">_FV(Table1[[#This Row],[Company]],"Industry")</f>
        <v>Software &amp; IT Services</v>
      </c>
      <c r="F56" s="43" cm="1">
        <f t="array" ref="F56">_FV(Table1[[#This Row],[Company]],"Previous close",TRUE)</f>
        <v>27.42</v>
      </c>
      <c r="G56" s="43" cm="1">
        <f t="array" ref="G56">_FV(Table1[[#This Row],[Company]],"Open")</f>
        <v>27.32</v>
      </c>
      <c r="H56" s="43" cm="1">
        <f t="array" ref="H56">_FV(Table1[[#This Row],[Company]],"High")</f>
        <v>27.35</v>
      </c>
      <c r="I56" s="43" cm="1">
        <f t="array" ref="I56">_FV(Table1[[#This Row],[Company]],"Low")</f>
        <v>26.094999999999999</v>
      </c>
      <c r="J56" s="43" cm="1">
        <f t="array" ref="J56">_FV(Table1[[#This Row],[Company]],"Price")</f>
        <v>26.56</v>
      </c>
      <c r="K56" s="43" cm="1">
        <f t="array" ref="K56">_FV(Table1[[#This Row],[Company]],"Change")</f>
        <v>-0.86</v>
      </c>
      <c r="L56" s="44" cm="1">
        <f t="array" ref="L56">_FV(Table1[[#This Row],[Company]],"Change (%)",TRUE)</f>
        <v>-3.1364000000000003E-2</v>
      </c>
      <c r="M56" s="45" cm="1">
        <f t="array" ref="M56">_FV(Table1[[#This Row],[Company]],"52 week high",TRUE)</f>
        <v>36.83</v>
      </c>
      <c r="N56" s="45" cm="1">
        <f t="array" ref="N56">_FV(Table1[[#This Row],[Company]],"52 week low",TRUE)</f>
        <v>10.1</v>
      </c>
      <c r="O56" s="63">
        <f>IFERROR(_FV(A56,"P/E",TRUE),"")</f>
        <v>0</v>
      </c>
      <c r="P56" s="45">
        <f>N56 + ((M56-N56)/2)</f>
        <v>23.464999999999996</v>
      </c>
      <c r="Q56" s="68">
        <f>(Table1[[#This Row],[Close]]-Table1[[#This Row],[Alert Price]])/Table1[[#This Row],[Alert Price]]</f>
        <v>0.13189857234178576</v>
      </c>
      <c r="R56" s="46" t="e" cm="1" vm="23">
        <f t="array" ref="R56">_FV(Table1[[#This Row],[Company]],"Beta")</f>
        <v>#VALUE!</v>
      </c>
      <c r="S56" s="47" t="str" cm="1">
        <f t="array" ref="S56">IF(_FV(Table1[[#This Row],[Company]],"Market cap",TRUE) &lt; 2000000000, "Small Cap", IF(_FV(Table1[[#This Row],[Company]],"Market cap",TRUE) &lt; 10000000000,"Medium Cap","Large Cap"))</f>
        <v>Large Cap</v>
      </c>
    </row>
    <row r="57" spans="1:19">
      <c r="A57" s="42" t="e" vm="57">
        <v>#VALUE!</v>
      </c>
      <c r="B57" s="42" t="str">
        <f t="array" ref="B57">_FV(A57,"Ticker symbol",TRUE)</f>
        <v>PRPL</v>
      </c>
      <c r="C57" s="61">
        <v>2</v>
      </c>
      <c r="D57" s="42" t="s">
        <v>23</v>
      </c>
      <c r="E57" s="48" t="str">
        <f t="array" ref="E57">_FV(Table1[[#This Row],[Company]],"Industry")</f>
        <v>Specialty Retailers</v>
      </c>
      <c r="F57" s="43">
        <f t="array" ref="F57">_FV(Table1[[#This Row],[Company]],"Previous close",TRUE)</f>
        <v>18.47</v>
      </c>
      <c r="G57" s="43">
        <f t="array" ref="G57">_FV(Table1[[#This Row],[Company]],"Open")</f>
        <v>18.559999999999999</v>
      </c>
      <c r="H57" s="43">
        <f t="array" ref="H57">_FV(Table1[[#This Row],[Company]],"High")</f>
        <v>19.8</v>
      </c>
      <c r="I57" s="43">
        <f t="array" ref="I57">_FV(Table1[[#This Row],[Company]],"Low")</f>
        <v>18.36</v>
      </c>
      <c r="J57" s="43">
        <f t="array" ref="J57">_FV(Table1[[#This Row],[Company]],"Price")</f>
        <v>19.73</v>
      </c>
      <c r="K57" s="43">
        <f t="array" ref="K57">_FV(Table1[[#This Row],[Company]],"Change")</f>
        <v>1.26</v>
      </c>
      <c r="L57" s="44">
        <f t="array" ref="L57">_FV(Table1[[#This Row],[Company]],"Change (%)",TRUE)</f>
        <v>6.8219000000000002E-2</v>
      </c>
      <c r="M57" s="45">
        <f t="array" ref="M57">_FV(Table1[[#This Row],[Company]],"52 week high",TRUE)</f>
        <v>19.73</v>
      </c>
      <c r="N57" s="45">
        <f t="array" ref="N57">_FV(Table1[[#This Row],[Company]],"52 week low",TRUE)</f>
        <v>4.42</v>
      </c>
      <c r="O57" s="63" t="str">
        <f>IFERROR(_FV(A57,"P/E",TRUE),"")</f>
        <v/>
      </c>
      <c r="P57" s="45">
        <f>N57 + ((M57-N57)/2)</f>
        <v>12.074999999999999</v>
      </c>
      <c r="Q57" s="68">
        <f>(Table1[[#This Row],[Close]]-Table1[[#This Row],[Alert Price]])/Table1[[#This Row],[Alert Price]]</f>
        <v>0.63395445134575579</v>
      </c>
      <c r="R57" s="46">
        <f t="array" ref="R57">_FV(Table1[[#This Row],[Company]],"Beta")</f>
        <v>1.8046</v>
      </c>
      <c r="S57" s="47" t="str">
        <f t="array" ref="S57">IF(_FV(Table1[[#This Row],[Company]],"Market cap",TRUE) &lt; 2000000000, "Small Cap", IF(_FV(Table1[[#This Row],[Company]],"Market cap",TRUE) &lt; 10000000000,"Medium Cap","Large Cap"))</f>
        <v>Small Cap</v>
      </c>
    </row>
    <row r="58" spans="1:19">
      <c r="A58" s="42" t="e" vm="58">
        <v>#VALUE!</v>
      </c>
      <c r="B58" s="42" t="str" cm="1">
        <f t="array" ref="B58">_FV(A58,"Ticker symbol",TRUE)</f>
        <v>PSX</v>
      </c>
      <c r="C58" s="61"/>
      <c r="D58" s="42" t="s">
        <v>28</v>
      </c>
      <c r="E58" s="42" t="str" cm="1">
        <f t="array" ref="E58">_FV(Table1[[#This Row],[Company]],"Industry")</f>
        <v>Oil &amp; Gas</v>
      </c>
      <c r="F58" s="43" cm="1">
        <f t="array" ref="F58">_FV(Table1[[#This Row],[Company]],"Previous close",TRUE)</f>
        <v>58.98</v>
      </c>
      <c r="G58" s="43" cm="1">
        <f t="array" ref="G58">_FV(Table1[[#This Row],[Company]],"Open")</f>
        <v>58.73</v>
      </c>
      <c r="H58" s="43" cm="1">
        <f t="array" ref="H58">_FV(Table1[[#This Row],[Company]],"High")</f>
        <v>61.12</v>
      </c>
      <c r="I58" s="43" cm="1">
        <f t="array" ref="I58">_FV(Table1[[#This Row],[Company]],"Low")</f>
        <v>58.72</v>
      </c>
      <c r="J58" s="43" cm="1">
        <f t="array" ref="J58">_FV(Table1[[#This Row],[Company]],"Price")</f>
        <v>61.06</v>
      </c>
      <c r="K58" s="43" cm="1">
        <f t="array" ref="K58">_FV(Table1[[#This Row],[Company]],"Change")</f>
        <v>2.08</v>
      </c>
      <c r="L58" s="44" cm="1">
        <f t="array" ref="L58">_FV(Table1[[#This Row],[Company]],"Change (%)",TRUE)</f>
        <v>3.5265999999999999E-2</v>
      </c>
      <c r="M58" s="45" cm="1">
        <f t="array" ref="M58">_FV(Table1[[#This Row],[Company]],"52 week high",TRUE)</f>
        <v>119.92</v>
      </c>
      <c r="N58" s="45" cm="1">
        <f t="array" ref="N58">_FV(Table1[[#This Row],[Company]],"52 week low",TRUE)</f>
        <v>40.04</v>
      </c>
      <c r="O58" s="63">
        <f>IFERROR(_FV(A58,"P/E",TRUE),"")</f>
        <v>75.125100000000003</v>
      </c>
      <c r="P58" s="45">
        <f>N58 + ((M58-N58)/2)</f>
        <v>79.97999999999999</v>
      </c>
      <c r="Q58" s="68">
        <f>(Table1[[#This Row],[Close]]-Table1[[#This Row],[Alert Price]])/Table1[[#This Row],[Alert Price]]</f>
        <v>-0.23655913978494611</v>
      </c>
      <c r="R58" s="46" cm="1">
        <f t="array" ref="R58">_FV(Table1[[#This Row],[Company]],"Beta")</f>
        <v>1.5826</v>
      </c>
      <c r="S58" s="47" t="str" cm="1">
        <f t="array" ref="S58">IF(_FV(Table1[[#This Row],[Company]],"Market cap",TRUE) &lt; 2000000000, "Small Cap", IF(_FV(Table1[[#This Row],[Company]],"Market cap",TRUE) &lt; 10000000000,"Medium Cap","Large Cap"))</f>
        <v>Large Cap</v>
      </c>
    </row>
    <row r="59" spans="1:19">
      <c r="A59" s="42" t="e" vm="59">
        <v>#VALUE!</v>
      </c>
      <c r="B59" s="42" t="str" cm="1">
        <f t="array" ref="B59">_FV(A59,"Ticker symbol",TRUE)</f>
        <v>QCOM</v>
      </c>
      <c r="C59" s="61"/>
      <c r="D59" s="42" t="s">
        <v>27</v>
      </c>
      <c r="E59" s="48" t="str" cm="1">
        <f t="array" ref="E59">_FV(Table1[[#This Row],[Company]],"Industry")</f>
        <v>Semiconductors &amp; Semiconductor Equipment</v>
      </c>
      <c r="F59" s="43" cm="1">
        <f t="array" ref="F59">_FV(Table1[[#This Row],[Company]],"Previous close",TRUE)</f>
        <v>93.25</v>
      </c>
      <c r="G59" s="43" cm="1">
        <f t="array" ref="G59">_FV(Table1[[#This Row],[Company]],"Open")</f>
        <v>93</v>
      </c>
      <c r="H59" s="43" cm="1">
        <f t="array" ref="H59">_FV(Table1[[#This Row],[Company]],"High")</f>
        <v>93.52</v>
      </c>
      <c r="I59" s="43" cm="1">
        <f t="array" ref="I59">_FV(Table1[[#This Row],[Company]],"Low")</f>
        <v>91.56</v>
      </c>
      <c r="J59" s="43" cm="1">
        <f t="array" ref="J59">_FV(Table1[[#This Row],[Company]],"Price")</f>
        <v>92.51</v>
      </c>
      <c r="K59" s="43" cm="1">
        <f t="array" ref="K59">_FV(Table1[[#This Row],[Company]],"Change")</f>
        <v>-0.74</v>
      </c>
      <c r="L59" s="44" cm="1">
        <f t="array" ref="L59">_FV(Table1[[#This Row],[Company]],"Change (%)",TRUE)</f>
        <v>-7.9360000000000003E-3</v>
      </c>
      <c r="M59" s="45" cm="1">
        <f t="array" ref="M59">_FV(Table1[[#This Row],[Company]],"52 week high",TRUE)</f>
        <v>96.17</v>
      </c>
      <c r="N59" s="45" cm="1">
        <f t="array" ref="N59">_FV(Table1[[#This Row],[Company]],"52 week low",TRUE)</f>
        <v>58</v>
      </c>
      <c r="O59" s="63">
        <f>IFERROR(_FV(A59,"P/E",TRUE),"")</f>
        <v>27.676300000000001</v>
      </c>
      <c r="P59" s="45">
        <f>N59 + ((M59-N59)/2)</f>
        <v>77.085000000000008</v>
      </c>
      <c r="Q59" s="68">
        <f>(Table1[[#This Row],[Close]]-Table1[[#This Row],[Alert Price]])/Table1[[#This Row],[Alert Price]]</f>
        <v>0.20010378153985853</v>
      </c>
      <c r="R59" s="46" cm="1">
        <f t="array" ref="R59">_FV(Table1[[#This Row],[Company]],"Beta")</f>
        <v>1.3554999999999999</v>
      </c>
      <c r="S59" s="47" t="str" cm="1">
        <f t="array" ref="S59">IF(_FV(Table1[[#This Row],[Company]],"Market cap",TRUE) &lt; 2000000000, "Small Cap", IF(_FV(Table1[[#This Row],[Company]],"Market cap",TRUE) &lt; 10000000000,"Medium Cap","Large Cap"))</f>
        <v>Large Cap</v>
      </c>
    </row>
    <row r="60" spans="1:19">
      <c r="A60" s="42" t="e" vm="60">
        <v>#VALUE!</v>
      </c>
      <c r="B60" s="42" t="str">
        <f t="array" ref="B60">_FV(A60,"Ticker symbol",TRUE)</f>
        <v>ROKU</v>
      </c>
      <c r="C60" s="61">
        <v>1</v>
      </c>
      <c r="D60" s="42" t="s">
        <v>25</v>
      </c>
      <c r="E60" s="48" t="str">
        <f t="array" ref="E60">_FV(Table1[[#This Row],[Company]],"Industry")</f>
        <v>Media &amp; Publishing</v>
      </c>
      <c r="F60" s="43">
        <f t="array" ref="F60">_FV(Table1[[#This Row],[Company]],"Previous close",TRUE)</f>
        <v>149.69</v>
      </c>
      <c r="G60" s="43">
        <f t="array" ref="G60">_FV(Table1[[#This Row],[Company]],"Open")</f>
        <v>147.82</v>
      </c>
      <c r="H60" s="43">
        <f t="array" ref="H60">_FV(Table1[[#This Row],[Company]],"High")</f>
        <v>159.88</v>
      </c>
      <c r="I60" s="43">
        <f t="array" ref="I60">_FV(Table1[[#This Row],[Company]],"Low")</f>
        <v>147.26</v>
      </c>
      <c r="J60" s="43">
        <f t="array" ref="J60">_FV(Table1[[#This Row],[Company]],"Price")</f>
        <v>153.05000000000001</v>
      </c>
      <c r="K60" s="43">
        <f t="array" ref="K60">_FV(Table1[[#This Row],[Company]],"Change")</f>
        <v>3.36</v>
      </c>
      <c r="L60" s="44">
        <f t="array" ref="L60">_FV(Table1[[#This Row],[Company]],"Change (%)",TRUE)</f>
        <v>2.2446000000000001E-2</v>
      </c>
      <c r="M60" s="45">
        <f t="array" ref="M60">_FV(Table1[[#This Row],[Company]],"52 week high",TRUE)</f>
        <v>176.55</v>
      </c>
      <c r="N60" s="45">
        <f t="array" ref="N60">_FV(Table1[[#This Row],[Company]],"52 week low",TRUE)</f>
        <v>58.22</v>
      </c>
      <c r="O60" s="63" t="str">
        <f>IFERROR(_FV(A60,"P/E",TRUE),"")</f>
        <v/>
      </c>
      <c r="P60" s="45">
        <f>N60 + ((M60-N60)/2)</f>
        <v>117.38500000000001</v>
      </c>
      <c r="Q60" s="68">
        <f>(Table1[[#This Row],[Close]]-Table1[[#This Row],[Alert Price]])/Table1[[#This Row],[Alert Price]]</f>
        <v>0.30382927972057761</v>
      </c>
      <c r="R60" s="46" t="e" vm="23">
        <f t="array" ref="R60">_FV(Table1[[#This Row],[Company]],"Beta")</f>
        <v>#VALUE!</v>
      </c>
      <c r="S60" s="47" t="str">
        <f t="array" ref="S60">IF(_FV(Table1[[#This Row],[Company]],"Market cap",TRUE) &lt; 2000000000, "Small Cap", IF(_FV(Table1[[#This Row],[Company]],"Market cap",TRUE) &lt; 10000000000,"Medium Cap","Large Cap"))</f>
        <v>Large Cap</v>
      </c>
    </row>
    <row r="61" spans="1:19">
      <c r="A61" s="42" t="e" vm="61">
        <v>#VALUE!</v>
      </c>
      <c r="B61" s="42" t="str" cm="1">
        <f t="array" ref="B61">_FV(A61,"Ticker symbol",TRUE)</f>
        <v>ROST</v>
      </c>
      <c r="C61" s="61"/>
      <c r="D61" s="42" t="s">
        <v>23</v>
      </c>
      <c r="E61" s="42" t="str" cm="1">
        <f t="array" ref="E61">_FV(Table1[[#This Row],[Company]],"Industry")</f>
        <v>Specialty Retailers</v>
      </c>
      <c r="F61" s="43" cm="1">
        <f t="array" ref="F61">_FV(Table1[[#This Row],[Company]],"Previous close",TRUE)</f>
        <v>84.72</v>
      </c>
      <c r="G61" s="43" cm="1">
        <f t="array" ref="G61">_FV(Table1[[#This Row],[Company]],"Open")</f>
        <v>84.85</v>
      </c>
      <c r="H61" s="43" cm="1">
        <f t="array" ref="H61">_FV(Table1[[#This Row],[Company]],"High")</f>
        <v>87.75</v>
      </c>
      <c r="I61" s="43" cm="1">
        <f t="array" ref="I61">_FV(Table1[[#This Row],[Company]],"Low")</f>
        <v>84.489000000000004</v>
      </c>
      <c r="J61" s="43" cm="1">
        <f t="array" ref="J61">_FV(Table1[[#This Row],[Company]],"Price")</f>
        <v>86.79</v>
      </c>
      <c r="K61" s="43" cm="1">
        <f t="array" ref="K61">_FV(Table1[[#This Row],[Company]],"Change")</f>
        <v>2.0699999999999998</v>
      </c>
      <c r="L61" s="44" cm="1">
        <f t="array" ref="L61">_FV(Table1[[#This Row],[Company]],"Change (%)",TRUE)</f>
        <v>2.4432999999999996E-2</v>
      </c>
      <c r="M61" s="45" cm="1">
        <f t="array" ref="M61">_FV(Table1[[#This Row],[Company]],"52 week high",TRUE)</f>
        <v>124.16</v>
      </c>
      <c r="N61" s="45" cm="1">
        <f t="array" ref="N61">_FV(Table1[[#This Row],[Company]],"52 week low",TRUE)</f>
        <v>56.3</v>
      </c>
      <c r="O61" s="63">
        <f>IFERROR(_FV(A61,"P/E",TRUE),"")</f>
        <v>32.833599999999997</v>
      </c>
      <c r="P61" s="45">
        <f>N61 + ((M61-N61)/2)</f>
        <v>90.22999999999999</v>
      </c>
      <c r="Q61" s="68">
        <f>(Table1[[#This Row],[Close]]-Table1[[#This Row],[Alert Price]])/Table1[[#This Row],[Alert Price]]</f>
        <v>-3.8124792197716764E-2</v>
      </c>
      <c r="R61" s="46" cm="1">
        <f t="array" ref="R61">_FV(Table1[[#This Row],[Company]],"Beta")</f>
        <v>0.79459999999999997</v>
      </c>
      <c r="S61" s="47" t="str" cm="1">
        <f t="array" ref="S61">IF(_FV(Table1[[#This Row],[Company]],"Market cap",TRUE) &lt; 2000000000, "Small Cap", IF(_FV(Table1[[#This Row],[Company]],"Market cap",TRUE) &lt; 10000000000,"Medium Cap","Large Cap"))</f>
        <v>Large Cap</v>
      </c>
    </row>
    <row r="62" spans="1:19">
      <c r="A62" s="42" t="e" vm="62">
        <v>#VALUE!</v>
      </c>
      <c r="B62" s="42" t="str" cm="1">
        <f t="array" ref="B62">_FV(A62,"Ticker symbol",TRUE)</f>
        <v>RTX</v>
      </c>
      <c r="C62" s="61"/>
      <c r="D62" s="42" t="s">
        <v>21</v>
      </c>
      <c r="E62" s="42" t="str" cm="1">
        <f t="array" ref="E62">_FV(Table1[[#This Row],[Company]],"Industry")</f>
        <v>Aerospace &amp; Defense</v>
      </c>
      <c r="F62" s="43" cm="1">
        <f t="array" ref="F62">_FV(Table1[[#This Row],[Company]],"Previous close",TRUE)</f>
        <v>58.11</v>
      </c>
      <c r="G62" s="43" cm="1">
        <f t="array" ref="G62">_FV(Table1[[#This Row],[Company]],"Open")</f>
        <v>59.1</v>
      </c>
      <c r="H62" s="43" cm="1">
        <f t="array" ref="H62">_FV(Table1[[#This Row],[Company]],"High")</f>
        <v>60.2</v>
      </c>
      <c r="I62" s="43" cm="1">
        <f t="array" ref="I62">_FV(Table1[[#This Row],[Company]],"Low")</f>
        <v>58.77</v>
      </c>
      <c r="J62" s="43" cm="1">
        <f t="array" ref="J62">_FV(Table1[[#This Row],[Company]],"Price")</f>
        <v>59.64</v>
      </c>
      <c r="K62" s="43" cm="1">
        <f t="array" ref="K62">_FV(Table1[[#This Row],[Company]],"Change")</f>
        <v>1.53</v>
      </c>
      <c r="L62" s="44" cm="1">
        <f t="array" ref="L62">_FV(Table1[[#This Row],[Company]],"Change (%)",TRUE)</f>
        <v>2.6328999999999998E-2</v>
      </c>
      <c r="M62" s="45" cm="1">
        <f t="array" ref="M62">_FV(Table1[[#This Row],[Company]],"52 week high",TRUE)</f>
        <v>93.447500000000005</v>
      </c>
      <c r="N62" s="45" cm="1">
        <f t="array" ref="N62">_FV(Table1[[#This Row],[Company]],"52 week low",TRUE)</f>
        <v>40.709000000000003</v>
      </c>
      <c r="O62" s="63">
        <f>IFERROR(_FV(A62,"P/E",TRUE),"")</f>
        <v>12.2332</v>
      </c>
      <c r="P62" s="45">
        <f>N62 + ((M62-N62)/2)</f>
        <v>67.078249999999997</v>
      </c>
      <c r="Q62" s="68">
        <f>(Table1[[#This Row],[Close]]-Table1[[#This Row],[Alert Price]])/Table1[[#This Row],[Alert Price]]</f>
        <v>-0.11088914812178309</v>
      </c>
      <c r="R62" s="46" cm="1">
        <f t="array" ref="R62">_FV(Table1[[#This Row],[Company]],"Beta")</f>
        <v>1.3857999999999999</v>
      </c>
      <c r="S62" s="47" t="str" cm="1">
        <f t="array" ref="S62">IF(_FV(Table1[[#This Row],[Company]],"Market cap",TRUE) &lt; 2000000000, "Small Cap", IF(_FV(Table1[[#This Row],[Company]],"Market cap",TRUE) &lt; 10000000000,"Medium Cap","Large Cap"))</f>
        <v>Large Cap</v>
      </c>
    </row>
    <row r="63" spans="1:19">
      <c r="A63" s="42" t="e" vm="63">
        <v>#VALUE!</v>
      </c>
      <c r="B63" s="42" t="str" cm="1">
        <f t="array" ref="B63">_FV(A63,"Ticker symbol",TRUE)</f>
        <v>SHAK</v>
      </c>
      <c r="C63" s="61"/>
      <c r="D63" s="42" t="s">
        <v>23</v>
      </c>
      <c r="E63" s="48" t="str" cm="1">
        <f t="array" ref="E63">_FV(Table1[[#This Row],[Company]],"Industry")</f>
        <v>Hotels &amp; Entertainment Services</v>
      </c>
      <c r="F63" s="43" cm="1">
        <f t="array" ref="F63">_FV(Table1[[#This Row],[Company]],"Previous close",TRUE)</f>
        <v>48.26</v>
      </c>
      <c r="G63" s="43" cm="1">
        <f t="array" ref="G63">_FV(Table1[[#This Row],[Company]],"Open")</f>
        <v>48.13</v>
      </c>
      <c r="H63" s="43" cm="1">
        <f t="array" ref="H63">_FV(Table1[[#This Row],[Company]],"High")</f>
        <v>48.5</v>
      </c>
      <c r="I63" s="43" cm="1">
        <f t="array" ref="I63">_FV(Table1[[#This Row],[Company]],"Low")</f>
        <v>47.17</v>
      </c>
      <c r="J63" s="43" cm="1">
        <f t="array" ref="J63">_FV(Table1[[#This Row],[Company]],"Price")</f>
        <v>48.29</v>
      </c>
      <c r="K63" s="43" cm="1">
        <f t="array" ref="K63">_FV(Table1[[#This Row],[Company]],"Change")</f>
        <v>0.03</v>
      </c>
      <c r="L63" s="44" cm="1">
        <f t="array" ref="L63">_FV(Table1[[#This Row],[Company]],"Change (%)",TRUE)</f>
        <v>6.2160000000000004E-4</v>
      </c>
      <c r="M63" s="45" cm="1">
        <f t="array" ref="M63">_FV(Table1[[#This Row],[Company]],"52 week high",TRUE)</f>
        <v>105.84</v>
      </c>
      <c r="N63" s="45" cm="1">
        <f t="array" ref="N63">_FV(Table1[[#This Row],[Company]],"52 week low",TRUE)</f>
        <v>30.01</v>
      </c>
      <c r="O63" s="63">
        <f>IFERROR(_FV(A63,"P/E",TRUE),"")</f>
        <v>93.960499999999996</v>
      </c>
      <c r="P63" s="45">
        <f>N63 + ((M63-N63)/2)</f>
        <v>67.924999999999997</v>
      </c>
      <c r="Q63" s="68">
        <f>(Table1[[#This Row],[Close]]-Table1[[#This Row],[Alert Price]])/Table1[[#This Row],[Alert Price]]</f>
        <v>-0.28906882591093114</v>
      </c>
      <c r="R63" s="46" cm="1">
        <f t="array" ref="R63">_FV(Table1[[#This Row],[Company]],"Beta")</f>
        <v>1.6994</v>
      </c>
      <c r="S63" s="47" t="str" cm="1">
        <f t="array" ref="S63">IF(_FV(Table1[[#This Row],[Company]],"Market cap",TRUE) &lt; 2000000000, "Small Cap", IF(_FV(Table1[[#This Row],[Company]],"Market cap",TRUE) &lt; 10000000000,"Medium Cap","Large Cap"))</f>
        <v>Small Cap</v>
      </c>
    </row>
    <row r="64" spans="1:19">
      <c r="A64" s="42" t="e" vm="64">
        <v>#VALUE!</v>
      </c>
      <c r="B64" s="42" t="str" cm="1">
        <f t="array" ref="B64">_FV(A64,"Ticker symbol",TRUE)</f>
        <v>SHLL</v>
      </c>
      <c r="C64" s="61"/>
      <c r="D64" s="42" t="s">
        <v>23</v>
      </c>
      <c r="E64" s="48" t="str" cm="1">
        <f t="array" ref="E64">_FV(Table1[[#This Row],[Company]],"Industry")</f>
        <v>Holding Companies</v>
      </c>
      <c r="F64" s="43" cm="1">
        <f t="array" ref="F64">_FV(Table1[[#This Row],[Company]],"Previous close",TRUE)</f>
        <v>26.91</v>
      </c>
      <c r="G64" s="43" cm="1">
        <f t="array" ref="G64">_FV(Table1[[#This Row],[Company]],"Open")</f>
        <v>26.75</v>
      </c>
      <c r="H64" s="43" cm="1">
        <f t="array" ref="H64">_FV(Table1[[#This Row],[Company]],"High")</f>
        <v>28.25</v>
      </c>
      <c r="I64" s="43" cm="1">
        <f t="array" ref="I64">_FV(Table1[[#This Row],[Company]],"Low")</f>
        <v>25.75</v>
      </c>
      <c r="J64" s="43" cm="1">
        <f t="array" ref="J64">_FV(Table1[[#This Row],[Company]],"Price")</f>
        <v>26.89</v>
      </c>
      <c r="K64" s="43" cm="1">
        <f t="array" ref="K64">_FV(Table1[[#This Row],[Company]],"Change")</f>
        <v>-0.02</v>
      </c>
      <c r="L64" s="44" cm="1">
        <f t="array" ref="L64">_FV(Table1[[#This Row],[Company]],"Change (%)",TRUE)</f>
        <v>-7.4319999999999996E-4</v>
      </c>
      <c r="M64" s="45" cm="1">
        <f t="array" ref="M64">_FV(Table1[[#This Row],[Company]],"52 week high",TRUE)</f>
        <v>34.67</v>
      </c>
      <c r="N64" s="45" cm="1">
        <f t="array" ref="N64">_FV(Table1[[#This Row],[Company]],"52 week low",TRUE)</f>
        <v>9.5</v>
      </c>
      <c r="O64" s="63">
        <f>IFERROR(_FV(A64,"P/E",TRUE),"")</f>
        <v>0</v>
      </c>
      <c r="P64" s="45">
        <f>N64 + ((M64-N64)/2)</f>
        <v>22.085000000000001</v>
      </c>
      <c r="Q64" s="68">
        <f>(Table1[[#This Row],[Close]]-Table1[[#This Row],[Alert Price]])/Table1[[#This Row],[Alert Price]]</f>
        <v>0.21756848539732848</v>
      </c>
      <c r="R64" s="46" t="e" cm="1" vm="23">
        <f t="array" ref="R64">_FV(Table1[[#This Row],[Company]],"Beta")</f>
        <v>#VALUE!</v>
      </c>
      <c r="S64" s="47" t="str" cm="1">
        <f t="array" ref="S64">IF(_FV(Table1[[#This Row],[Company]],"Market cap",TRUE) &lt; 2000000000, "Small Cap", IF(_FV(Table1[[#This Row],[Company]],"Market cap",TRUE) &lt; 10000000000,"Medium Cap","Large Cap"))</f>
        <v>Small Cap</v>
      </c>
    </row>
    <row r="65" spans="1:19">
      <c r="A65" s="42" t="e" vm="65">
        <v>#VALUE!</v>
      </c>
      <c r="B65" s="42" t="str" cm="1">
        <f t="array" ref="B65">_FV(A65,"Ticker symbol",TRUE)</f>
        <v>SHOP</v>
      </c>
      <c r="C65" s="61">
        <v>2</v>
      </c>
      <c r="D65" s="42" t="s">
        <v>27</v>
      </c>
      <c r="E65" s="48" t="str" cm="1">
        <f t="array" ref="E65">_FV(Table1[[#This Row],[Company]],"Industry")</f>
        <v>Software &amp; IT Services</v>
      </c>
      <c r="F65" s="43" cm="1">
        <f t="array" ref="F65">_FV(Table1[[#This Row],[Company]],"Previous close",TRUE)</f>
        <v>1040.02</v>
      </c>
      <c r="G65" s="43" cm="1">
        <f t="array" ref="G65">_FV(Table1[[#This Row],[Company]],"Open")</f>
        <v>1040.02</v>
      </c>
      <c r="H65" s="43" cm="1">
        <f t="array" ref="H65">_FV(Table1[[#This Row],[Company]],"High")</f>
        <v>1044.8498999999999</v>
      </c>
      <c r="I65" s="43" cm="1">
        <f t="array" ref="I65">_FV(Table1[[#This Row],[Company]],"Low")</f>
        <v>1018.1301</v>
      </c>
      <c r="J65" s="43" cm="1">
        <f t="array" ref="J65">_FV(Table1[[#This Row],[Company]],"Price")</f>
        <v>1031.8599999999999</v>
      </c>
      <c r="K65" s="43" cm="1">
        <f t="array" ref="K65">_FV(Table1[[#This Row],[Company]],"Change")</f>
        <v>-8.16</v>
      </c>
      <c r="L65" s="44" cm="1">
        <f t="array" ref="L65">_FV(Table1[[#This Row],[Company]],"Change (%)",TRUE)</f>
        <v>-7.8459999999999988E-3</v>
      </c>
      <c r="M65" s="45" cm="1">
        <f t="array" ref="M65">_FV(Table1[[#This Row],[Company]],"52 week high",TRUE)</f>
        <v>1059.44</v>
      </c>
      <c r="N65" s="45" cm="1">
        <f t="array" ref="N65">_FV(Table1[[#This Row],[Company]],"52 week low",TRUE)</f>
        <v>282.08</v>
      </c>
      <c r="O65" s="63">
        <f>IFERROR(_FV(A65,"P/E",TRUE),"")</f>
        <v>0</v>
      </c>
      <c r="P65" s="45">
        <f>N65 + ((M65-N65)/2)</f>
        <v>670.76</v>
      </c>
      <c r="Q65" s="68">
        <f>(Table1[[#This Row],[Close]]-Table1[[#This Row],[Alert Price]])/Table1[[#This Row],[Alert Price]]</f>
        <v>0.53834456437473899</v>
      </c>
      <c r="R65" s="46" cm="1">
        <f t="array" ref="R65">_FV(Table1[[#This Row],[Company]],"Beta")</f>
        <v>1.6053999999999999</v>
      </c>
      <c r="S65" s="47" t="str" cm="1">
        <f t="array" ref="S65">IF(_FV(Table1[[#This Row],[Company]],"Market cap",TRUE) &lt; 2000000000, "Small Cap", IF(_FV(Table1[[#This Row],[Company]],"Market cap",TRUE) &lt; 10000000000,"Medium Cap","Large Cap"))</f>
        <v>Large Cap</v>
      </c>
    </row>
    <row r="66" spans="1:19">
      <c r="A66" s="42" t="e" vm="66">
        <v>#VALUE!</v>
      </c>
      <c r="B66" s="42" t="str">
        <f t="array" ref="B66">_FV(A66,"Ticker symbol",TRUE)</f>
        <v>SPCE</v>
      </c>
      <c r="C66" s="61">
        <v>2</v>
      </c>
      <c r="D66" s="42" t="s">
        <v>21</v>
      </c>
      <c r="E66" s="48" t="str">
        <f t="array" ref="E66">_FV(Table1[[#This Row],[Company]],"Industry")</f>
        <v>Holding Companies</v>
      </c>
      <c r="F66" s="43">
        <f t="array" ref="F66">_FV(Table1[[#This Row],[Company]],"Previous close",TRUE)</f>
        <v>19.46</v>
      </c>
      <c r="G66" s="43">
        <f t="array" ref="G66">_FV(Table1[[#This Row],[Company]],"Open")</f>
        <v>19.32</v>
      </c>
      <c r="H66" s="43">
        <f t="array" ref="H66">_FV(Table1[[#This Row],[Company]],"High")</f>
        <v>19.98</v>
      </c>
      <c r="I66" s="43">
        <f t="array" ref="I66">_FV(Table1[[#This Row],[Company]],"Low")</f>
        <v>18.27</v>
      </c>
      <c r="J66" s="43">
        <f t="array" ref="J66">_FV(Table1[[#This Row],[Company]],"Price")</f>
        <v>19.25</v>
      </c>
      <c r="K66" s="43">
        <f t="array" ref="K66">_FV(Table1[[#This Row],[Company]],"Change")</f>
        <v>-0.21</v>
      </c>
      <c r="L66" s="44">
        <f t="array" ref="L66">_FV(Table1[[#This Row],[Company]],"Change (%)",TRUE)</f>
        <v>-1.0791E-2</v>
      </c>
      <c r="M66" s="45">
        <f t="array" ref="M66">_FV(Table1[[#This Row],[Company]],"52 week high",TRUE)</f>
        <v>42.49</v>
      </c>
      <c r="N66" s="45">
        <f t="array" ref="N66">_FV(Table1[[#This Row],[Company]],"52 week low",TRUE)</f>
        <v>6.9</v>
      </c>
      <c r="O66" s="63">
        <f>IFERROR(_FV(A66,"P/E",TRUE),"")</f>
        <v>0</v>
      </c>
      <c r="P66" s="45">
        <f>N66 + ((M66-N66)/2)</f>
        <v>24.695</v>
      </c>
      <c r="Q66" s="68">
        <f>(Table1[[#This Row],[Close]]-Table1[[#This Row],[Alert Price]])/Table1[[#This Row],[Alert Price]]</f>
        <v>-0.22048997772828507</v>
      </c>
      <c r="R66" s="46" t="e" vm="23">
        <f t="array" ref="R66">_FV(Table1[[#This Row],[Company]],"Beta")</f>
        <v>#VALUE!</v>
      </c>
      <c r="S66" s="47" t="str">
        <f t="array" ref="S66">IF(_FV(Table1[[#This Row],[Company]],"Market cap",TRUE) &lt; 2000000000, "Small Cap", IF(_FV(Table1[[#This Row],[Company]],"Market cap",TRUE) &lt; 10000000000,"Medium Cap","Large Cap"))</f>
        <v>Medium Cap</v>
      </c>
    </row>
    <row r="67" spans="1:19">
      <c r="A67" s="42" t="e" vm="67">
        <v>#VALUE!</v>
      </c>
      <c r="B67" s="42" t="str" cm="1">
        <f t="array" ref="B67">_FV(A67,"Ticker symbol",TRUE)</f>
        <v>SPOT</v>
      </c>
      <c r="C67" s="61"/>
      <c r="D67" s="42" t="s">
        <v>25</v>
      </c>
      <c r="E67" s="48" t="str" cm="1">
        <f t="array" ref="E67">_FV(Table1[[#This Row],[Company]],"Industry")</f>
        <v>Software &amp; IT Services</v>
      </c>
      <c r="F67" s="43" cm="1">
        <f t="array" ref="F67">_FV(Table1[[#This Row],[Company]],"Previous close",TRUE)</f>
        <v>274.79000000000002</v>
      </c>
      <c r="G67" s="43" cm="1">
        <f t="array" ref="G67">_FV(Table1[[#This Row],[Company]],"Open")</f>
        <v>275.45</v>
      </c>
      <c r="H67" s="43" cm="1">
        <f t="array" ref="H67">_FV(Table1[[#This Row],[Company]],"High")</f>
        <v>278.93</v>
      </c>
      <c r="I67" s="43" cm="1">
        <f t="array" ref="I67">_FV(Table1[[#This Row],[Company]],"Low")</f>
        <v>273.52</v>
      </c>
      <c r="J67" s="43" cm="1">
        <f t="array" ref="J67">_FV(Table1[[#This Row],[Company]],"Price")</f>
        <v>278.24</v>
      </c>
      <c r="K67" s="43" cm="1">
        <f t="array" ref="K67">_FV(Table1[[#This Row],[Company]],"Change")</f>
        <v>3.45</v>
      </c>
      <c r="L67" s="44" cm="1">
        <f t="array" ref="L67">_FV(Table1[[#This Row],[Company]],"Change (%)",TRUE)</f>
        <v>1.2555E-2</v>
      </c>
      <c r="M67" s="45" cm="1">
        <f t="array" ref="M67">_FV(Table1[[#This Row],[Company]],"52 week high",TRUE)</f>
        <v>279.76</v>
      </c>
      <c r="N67" s="45" cm="1">
        <f t="array" ref="N67">_FV(Table1[[#This Row],[Company]],"52 week low",TRUE)</f>
        <v>109.18</v>
      </c>
      <c r="O67" s="63">
        <f>IFERROR(_FV(A67,"P/E",TRUE),"")</f>
        <v>0</v>
      </c>
      <c r="P67" s="45">
        <f>N67 + ((M67-N67)/2)</f>
        <v>194.47</v>
      </c>
      <c r="Q67" s="68">
        <f>(Table1[[#This Row],[Close]]-Table1[[#This Row],[Alert Price]])/Table1[[#This Row],[Alert Price]]</f>
        <v>0.43076052861623909</v>
      </c>
      <c r="R67" s="46" t="e" cm="1" vm="23">
        <f t="array" ref="R67">_FV(Table1[[#This Row],[Company]],"Beta")</f>
        <v>#VALUE!</v>
      </c>
      <c r="S67" s="47" t="str" cm="1">
        <f t="array" ref="S67">IF(_FV(Table1[[#This Row],[Company]],"Market cap",TRUE) &lt; 2000000000, "Small Cap", IF(_FV(Table1[[#This Row],[Company]],"Market cap",TRUE) &lt; 10000000000,"Medium Cap","Large Cap"))</f>
        <v>Large Cap</v>
      </c>
    </row>
    <row r="68" spans="1:19">
      <c r="A68" s="42" t="e" vm="68">
        <v>#VALUE!</v>
      </c>
      <c r="B68" s="42" t="str">
        <f t="array" ref="B68">_FV(A68,"Ticker symbol",TRUE)</f>
        <v>SQ</v>
      </c>
      <c r="C68" s="61">
        <v>2</v>
      </c>
      <c r="D68" s="42" t="s">
        <v>27</v>
      </c>
      <c r="E68" s="48" t="str">
        <f t="array" ref="E68">_FV(Table1[[#This Row],[Company]],"Industry")</f>
        <v>Software &amp; IT Services</v>
      </c>
      <c r="F68" s="43">
        <f t="array" ref="F68">_FV(Table1[[#This Row],[Company]],"Previous close",TRUE)</f>
        <v>129.38999999999999</v>
      </c>
      <c r="G68" s="43">
        <f t="array" ref="G68">_FV(Table1[[#This Row],[Company]],"Open")</f>
        <v>128.38999999999999</v>
      </c>
      <c r="H68" s="43">
        <f t="array" ref="H68">_FV(Table1[[#This Row],[Company]],"High")</f>
        <v>129.6</v>
      </c>
      <c r="I68" s="43">
        <f t="array" ref="I68">_FV(Table1[[#This Row],[Company]],"Low")</f>
        <v>125.255</v>
      </c>
      <c r="J68" s="43">
        <f t="array" ref="J68">_FV(Table1[[#This Row],[Company]],"Price")</f>
        <v>128.05000000000001</v>
      </c>
      <c r="K68" s="43">
        <f t="array" ref="K68">_FV(Table1[[#This Row],[Company]],"Change")</f>
        <v>-1.34</v>
      </c>
      <c r="L68" s="44">
        <f t="array" ref="L68">_FV(Table1[[#This Row],[Company]],"Change (%)",TRUE)</f>
        <v>-1.0356000000000001E-2</v>
      </c>
      <c r="M68" s="45">
        <f t="array" ref="M68">_FV(Table1[[#This Row],[Company]],"52 week high",TRUE)</f>
        <v>133.81</v>
      </c>
      <c r="N68" s="45">
        <f t="array" ref="N68">_FV(Table1[[#This Row],[Company]],"52 week low",TRUE)</f>
        <v>32.33</v>
      </c>
      <c r="O68" s="63">
        <f>IFERROR(_FV(A68,"P/E",TRUE),"")</f>
        <v>278.46769999999998</v>
      </c>
      <c r="P68" s="45">
        <f>N68 + ((M68-N68)/2)</f>
        <v>83.07</v>
      </c>
      <c r="Q68" s="68">
        <f>(Table1[[#This Row],[Close]]-Table1[[#This Row],[Alert Price]])/Table1[[#This Row],[Alert Price]]</f>
        <v>0.5414710485133023</v>
      </c>
      <c r="R68" s="46">
        <f t="array" ref="R68">_FV(Table1[[#This Row],[Company]],"Beta")</f>
        <v>2.7115</v>
      </c>
      <c r="S68" s="47" t="str">
        <f t="array" ref="S68">IF(_FV(Table1[[#This Row],[Company]],"Market cap",TRUE) &lt; 2000000000, "Small Cap", IF(_FV(Table1[[#This Row],[Company]],"Market cap",TRUE) &lt; 10000000000,"Medium Cap","Large Cap"))</f>
        <v>Large Cap</v>
      </c>
    </row>
    <row r="69" spans="1:19">
      <c r="A69" s="42" t="e" vm="69">
        <v>#VALUE!</v>
      </c>
      <c r="B69" s="42" t="str">
        <f t="array" ref="B69">_FV(A69,"Ticker symbol",TRUE)</f>
        <v>STAG</v>
      </c>
      <c r="C69" s="61"/>
      <c r="D69" s="42" t="s">
        <v>22</v>
      </c>
      <c r="E69" s="48" t="str">
        <f t="array" ref="E69">_FV(Table1[[#This Row],[Company]],"Industry")</f>
        <v>Residential &amp; Commercial REIT</v>
      </c>
      <c r="F69" s="43">
        <f t="array" ref="F69">_FV(Table1[[#This Row],[Company]],"Previous close",TRUE)</f>
        <v>28.84</v>
      </c>
      <c r="G69" s="43">
        <f t="array" ref="G69">_FV(Table1[[#This Row],[Company]],"Open")</f>
        <v>28.87</v>
      </c>
      <c r="H69" s="43">
        <f t="array" ref="H69">_FV(Table1[[#This Row],[Company]],"High")</f>
        <v>29.37</v>
      </c>
      <c r="I69" s="43">
        <f t="array" ref="I69">_FV(Table1[[#This Row],[Company]],"Low")</f>
        <v>28.414999999999999</v>
      </c>
      <c r="J69" s="43">
        <f t="array" ref="J69">_FV(Table1[[#This Row],[Company]],"Price")</f>
        <v>29.31</v>
      </c>
      <c r="K69" s="43">
        <f t="array" ref="K69">_FV(Table1[[#This Row],[Company]],"Change")</f>
        <v>0.47</v>
      </c>
      <c r="L69" s="44">
        <f t="array" ref="L69">_FV(Table1[[#This Row],[Company]],"Change (%)",TRUE)</f>
        <v>1.6296999999999999E-2</v>
      </c>
      <c r="M69" s="45">
        <f t="array" ref="M69">_FV(Table1[[#This Row],[Company]],"52 week high",TRUE)</f>
        <v>33.479999999999997</v>
      </c>
      <c r="N69" s="45">
        <f t="array" ref="N69">_FV(Table1[[#This Row],[Company]],"52 week low",TRUE)</f>
        <v>17.54</v>
      </c>
      <c r="O69" s="63">
        <f>IFERROR(_FV(A69,"P/E",TRUE),"")</f>
        <v>40.648899999999998</v>
      </c>
      <c r="P69" s="45">
        <f>N69 + ((M69-N69)/2)</f>
        <v>25.509999999999998</v>
      </c>
      <c r="Q69" s="68">
        <f>(Table1[[#This Row],[Close]]-Table1[[#This Row],[Alert Price]])/Table1[[#This Row],[Alert Price]]</f>
        <v>0.14896119168953356</v>
      </c>
      <c r="R69" s="46">
        <f t="array" ref="R69">_FV(Table1[[#This Row],[Company]],"Beta")</f>
        <v>1.1386000000000001</v>
      </c>
      <c r="S69" s="47" t="str">
        <f t="array" ref="S69">IF(_FV(Table1[[#This Row],[Company]],"Market cap",TRUE) &lt; 2000000000, "Small Cap", IF(_FV(Table1[[#This Row],[Company]],"Market cap",TRUE) &lt; 10000000000,"Medium Cap","Large Cap"))</f>
        <v>Medium Cap</v>
      </c>
    </row>
    <row r="70" spans="1:19">
      <c r="A70" s="42" t="e" vm="70">
        <v>#VALUE!</v>
      </c>
      <c r="B70" s="42" t="str" cm="1">
        <f t="array" ref="B70">_FV(A70,"Ticker symbol",TRUE)</f>
        <v>T</v>
      </c>
      <c r="C70" s="61"/>
      <c r="D70" s="42" t="s">
        <v>25</v>
      </c>
      <c r="E70" s="42" t="str" cm="1">
        <f t="array" ref="E70">_FV(Table1[[#This Row],[Company]],"Industry")</f>
        <v>Telecommunications Services</v>
      </c>
      <c r="F70" s="43" cm="1">
        <f t="array" ref="F70">_FV(Table1[[#This Row],[Company]],"Previous close",TRUE)</f>
        <v>29.54</v>
      </c>
      <c r="G70" s="43" cm="1">
        <f t="array" ref="G70">_FV(Table1[[#This Row],[Company]],"Open")</f>
        <v>29.5</v>
      </c>
      <c r="H70" s="43" cm="1">
        <f t="array" ref="H70">_FV(Table1[[#This Row],[Company]],"High")</f>
        <v>30.225000000000001</v>
      </c>
      <c r="I70" s="43" cm="1">
        <f t="array" ref="I70">_FV(Table1[[#This Row],[Company]],"Low")</f>
        <v>29.45</v>
      </c>
      <c r="J70" s="43" cm="1">
        <f t="array" ref="J70">_FV(Table1[[#This Row],[Company]],"Price")</f>
        <v>30.13</v>
      </c>
      <c r="K70" s="43" cm="1">
        <f t="array" ref="K70">_FV(Table1[[#This Row],[Company]],"Change")</f>
        <v>0.59</v>
      </c>
      <c r="L70" s="44" cm="1">
        <f t="array" ref="L70">_FV(Table1[[#This Row],[Company]],"Change (%)",TRUE)</f>
        <v>1.9973000000000001E-2</v>
      </c>
      <c r="M70" s="45" cm="1">
        <f t="array" ref="M70">_FV(Table1[[#This Row],[Company]],"52 week high",TRUE)</f>
        <v>39.700000000000003</v>
      </c>
      <c r="N70" s="45" cm="1">
        <f t="array" ref="N70">_FV(Table1[[#This Row],[Company]],"52 week low",TRUE)</f>
        <v>26.08</v>
      </c>
      <c r="O70" s="63">
        <f>IFERROR(_FV(A70,"P/E",TRUE),"")</f>
        <v>15.028</v>
      </c>
      <c r="P70" s="45">
        <f>N70 + ((M70-N70)/2)</f>
        <v>32.89</v>
      </c>
      <c r="Q70" s="68">
        <f>(Table1[[#This Row],[Close]]-Table1[[#This Row],[Alert Price]])/Table1[[#This Row],[Alert Price]]</f>
        <v>-8.3916083916083961E-2</v>
      </c>
      <c r="R70" s="46" cm="1">
        <f t="array" ref="R70">_FV(Table1[[#This Row],[Company]],"Beta")</f>
        <v>0.67849999999999999</v>
      </c>
      <c r="S70" s="47" t="str" cm="1">
        <f t="array" ref="S70">IF(_FV(Table1[[#This Row],[Company]],"Market cap",TRUE) &lt; 2000000000, "Small Cap", IF(_FV(Table1[[#This Row],[Company]],"Market cap",TRUE) &lt; 10000000000,"Medium Cap","Large Cap"))</f>
        <v>Large Cap</v>
      </c>
    </row>
    <row r="71" spans="1:19">
      <c r="A71" s="42" t="e" vm="71">
        <v>#VALUE!</v>
      </c>
      <c r="B71" s="42" t="str" cm="1">
        <f t="array" ref="B71">_FV(A71,"Ticker symbol",TRUE)</f>
        <v>TDOC</v>
      </c>
      <c r="C71" s="61">
        <v>3</v>
      </c>
      <c r="D71" s="42" t="s">
        <v>20</v>
      </c>
      <c r="E71" s="42" t="str" cm="1">
        <f t="array" ref="E71">_FV(Table1[[#This Row],[Company]],"Industry")</f>
        <v>Healthcare Providers &amp; Services</v>
      </c>
      <c r="F71" s="43" cm="1">
        <f t="array" ref="F71">_FV(Table1[[#This Row],[Company]],"Previous close",TRUE)</f>
        <v>228.43</v>
      </c>
      <c r="G71" s="43" cm="1">
        <f t="array" ref="G71">_FV(Table1[[#This Row],[Company]],"Open")</f>
        <v>228</v>
      </c>
      <c r="H71" s="43" cm="1">
        <f t="array" ref="H71">_FV(Table1[[#This Row],[Company]],"High")</f>
        <v>230.4</v>
      </c>
      <c r="I71" s="43" cm="1">
        <f t="array" ref="I71">_FV(Table1[[#This Row],[Company]],"Low")</f>
        <v>224.19900000000001</v>
      </c>
      <c r="J71" s="43" cm="1">
        <f t="array" ref="J71">_FV(Table1[[#This Row],[Company]],"Price")</f>
        <v>228.98</v>
      </c>
      <c r="K71" s="43" cm="1">
        <f t="array" ref="K71">_FV(Table1[[#This Row],[Company]],"Change")</f>
        <v>0.55000000000000004</v>
      </c>
      <c r="L71" s="44" cm="1">
        <f t="array" ref="L71">_FV(Table1[[#This Row],[Company]],"Change (%)",TRUE)</f>
        <v>2.408E-3</v>
      </c>
      <c r="M71" s="45" cm="1">
        <f t="array" ref="M71">_FV(Table1[[#This Row],[Company]],"52 week high",TRUE)</f>
        <v>229.41499999999999</v>
      </c>
      <c r="N71" s="45" cm="1">
        <f t="array" ref="N71">_FV(Table1[[#This Row],[Company]],"52 week low",TRUE)</f>
        <v>54.581000000000003</v>
      </c>
      <c r="O71" s="63">
        <f>IFERROR(_FV(A71,"P/E",TRUE),"")</f>
        <v>0</v>
      </c>
      <c r="P71" s="45">
        <f>N71 + ((M71-N71)/2)</f>
        <v>141.99799999999999</v>
      </c>
      <c r="Q71" s="68">
        <f>(Table1[[#This Row],[Close]]-Table1[[#This Row],[Alert Price]])/Table1[[#This Row],[Alert Price]]</f>
        <v>0.6125579233510331</v>
      </c>
      <c r="R71" s="46" cm="1">
        <f t="array" ref="R71">_FV(Table1[[#This Row],[Company]],"Beta")</f>
        <v>0.47149999999999997</v>
      </c>
      <c r="S71" s="47" t="str" cm="1">
        <f t="array" ref="S71">IF(_FV(Table1[[#This Row],[Company]],"Market cap",TRUE) &lt; 2000000000, "Small Cap", IF(_FV(Table1[[#This Row],[Company]],"Market cap",TRUE) &lt; 10000000000,"Medium Cap","Large Cap"))</f>
        <v>Large Cap</v>
      </c>
    </row>
    <row r="72" spans="1:19">
      <c r="A72" s="42" t="e" vm="72">
        <v>#VALUE!</v>
      </c>
      <c r="B72" s="42" t="str" cm="1">
        <f t="array" ref="B72">_FV(A72,"Ticker symbol",TRUE)</f>
        <v>UBER</v>
      </c>
      <c r="C72" s="61"/>
      <c r="D72" s="42" t="s">
        <v>21</v>
      </c>
      <c r="E72" s="48" t="str" cm="1">
        <f t="array" ref="E72">_FV(Table1[[#This Row],[Company]],"Industry")</f>
        <v>Software &amp; IT Services</v>
      </c>
      <c r="F72" s="43" cm="1">
        <f t="array" ref="F72">_FV(Table1[[#This Row],[Company]],"Previous close",TRUE)</f>
        <v>33.15</v>
      </c>
      <c r="G72" s="43" cm="1">
        <f t="array" ref="G72">_FV(Table1[[#This Row],[Company]],"Open")</f>
        <v>33.14</v>
      </c>
      <c r="H72" s="43" cm="1">
        <f t="array" ref="H72">_FV(Table1[[#This Row],[Company]],"High")</f>
        <v>33.549999999999997</v>
      </c>
      <c r="I72" s="43" cm="1">
        <f t="array" ref="I72">_FV(Table1[[#This Row],[Company]],"Low")</f>
        <v>32.65</v>
      </c>
      <c r="J72" s="43" cm="1">
        <f t="array" ref="J72">_FV(Table1[[#This Row],[Company]],"Price")</f>
        <v>33.14</v>
      </c>
      <c r="K72" s="43" cm="1">
        <f t="array" ref="K72">_FV(Table1[[#This Row],[Company]],"Change")</f>
        <v>-0.01</v>
      </c>
      <c r="L72" s="44" cm="1">
        <f t="array" ref="L72">_FV(Table1[[#This Row],[Company]],"Change (%)",TRUE)</f>
        <v>-3.0170000000000002E-4</v>
      </c>
      <c r="M72" s="45" cm="1">
        <f t="array" ref="M72">_FV(Table1[[#This Row],[Company]],"52 week high",TRUE)</f>
        <v>45.627000000000002</v>
      </c>
      <c r="N72" s="45" cm="1">
        <f t="array" ref="N72">_FV(Table1[[#This Row],[Company]],"52 week low",TRUE)</f>
        <v>13.71</v>
      </c>
      <c r="O72" s="63">
        <f>IFERROR(_FV(A72,"P/E",TRUE),"")</f>
        <v>0</v>
      </c>
      <c r="P72" s="45">
        <f>N72 + ((M72-N72)/2)</f>
        <v>29.668500000000002</v>
      </c>
      <c r="Q72" s="68">
        <f>(Table1[[#This Row],[Close]]-Table1[[#This Row],[Alert Price]])/Table1[[#This Row],[Alert Price]]</f>
        <v>0.11700962300082575</v>
      </c>
      <c r="R72" s="46" t="e" cm="1" vm="23">
        <f t="array" ref="R72">_FV(Table1[[#This Row],[Company]],"Beta")</f>
        <v>#VALUE!</v>
      </c>
      <c r="S72" s="47" t="str" cm="1">
        <f t="array" ref="S72">IF(_FV(Table1[[#This Row],[Company]],"Market cap",TRUE) &lt; 2000000000, "Small Cap", IF(_FV(Table1[[#This Row],[Company]],"Market cap",TRUE) &lt; 10000000000,"Medium Cap","Large Cap"))</f>
        <v>Large Cap</v>
      </c>
    </row>
    <row r="73" spans="1:19">
      <c r="A73" s="42" t="e" vm="73">
        <v>#VALUE!</v>
      </c>
      <c r="B73" s="42" t="str">
        <f t="array" ref="B73">_FV(A73,"Ticker symbol",TRUE)</f>
        <v>ULTA</v>
      </c>
      <c r="C73" s="61"/>
      <c r="D73" s="42"/>
      <c r="E73" s="48" t="str">
        <f t="array" ref="E73">_FV(Table1[[#This Row],[Company]],"Industry")</f>
        <v>Specialty Retailers</v>
      </c>
      <c r="F73" s="43">
        <f t="array" ref="F73">_FV(Table1[[#This Row],[Company]],"Previous close",TRUE)</f>
        <v>192.3</v>
      </c>
      <c r="G73" s="43">
        <f t="array" ref="G73">_FV(Table1[[#This Row],[Company]],"Open")</f>
        <v>193.13</v>
      </c>
      <c r="H73" s="43">
        <f t="array" ref="H73">_FV(Table1[[#This Row],[Company]],"High")</f>
        <v>196.53</v>
      </c>
      <c r="I73" s="43">
        <f t="array" ref="I73">_FV(Table1[[#This Row],[Company]],"Low")</f>
        <v>191.84</v>
      </c>
      <c r="J73" s="43">
        <f t="array" ref="J73">_FV(Table1[[#This Row],[Company]],"Price")</f>
        <v>195.99</v>
      </c>
      <c r="K73" s="43">
        <f t="array" ref="K73">_FV(Table1[[#This Row],[Company]],"Change")</f>
        <v>3.69</v>
      </c>
      <c r="L73" s="44">
        <f t="array" ref="L73">_FV(Table1[[#This Row],[Company]],"Change (%)",TRUE)</f>
        <v>1.9189000000000001E-2</v>
      </c>
      <c r="M73" s="45">
        <f t="array" ref="M73">_FV(Table1[[#This Row],[Company]],"52 week high",TRUE)</f>
        <v>368.83</v>
      </c>
      <c r="N73" s="45">
        <f t="array" ref="N73">_FV(Table1[[#This Row],[Company]],"52 week low",TRUE)</f>
        <v>124.05</v>
      </c>
      <c r="O73" s="63">
        <f>IFERROR(_FV(A73,"P/E",TRUE),"")</f>
        <v>25.622</v>
      </c>
      <c r="P73" s="45">
        <f>N73 + ((M73-N73)/2)</f>
        <v>246.44</v>
      </c>
      <c r="Q73" s="68">
        <f>(Table1[[#This Row],[Close]]-Table1[[#This Row],[Alert Price]])/Table1[[#This Row],[Alert Price]]</f>
        <v>-0.20471514364551205</v>
      </c>
      <c r="R73" s="46">
        <f t="array" ref="R73">_FV(Table1[[#This Row],[Company]],"Beta")</f>
        <v>1.4442999999999999</v>
      </c>
      <c r="S73" s="47" t="str">
        <f t="array" ref="S73">IF(_FV(Table1[[#This Row],[Company]],"Market cap",TRUE) &lt; 2000000000, "Small Cap", IF(_FV(Table1[[#This Row],[Company]],"Market cap",TRUE) &lt; 10000000000,"Medium Cap","Large Cap"))</f>
        <v>Large Cap</v>
      </c>
    </row>
    <row r="74" spans="1:19">
      <c r="A74" s="42" t="e" vm="74">
        <v>#VALUE!</v>
      </c>
      <c r="B74" s="42" t="str" cm="1">
        <f t="array" ref="B74">_FV(A74,"Ticker symbol",TRUE)</f>
        <v>UNH</v>
      </c>
      <c r="C74" s="61"/>
      <c r="D74" s="42" t="s">
        <v>20</v>
      </c>
      <c r="E74" s="48" t="str" cm="1">
        <f t="array" ref="E74">_FV(Table1[[#This Row],[Company]],"Industry")</f>
        <v>Healthcare Providers &amp; Services</v>
      </c>
      <c r="F74" s="43" cm="1">
        <f t="array" ref="F74">_FV(Table1[[#This Row],[Company]],"Previous close",TRUE)</f>
        <v>291.16000000000003</v>
      </c>
      <c r="G74" s="43" cm="1">
        <f t="array" ref="G74">_FV(Table1[[#This Row],[Company]],"Open")</f>
        <v>294.24</v>
      </c>
      <c r="H74" s="43" cm="1">
        <f t="array" ref="H74">_FV(Table1[[#This Row],[Company]],"High")</f>
        <v>294.24</v>
      </c>
      <c r="I74" s="43" cm="1">
        <f t="array" ref="I74">_FV(Table1[[#This Row],[Company]],"Low")</f>
        <v>287.10059999999999</v>
      </c>
      <c r="J74" s="43" cm="1">
        <f t="array" ref="J74">_FV(Table1[[#This Row],[Company]],"Price")</f>
        <v>291.23</v>
      </c>
      <c r="K74" s="43" cm="1">
        <f t="array" ref="K74">_FV(Table1[[#This Row],[Company]],"Change")</f>
        <v>7.0000000000000007E-2</v>
      </c>
      <c r="L74" s="44" cm="1">
        <f t="array" ref="L74">_FV(Table1[[#This Row],[Company]],"Change (%)",TRUE)</f>
        <v>2.4039999999999999E-4</v>
      </c>
      <c r="M74" s="45" cm="1">
        <f t="array" ref="M74">_FV(Table1[[#This Row],[Company]],"52 week high",TRUE)</f>
        <v>315.83999999999997</v>
      </c>
      <c r="N74" s="45" cm="1">
        <f t="array" ref="N74">_FV(Table1[[#This Row],[Company]],"52 week low",TRUE)</f>
        <v>187.72</v>
      </c>
      <c r="O74" s="63">
        <f>IFERROR(_FV(A74,"P/E",TRUE),"")</f>
        <v>20.3857</v>
      </c>
      <c r="P74" s="45">
        <f>N74 + ((M74-N74)/2)</f>
        <v>251.77999999999997</v>
      </c>
      <c r="Q74" s="68">
        <f>(Table1[[#This Row],[Close]]-Table1[[#This Row],[Alert Price]])/Table1[[#This Row],[Alert Price]]</f>
        <v>0.15668440702200354</v>
      </c>
      <c r="R74" s="46" cm="1">
        <f t="array" ref="R74">_FV(Table1[[#This Row],[Company]],"Beta")</f>
        <v>0.71489999999999998</v>
      </c>
      <c r="S74" s="47" t="str" cm="1">
        <f t="array" ref="S74">IF(_FV(Table1[[#This Row],[Company]],"Market cap",TRUE) &lt; 2000000000, "Small Cap", IF(_FV(Table1[[#This Row],[Company]],"Market cap",TRUE) &lt; 10000000000,"Medium Cap","Large Cap"))</f>
        <v>Large Cap</v>
      </c>
    </row>
    <row r="75" spans="1:19">
      <c r="A75" s="42" t="e" vm="75">
        <v>#VALUE!</v>
      </c>
      <c r="B75" s="42" t="str">
        <f t="array" ref="B75">_FV(A75,"Ticker symbol",TRUE)</f>
        <v>UNM</v>
      </c>
      <c r="C75" s="61"/>
      <c r="D75" s="42" t="s">
        <v>24</v>
      </c>
      <c r="E75" s="48" t="str">
        <f t="array" ref="E75">_FV(Table1[[#This Row],[Company]],"Industry")</f>
        <v>Insurance</v>
      </c>
      <c r="F75" s="43">
        <f t="array" ref="F75">_FV(Table1[[#This Row],[Company]],"Previous close",TRUE)</f>
        <v>15.48</v>
      </c>
      <c r="G75" s="43">
        <f t="array" ref="G75">_FV(Table1[[#This Row],[Company]],"Open")</f>
        <v>15.59</v>
      </c>
      <c r="H75" s="43">
        <f t="array" ref="H75">_FV(Table1[[#This Row],[Company]],"High")</f>
        <v>16.495000000000001</v>
      </c>
      <c r="I75" s="43">
        <f t="array" ref="I75">_FV(Table1[[#This Row],[Company]],"Low")</f>
        <v>15.48</v>
      </c>
      <c r="J75" s="43">
        <f t="array" ref="J75">_FV(Table1[[#This Row],[Company]],"Price")</f>
        <v>16.45</v>
      </c>
      <c r="K75" s="43">
        <f t="array" ref="K75">_FV(Table1[[#This Row],[Company]],"Change")</f>
        <v>0.97</v>
      </c>
      <c r="L75" s="44">
        <f t="array" ref="L75">_FV(Table1[[#This Row],[Company]],"Change (%)",TRUE)</f>
        <v>6.2660999999999994E-2</v>
      </c>
      <c r="M75" s="45">
        <f t="array" ref="M75">_FV(Table1[[#This Row],[Company]],"52 week high",TRUE)</f>
        <v>33.734999999999999</v>
      </c>
      <c r="N75" s="45">
        <f t="array" ref="N75">_FV(Table1[[#This Row],[Company]],"52 week low",TRUE)</f>
        <v>9.58</v>
      </c>
      <c r="O75" s="63">
        <f>IFERROR(_FV(A75,"P/E",TRUE),"")</f>
        <v>3.2774999999999999</v>
      </c>
      <c r="P75" s="45">
        <f>N75 + ((M75-N75)/2)</f>
        <v>21.657499999999999</v>
      </c>
      <c r="Q75" s="68">
        <f>(Table1[[#This Row],[Close]]-Table1[[#This Row],[Alert Price]])/Table1[[#This Row],[Alert Price]]</f>
        <v>-0.24044788179614451</v>
      </c>
      <c r="R75" s="46">
        <f t="array" ref="R75">_FV(Table1[[#This Row],[Company]],"Beta")</f>
        <v>1.6657999999999999</v>
      </c>
      <c r="S75" s="47" t="str">
        <f t="array" ref="S75">IF(_FV(Table1[[#This Row],[Company]],"Market cap",TRUE) &lt; 2000000000, "Small Cap", IF(_FV(Table1[[#This Row],[Company]],"Market cap",TRUE) &lt; 10000000000,"Medium Cap","Large Cap"))</f>
        <v>Medium Cap</v>
      </c>
    </row>
    <row r="76" spans="1:19">
      <c r="A76" s="42" t="e" vm="76">
        <v>#VALUE!</v>
      </c>
      <c r="B76" s="42" t="str" cm="1">
        <f t="array" ref="B76">_FV(A76,"Ticker symbol",TRUE)</f>
        <v>USB</v>
      </c>
      <c r="C76" s="61"/>
      <c r="D76" s="42" t="s">
        <v>24</v>
      </c>
      <c r="E76" s="42" t="str" cm="1">
        <f t="array" ref="E76">_FV(Table1[[#This Row],[Company]],"Industry")</f>
        <v>Banking Services</v>
      </c>
      <c r="F76" s="43" cm="1">
        <f t="array" ref="F76">_FV(Table1[[#This Row],[Company]],"Previous close",TRUE)</f>
        <v>34.22</v>
      </c>
      <c r="G76" s="43" cm="1">
        <f t="array" ref="G76">_FV(Table1[[#This Row],[Company]],"Open")</f>
        <v>34.42</v>
      </c>
      <c r="H76" s="43" cm="1">
        <f t="array" ref="H76">_FV(Table1[[#This Row],[Company]],"High")</f>
        <v>36.49</v>
      </c>
      <c r="I76" s="43" cm="1">
        <f t="array" ref="I76">_FV(Table1[[#This Row],[Company]],"Low")</f>
        <v>34.25</v>
      </c>
      <c r="J76" s="43" cm="1">
        <f t="array" ref="J76">_FV(Table1[[#This Row],[Company]],"Price")</f>
        <v>36.44</v>
      </c>
      <c r="K76" s="43" cm="1">
        <f t="array" ref="K76">_FV(Table1[[#This Row],[Company]],"Change")</f>
        <v>2.2200000000000002</v>
      </c>
      <c r="L76" s="44" cm="1">
        <f t="array" ref="L76">_FV(Table1[[#This Row],[Company]],"Change (%)",TRUE)</f>
        <v>6.4874000000000001E-2</v>
      </c>
      <c r="M76" s="45" cm="1">
        <f t="array" ref="M76">_FV(Table1[[#This Row],[Company]],"52 week high",TRUE)</f>
        <v>61.11</v>
      </c>
      <c r="N76" s="45" cm="1">
        <f t="array" ref="N76">_FV(Table1[[#This Row],[Company]],"52 week low",TRUE)</f>
        <v>28.36</v>
      </c>
      <c r="O76" s="63">
        <f>IFERROR(_FV(A76,"P/E",TRUE),"")</f>
        <v>8.8381000000000007</v>
      </c>
      <c r="P76" s="45">
        <f>N76 + ((M76-N76)/2)</f>
        <v>44.734999999999999</v>
      </c>
      <c r="Q76" s="68">
        <f>(Table1[[#This Row],[Close]]-Table1[[#This Row],[Alert Price]])/Table1[[#This Row],[Alert Price]]</f>
        <v>-0.18542528221750312</v>
      </c>
      <c r="R76" s="46" cm="1">
        <f t="array" ref="R76">_FV(Table1[[#This Row],[Company]],"Beta")</f>
        <v>1.1673</v>
      </c>
      <c r="S76" s="47" t="str" cm="1">
        <f t="array" ref="S76">IF(_FV(Table1[[#This Row],[Company]],"Market cap",TRUE) &lt; 2000000000, "Small Cap", IF(_FV(Table1[[#This Row],[Company]],"Market cap",TRUE) &lt; 10000000000,"Medium Cap","Large Cap"))</f>
        <v>Large Cap</v>
      </c>
    </row>
    <row r="77" spans="1:19">
      <c r="A77" s="42" t="e" vm="77">
        <v>#VALUE!</v>
      </c>
      <c r="B77" s="42" t="str" cm="1">
        <f t="array" ref="B77">_FV(A77,"Ticker symbol",TRUE)</f>
        <v>V</v>
      </c>
      <c r="C77" s="61"/>
      <c r="D77" s="42" t="s">
        <v>19</v>
      </c>
      <c r="E77" s="42" t="str" cm="1">
        <f t="array" ref="E77">_FV(Table1[[#This Row],[Company]],"Industry")</f>
        <v>Software &amp; IT Services</v>
      </c>
      <c r="F77" s="43" cm="1">
        <f t="array" ref="F77">_FV(Table1[[#This Row],[Company]],"Previous close",TRUE)</f>
        <v>192.21</v>
      </c>
      <c r="G77" s="43" cm="1">
        <f t="array" ref="G77">_FV(Table1[[#This Row],[Company]],"Open")</f>
        <v>191.65</v>
      </c>
      <c r="H77" s="43" cm="1">
        <f t="array" ref="H77">_FV(Table1[[#This Row],[Company]],"High")</f>
        <v>192.82</v>
      </c>
      <c r="I77" s="43" cm="1">
        <f t="array" ref="I77">_FV(Table1[[#This Row],[Company]],"Low")</f>
        <v>189.44</v>
      </c>
      <c r="J77" s="43" cm="1">
        <f t="array" ref="J77">_FV(Table1[[#This Row],[Company]],"Price")</f>
        <v>192.55</v>
      </c>
      <c r="K77" s="43" cm="1">
        <f t="array" ref="K77">_FV(Table1[[#This Row],[Company]],"Change")</f>
        <v>0.34</v>
      </c>
      <c r="L77" s="44" cm="1">
        <f t="array" ref="L77">_FV(Table1[[#This Row],[Company]],"Change (%)",TRUE)</f>
        <v>1.769E-3</v>
      </c>
      <c r="M77" s="45" cm="1">
        <f t="array" ref="M77">_FV(Table1[[#This Row],[Company]],"52 week high",TRUE)</f>
        <v>214.17</v>
      </c>
      <c r="N77" s="45" cm="1">
        <f t="array" ref="N77">_FV(Table1[[#This Row],[Company]],"52 week low",TRUE)</f>
        <v>133.93</v>
      </c>
      <c r="O77" s="63">
        <f>IFERROR(_FV(A77,"P/E",TRUE),"")</f>
        <v>34.619599999999998</v>
      </c>
      <c r="P77" s="45">
        <f>N77 + ((M77-N77)/2)</f>
        <v>174.05</v>
      </c>
      <c r="Q77" s="68">
        <f>(Table1[[#This Row],[Close]]-Table1[[#This Row],[Alert Price]])/Table1[[#This Row],[Alert Price]]</f>
        <v>0.10629129560471129</v>
      </c>
      <c r="R77" s="46" cm="1">
        <f t="array" ref="R77">_FV(Table1[[#This Row],[Company]],"Beta")</f>
        <v>0.90549999999999997</v>
      </c>
      <c r="S77" s="47" t="str" cm="1">
        <f t="array" ref="S77">IF(_FV(Table1[[#This Row],[Company]],"Market cap",TRUE) &lt; 2000000000, "Small Cap", IF(_FV(Table1[[#This Row],[Company]],"Market cap",TRUE) &lt; 10000000000,"Medium Cap","Large Cap"))</f>
        <v>Large Cap</v>
      </c>
    </row>
    <row r="78" spans="1:19">
      <c r="A78" s="42" t="e" vm="78">
        <v>#VALUE!</v>
      </c>
      <c r="B78" s="42" t="str" cm="1">
        <f t="array" ref="B78">_FV(A78,"Ticker symbol",TRUE)</f>
        <v>VEEV</v>
      </c>
      <c r="C78" s="61"/>
      <c r="D78" s="42" t="s">
        <v>20</v>
      </c>
      <c r="E78" s="48" t="str" cm="1">
        <f t="array" ref="E78">_FV(Table1[[#This Row],[Company]],"Industry")</f>
        <v>Healthcare Equipment &amp; Supplies</v>
      </c>
      <c r="F78" s="43" cm="1">
        <f t="array" ref="F78">_FV(Table1[[#This Row],[Company]],"Previous close",TRUE)</f>
        <v>256.69</v>
      </c>
      <c r="G78" s="43" cm="1">
        <f t="array" ref="G78">_FV(Table1[[#This Row],[Company]],"Open")</f>
        <v>256.19</v>
      </c>
      <c r="H78" s="43" cm="1">
        <f t="array" ref="H78">_FV(Table1[[#This Row],[Company]],"High")</f>
        <v>258.23</v>
      </c>
      <c r="I78" s="43" cm="1">
        <f t="array" ref="I78">_FV(Table1[[#This Row],[Company]],"Low")</f>
        <v>251.31</v>
      </c>
      <c r="J78" s="43" cm="1">
        <f t="array" ref="J78">_FV(Table1[[#This Row],[Company]],"Price")</f>
        <v>254.16</v>
      </c>
      <c r="K78" s="43" cm="1">
        <f t="array" ref="K78">_FV(Table1[[#This Row],[Company]],"Change")</f>
        <v>-2.5299999999999998</v>
      </c>
      <c r="L78" s="44" cm="1">
        <f t="array" ref="L78">_FV(Table1[[#This Row],[Company]],"Change (%)",TRUE)</f>
        <v>-9.8560000000000002E-3</v>
      </c>
      <c r="M78" s="45" cm="1">
        <f t="array" ref="M78">_FV(Table1[[#This Row],[Company]],"52 week high",TRUE)</f>
        <v>260.61</v>
      </c>
      <c r="N78" s="45" cm="1">
        <f t="array" ref="N78">_FV(Table1[[#This Row],[Company]],"52 week low",TRUE)</f>
        <v>118.11</v>
      </c>
      <c r="O78" s="63">
        <f>IFERROR(_FV(A78,"P/E",TRUE),"")</f>
        <v>140.65899999999999</v>
      </c>
      <c r="P78" s="45">
        <f>N78 + ((M78-N78)/2)</f>
        <v>189.36</v>
      </c>
      <c r="Q78" s="68">
        <f>(Table1[[#This Row],[Close]]-Table1[[#This Row],[Alert Price]])/Table1[[#This Row],[Alert Price]]</f>
        <v>0.34220532319391622</v>
      </c>
      <c r="R78" s="46" cm="1">
        <f t="array" ref="R78">_FV(Table1[[#This Row],[Company]],"Beta")</f>
        <v>0.95379999999999998</v>
      </c>
      <c r="S78" s="47" t="str" cm="1">
        <f t="array" ref="S78">IF(_FV(Table1[[#This Row],[Company]],"Market cap",TRUE) &lt; 2000000000, "Small Cap", IF(_FV(Table1[[#This Row],[Company]],"Market cap",TRUE) &lt; 10000000000,"Medium Cap","Large Cap"))</f>
        <v>Large Cap</v>
      </c>
    </row>
    <row r="79" spans="1:19">
      <c r="A79" s="42" t="e" vm="79">
        <v>#VALUE!</v>
      </c>
      <c r="B79" s="42" t="str">
        <f t="array" ref="B79">_FV(A79,"Ticker symbol",TRUE)</f>
        <v>VXRT</v>
      </c>
      <c r="C79" s="61">
        <v>1</v>
      </c>
      <c r="D79" s="42" t="s">
        <v>20</v>
      </c>
      <c r="E79" s="48" t="str">
        <f t="array" ref="E79">_FV(Table1[[#This Row],[Company]],"Industry")</f>
        <v>Biotechnology &amp; Medical Research</v>
      </c>
      <c r="F79" s="43">
        <f t="array" ref="F79">_FV(Table1[[#This Row],[Company]],"Previous close",TRUE)</f>
        <v>8.19</v>
      </c>
      <c r="G79" s="43">
        <f t="array" ref="G79">_FV(Table1[[#This Row],[Company]],"Open")</f>
        <v>8.0500000000000007</v>
      </c>
      <c r="H79" s="43">
        <f t="array" ref="H79">_FV(Table1[[#This Row],[Company]],"High")</f>
        <v>8.15</v>
      </c>
      <c r="I79" s="43">
        <f t="array" ref="I79">_FV(Table1[[#This Row],[Company]],"Low")</f>
        <v>7.61</v>
      </c>
      <c r="J79" s="43">
        <f t="array" ref="J79">_FV(Table1[[#This Row],[Company]],"Price")</f>
        <v>7.98</v>
      </c>
      <c r="K79" s="43">
        <f t="array" ref="K79">_FV(Table1[[#This Row],[Company]],"Change")</f>
        <v>-0.21</v>
      </c>
      <c r="L79" s="44">
        <f t="array" ref="L79">_FV(Table1[[#This Row],[Company]],"Change (%)",TRUE)</f>
        <v>-2.5640999999999997E-2</v>
      </c>
      <c r="M79" s="45">
        <f t="array" ref="M79">_FV(Table1[[#This Row],[Company]],"52 week high",TRUE)</f>
        <v>14.3</v>
      </c>
      <c r="N79" s="45">
        <f t="array" ref="N79">_FV(Table1[[#This Row],[Company]],"52 week low",TRUE)</f>
        <v>0.25430000000000003</v>
      </c>
      <c r="O79" s="63" t="str">
        <f>IFERROR(_FV(A79,"P/E",TRUE),"")</f>
        <v/>
      </c>
      <c r="P79" s="45">
        <f>N79 + ((M79-N79)/2)</f>
        <v>7.2771499999999998</v>
      </c>
      <c r="Q79" s="68">
        <f>(Table1[[#This Row],[Close]]-Table1[[#This Row],[Alert Price]])/Table1[[#This Row],[Alert Price]]</f>
        <v>9.6583140377757865E-2</v>
      </c>
      <c r="R79" s="46">
        <f t="array" ref="R79">_FV(Table1[[#This Row],[Company]],"Beta")</f>
        <v>0.2848</v>
      </c>
      <c r="S79" s="47" t="str">
        <f t="array" ref="S79">IF(_FV(Table1[[#This Row],[Company]],"Market cap",TRUE) &lt; 2000000000, "Small Cap", IF(_FV(Table1[[#This Row],[Company]],"Market cap",TRUE) &lt; 10000000000,"Medium Cap","Large Cap"))</f>
        <v>Small Cap</v>
      </c>
    </row>
    <row r="80" spans="1:19">
      <c r="A80" s="42" t="e" vm="80">
        <v>#VALUE!</v>
      </c>
      <c r="B80" s="42" t="str" cm="1">
        <f t="array" ref="B80">_FV(A80,"Ticker symbol",TRUE)</f>
        <v>WFC</v>
      </c>
      <c r="C80" s="61"/>
      <c r="D80" s="42" t="s">
        <v>24</v>
      </c>
      <c r="E80" s="42" t="str" cm="1">
        <f t="array" ref="E80">_FV(Table1[[#This Row],[Company]],"Industry")</f>
        <v>Banking Services</v>
      </c>
      <c r="F80" s="43" cm="1">
        <f t="array" ref="F80">_FV(Table1[[#This Row],[Company]],"Previous close",TRUE)</f>
        <v>24.04</v>
      </c>
      <c r="G80" s="43" cm="1">
        <f t="array" ref="G80">_FV(Table1[[#This Row],[Company]],"Open")</f>
        <v>24.18</v>
      </c>
      <c r="H80" s="43" cm="1">
        <f t="array" ref="H80">_FV(Table1[[#This Row],[Company]],"High")</f>
        <v>25.53</v>
      </c>
      <c r="I80" s="43" cm="1">
        <f t="array" ref="I80">_FV(Table1[[#This Row],[Company]],"Low")</f>
        <v>24.15</v>
      </c>
      <c r="J80" s="43" cm="1">
        <f t="array" ref="J80">_FV(Table1[[#This Row],[Company]],"Price")</f>
        <v>25.47</v>
      </c>
      <c r="K80" s="43" cm="1">
        <f t="array" ref="K80">_FV(Table1[[#This Row],[Company]],"Change")</f>
        <v>1.43</v>
      </c>
      <c r="L80" s="44" cm="1">
        <f t="array" ref="L80">_FV(Table1[[#This Row],[Company]],"Change (%)",TRUE)</f>
        <v>5.9484000000000002E-2</v>
      </c>
      <c r="M80" s="45" cm="1">
        <f t="array" ref="M80">_FV(Table1[[#This Row],[Company]],"52 week high",TRUE)</f>
        <v>54.75</v>
      </c>
      <c r="N80" s="45" cm="1">
        <f t="array" ref="N80">_FV(Table1[[#This Row],[Company]],"52 week low",TRUE)</f>
        <v>22</v>
      </c>
      <c r="O80" s="63">
        <f>IFERROR(_FV(A80,"P/E",TRUE),"")</f>
        <v>8.4902999999999995</v>
      </c>
      <c r="P80" s="45">
        <f>N80 + ((M80-N80)/2)</f>
        <v>38.375</v>
      </c>
      <c r="Q80" s="68">
        <f>(Table1[[#This Row],[Close]]-Table1[[#This Row],[Alert Price]])/Table1[[#This Row],[Alert Price]]</f>
        <v>-0.33628664495114008</v>
      </c>
      <c r="R80" s="46" cm="1">
        <f t="array" ref="R80">_FV(Table1[[#This Row],[Company]],"Beta")</f>
        <v>1.1465000000000001</v>
      </c>
      <c r="S80" s="47" t="str" cm="1">
        <f t="array" ref="S80">IF(_FV(Table1[[#This Row],[Company]],"Market cap",TRUE) &lt; 2000000000, "Small Cap", IF(_FV(Table1[[#This Row],[Company]],"Market cap",TRUE) &lt; 10000000000,"Medium Cap","Large Cap"))</f>
        <v>Large Cap</v>
      </c>
    </row>
    <row r="81" spans="1:19">
      <c r="A81" s="42" t="e" vm="81">
        <v>#VALUE!</v>
      </c>
      <c r="B81" s="42" t="str" cm="1">
        <f t="array" ref="B81">_FV(A81,"Ticker symbol",TRUE)</f>
        <v>WING</v>
      </c>
      <c r="C81" s="61"/>
      <c r="D81" s="42" t="s">
        <v>23</v>
      </c>
      <c r="E81" s="42" t="str" cm="1">
        <f t="array" ref="E81">_FV(Table1[[#This Row],[Company]],"Industry")</f>
        <v>Hotels &amp; Entertainment Services</v>
      </c>
      <c r="F81" s="43" cm="1">
        <f t="array" ref="F81">_FV(Table1[[#This Row],[Company]],"Previous close",TRUE)</f>
        <v>138.19</v>
      </c>
      <c r="G81" s="43" cm="1">
        <f t="array" ref="G81">_FV(Table1[[#This Row],[Company]],"Open")</f>
        <v>138.77000000000001</v>
      </c>
      <c r="H81" s="43" cm="1">
        <f t="array" ref="H81">_FV(Table1[[#This Row],[Company]],"High")</f>
        <v>138.97</v>
      </c>
      <c r="I81" s="43" cm="1">
        <f t="array" ref="I81">_FV(Table1[[#This Row],[Company]],"Low")</f>
        <v>135.16999999999999</v>
      </c>
      <c r="J81" s="43" cm="1">
        <f t="array" ref="J81">_FV(Table1[[#This Row],[Company]],"Price")</f>
        <v>137.54</v>
      </c>
      <c r="K81" s="43" cm="1">
        <f t="array" ref="K81">_FV(Table1[[#This Row],[Company]],"Change")</f>
        <v>-0.65</v>
      </c>
      <c r="L81" s="44" cm="1">
        <f t="array" ref="L81">_FV(Table1[[#This Row],[Company]],"Change (%)",TRUE)</f>
        <v>-4.7039999999999998E-3</v>
      </c>
      <c r="M81" s="45" cm="1">
        <f t="array" ref="M81">_FV(Table1[[#This Row],[Company]],"52 week high",TRUE)</f>
        <v>146.13</v>
      </c>
      <c r="N81" s="45" cm="1">
        <f t="array" ref="N81">_FV(Table1[[#This Row],[Company]],"52 week low",TRUE)</f>
        <v>44.27</v>
      </c>
      <c r="O81" s="63">
        <f>IFERROR(_FV(A81,"P/E",TRUE),"")</f>
        <v>186.86949999999999</v>
      </c>
      <c r="P81" s="45">
        <f>N81 + ((M81-N81)/2)</f>
        <v>95.199999999999989</v>
      </c>
      <c r="Q81" s="68">
        <f>(Table1[[#This Row],[Close]]-Table1[[#This Row],[Alert Price]])/Table1[[#This Row],[Alert Price]]</f>
        <v>0.44474789915966395</v>
      </c>
      <c r="R81" s="46" cm="1">
        <f t="array" ref="R81">_FV(Table1[[#This Row],[Company]],"Beta")</f>
        <v>1.143</v>
      </c>
      <c r="S81" s="47" t="str" cm="1">
        <f t="array" ref="S81">IF(_FV(Table1[[#This Row],[Company]],"Market cap",TRUE) &lt; 2000000000, "Small Cap", IF(_FV(Table1[[#This Row],[Company]],"Market cap",TRUE) &lt; 10000000000,"Medium Cap","Large Cap"))</f>
        <v>Medium Cap</v>
      </c>
    </row>
    <row r="82" spans="1:19">
      <c r="A82" s="42" t="e" vm="82">
        <v>#VALUE!</v>
      </c>
      <c r="B82" s="42" t="str" cm="1">
        <f t="array" ref="B82">_FV(A82,"Ticker symbol",TRUE)</f>
        <v>WM</v>
      </c>
      <c r="C82" s="61"/>
      <c r="D82" s="42" t="s">
        <v>21</v>
      </c>
      <c r="E82" s="42" t="str" cm="1">
        <f t="array" ref="E82">_FV(Table1[[#This Row],[Company]],"Industry")</f>
        <v>Professional &amp; Commercial Services</v>
      </c>
      <c r="F82" s="43" cm="1">
        <f t="array" ref="F82">_FV(Table1[[#This Row],[Company]],"Previous close",TRUE)</f>
        <v>102.08</v>
      </c>
      <c r="G82" s="43" cm="1">
        <f t="array" ref="G82">_FV(Table1[[#This Row],[Company]],"Open")</f>
        <v>102.02</v>
      </c>
      <c r="H82" s="43" cm="1">
        <f t="array" ref="H82">_FV(Table1[[#This Row],[Company]],"High")</f>
        <v>103.86</v>
      </c>
      <c r="I82" s="43" cm="1">
        <f t="array" ref="I82">_FV(Table1[[#This Row],[Company]],"Low")</f>
        <v>102.02</v>
      </c>
      <c r="J82" s="43" cm="1">
        <f t="array" ref="J82">_FV(Table1[[#This Row],[Company]],"Price")</f>
        <v>103.82</v>
      </c>
      <c r="K82" s="43" cm="1">
        <f t="array" ref="K82">_FV(Table1[[#This Row],[Company]],"Change")</f>
        <v>1.74</v>
      </c>
      <c r="L82" s="44" cm="1">
        <f t="array" ref="L82">_FV(Table1[[#This Row],[Company]],"Change (%)",TRUE)</f>
        <v>1.7044999999999998E-2</v>
      </c>
      <c r="M82" s="45" cm="1">
        <f t="array" ref="M82">_FV(Table1[[#This Row],[Company]],"52 week high",TRUE)</f>
        <v>126.79</v>
      </c>
      <c r="N82" s="45" cm="1">
        <f t="array" ref="N82">_FV(Table1[[#This Row],[Company]],"52 week low",TRUE)</f>
        <v>85.34</v>
      </c>
      <c r="O82" s="63">
        <f>IFERROR(_FV(A82,"P/E",TRUE),"")</f>
        <v>25.879300000000001</v>
      </c>
      <c r="P82" s="45">
        <f>N82 + ((M82-N82)/2)</f>
        <v>106.065</v>
      </c>
      <c r="Q82" s="68">
        <f>(Table1[[#This Row],[Close]]-Table1[[#This Row],[Alert Price]])/Table1[[#This Row],[Alert Price]]</f>
        <v>-2.1166265968981329E-2</v>
      </c>
      <c r="R82" s="46" cm="1">
        <f t="array" ref="R82">_FV(Table1[[#This Row],[Company]],"Beta")</f>
        <v>0.72440000000000004</v>
      </c>
      <c r="S82" s="47" t="str" cm="1">
        <f t="array" ref="S82">IF(_FV(Table1[[#This Row],[Company]],"Market cap",TRUE) &lt; 2000000000, "Small Cap", IF(_FV(Table1[[#This Row],[Company]],"Market cap",TRUE) &lt; 10000000000,"Medium Cap","Large Cap"))</f>
        <v>Large Cap</v>
      </c>
    </row>
    <row r="83" spans="1:19">
      <c r="A83" s="42" t="e" vm="83">
        <v>#VALUE!</v>
      </c>
      <c r="B83" s="42" t="str" cm="1">
        <f t="array" ref="B83">_FV(A83,"Ticker symbol",TRUE)</f>
        <v>WMT</v>
      </c>
      <c r="C83" s="61"/>
      <c r="D83" s="42" t="s">
        <v>26</v>
      </c>
      <c r="E83" s="42" t="str" cm="1">
        <f t="array" ref="E83">_FV(Table1[[#This Row],[Company]],"Industry")</f>
        <v>Food &amp; Drug Retailing</v>
      </c>
      <c r="F83" s="43" cm="1">
        <f t="array" ref="F83">_FV(Table1[[#This Row],[Company]],"Previous close",TRUE)</f>
        <v>127.75</v>
      </c>
      <c r="G83" s="43" cm="1">
        <f t="array" ref="G83">_FV(Table1[[#This Row],[Company]],"Open")</f>
        <v>128.73500000000001</v>
      </c>
      <c r="H83" s="43" cm="1">
        <f t="array" ref="H83">_FV(Table1[[#This Row],[Company]],"High")</f>
        <v>131.37</v>
      </c>
      <c r="I83" s="43" cm="1">
        <f t="array" ref="I83">_FV(Table1[[#This Row],[Company]],"Low")</f>
        <v>127.26</v>
      </c>
      <c r="J83" s="43" cm="1">
        <f t="array" ref="J83">_FV(Table1[[#This Row],[Company]],"Price")</f>
        <v>130.68</v>
      </c>
      <c r="K83" s="43" cm="1">
        <f t="array" ref="K83">_FV(Table1[[#This Row],[Company]],"Change")</f>
        <v>2.93</v>
      </c>
      <c r="L83" s="44" cm="1">
        <f t="array" ref="L83">_FV(Table1[[#This Row],[Company]],"Change (%)",TRUE)</f>
        <v>2.2934999999999997E-2</v>
      </c>
      <c r="M83" s="45" cm="1">
        <f t="array" ref="M83">_FV(Table1[[#This Row],[Company]],"52 week high",TRUE)</f>
        <v>133.38</v>
      </c>
      <c r="N83" s="45" cm="1">
        <f t="array" ref="N83">_FV(Table1[[#This Row],[Company]],"52 week low",TRUE)</f>
        <v>102</v>
      </c>
      <c r="O83" s="63">
        <f>IFERROR(_FV(A83,"P/E",TRUE),"")</f>
        <v>24.296500000000002</v>
      </c>
      <c r="P83" s="45">
        <f>N83 + ((M83-N83)/2)</f>
        <v>117.69</v>
      </c>
      <c r="Q83" s="68">
        <f>(Table1[[#This Row],[Close]]-Table1[[#This Row],[Alert Price]])/Table1[[#This Row],[Alert Price]]</f>
        <v>0.11037471322967125</v>
      </c>
      <c r="R83" s="46" cm="1">
        <f t="array" ref="R83">_FV(Table1[[#This Row],[Company]],"Beta")</f>
        <v>0.31369999999999998</v>
      </c>
      <c r="S83" s="47" t="str" cm="1">
        <f t="array" ref="S83">IF(_FV(Table1[[#This Row],[Company]],"Market cap",TRUE) &lt; 2000000000, "Small Cap", IF(_FV(Table1[[#This Row],[Company]],"Market cap",TRUE) &lt; 10000000000,"Medium Cap","Large Cap"))</f>
        <v>Large Cap</v>
      </c>
    </row>
    <row r="84" spans="1:19">
      <c r="A84" s="42" t="e" vm="84">
        <v>#VALUE!</v>
      </c>
      <c r="B84" s="42" t="str" cm="1">
        <f t="array" ref="B84">_FV(A84,"Ticker symbol",TRUE)</f>
        <v>WORK</v>
      </c>
      <c r="C84" s="61"/>
      <c r="D84" s="42" t="s">
        <v>27</v>
      </c>
      <c r="E84" s="48" t="str" cm="1">
        <f t="array" ref="E84">_FV(Table1[[#This Row],[Company]],"Industry")</f>
        <v>Software &amp; IT Services</v>
      </c>
      <c r="F84" s="43" cm="1">
        <f t="array" ref="F84">_FV(Table1[[#This Row],[Company]],"Previous close",TRUE)</f>
        <v>34.020000000000003</v>
      </c>
      <c r="G84" s="43" cm="1">
        <f t="array" ref="G84">_FV(Table1[[#This Row],[Company]],"Open")</f>
        <v>34.18</v>
      </c>
      <c r="H84" s="43" cm="1">
        <f t="array" ref="H84">_FV(Table1[[#This Row],[Company]],"High")</f>
        <v>34.26</v>
      </c>
      <c r="I84" s="43" cm="1">
        <f t="array" ref="I84">_FV(Table1[[#This Row],[Company]],"Low")</f>
        <v>33.17</v>
      </c>
      <c r="J84" s="43" cm="1">
        <f t="array" ref="J84">_FV(Table1[[#This Row],[Company]],"Price")</f>
        <v>33.840000000000003</v>
      </c>
      <c r="K84" s="43" cm="1">
        <f t="array" ref="K84">_FV(Table1[[#This Row],[Company]],"Change")</f>
        <v>-0.18</v>
      </c>
      <c r="L84" s="44" cm="1">
        <f t="array" ref="L84">_FV(Table1[[#This Row],[Company]],"Change (%)",TRUE)</f>
        <v>-5.2910000000000006E-3</v>
      </c>
      <c r="M84" s="45" cm="1">
        <f t="array" ref="M84">_FV(Table1[[#This Row],[Company]],"52 week high",TRUE)</f>
        <v>40.07</v>
      </c>
      <c r="N84" s="45" cm="1">
        <f t="array" ref="N84">_FV(Table1[[#This Row],[Company]],"52 week low",TRUE)</f>
        <v>15.1</v>
      </c>
      <c r="O84" s="63">
        <f>IFERROR(_FV(A84,"P/E",TRUE),"")</f>
        <v>0</v>
      </c>
      <c r="P84" s="45">
        <f>N84 + ((M84-N84)/2)</f>
        <v>27.585000000000001</v>
      </c>
      <c r="Q84" s="68">
        <f>(Table1[[#This Row],[Close]]-Table1[[#This Row],[Alert Price]])/Table1[[#This Row],[Alert Price]]</f>
        <v>0.22675367047308329</v>
      </c>
      <c r="R84" s="46" t="e" cm="1" vm="23">
        <f t="array" ref="R84">_FV(Table1[[#This Row],[Company]],"Beta")</f>
        <v>#VALUE!</v>
      </c>
      <c r="S84" s="47" t="str" cm="1">
        <f t="array" ref="S84">IF(_FV(Table1[[#This Row],[Company]],"Market cap",TRUE) &lt; 2000000000, "Small Cap", IF(_FV(Table1[[#This Row],[Company]],"Market cap",TRUE) &lt; 10000000000,"Medium Cap","Large Cap"))</f>
        <v>Large Cap</v>
      </c>
    </row>
    <row r="85" spans="1:19">
      <c r="A85" s="42" t="e" vm="85">
        <v>#VALUE!</v>
      </c>
      <c r="B85" s="42" t="str" cm="1">
        <f t="array" ref="B85">_FV(A85,"Ticker symbol",TRUE)</f>
        <v>WST</v>
      </c>
      <c r="C85" s="61"/>
      <c r="D85" s="42" t="s">
        <v>20</v>
      </c>
      <c r="E85" s="42" t="str" cm="1">
        <f t="array" ref="E85">_FV(Table1[[#This Row],[Company]],"Industry")</f>
        <v>Healthcare Equipment &amp; Supplies</v>
      </c>
      <c r="F85" s="43" cm="1">
        <f t="array" ref="F85">_FV(Table1[[#This Row],[Company]],"Previous close",TRUE)</f>
        <v>235.93</v>
      </c>
      <c r="G85" s="43" cm="1">
        <f t="array" ref="G85">_FV(Table1[[#This Row],[Company]],"Open")</f>
        <v>235.83</v>
      </c>
      <c r="H85" s="43" cm="1">
        <f t="array" ref="H85">_FV(Table1[[#This Row],[Company]],"High")</f>
        <v>235.94499999999999</v>
      </c>
      <c r="I85" s="43" cm="1">
        <f t="array" ref="I85">_FV(Table1[[#This Row],[Company]],"Low")</f>
        <v>229.93</v>
      </c>
      <c r="J85" s="43" cm="1">
        <f t="array" ref="J85">_FV(Table1[[#This Row],[Company]],"Price")</f>
        <v>232.23</v>
      </c>
      <c r="K85" s="43" cm="1">
        <f t="array" ref="K85">_FV(Table1[[#This Row],[Company]],"Change")</f>
        <v>-3.7</v>
      </c>
      <c r="L85" s="44" cm="1">
        <f t="array" ref="L85">_FV(Table1[[#This Row],[Company]],"Change (%)",TRUE)</f>
        <v>-1.5682999999999999E-2</v>
      </c>
      <c r="M85" s="45" cm="1">
        <f t="array" ref="M85">_FV(Table1[[#This Row],[Company]],"52 week high",TRUE)</f>
        <v>236.61</v>
      </c>
      <c r="N85" s="45" cm="1">
        <f t="array" ref="N85">_FV(Table1[[#This Row],[Company]],"52 week low",TRUE)</f>
        <v>120.12</v>
      </c>
      <c r="O85" s="63">
        <f>IFERROR(_FV(A85,"P/E",TRUE),"")</f>
        <v>68.304500000000004</v>
      </c>
      <c r="P85" s="45">
        <f>N85 + ((M85-N85)/2)</f>
        <v>178.36500000000001</v>
      </c>
      <c r="Q85" s="68">
        <f>(Table1[[#This Row],[Close]]-Table1[[#This Row],[Alert Price]])/Table1[[#This Row],[Alert Price]]</f>
        <v>0.30199310402825652</v>
      </c>
      <c r="R85" s="46" cm="1">
        <f t="array" ref="R85">_FV(Table1[[#This Row],[Company]],"Beta")</f>
        <v>1.1189</v>
      </c>
      <c r="S85" s="47" t="str" cm="1">
        <f t="array" ref="S85">IF(_FV(Table1[[#This Row],[Company]],"Market cap",TRUE) &lt; 2000000000, "Small Cap", IF(_FV(Table1[[#This Row],[Company]],"Market cap",TRUE) &lt; 10000000000,"Medium Cap","Large Cap"))</f>
        <v>Large Cap</v>
      </c>
    </row>
    <row r="86" spans="1:19">
      <c r="A86" s="42" t="e" vm="86">
        <v>#VALUE!</v>
      </c>
      <c r="B86" s="42" t="str">
        <f t="array" ref="B86">_FV(A86,"Ticker symbol",TRUE)</f>
        <v>ZLAB</v>
      </c>
      <c r="C86" s="61"/>
      <c r="D86" s="42" t="s">
        <v>20</v>
      </c>
      <c r="E86" s="48" t="str">
        <f t="array" ref="E86">_FV(Table1[[#This Row],[Company]],"Industry")</f>
        <v>Biotechnology &amp; Medical Research</v>
      </c>
      <c r="F86" s="43">
        <f t="array" ref="F86">_FV(Table1[[#This Row],[Company]],"Previous close",TRUE)</f>
        <v>89.48</v>
      </c>
      <c r="G86" s="43">
        <f t="array" ref="G86">_FV(Table1[[#This Row],[Company]],"Open")</f>
        <v>88.1</v>
      </c>
      <c r="H86" s="43">
        <f t="array" ref="H86">_FV(Table1[[#This Row],[Company]],"High")</f>
        <v>89.15</v>
      </c>
      <c r="I86" s="43">
        <f t="array" ref="I86">_FV(Table1[[#This Row],[Company]],"Low")</f>
        <v>85.3</v>
      </c>
      <c r="J86" s="43">
        <f t="array" ref="J86">_FV(Table1[[#This Row],[Company]],"Price")</f>
        <v>86.97</v>
      </c>
      <c r="K86" s="43">
        <f t="array" ref="K86">_FV(Table1[[#This Row],[Company]],"Change")</f>
        <v>-2.5099999999999998</v>
      </c>
      <c r="L86" s="44">
        <f t="array" ref="L86">_FV(Table1[[#This Row],[Company]],"Change (%)",TRUE)</f>
        <v>-2.8051E-2</v>
      </c>
      <c r="M86" s="45">
        <f t="array" ref="M86">_FV(Table1[[#This Row],[Company]],"52 week high",TRUE)</f>
        <v>89.48</v>
      </c>
      <c r="N86" s="45">
        <f t="array" ref="N86">_FV(Table1[[#This Row],[Company]],"52 week low",TRUE)</f>
        <v>29.43</v>
      </c>
      <c r="O86" s="63" t="str">
        <f>IFERROR(_FV(A86,"P/E",TRUE),"")</f>
        <v/>
      </c>
      <c r="P86" s="45">
        <f>N86 + ((M86-N86)/2)</f>
        <v>59.454999999999998</v>
      </c>
      <c r="Q86" s="68">
        <f>(Table1[[#This Row],[Close]]-Table1[[#This Row],[Alert Price]])/Table1[[#This Row],[Alert Price]]</f>
        <v>0.46278698175090405</v>
      </c>
      <c r="R86" s="46" t="e" vm="23">
        <f t="array" ref="R86">_FV(Table1[[#This Row],[Company]],"Beta")</f>
        <v>#VALUE!</v>
      </c>
      <c r="S86" s="47" t="str">
        <f t="array" ref="S86">IF(_FV(Table1[[#This Row],[Company]],"Market cap",TRUE) &lt; 2000000000, "Small Cap", IF(_FV(Table1[[#This Row],[Company]],"Market cap",TRUE) &lt; 10000000000,"Medium Cap","Large Cap"))</f>
        <v>Medium Cap</v>
      </c>
    </row>
    <row r="87" spans="1:19">
      <c r="A87" s="42" t="e" vm="87">
        <v>#VALUE!</v>
      </c>
      <c r="B87" s="42" t="str" cm="1">
        <f t="array" ref="B87">_FV(A87,"Ticker symbol",TRUE)</f>
        <v>ZM</v>
      </c>
      <c r="C87" s="61"/>
      <c r="D87" s="42" t="s">
        <v>27</v>
      </c>
      <c r="E87" s="48" t="str" cm="1">
        <f t="array" ref="E87">_FV(Table1[[#This Row],[Company]],"Industry")</f>
        <v>Software &amp; IT Services</v>
      </c>
      <c r="F87" s="43" cm="1">
        <f t="array" ref="F87">_FV(Table1[[#This Row],[Company]],"Previous close",TRUE)</f>
        <v>269.52</v>
      </c>
      <c r="G87" s="43" cm="1">
        <f t="array" ref="G87">_FV(Table1[[#This Row],[Company]],"Open")</f>
        <v>271.77</v>
      </c>
      <c r="H87" s="43" cm="1">
        <f t="array" ref="H87">_FV(Table1[[#This Row],[Company]],"High")</f>
        <v>278.16000000000003</v>
      </c>
      <c r="I87" s="43" cm="1">
        <f t="array" ref="I87">_FV(Table1[[#This Row],[Company]],"Low")</f>
        <v>268.64</v>
      </c>
      <c r="J87" s="43" cm="1">
        <f t="array" ref="J87">_FV(Table1[[#This Row],[Company]],"Price")</f>
        <v>275.87</v>
      </c>
      <c r="K87" s="43" cm="1">
        <f t="array" ref="K87">_FV(Table1[[#This Row],[Company]],"Change")</f>
        <v>6.35</v>
      </c>
      <c r="L87" s="44" cm="1">
        <f t="array" ref="L87">_FV(Table1[[#This Row],[Company]],"Change (%)",TRUE)</f>
        <v>2.3559999999999998E-2</v>
      </c>
      <c r="M87" s="45" cm="1">
        <f t="array" ref="M87">_FV(Table1[[#This Row],[Company]],"52 week high",TRUE)</f>
        <v>275.87</v>
      </c>
      <c r="N87" s="45" cm="1">
        <f t="array" ref="N87">_FV(Table1[[#This Row],[Company]],"52 week low",TRUE)</f>
        <v>60.967500000000001</v>
      </c>
      <c r="O87" s="63">
        <f>IFERROR(_FV(A87,"P/E",TRUE),"")</f>
        <v>1585.4110000000001</v>
      </c>
      <c r="P87" s="45">
        <f>N87 + ((M87-N87)/2)</f>
        <v>168.41874999999999</v>
      </c>
      <c r="Q87" s="68">
        <f>(Table1[[#This Row],[Close]]-Table1[[#This Row],[Alert Price]])/Table1[[#This Row],[Alert Price]]</f>
        <v>0.63800051953835324</v>
      </c>
      <c r="R87" s="46" t="e" cm="1" vm="23">
        <f t="array" ref="R87">_FV(Table1[[#This Row],[Company]],"Beta")</f>
        <v>#VALUE!</v>
      </c>
      <c r="S87" s="47" t="str" cm="1">
        <f t="array" ref="S87">IF(_FV(Table1[[#This Row],[Company]],"Market cap",TRUE) &lt; 2000000000, "Small Cap", IF(_FV(Table1[[#This Row],[Company]],"Market cap",TRUE) &lt; 10000000000,"Medium Cap","Large Cap"))</f>
        <v>Large Cap</v>
      </c>
    </row>
  </sheetData>
  <conditionalFormatting sqref="O2:O86">
    <cfRule type="colorScale" priority="11">
      <colorScale>
        <cfvo type="num" val="10"/>
        <cfvo type="num" val="15"/>
        <cfvo type="num" val="20"/>
        <color theme="9" tint="0.59999389629810485"/>
        <color theme="7" tint="0.79998168889431442"/>
        <color theme="5" tint="0.59999389629810485"/>
      </colorScale>
    </cfRule>
  </conditionalFormatting>
  <conditionalFormatting sqref="C1:C86 C88:C1048576">
    <cfRule type="iconSet" priority="9">
      <iconSet showValue="0">
        <cfvo type="percent" val="0"/>
        <cfvo type="num" val="1" gte="0"/>
        <cfvo type="num" val="2" gte="0"/>
      </iconSet>
    </cfRule>
  </conditionalFormatting>
  <conditionalFormatting sqref="A1:A86 A88:A1048576">
    <cfRule type="duplicateValues" dxfId="57" priority="6"/>
    <cfRule type="duplicateValues" dxfId="56" priority="8"/>
  </conditionalFormatting>
  <conditionalFormatting sqref="O87">
    <cfRule type="colorScale" priority="5">
      <colorScale>
        <cfvo type="num" val="10"/>
        <cfvo type="num" val="15"/>
        <cfvo type="num" val="20"/>
        <color theme="9" tint="0.59999389629810485"/>
        <color theme="7" tint="0.79998168889431442"/>
        <color theme="5" tint="0.59999389629810485"/>
      </colorScale>
    </cfRule>
  </conditionalFormatting>
  <conditionalFormatting sqref="C87">
    <cfRule type="iconSet" priority="4">
      <iconSet showValue="0">
        <cfvo type="percent" val="0"/>
        <cfvo type="num" val="1" gte="0"/>
        <cfvo type="num" val="2" gte="0"/>
      </iconSet>
    </cfRule>
  </conditionalFormatting>
  <conditionalFormatting sqref="A87">
    <cfRule type="duplicateValues" dxfId="55" priority="1"/>
    <cfRule type="duplicateValues" dxfId="54" priority="3"/>
  </conditionalFormatting>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7" id="{B098F2AC-0F4E-43EB-A5EE-405A3D20E89C}">
            <x14:iconSet custom="1">
              <x14:cfvo type="percent">
                <xm:f>0</xm:f>
              </x14:cfvo>
              <x14:cfvo type="num">
                <xm:f>0</xm:f>
              </x14:cfvo>
              <x14:cfvo type="num" gte="0">
                <xm:f>0</xm:f>
              </x14:cfvo>
              <x14:cfIcon iconSet="3Symbols2" iconId="2"/>
              <x14:cfIcon iconSet="3Symbols2" iconId="1"/>
              <x14:cfIcon iconSet="3Symbols2" iconId="0"/>
            </x14:iconSet>
          </x14:cfRule>
          <xm:sqref>Q1:Q86 Q88:Q1048576</xm:sqref>
        </x14:conditionalFormatting>
        <x14:conditionalFormatting xmlns:xm="http://schemas.microsoft.com/office/excel/2006/main">
          <x14:cfRule type="iconSet" priority="2" id="{EC8CBEE9-AD85-4CF5-B61B-243F9736B00C}">
            <x14:iconSet custom="1">
              <x14:cfvo type="percent">
                <xm:f>0</xm:f>
              </x14:cfvo>
              <x14:cfvo type="num">
                <xm:f>0</xm:f>
              </x14:cfvo>
              <x14:cfvo type="num" gte="0">
                <xm:f>0</xm:f>
              </x14:cfvo>
              <x14:cfIcon iconSet="3Symbols2" iconId="2"/>
              <x14:cfIcon iconSet="3Symbols2" iconId="1"/>
              <x14:cfIcon iconSet="3Symbols2" iconId="0"/>
            </x14:iconSet>
          </x14:cfRule>
          <xm:sqref>Q87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E4BF-DF77-46F5-A61C-DDD15059943F}">
  <dimension ref="A1:O32"/>
  <sheetViews>
    <sheetView workbookViewId="0">
      <selection activeCell="A10" sqref="A10:XFD10"/>
    </sheetView>
  </sheetViews>
  <sheetFormatPr defaultRowHeight="15"/>
  <cols>
    <col min="1" max="1" width="59.85546875" style="72" bestFit="1" customWidth="1"/>
    <col min="2" max="2" width="13.140625" style="72" bestFit="1" customWidth="1"/>
    <col min="3" max="3" width="18.140625" style="79" bestFit="1" customWidth="1"/>
    <col min="4" max="4" width="12.85546875" style="72" customWidth="1"/>
    <col min="5" max="5" width="12.28515625" style="72" customWidth="1"/>
    <col min="6" max="6" width="18" style="99" bestFit="1" customWidth="1"/>
    <col min="7" max="7" width="13.5703125" style="99" customWidth="1"/>
    <col min="8" max="8" width="10.7109375" style="99" bestFit="1" customWidth="1"/>
    <col min="9" max="9" width="13.5703125" style="99" customWidth="1"/>
    <col min="10" max="11" width="13.5703125" style="100" customWidth="1"/>
    <col min="12" max="12" width="15" style="100" bestFit="1" customWidth="1"/>
    <col min="13" max="13" width="13.5703125" style="101" customWidth="1"/>
    <col min="14" max="14" width="13.5703125" style="99" customWidth="1"/>
    <col min="16" max="16384" width="9.140625" style="72"/>
  </cols>
  <sheetData>
    <row r="1" spans="1:15" s="75" customFormat="1" ht="34.5" customHeight="1">
      <c r="A1" s="76" t="s">
        <v>31</v>
      </c>
      <c r="B1" s="76" t="s">
        <v>1</v>
      </c>
      <c r="C1" s="77" t="s">
        <v>18</v>
      </c>
      <c r="D1" s="76" t="s">
        <v>32</v>
      </c>
      <c r="E1" s="76" t="s">
        <v>33</v>
      </c>
      <c r="F1" s="90" t="s">
        <v>5</v>
      </c>
      <c r="G1" s="90" t="s">
        <v>9</v>
      </c>
      <c r="H1" s="90" t="s">
        <v>10</v>
      </c>
      <c r="I1" s="90" t="s">
        <v>11</v>
      </c>
      <c r="J1" s="91" t="s">
        <v>12</v>
      </c>
      <c r="K1" s="91" t="s">
        <v>13</v>
      </c>
      <c r="L1" s="91" t="s">
        <v>15</v>
      </c>
      <c r="M1" s="92" t="s">
        <v>16</v>
      </c>
      <c r="N1" s="93" t="s">
        <v>17</v>
      </c>
    </row>
    <row r="2" spans="1:15">
      <c r="A2" s="73" t="e" vm="88">
        <v>#VALUE!</v>
      </c>
      <c r="B2" s="80" t="str">
        <f>_FV(Table3[[#This Row],[Fund]],"Ticker symbol",TRUE)</f>
        <v>SPHD</v>
      </c>
      <c r="C2" s="78">
        <f>_FV(Table3[[#This Row],[Fund]],"Market cap",TRUE)</f>
        <v>2475335125.6739998</v>
      </c>
      <c r="D2" s="74">
        <f>_FV(Table3[[#This Row],[Fund]],"Expense ratio",TRUE)</f>
        <v>3.0000000000000001E-3</v>
      </c>
      <c r="E2" s="80" t="str">
        <f>_FV(Table3[[#This Row],[Fund]],"Instrument type",TRUE)</f>
        <v>ETF</v>
      </c>
      <c r="F2" s="94">
        <f>_FV(Table3[[#This Row],[Fund]],"Previous close",TRUE)</f>
        <v>31.77</v>
      </c>
      <c r="G2" s="94">
        <f>_FV(Table3[[#This Row],[Fund]],"Price")</f>
        <v>32.69</v>
      </c>
      <c r="H2" s="94">
        <f>_FV(Table3[[#This Row],[Fund]],"Change")</f>
        <v>0.92</v>
      </c>
      <c r="I2" s="95">
        <f>_FV(Table3[[#This Row],[Fund]],"Change (%)",TRUE)</f>
        <v>2.8957999999999998E-2</v>
      </c>
      <c r="J2" s="96" cm="1">
        <f t="array" ref="J2">IFERROR(_FV(Table3[[#This Row],[Fund]],"52 week high",TRUE),"")</f>
        <v>44.42</v>
      </c>
      <c r="K2" s="96" cm="1">
        <f t="array" ref="K2">IFERROR(_FV(Table3[[#This Row],[Fund]],"52 week low",TRUE),"")</f>
        <v>25.38</v>
      </c>
      <c r="L2" s="96">
        <f>IFERROR(Table3[[#This Row],[52 week low]] + ((Table3[[#This Row],[52 week high]]-Table3[[#This Row],[52 week low]])/2),"")</f>
        <v>34.9</v>
      </c>
      <c r="M2" s="97">
        <f>IFERROR((Table3[[#This Row],[Close]]-Table3[[#This Row],[Alert Price]])/Table3[[#This Row],[Alert Price]],"")</f>
        <v>-6.3323782234957049E-2</v>
      </c>
      <c r="N2" s="98">
        <f>IFERROR(_FV(Table3[[#This Row],[Fund]],"Beta"),"")</f>
        <v>0.84689999999999999</v>
      </c>
      <c r="O2" s="72"/>
    </row>
    <row r="3" spans="1:15">
      <c r="A3" s="73" t="e" vm="89">
        <v>#VALUE!</v>
      </c>
      <c r="B3" s="80" t="str">
        <f>_FV(Table3[[#This Row],[Fund]],"Ticker symbol",TRUE)</f>
        <v>PALL</v>
      </c>
      <c r="C3" s="78">
        <f>_FV(Table3[[#This Row],[Fund]],"Market cap",TRUE)</f>
        <v>263816104.05000001</v>
      </c>
      <c r="D3" s="74">
        <f>_FV(Table3[[#This Row],[Fund]],"Expense ratio",TRUE)</f>
        <v>6.0000000000000001E-3</v>
      </c>
      <c r="E3" s="80" t="str">
        <f>_FV(Table3[[#This Row],[Fund]],"Instrument type",TRUE)</f>
        <v>ETF</v>
      </c>
      <c r="F3" s="94">
        <f>_FV(Table3[[#This Row],[Fund]],"Previous close",TRUE)</f>
        <v>183.89</v>
      </c>
      <c r="G3" s="94">
        <f>_FV(Table3[[#This Row],[Fund]],"Price")</f>
        <v>187.05</v>
      </c>
      <c r="H3" s="94">
        <f>_FV(Table3[[#This Row],[Fund]],"Change")</f>
        <v>3.16</v>
      </c>
      <c r="I3" s="95">
        <f>_FV(Table3[[#This Row],[Fund]],"Change (%)",TRUE)</f>
        <v>1.7183999999999998E-2</v>
      </c>
      <c r="J3" s="96" cm="1">
        <f t="array" ref="J3">IFERROR(_FV(Table3[[#This Row],[Fund]],"52 week high",TRUE),"")</f>
        <v>273.16379999999998</v>
      </c>
      <c r="K3" s="96" cm="1">
        <f t="array" ref="K3">IFERROR(_FV(Table3[[#This Row],[Fund]],"52 week low",TRUE),"")</f>
        <v>130.04</v>
      </c>
      <c r="L3" s="96">
        <f>IFERROR(Table3[[#This Row],[52 week low]] + ((Table3[[#This Row],[52 week high]]-Table3[[#This Row],[52 week low]])/2),"")</f>
        <v>201.6019</v>
      </c>
      <c r="M3" s="97">
        <f>IFERROR((Table3[[#This Row],[Close]]-Table3[[#This Row],[Alert Price]])/Table3[[#This Row],[Alert Price]],"")</f>
        <v>-7.2181363370087237E-2</v>
      </c>
      <c r="N3" s="98">
        <f>IFERROR(_FV(Table3[[#This Row],[Fund]],"Beta"),"")</f>
        <v>0.39129999999999998</v>
      </c>
      <c r="O3" s="72"/>
    </row>
    <row r="4" spans="1:15">
      <c r="A4" s="73" t="e" vm="90">
        <v>#VALUE!</v>
      </c>
      <c r="B4" s="80" t="str">
        <f>_FV(Table3[[#This Row],[Fund]],"Ticker symbol",TRUE)</f>
        <v>PPA</v>
      </c>
      <c r="C4" s="78">
        <f>_FV(Table3[[#This Row],[Fund]],"Market cap",TRUE)</f>
        <v>696035923.99000001</v>
      </c>
      <c r="D4" s="74">
        <f>_FV(Table3[[#This Row],[Fund]],"Expense ratio",TRUE)</f>
        <v>6.0999999999999995E-3</v>
      </c>
      <c r="E4" s="80" t="str">
        <f>_FV(Table3[[#This Row],[Fund]],"Instrument type",TRUE)</f>
        <v>ETF</v>
      </c>
      <c r="F4" s="94">
        <f>_FV(Table3[[#This Row],[Fund]],"Previous close",TRUE)</f>
        <v>52.33</v>
      </c>
      <c r="G4" s="94">
        <f>_FV(Table3[[#This Row],[Fund]],"Price")</f>
        <v>53.23</v>
      </c>
      <c r="H4" s="94">
        <f>_FV(Table3[[#This Row],[Fund]],"Change")</f>
        <v>0.9</v>
      </c>
      <c r="I4" s="95">
        <f>_FV(Table3[[#This Row],[Fund]],"Change (%)",TRUE)</f>
        <v>1.7198999999999999E-2</v>
      </c>
      <c r="J4" s="96" cm="1">
        <f t="array" ref="J4">IFERROR(_FV(Table3[[#This Row],[Fund]],"52 week high",TRUE),"")</f>
        <v>73.994900000000001</v>
      </c>
      <c r="K4" s="96" cm="1">
        <f t="array" ref="K4">IFERROR(_FV(Table3[[#This Row],[Fund]],"52 week low",TRUE),"")</f>
        <v>39.595799999999997</v>
      </c>
      <c r="L4" s="96">
        <f>IFERROR(Table3[[#This Row],[52 week low]] + ((Table3[[#This Row],[52 week high]]-Table3[[#This Row],[52 week low]])/2),"")</f>
        <v>56.795349999999999</v>
      </c>
      <c r="M4" s="97">
        <f>IFERROR((Table3[[#This Row],[Close]]-Table3[[#This Row],[Alert Price]])/Table3[[#This Row],[Alert Price]],"")</f>
        <v>-6.2775385660974042E-2</v>
      </c>
      <c r="N4" s="98">
        <f>IFERROR(_FV(Table3[[#This Row],[Fund]],"Beta"),"")</f>
        <v>0.96730000000000005</v>
      </c>
      <c r="O4" s="72"/>
    </row>
    <row r="5" spans="1:15">
      <c r="A5" s="73" t="e" vm="91">
        <v>#VALUE!</v>
      </c>
      <c r="B5" s="73" t="str">
        <f>_FV(Table3[[#This Row],[Fund]],"Ticker symbol",TRUE)</f>
        <v>VYM</v>
      </c>
      <c r="C5" s="78">
        <f>_FV(Table3[[#This Row],[Fund]],"Market cap",TRUE)</f>
        <v>25585600088.990002</v>
      </c>
      <c r="D5" s="74">
        <f>_FV(Table3[[#This Row],[Fund]],"Expense ratio",TRUE)</f>
        <v>8.0000000000000004E-4</v>
      </c>
      <c r="E5" s="73" t="str">
        <f>_FV(Table3[[#This Row],[Fund]],"Instrument type",TRUE)</f>
        <v>ETF</v>
      </c>
      <c r="F5" s="94">
        <f>_FV(Table3[[#This Row],[Fund]],"Previous close",TRUE)</f>
        <v>77.569999999999993</v>
      </c>
      <c r="G5" s="94">
        <f>_FV(Table3[[#This Row],[Fund]],"Price")</f>
        <v>79.13</v>
      </c>
      <c r="H5" s="94">
        <f>_FV(Table3[[#This Row],[Fund]],"Change")</f>
        <v>1.56</v>
      </c>
      <c r="I5" s="95">
        <f>_FV(Table3[[#This Row],[Fund]],"Change (%)",TRUE)</f>
        <v>2.0111E-2</v>
      </c>
      <c r="J5" s="96" cm="1">
        <f t="array" ref="J5">IFERROR(_FV(Table3[[#This Row],[Fund]],"52 week high",TRUE),"")</f>
        <v>94.86</v>
      </c>
      <c r="K5" s="96" cm="1">
        <f t="array" ref="K5">IFERROR(_FV(Table3[[#This Row],[Fund]],"52 week low",TRUE),"")</f>
        <v>60.07</v>
      </c>
      <c r="L5" s="96">
        <f>IFERROR(Table3[[#This Row],[52 week low]] + ((Table3[[#This Row],[52 week high]]-Table3[[#This Row],[52 week low]])/2),"")</f>
        <v>77.465000000000003</v>
      </c>
      <c r="M5" s="97">
        <f>IFERROR((Table3[[#This Row],[Close]]-Table3[[#This Row],[Alert Price]])/Table3[[#This Row],[Alert Price]],"")</f>
        <v>2.1493577744787867E-2</v>
      </c>
      <c r="N5" s="98">
        <f>IFERROR(_FV(Table3[[#This Row],[Fund]],"Beta"),"")</f>
        <v>0.88419999999999999</v>
      </c>
      <c r="O5" s="72"/>
    </row>
    <row r="6" spans="1:15">
      <c r="A6" s="73" t="e" vm="92">
        <v>#VALUE!</v>
      </c>
      <c r="B6" s="73" t="str">
        <f>_FV(Table3[[#This Row],[Fund]],"Ticker symbol",TRUE)</f>
        <v>SCHD</v>
      </c>
      <c r="C6" s="78">
        <f>_FV(Table3[[#This Row],[Fund]],"Market cap",TRUE)</f>
        <v>11125665085.860001</v>
      </c>
      <c r="D6" s="74">
        <f>_FV(Table3[[#This Row],[Fund]],"Expense ratio",TRUE)</f>
        <v>7.000000000000001E-4</v>
      </c>
      <c r="E6" s="73" t="str">
        <f>_FV(Table3[[#This Row],[Fund]],"Instrument type",TRUE)</f>
        <v>ETF</v>
      </c>
      <c r="F6" s="94">
        <f>_FV(Table3[[#This Row],[Fund]],"Previous close",TRUE)</f>
        <v>50.37</v>
      </c>
      <c r="G6" s="94">
        <f>_FV(Table3[[#This Row],[Fund]],"Price")</f>
        <v>51.49</v>
      </c>
      <c r="H6" s="94">
        <f>_FV(Table3[[#This Row],[Fund]],"Change")</f>
        <v>1.1200000000000001</v>
      </c>
      <c r="I6" s="95">
        <f>_FV(Table3[[#This Row],[Fund]],"Change (%)",TRUE)</f>
        <v>2.2235000000000001E-2</v>
      </c>
      <c r="J6" s="96" cm="1">
        <f t="array" ref="J6">IFERROR(_FV(Table3[[#This Row],[Fund]],"52 week high",TRUE),"")</f>
        <v>59.56</v>
      </c>
      <c r="K6" s="96" cm="1">
        <f t="array" ref="K6">IFERROR(_FV(Table3[[#This Row],[Fund]],"52 week low",TRUE),"")</f>
        <v>38.825000000000003</v>
      </c>
      <c r="L6" s="96">
        <f>IFERROR(Table3[[#This Row],[52 week low]] + ((Table3[[#This Row],[52 week high]]-Table3[[#This Row],[52 week low]])/2),"")</f>
        <v>49.192500000000003</v>
      </c>
      <c r="M6" s="97">
        <f>IFERROR((Table3[[#This Row],[Close]]-Table3[[#This Row],[Alert Price]])/Table3[[#This Row],[Alert Price]],"")</f>
        <v>4.6704274025512006E-2</v>
      </c>
      <c r="N6" s="98">
        <f>IFERROR(_FV(Table3[[#This Row],[Fund]],"Beta"),"")</f>
        <v>0.98029999999999995</v>
      </c>
    </row>
    <row r="7" spans="1:15">
      <c r="A7" s="73" t="e" vm="93">
        <v>#VALUE!</v>
      </c>
      <c r="B7" s="73" t="str">
        <f>_FV(Table3[[#This Row],[Fund]],"Ticker symbol",TRUE)</f>
        <v>VIG</v>
      </c>
      <c r="C7" s="78">
        <f>_FV(Table3[[#This Row],[Fund]],"Market cap",TRUE)</f>
        <v>42558745752.559998</v>
      </c>
      <c r="D7" s="74">
        <f>_FV(Table3[[#This Row],[Fund]],"Expense ratio",TRUE)</f>
        <v>8.0000000000000004E-4</v>
      </c>
      <c r="E7" s="73" t="str">
        <f>_FV(Table3[[#This Row],[Fund]],"Instrument type",TRUE)</f>
        <v>ETF</v>
      </c>
      <c r="F7" s="94">
        <f>_FV(Table3[[#This Row],[Fund]],"Previous close",TRUE)</f>
        <v>118.13</v>
      </c>
      <c r="G7" s="94">
        <f>_FV(Table3[[#This Row],[Fund]],"Price")</f>
        <v>119.2</v>
      </c>
      <c r="H7" s="94">
        <f>_FV(Table3[[#This Row],[Fund]],"Change")</f>
        <v>1.07</v>
      </c>
      <c r="I7" s="95">
        <f>_FV(Table3[[#This Row],[Fund]],"Change (%)",TRUE)</f>
        <v>9.0580000000000001E-3</v>
      </c>
      <c r="J7" s="96" cm="1">
        <f t="array" ref="J7">IFERROR(_FV(Table3[[#This Row],[Fund]],"52 week high",TRUE),"")</f>
        <v>130.91</v>
      </c>
      <c r="K7" s="96" cm="1">
        <f t="array" ref="K7">IFERROR(_FV(Table3[[#This Row],[Fund]],"52 week low",TRUE),"")</f>
        <v>87.711299999999994</v>
      </c>
      <c r="L7" s="96">
        <f>IFERROR(Table3[[#This Row],[52 week low]] + ((Table3[[#This Row],[52 week high]]-Table3[[#This Row],[52 week low]])/2),"")</f>
        <v>109.31065</v>
      </c>
      <c r="M7" s="97">
        <f>IFERROR((Table3[[#This Row],[Close]]-Table3[[#This Row],[Alert Price]])/Table3[[#This Row],[Alert Price]],"")</f>
        <v>9.0470141747396135E-2</v>
      </c>
      <c r="N7" s="98">
        <f>IFERROR(_FV(Table3[[#This Row],[Fund]],"Beta"),"")</f>
        <v>0.85940000000000005</v>
      </c>
    </row>
    <row r="8" spans="1:15">
      <c r="A8" s="73" t="e" vm="94">
        <v>#VALUE!</v>
      </c>
      <c r="B8" s="80" t="str">
        <f>_FV(Table3[[#This Row],[Fund]],"Ticker symbol",TRUE)</f>
        <v>ACWX</v>
      </c>
      <c r="C8" s="78">
        <f>_FV(Table3[[#This Row],[Fund]],"Market cap",TRUE)</f>
        <v>2868429189.3899999</v>
      </c>
      <c r="D8" s="74">
        <f>_FV(Table3[[#This Row],[Fund]],"Expense ratio",TRUE)</f>
        <v>3.2000000000000002E-3</v>
      </c>
      <c r="E8" s="80" t="str">
        <f>_FV(Table3[[#This Row],[Fund]],"Instrument type",TRUE)</f>
        <v>ETF</v>
      </c>
      <c r="F8" s="94">
        <f>_FV(Table3[[#This Row],[Fund]],"Previous close",TRUE)</f>
        <v>44.68</v>
      </c>
      <c r="G8" s="94">
        <f>_FV(Table3[[#This Row],[Fund]],"Price")</f>
        <v>44.93</v>
      </c>
      <c r="H8" s="94">
        <f>_FV(Table3[[#This Row],[Fund]],"Change")</f>
        <v>0.25</v>
      </c>
      <c r="I8" s="95">
        <f>_FV(Table3[[#This Row],[Fund]],"Change (%)",TRUE)</f>
        <v>5.5950000000000001E-3</v>
      </c>
      <c r="J8" s="96" cm="1">
        <f t="array" ref="J8">IFERROR(_FV(Table3[[#This Row],[Fund]],"52 week high",TRUE),"")</f>
        <v>50.03</v>
      </c>
      <c r="K8" s="96" cm="1">
        <f t="array" ref="K8">IFERROR(_FV(Table3[[#This Row],[Fund]],"52 week low",TRUE),"")</f>
        <v>32.4</v>
      </c>
      <c r="L8" s="96">
        <f>IFERROR(Table3[[#This Row],[52 week low]] + ((Table3[[#This Row],[52 week high]]-Table3[[#This Row],[52 week low]])/2),"")</f>
        <v>41.215000000000003</v>
      </c>
      <c r="M8" s="97">
        <f>IFERROR((Table3[[#This Row],[Close]]-Table3[[#This Row],[Alert Price]])/Table3[[#This Row],[Alert Price]],"")</f>
        <v>9.0137086012374038E-2</v>
      </c>
      <c r="N8" s="98">
        <f>IFERROR(_FV(Table3[[#This Row],[Fund]],"Beta"),"")</f>
        <v>1.0195000000000001</v>
      </c>
    </row>
    <row r="9" spans="1:15">
      <c r="A9" s="73" t="e" vm="95">
        <v>#VALUE!</v>
      </c>
      <c r="B9" s="80" t="str">
        <f>_FV(Table3[[#This Row],[Fund]],"Ticker symbol",TRUE)</f>
        <v>EDV</v>
      </c>
      <c r="C9" s="78">
        <f>_FV(Table3[[#This Row],[Fund]],"Market cap",TRUE)</f>
        <v>1493954489.55</v>
      </c>
      <c r="D9" s="74">
        <f>_FV(Table3[[#This Row],[Fund]],"Expense ratio",TRUE)</f>
        <v>7.000000000000001E-4</v>
      </c>
      <c r="E9" s="80" t="str">
        <f>_FV(Table3[[#This Row],[Fund]],"Instrument type",TRUE)</f>
        <v>ETF</v>
      </c>
      <c r="F9" s="94">
        <f>_FV(Table3[[#This Row],[Fund]],"Previous close",TRUE)</f>
        <v>170.13</v>
      </c>
      <c r="G9" s="94">
        <f>_FV(Table3[[#This Row],[Fund]],"Price")</f>
        <v>169.34</v>
      </c>
      <c r="H9" s="94">
        <f>_FV(Table3[[#This Row],[Fund]],"Change")</f>
        <v>-0.79</v>
      </c>
      <c r="I9" s="95">
        <f>_FV(Table3[[#This Row],[Fund]],"Change (%)",TRUE)</f>
        <v>-4.6439999999999997E-3</v>
      </c>
      <c r="J9" s="96" cm="1">
        <f t="array" ref="J9">IFERROR(_FV(Table3[[#This Row],[Fund]],"52 week high",TRUE),"")</f>
        <v>189.78</v>
      </c>
      <c r="K9" s="96" cm="1">
        <f t="array" ref="K9">IFERROR(_FV(Table3[[#This Row],[Fund]],"52 week low",TRUE),"")</f>
        <v>123.3</v>
      </c>
      <c r="L9" s="96">
        <f>IFERROR(Table3[[#This Row],[52 week low]] + ((Table3[[#This Row],[52 week high]]-Table3[[#This Row],[52 week low]])/2),"")</f>
        <v>156.54</v>
      </c>
      <c r="M9" s="97">
        <f>IFERROR((Table3[[#This Row],[Close]]-Table3[[#This Row],[Alert Price]])/Table3[[#This Row],[Alert Price]],"")</f>
        <v>8.1768238149993691E-2</v>
      </c>
      <c r="N9" s="98">
        <f>IFERROR(_FV(Table3[[#This Row],[Fund]],"Beta"),"")</f>
        <v>1.4255</v>
      </c>
    </row>
    <row r="10" spans="1:15">
      <c r="A10" s="73" t="e" vm="96">
        <v>#VALUE!</v>
      </c>
      <c r="B10" s="80" t="str">
        <f>_FV(Table3[[#This Row],[Fund]],"Ticker symbol",TRUE)</f>
        <v>VT</v>
      </c>
      <c r="C10" s="78">
        <f>_FV(Table3[[#This Row],[Fund]],"Market cap",TRUE)</f>
        <v>13062120391.75</v>
      </c>
      <c r="D10" s="74">
        <f>_FV(Table3[[#This Row],[Fund]],"Expense ratio",TRUE)</f>
        <v>1E-3</v>
      </c>
      <c r="E10" s="80" t="str">
        <f>_FV(Table3[[#This Row],[Fund]],"Instrument type",TRUE)</f>
        <v>ETF</v>
      </c>
      <c r="F10" s="94">
        <f>_FV(Table3[[#This Row],[Fund]],"Previous close",TRUE)</f>
        <v>76.739999999999995</v>
      </c>
      <c r="G10" s="94">
        <f>_FV(Table3[[#This Row],[Fund]],"Price")</f>
        <v>77.36</v>
      </c>
      <c r="H10" s="94">
        <f>_FV(Table3[[#This Row],[Fund]],"Change")</f>
        <v>0.62</v>
      </c>
      <c r="I10" s="95">
        <f>_FV(Table3[[#This Row],[Fund]],"Change (%)",TRUE)</f>
        <v>8.0789999999999994E-3</v>
      </c>
      <c r="J10" s="96" cm="1">
        <f t="array" ref="J10">IFERROR(_FV(Table3[[#This Row],[Fund]],"52 week high",TRUE),"")</f>
        <v>83.23</v>
      </c>
      <c r="K10" s="96" cm="1">
        <f t="array" ref="K10">IFERROR(_FV(Table3[[#This Row],[Fund]],"52 week low",TRUE),"")</f>
        <v>53.7</v>
      </c>
      <c r="L10" s="96">
        <f>IFERROR(Table3[[#This Row],[52 week low]] + ((Table3[[#This Row],[52 week high]]-Table3[[#This Row],[52 week low]])/2),"")</f>
        <v>68.465000000000003</v>
      </c>
      <c r="M10" s="97">
        <f>IFERROR((Table3[[#This Row],[Close]]-Table3[[#This Row],[Alert Price]])/Table3[[#This Row],[Alert Price]],"")</f>
        <v>0.12992039728328336</v>
      </c>
      <c r="N10" s="98">
        <f>IFERROR(_FV(Table3[[#This Row],[Fund]],"Beta"),"")</f>
        <v>1.0296000000000001</v>
      </c>
    </row>
    <row r="11" spans="1:15">
      <c r="A11" s="73" t="e" vm="97">
        <v>#VALUE!</v>
      </c>
      <c r="B11" s="80" t="str">
        <f>_FV(Table3[[#This Row],[Fund]],"Ticker symbol",TRUE)</f>
        <v>GLD</v>
      </c>
      <c r="C11" s="78">
        <f>_FV(Table3[[#This Row],[Fund]],"Market cap",TRUE)</f>
        <v>66994935892.209999</v>
      </c>
      <c r="D11" s="74">
        <f>_FV(Table3[[#This Row],[Fund]],"Expense ratio",TRUE)</f>
        <v>4.0000000000000001E-3</v>
      </c>
      <c r="E11" s="80" t="str">
        <f>_FV(Table3[[#This Row],[Fund]],"Instrument type",TRUE)</f>
        <v>ETF</v>
      </c>
      <c r="F11" s="94">
        <f>_FV(Table3[[#This Row],[Fund]],"Previous close",TRUE)</f>
        <v>169.63</v>
      </c>
      <c r="G11" s="94">
        <f>_FV(Table3[[#This Row],[Fund]],"Price")</f>
        <v>169.19</v>
      </c>
      <c r="H11" s="94">
        <f>_FV(Table3[[#This Row],[Fund]],"Change")</f>
        <v>-0.44</v>
      </c>
      <c r="I11" s="95">
        <f>_FV(Table3[[#This Row],[Fund]],"Change (%)",TRUE)</f>
        <v>-2.5940000000000004E-3</v>
      </c>
      <c r="J11" s="96" cm="1">
        <f t="array" ref="J11">IFERROR(_FV(Table3[[#This Row],[Fund]],"52 week high",TRUE),"")</f>
        <v>170.85579999999999</v>
      </c>
      <c r="K11" s="96" cm="1">
        <f t="array" ref="K11">IFERROR(_FV(Table3[[#This Row],[Fund]],"52 week low",TRUE),"")</f>
        <v>132.13</v>
      </c>
      <c r="L11" s="96">
        <f>IFERROR(Table3[[#This Row],[52 week low]] + ((Table3[[#This Row],[52 week high]]-Table3[[#This Row],[52 week low]])/2),"")</f>
        <v>151.49289999999999</v>
      </c>
      <c r="M11" s="97">
        <f>IFERROR((Table3[[#This Row],[Close]]-Table3[[#This Row],[Alert Price]])/Table3[[#This Row],[Alert Price]],"")</f>
        <v>0.11681801589381421</v>
      </c>
      <c r="N11" s="98">
        <f>IFERROR(_FV(Table3[[#This Row],[Fund]],"Beta"),"")</f>
        <v>0.80700000000000005</v>
      </c>
    </row>
    <row r="12" spans="1:15">
      <c r="A12" s="73" t="e" vm="98">
        <v>#VALUE!</v>
      </c>
      <c r="B12" s="80" t="str">
        <f>_FV(Table3[[#This Row],[Fund]],"Ticker symbol",TRUE)</f>
        <v>GLDM</v>
      </c>
      <c r="C12" s="78">
        <f>_FV(Table3[[#This Row],[Fund]],"Market cap",TRUE)</f>
        <v>2521087257.0999999</v>
      </c>
      <c r="D12" s="74">
        <f>_FV(Table3[[#This Row],[Fund]],"Expense ratio",TRUE)</f>
        <v>1.8E-3</v>
      </c>
      <c r="E12" s="80" t="str">
        <f>_FV(Table3[[#This Row],[Fund]],"Instrument type",TRUE)</f>
        <v>ETF</v>
      </c>
      <c r="F12" s="94">
        <f>_FV(Table3[[#This Row],[Fund]],"Previous close",TRUE)</f>
        <v>17.989999999999998</v>
      </c>
      <c r="G12" s="94">
        <f>_FV(Table3[[#This Row],[Fund]],"Price")</f>
        <v>17.95</v>
      </c>
      <c r="H12" s="94">
        <f>_FV(Table3[[#This Row],[Fund]],"Change")</f>
        <v>-0.04</v>
      </c>
      <c r="I12" s="95">
        <f>_FV(Table3[[#This Row],[Fund]],"Change (%)",TRUE)</f>
        <v>-2.2230000000000001E-3</v>
      </c>
      <c r="J12" s="96" cm="1">
        <f t="array" ref="J12">IFERROR(_FV(Table3[[#This Row],[Fund]],"52 week high",TRUE),"")</f>
        <v>18.12</v>
      </c>
      <c r="K12" s="96" cm="1">
        <f t="array" ref="K12">IFERROR(_FV(Table3[[#This Row],[Fund]],"52 week low",TRUE),"")</f>
        <v>13.99</v>
      </c>
      <c r="L12" s="96">
        <f>IFERROR(Table3[[#This Row],[52 week low]] + ((Table3[[#This Row],[52 week high]]-Table3[[#This Row],[52 week low]])/2),"")</f>
        <v>16.055</v>
      </c>
      <c r="M12" s="97">
        <f>IFERROR((Table3[[#This Row],[Close]]-Table3[[#This Row],[Alert Price]])/Table3[[#This Row],[Alert Price]],"")</f>
        <v>0.11803176580504514</v>
      </c>
      <c r="N12" s="98" t="str">
        <f>IFERROR(_FV(Table3[[#This Row],[Fund]],"Beta"),"")</f>
        <v/>
      </c>
    </row>
    <row r="13" spans="1:15">
      <c r="A13" s="73" t="e" vm="99">
        <v>#VALUE!</v>
      </c>
      <c r="B13" s="80" t="str">
        <f>_FV(Table3[[#This Row],[Fund]],"Ticker symbol",TRUE)</f>
        <v>VOO</v>
      </c>
      <c r="C13" s="78">
        <f>_FV(Table3[[#This Row],[Fund]],"Market cap",TRUE)</f>
        <v>147918757526.13</v>
      </c>
      <c r="D13" s="74">
        <f>_FV(Table3[[#This Row],[Fund]],"Expense ratio",TRUE)</f>
        <v>4.0000000000000002E-4</v>
      </c>
      <c r="E13" s="80" t="str">
        <f>_FV(Table3[[#This Row],[Fund]],"Instrument type",TRUE)</f>
        <v>ETF</v>
      </c>
      <c r="F13" s="94">
        <f>_FV(Table3[[#This Row],[Fund]],"Previous close",TRUE)</f>
        <v>288.89999999999998</v>
      </c>
      <c r="G13" s="94">
        <f>_FV(Table3[[#This Row],[Fund]],"Price")</f>
        <v>291.8</v>
      </c>
      <c r="H13" s="94">
        <f>_FV(Table3[[#This Row],[Fund]],"Change")</f>
        <v>2.9</v>
      </c>
      <c r="I13" s="95">
        <f>_FV(Table3[[#This Row],[Fund]],"Change (%)",TRUE)</f>
        <v>1.0038E-2</v>
      </c>
      <c r="J13" s="96" cm="1">
        <f t="array" ref="J13">IFERROR(_FV(Table3[[#This Row],[Fund]],"52 week high",TRUE),"")</f>
        <v>311.58999999999997</v>
      </c>
      <c r="K13" s="96" cm="1">
        <f t="array" ref="K13">IFERROR(_FV(Table3[[#This Row],[Fund]],"52 week low",TRUE),"")</f>
        <v>200.55</v>
      </c>
      <c r="L13" s="96">
        <f>IFERROR(Table3[[#This Row],[52 week low]] + ((Table3[[#This Row],[52 week high]]-Table3[[#This Row],[52 week low]])/2),"")</f>
        <v>256.07</v>
      </c>
      <c r="M13" s="97">
        <f>IFERROR((Table3[[#This Row],[Close]]-Table3[[#This Row],[Alert Price]])/Table3[[#This Row],[Alert Price]],"")</f>
        <v>0.1395321591752256</v>
      </c>
      <c r="N13" s="98">
        <f>IFERROR(_FV(Table3[[#This Row],[Fund]],"Beta"),"")</f>
        <v>1.0004999999999999</v>
      </c>
    </row>
    <row r="14" spans="1:15">
      <c r="A14" s="73" t="e" vm="100">
        <v>#VALUE!</v>
      </c>
      <c r="B14" s="80" t="str">
        <f>_FV(Table3[[#This Row],[Fund]],"Ticker symbol",TRUE)</f>
        <v>IVES</v>
      </c>
      <c r="C14" s="78">
        <f>_FV(Table3[[#This Row],[Fund]],"Market cap",TRUE)</f>
        <v>42197531.899999999</v>
      </c>
      <c r="D14" s="74">
        <f>_FV(Table3[[#This Row],[Fund]],"Expense ratio",TRUE)</f>
        <v>7.9000000000000008E-3</v>
      </c>
      <c r="E14" s="80" t="str">
        <f>_FV(Table3[[#This Row],[Fund]],"Instrument type",TRUE)</f>
        <v>ETF</v>
      </c>
      <c r="F14" s="94">
        <f>_FV(Table3[[#This Row],[Fund]],"Previous close",TRUE)</f>
        <v>35.4499</v>
      </c>
      <c r="G14" s="94">
        <f>_FV(Table3[[#This Row],[Fund]],"Price")</f>
        <v>35.24</v>
      </c>
      <c r="H14" s="94">
        <f>_FV(Table3[[#This Row],[Fund]],"Change")</f>
        <v>-0.2099</v>
      </c>
      <c r="I14" s="95">
        <f>_FV(Table3[[#This Row],[Fund]],"Change (%)",TRUE)</f>
        <v>-5.9209999999999992E-3</v>
      </c>
      <c r="J14" s="96" cm="1">
        <f t="array" ref="J14">IFERROR(_FV(Table3[[#This Row],[Fund]],"52 week high",TRUE),"")</f>
        <v>39.791400000000003</v>
      </c>
      <c r="K14" s="96" cm="1">
        <f t="array" ref="K14">IFERROR(_FV(Table3[[#This Row],[Fund]],"52 week low",TRUE),"")</f>
        <v>22.11</v>
      </c>
      <c r="L14" s="96">
        <f>IFERROR(Table3[[#This Row],[52 week low]] + ((Table3[[#This Row],[52 week high]]-Table3[[#This Row],[52 week low]])/2),"")</f>
        <v>30.950700000000001</v>
      </c>
      <c r="M14" s="97">
        <f>IFERROR((Table3[[#This Row],[Close]]-Table3[[#This Row],[Alert Price]])/Table3[[#This Row],[Alert Price]],"")</f>
        <v>0.13858491084208113</v>
      </c>
      <c r="N14" s="98">
        <f>IFERROR(_FV(Table3[[#This Row],[Fund]],"Beta"),"")</f>
        <v>1.2043999999999999</v>
      </c>
    </row>
    <row r="15" spans="1:15">
      <c r="A15" s="73" t="e" vm="101">
        <v>#VALUE!</v>
      </c>
      <c r="B15" s="80" t="str">
        <f>_FV(Table3[[#This Row],[Fund]],"Ticker symbol",TRUE)</f>
        <v>FHLC</v>
      </c>
      <c r="C15" s="78">
        <f>_FV(Table3[[#This Row],[Fund]],"Market cap",TRUE)</f>
        <v>1914528525</v>
      </c>
      <c r="D15" s="74">
        <f>_FV(Table3[[#This Row],[Fund]],"Expense ratio",TRUE)</f>
        <v>8.0000000000000004E-4</v>
      </c>
      <c r="E15" s="80" t="str">
        <f>_FV(Table3[[#This Row],[Fund]],"Instrument type",TRUE)</f>
        <v>ETF</v>
      </c>
      <c r="F15" s="94">
        <f>_FV(Table3[[#This Row],[Fund]],"Previous close",TRUE)</f>
        <v>50.39</v>
      </c>
      <c r="G15" s="94">
        <f>_FV(Table3[[#This Row],[Fund]],"Price")</f>
        <v>50.29</v>
      </c>
      <c r="H15" s="94">
        <f>_FV(Table3[[#This Row],[Fund]],"Change")</f>
        <v>-0.1</v>
      </c>
      <c r="I15" s="95">
        <f>_FV(Table3[[#This Row],[Fund]],"Change (%)",TRUE)</f>
        <v>-1.9850000000000002E-3</v>
      </c>
      <c r="J15" s="96" cm="1">
        <f t="array" ref="J15">IFERROR(_FV(Table3[[#This Row],[Fund]],"52 week high",TRUE),"")</f>
        <v>51.64</v>
      </c>
      <c r="K15" s="96" cm="1">
        <f t="array" ref="K15">IFERROR(_FV(Table3[[#This Row],[Fund]],"52 week low",TRUE),"")</f>
        <v>35.74</v>
      </c>
      <c r="L15" s="96">
        <f>IFERROR(Table3[[#This Row],[52 week low]] + ((Table3[[#This Row],[52 week high]]-Table3[[#This Row],[52 week low]])/2),"")</f>
        <v>43.69</v>
      </c>
      <c r="M15" s="97">
        <f>IFERROR((Table3[[#This Row],[Close]]-Table3[[#This Row],[Alert Price]])/Table3[[#This Row],[Alert Price]],"")</f>
        <v>0.15106431677729462</v>
      </c>
      <c r="N15" s="98">
        <f>IFERROR(_FV(Table3[[#This Row],[Fund]],"Beta"),"")</f>
        <v>1.0129999999999999</v>
      </c>
    </row>
    <row r="16" spans="1:15">
      <c r="A16" s="73" t="e" vm="102">
        <v>#VALUE!</v>
      </c>
      <c r="B16" s="80" t="str">
        <f>_FV(Table3[[#This Row],[Fund]],"Ticker symbol",TRUE)</f>
        <v>VHT</v>
      </c>
      <c r="C16" s="78">
        <f>_FV(Table3[[#This Row],[Fund]],"Market cap",TRUE)</f>
        <v>10895594009.57</v>
      </c>
      <c r="D16" s="74">
        <f>_FV(Table3[[#This Row],[Fund]],"Expense ratio",TRUE)</f>
        <v>1E-3</v>
      </c>
      <c r="E16" s="80" t="str">
        <f>_FV(Table3[[#This Row],[Fund]],"Instrument type",TRUE)</f>
        <v>ETF</v>
      </c>
      <c r="F16" s="94">
        <f>_FV(Table3[[#This Row],[Fund]],"Previous close",TRUE)</f>
        <v>195.17</v>
      </c>
      <c r="G16" s="94">
        <f>_FV(Table3[[#This Row],[Fund]],"Price")</f>
        <v>194.7</v>
      </c>
      <c r="H16" s="94">
        <f>_FV(Table3[[#This Row],[Fund]],"Change")</f>
        <v>-0.47</v>
      </c>
      <c r="I16" s="95">
        <f>_FV(Table3[[#This Row],[Fund]],"Change (%)",TRUE)</f>
        <v>-2.408E-3</v>
      </c>
      <c r="J16" s="96" cm="1">
        <f t="array" ref="J16">IFERROR(_FV(Table3[[#This Row],[Fund]],"52 week high",TRUE),"")</f>
        <v>198.67500000000001</v>
      </c>
      <c r="K16" s="96" cm="1">
        <f t="array" ref="K16">IFERROR(_FV(Table3[[#This Row],[Fund]],"52 week low",TRUE),"")</f>
        <v>138.11000000000001</v>
      </c>
      <c r="L16" s="96">
        <f>IFERROR(Table3[[#This Row],[52 week low]] + ((Table3[[#This Row],[52 week high]]-Table3[[#This Row],[52 week low]])/2),"")</f>
        <v>168.39250000000001</v>
      </c>
      <c r="M16" s="97">
        <f>IFERROR((Table3[[#This Row],[Close]]-Table3[[#This Row],[Alert Price]])/Table3[[#This Row],[Alert Price]],"")</f>
        <v>0.15622726665379974</v>
      </c>
      <c r="N16" s="98">
        <f>IFERROR(_FV(Table3[[#This Row],[Fund]],"Beta"),"")</f>
        <v>1.0150999999999999</v>
      </c>
    </row>
    <row r="17" spans="1:14">
      <c r="A17" s="73" t="e" vm="103">
        <v>#VALUE!</v>
      </c>
      <c r="B17" s="80" t="str">
        <f>_FV(Table3[[#This Row],[Fund]],"Ticker symbol",TRUE)</f>
        <v>VCLT</v>
      </c>
      <c r="C17" s="78">
        <f>_FV(Table3[[#This Row],[Fund]],"Market cap",TRUE)</f>
        <v>4406587193.2299995</v>
      </c>
      <c r="D17" s="74">
        <f>_FV(Table3[[#This Row],[Fund]],"Expense ratio",TRUE)</f>
        <v>7.000000000000001E-4</v>
      </c>
      <c r="E17" s="80" t="str">
        <f>_FV(Table3[[#This Row],[Fund]],"Instrument type",TRUE)</f>
        <v>ETF</v>
      </c>
      <c r="F17" s="94">
        <f>_FV(Table3[[#This Row],[Fund]],"Previous close",TRUE)</f>
        <v>109.16500000000001</v>
      </c>
      <c r="G17" s="94">
        <f>_FV(Table3[[#This Row],[Fund]],"Price")</f>
        <v>108.9</v>
      </c>
      <c r="H17" s="94">
        <f>_FV(Table3[[#This Row],[Fund]],"Change")</f>
        <v>-0.26500000000000001</v>
      </c>
      <c r="I17" s="95">
        <f>_FV(Table3[[#This Row],[Fund]],"Change (%)",TRUE)</f>
        <v>-2.428E-3</v>
      </c>
      <c r="J17" s="96" cm="1">
        <f t="array" ref="J17">IFERROR(_FV(Table3[[#This Row],[Fund]],"52 week high",TRUE),"")</f>
        <v>109.98</v>
      </c>
      <c r="K17" s="96" cm="1">
        <f t="array" ref="K17">IFERROR(_FV(Table3[[#This Row],[Fund]],"52 week low",TRUE),"")</f>
        <v>78.180000000000007</v>
      </c>
      <c r="L17" s="96">
        <f>IFERROR(Table3[[#This Row],[52 week low]] + ((Table3[[#This Row],[52 week high]]-Table3[[#This Row],[52 week low]])/2),"")</f>
        <v>94.080000000000013</v>
      </c>
      <c r="M17" s="97">
        <f>IFERROR((Table3[[#This Row],[Close]]-Table3[[#This Row],[Alert Price]])/Table3[[#This Row],[Alert Price]],"")</f>
        <v>0.15752551020408154</v>
      </c>
      <c r="N17" s="98">
        <f>IFERROR(_FV(Table3[[#This Row],[Fund]],"Beta"),"")</f>
        <v>1.6297999999999999</v>
      </c>
    </row>
    <row r="18" spans="1:14">
      <c r="A18" s="73" t="e" vm="104">
        <v>#VALUE!</v>
      </c>
      <c r="B18" s="80" t="str">
        <f>_FV(Table3[[#This Row],[Fund]],"Ticker symbol",TRUE)</f>
        <v>IHI</v>
      </c>
      <c r="C18" s="78">
        <f>_FV(Table3[[#This Row],[Fund]],"Market cap",TRUE)</f>
        <v>6604812034.3599997</v>
      </c>
      <c r="D18" s="74">
        <f>_FV(Table3[[#This Row],[Fund]],"Expense ratio",TRUE)</f>
        <v>4.3E-3</v>
      </c>
      <c r="E18" s="80" t="str">
        <f>_FV(Table3[[#This Row],[Fund]],"Instrument type",TRUE)</f>
        <v>ETF</v>
      </c>
      <c r="F18" s="94">
        <f>_FV(Table3[[#This Row],[Fund]],"Previous close",TRUE)</f>
        <v>270.92</v>
      </c>
      <c r="G18" s="94">
        <f>_FV(Table3[[#This Row],[Fund]],"Price")</f>
        <v>269.75</v>
      </c>
      <c r="H18" s="94">
        <f>_FV(Table3[[#This Row],[Fund]],"Change")</f>
        <v>-1.17</v>
      </c>
      <c r="I18" s="95">
        <f>_FV(Table3[[#This Row],[Fund]],"Change (%)",TRUE)</f>
        <v>-4.3189999999999999E-3</v>
      </c>
      <c r="J18" s="96" cm="1">
        <f t="array" ref="J18">IFERROR(_FV(Table3[[#This Row],[Fund]],"52 week high",TRUE),"")</f>
        <v>278.19</v>
      </c>
      <c r="K18" s="96" cm="1">
        <f t="array" ref="K18">IFERROR(_FV(Table3[[#This Row],[Fund]],"52 week low",TRUE),"")</f>
        <v>183.25</v>
      </c>
      <c r="L18" s="96">
        <f>IFERROR(Table3[[#This Row],[52 week low]] + ((Table3[[#This Row],[52 week high]]-Table3[[#This Row],[52 week low]])/2),"")</f>
        <v>230.72</v>
      </c>
      <c r="M18" s="97">
        <f>IFERROR((Table3[[#This Row],[Close]]-Table3[[#This Row],[Alert Price]])/Table3[[#This Row],[Alert Price]],"")</f>
        <v>0.16916608876560332</v>
      </c>
      <c r="N18" s="98">
        <f>IFERROR(_FV(Table3[[#This Row],[Fund]],"Beta"),"")</f>
        <v>1.0038</v>
      </c>
    </row>
    <row r="19" spans="1:14">
      <c r="A19" s="73" t="e" vm="105">
        <v>#VALUE!</v>
      </c>
      <c r="B19" s="80" t="str">
        <f>_FV(Table3[[#This Row],[Fund]],"Ticker symbol",TRUE)</f>
        <v>IBB</v>
      </c>
      <c r="C19" s="78">
        <f>_FV(Table3[[#This Row],[Fund]],"Market cap",TRUE)</f>
        <v>9521329176.4099998</v>
      </c>
      <c r="D19" s="74">
        <f>_FV(Table3[[#This Row],[Fund]],"Expense ratio",TRUE)</f>
        <v>4.6999999999999993E-3</v>
      </c>
      <c r="E19" s="80" t="str">
        <f>_FV(Table3[[#This Row],[Fund]],"Instrument type",TRUE)</f>
        <v>ETF</v>
      </c>
      <c r="F19" s="94">
        <f>_FV(Table3[[#This Row],[Fund]],"Previous close",TRUE)</f>
        <v>140.57</v>
      </c>
      <c r="G19" s="94">
        <f>_FV(Table3[[#This Row],[Fund]],"Price")</f>
        <v>139.21</v>
      </c>
      <c r="H19" s="94">
        <f>_FV(Table3[[#This Row],[Fund]],"Change")</f>
        <v>-1.36</v>
      </c>
      <c r="I19" s="95">
        <f>_FV(Table3[[#This Row],[Fund]],"Change (%)",TRUE)</f>
        <v>-9.6749999999999996E-3</v>
      </c>
      <c r="J19" s="96" cm="1">
        <f t="array" ref="J19">IFERROR(_FV(Table3[[#This Row],[Fund]],"52 week high",TRUE),"")</f>
        <v>142.33000000000001</v>
      </c>
      <c r="K19" s="96" cm="1">
        <f t="array" ref="K19">IFERROR(_FV(Table3[[#This Row],[Fund]],"52 week low",TRUE),"")</f>
        <v>92.15</v>
      </c>
      <c r="L19" s="96">
        <f>IFERROR(Table3[[#This Row],[52 week low]] + ((Table3[[#This Row],[52 week high]]-Table3[[#This Row],[52 week low]])/2),"")</f>
        <v>117.24000000000001</v>
      </c>
      <c r="M19" s="97">
        <f>IFERROR((Table3[[#This Row],[Close]]-Table3[[#This Row],[Alert Price]])/Table3[[#This Row],[Alert Price]],"")</f>
        <v>0.18739338109860113</v>
      </c>
      <c r="N19" s="98">
        <f>IFERROR(_FV(Table3[[#This Row],[Fund]],"Beta"),"")</f>
        <v>1.2458</v>
      </c>
    </row>
    <row r="20" spans="1:14">
      <c r="A20" s="73" t="e" vm="106">
        <v>#VALUE!</v>
      </c>
      <c r="B20" s="80" t="str">
        <f>_FV(Table3[[#This Row],[Fund]],"Ticker symbol",TRUE)</f>
        <v>FBT</v>
      </c>
      <c r="C20" s="78">
        <f>_FV(Table3[[#This Row],[Fund]],"Market cap",TRUE)</f>
        <v>2154897908.5560002</v>
      </c>
      <c r="D20" s="74">
        <f>_FV(Table3[[#This Row],[Fund]],"Expense ratio",TRUE)</f>
        <v>5.6000000000000008E-3</v>
      </c>
      <c r="E20" s="80" t="str">
        <f>_FV(Table3[[#This Row],[Fund]],"Instrument type",TRUE)</f>
        <v>ETF</v>
      </c>
      <c r="F20" s="94">
        <f>_FV(Table3[[#This Row],[Fund]],"Previous close",TRUE)</f>
        <v>174.4</v>
      </c>
      <c r="G20" s="94">
        <f>_FV(Table3[[#This Row],[Fund]],"Price")</f>
        <v>173.19</v>
      </c>
      <c r="H20" s="94">
        <f>_FV(Table3[[#This Row],[Fund]],"Change")</f>
        <v>-1.21</v>
      </c>
      <c r="I20" s="95">
        <f>_FV(Table3[[#This Row],[Fund]],"Change (%)",TRUE)</f>
        <v>-6.9379999999999997E-3</v>
      </c>
      <c r="J20" s="96" cm="1">
        <f t="array" ref="J20">IFERROR(_FV(Table3[[#This Row],[Fund]],"52 week high",TRUE),"")</f>
        <v>175.83</v>
      </c>
      <c r="K20" s="96" cm="1">
        <f t="array" ref="K20">IFERROR(_FV(Table3[[#This Row],[Fund]],"52 week low",TRUE),"")</f>
        <v>108.08</v>
      </c>
      <c r="L20" s="96">
        <f>IFERROR(Table3[[#This Row],[52 week low]] + ((Table3[[#This Row],[52 week high]]-Table3[[#This Row],[52 week low]])/2),"")</f>
        <v>141.95500000000001</v>
      </c>
      <c r="M20" s="97">
        <f>IFERROR((Table3[[#This Row],[Close]]-Table3[[#This Row],[Alert Price]])/Table3[[#This Row],[Alert Price]],"")</f>
        <v>0.2200345179810502</v>
      </c>
      <c r="N20" s="98">
        <f>IFERROR(_FV(Table3[[#This Row],[Fund]],"Beta"),"")</f>
        <v>1.3794999999999999</v>
      </c>
    </row>
    <row r="21" spans="1:14">
      <c r="A21" s="73" t="e" vm="107">
        <v>#VALUE!</v>
      </c>
      <c r="B21" s="73" t="str">
        <f>_FV(Table3[[#This Row],[Fund]],"Ticker symbol",TRUE)</f>
        <v>VGT</v>
      </c>
      <c r="C21" s="78">
        <f>_FV(Table3[[#This Row],[Fund]],"Market cap",TRUE)</f>
        <v>32734772794.349998</v>
      </c>
      <c r="D21" s="74">
        <f>_FV(Table3[[#This Row],[Fund]],"Expense ratio",TRUE)</f>
        <v>1E-3</v>
      </c>
      <c r="E21" s="73" t="str">
        <f>_FV(Table3[[#This Row],[Fund]],"Instrument type",TRUE)</f>
        <v>ETF</v>
      </c>
      <c r="F21" s="94">
        <f>_FV(Table3[[#This Row],[Fund]],"Previous close",TRUE)</f>
        <v>288.79000000000002</v>
      </c>
      <c r="G21" s="94">
        <f>_FV(Table3[[#This Row],[Fund]],"Price")</f>
        <v>288.23</v>
      </c>
      <c r="H21" s="94">
        <f>_FV(Table3[[#This Row],[Fund]],"Change")</f>
        <v>-0.56000000000000005</v>
      </c>
      <c r="I21" s="95">
        <f>_FV(Table3[[#This Row],[Fund]],"Change (%)",TRUE)</f>
        <v>-1.939E-3</v>
      </c>
      <c r="J21" s="96" cm="1">
        <f t="array" ref="J21">IFERROR(_FV(Table3[[#This Row],[Fund]],"52 week high",TRUE),"")</f>
        <v>290.06</v>
      </c>
      <c r="K21" s="96" cm="1">
        <f t="array" ref="K21">IFERROR(_FV(Table3[[#This Row],[Fund]],"52 week low",TRUE),"")</f>
        <v>179.45</v>
      </c>
      <c r="L21" s="96">
        <f>IFERROR(Table3[[#This Row],[52 week low]] + ((Table3[[#This Row],[52 week high]]-Table3[[#This Row],[52 week low]])/2),"")</f>
        <v>234.755</v>
      </c>
      <c r="M21" s="97">
        <f>IFERROR((Table3[[#This Row],[Close]]-Table3[[#This Row],[Alert Price]])/Table3[[#This Row],[Alert Price]],"")</f>
        <v>0.22779067538497594</v>
      </c>
      <c r="N21" s="98">
        <f>IFERROR(_FV(Table3[[#This Row],[Fund]],"Beta"),"")</f>
        <v>1.0276000000000001</v>
      </c>
    </row>
    <row r="22" spans="1:14">
      <c r="A22" s="73" t="e" vm="108">
        <v>#VALUE!</v>
      </c>
      <c r="B22" s="80" t="str">
        <f>_FV(Table3[[#This Row],[Fund]],"Ticker symbol",TRUE)</f>
        <v>FTEC</v>
      </c>
      <c r="C22" s="78">
        <f>_FV(Table3[[#This Row],[Fund]],"Market cap",TRUE)</f>
        <v>4067341583</v>
      </c>
      <c r="D22" s="74">
        <f>_FV(Table3[[#This Row],[Fund]],"Expense ratio",TRUE)</f>
        <v>8.0000000000000004E-4</v>
      </c>
      <c r="E22" s="80" t="str">
        <f>_FV(Table3[[#This Row],[Fund]],"Instrument type",TRUE)</f>
        <v>ETF</v>
      </c>
      <c r="F22" s="94">
        <f>_FV(Table3[[#This Row],[Fund]],"Previous close",TRUE)</f>
        <v>85.34</v>
      </c>
      <c r="G22" s="94">
        <f>_FV(Table3[[#This Row],[Fund]],"Price")</f>
        <v>85.18</v>
      </c>
      <c r="H22" s="94">
        <f>_FV(Table3[[#This Row],[Fund]],"Change")</f>
        <v>-0.16</v>
      </c>
      <c r="I22" s="95">
        <f>_FV(Table3[[#This Row],[Fund]],"Change (%)",TRUE)</f>
        <v>-1.8749999999999999E-3</v>
      </c>
      <c r="J22" s="96" cm="1">
        <f t="array" ref="J22">IFERROR(_FV(Table3[[#This Row],[Fund]],"52 week high",TRUE),"")</f>
        <v>85.687700000000007</v>
      </c>
      <c r="K22" s="96" cm="1">
        <f t="array" ref="K22">IFERROR(_FV(Table3[[#This Row],[Fund]],"52 week low",TRUE),"")</f>
        <v>53</v>
      </c>
      <c r="L22" s="96">
        <f>IFERROR(Table3[[#This Row],[52 week low]] + ((Table3[[#This Row],[52 week high]]-Table3[[#This Row],[52 week low]])/2),"")</f>
        <v>69.343850000000003</v>
      </c>
      <c r="M22" s="97">
        <f>IFERROR((Table3[[#This Row],[Close]]-Table3[[#This Row],[Alert Price]])/Table3[[#This Row],[Alert Price]],"")</f>
        <v>0.22837136963119301</v>
      </c>
      <c r="N22" s="98">
        <f>IFERROR(_FV(Table3[[#This Row],[Fund]],"Beta"),"")</f>
        <v>1.0267999999999999</v>
      </c>
    </row>
    <row r="23" spans="1:14">
      <c r="A23" s="73" t="e" vm="109">
        <v>#VALUE!</v>
      </c>
      <c r="B23" s="80" t="str">
        <f>_FV(Table3[[#This Row],[Fund]],"Ticker symbol",TRUE)</f>
        <v>SKYY</v>
      </c>
      <c r="C23" s="78">
        <f>_FV(Table3[[#This Row],[Fund]],"Market cap",TRUE)</f>
        <v>4448408839.3800001</v>
      </c>
      <c r="D23" s="74">
        <f>_FV(Table3[[#This Row],[Fund]],"Expense ratio",TRUE)</f>
        <v>6.0000000000000001E-3</v>
      </c>
      <c r="E23" s="80" t="str">
        <f>_FV(Table3[[#This Row],[Fund]],"Instrument type",TRUE)</f>
        <v>ETF</v>
      </c>
      <c r="F23" s="94">
        <f>_FV(Table3[[#This Row],[Fund]],"Previous close",TRUE)</f>
        <v>78.709999999999994</v>
      </c>
      <c r="G23" s="94">
        <f>_FV(Table3[[#This Row],[Fund]],"Price")</f>
        <v>78.11</v>
      </c>
      <c r="H23" s="94">
        <f>_FV(Table3[[#This Row],[Fund]],"Change")</f>
        <v>-0.6</v>
      </c>
      <c r="I23" s="95">
        <f>_FV(Table3[[#This Row],[Fund]],"Change (%)",TRUE)</f>
        <v>-7.6229999999999996E-3</v>
      </c>
      <c r="J23" s="96" cm="1">
        <f t="array" ref="J23">IFERROR(_FV(Table3[[#This Row],[Fund]],"52 week high",TRUE),"")</f>
        <v>78.92</v>
      </c>
      <c r="K23" s="96" cm="1">
        <f t="array" ref="K23">IFERROR(_FV(Table3[[#This Row],[Fund]],"52 week low",TRUE),"")</f>
        <v>45</v>
      </c>
      <c r="L23" s="96">
        <f>IFERROR(Table3[[#This Row],[52 week low]] + ((Table3[[#This Row],[52 week high]]-Table3[[#This Row],[52 week low]])/2),"")</f>
        <v>61.96</v>
      </c>
      <c r="M23" s="97">
        <f>IFERROR((Table3[[#This Row],[Close]]-Table3[[#This Row],[Alert Price]])/Table3[[#This Row],[Alert Price]],"")</f>
        <v>0.26065203357004518</v>
      </c>
      <c r="N23" s="98">
        <f>IFERROR(_FV(Table3[[#This Row],[Fund]],"Beta"),"")</f>
        <v>0.90910000000000002</v>
      </c>
    </row>
    <row r="24" spans="1:14">
      <c r="A24" s="73" t="e" vm="110">
        <v>#VALUE!</v>
      </c>
      <c r="B24" s="80" t="str">
        <f>_FV(Table3[[#This Row],[Fund]],"Ticker symbol",TRUE)</f>
        <v>XBI</v>
      </c>
      <c r="C24" s="78">
        <f>_FV(Table3[[#This Row],[Fund]],"Market cap",TRUE)</f>
        <v>5223199275.9700003</v>
      </c>
      <c r="D24" s="74">
        <f>_FV(Table3[[#This Row],[Fund]],"Expense ratio",TRUE)</f>
        <v>3.4999999999999996E-3</v>
      </c>
      <c r="E24" s="80" t="str">
        <f>_FV(Table3[[#This Row],[Fund]],"Instrument type",TRUE)</f>
        <v>ETF</v>
      </c>
      <c r="F24" s="94">
        <f>_FV(Table3[[#This Row],[Fund]],"Previous close",TRUE)</f>
        <v>116.1</v>
      </c>
      <c r="G24" s="94">
        <f>_FV(Table3[[#This Row],[Fund]],"Price")</f>
        <v>114.92</v>
      </c>
      <c r="H24" s="94">
        <f>_FV(Table3[[#This Row],[Fund]],"Change")</f>
        <v>-1.18</v>
      </c>
      <c r="I24" s="95">
        <f>_FV(Table3[[#This Row],[Fund]],"Change (%)",TRUE)</f>
        <v>-1.0163999999999999E-2</v>
      </c>
      <c r="J24" s="96" cm="1">
        <f t="array" ref="J24">IFERROR(_FV(Table3[[#This Row],[Fund]],"52 week high",TRUE),"")</f>
        <v>117.86</v>
      </c>
      <c r="K24" s="96" cm="1">
        <f t="array" ref="K24">IFERROR(_FV(Table3[[#This Row],[Fund]],"52 week low",TRUE),"")</f>
        <v>62.94</v>
      </c>
      <c r="L24" s="96">
        <f>IFERROR(Table3[[#This Row],[52 week low]] + ((Table3[[#This Row],[52 week high]]-Table3[[#This Row],[52 week low]])/2),"")</f>
        <v>90.4</v>
      </c>
      <c r="M24" s="97">
        <f>IFERROR((Table3[[#This Row],[Close]]-Table3[[#This Row],[Alert Price]])/Table3[[#This Row],[Alert Price]],"")</f>
        <v>0.27123893805309729</v>
      </c>
      <c r="N24" s="98">
        <f>IFERROR(_FV(Table3[[#This Row],[Fund]],"Beta"),"")</f>
        <v>1.4283999999999999</v>
      </c>
    </row>
    <row r="25" spans="1:14">
      <c r="A25" s="73" t="e" vm="111">
        <v>#VALUE!</v>
      </c>
      <c r="B25" s="80" t="str">
        <f>_FV(Table3[[#This Row],[Fund]],"Ticker symbol",TRUE)</f>
        <v>CLOU</v>
      </c>
      <c r="C25" s="78">
        <f>_FV(Table3[[#This Row],[Fund]],"Market cap",TRUE)</f>
        <v>806018350.36000001</v>
      </c>
      <c r="D25" s="74">
        <f>_FV(Table3[[#This Row],[Fund]],"Expense ratio",TRUE)</f>
        <v>6.8000000000000005E-3</v>
      </c>
      <c r="E25" s="80" t="str">
        <f>_FV(Table3[[#This Row],[Fund]],"Instrument type",TRUE)</f>
        <v>ETF</v>
      </c>
      <c r="F25" s="94">
        <f>_FV(Table3[[#This Row],[Fund]],"Previous close",TRUE)</f>
        <v>23.08</v>
      </c>
      <c r="G25" s="94">
        <f>_FV(Table3[[#This Row],[Fund]],"Price")</f>
        <v>22.92</v>
      </c>
      <c r="H25" s="94">
        <f>_FV(Table3[[#This Row],[Fund]],"Change")</f>
        <v>-0.16</v>
      </c>
      <c r="I25" s="95">
        <f>_FV(Table3[[#This Row],[Fund]],"Change (%)",TRUE)</f>
        <v>-6.9320000000000007E-3</v>
      </c>
      <c r="J25" s="96" cm="1">
        <f t="array" ref="J25">IFERROR(_FV(Table3[[#This Row],[Fund]],"52 week high",TRUE),"")</f>
        <v>23.18</v>
      </c>
      <c r="K25" s="96" cm="1">
        <f t="array" ref="K25">IFERROR(_FV(Table3[[#This Row],[Fund]],"52 week low",TRUE),"")</f>
        <v>12.36</v>
      </c>
      <c r="L25" s="96">
        <f>IFERROR(Table3[[#This Row],[52 week low]] + ((Table3[[#This Row],[52 week high]]-Table3[[#This Row],[52 week low]])/2),"")</f>
        <v>17.77</v>
      </c>
      <c r="M25" s="97">
        <f>IFERROR((Table3[[#This Row],[Close]]-Table3[[#This Row],[Alert Price]])/Table3[[#This Row],[Alert Price]],"")</f>
        <v>0.2898142937535173</v>
      </c>
      <c r="N25" s="98" t="str">
        <f>IFERROR(_FV(Table3[[#This Row],[Fund]],"Beta"),"")</f>
        <v/>
      </c>
    </row>
    <row r="26" spans="1:14">
      <c r="A26" s="73" t="e" vm="112">
        <v>#VALUE!</v>
      </c>
      <c r="B26" s="80" t="str">
        <f>_FV(Table3[[#This Row],[Fund]],"Ticker symbol",TRUE)</f>
        <v>WCLD</v>
      </c>
      <c r="C26" s="78">
        <f>_FV(Table3[[#This Row],[Fund]],"Market cap",TRUE)</f>
        <v>418823144.10000002</v>
      </c>
      <c r="D26" s="74" t="e" vm="113">
        <f>_FV(Table3[[#This Row],[Fund]],"Expense ratio",TRUE)</f>
        <v>#VALUE!</v>
      </c>
      <c r="E26" s="80" t="str">
        <f>_FV(Table3[[#This Row],[Fund]],"Instrument type",TRUE)</f>
        <v>ETF</v>
      </c>
      <c r="F26" s="94">
        <f>_FV(Table3[[#This Row],[Fund]],"Previous close",TRUE)</f>
        <v>42.56</v>
      </c>
      <c r="G26" s="94">
        <f>_FV(Table3[[#This Row],[Fund]],"Price")</f>
        <v>41.84</v>
      </c>
      <c r="H26" s="94">
        <f>_FV(Table3[[#This Row],[Fund]],"Change")</f>
        <v>-0.72</v>
      </c>
      <c r="I26" s="95">
        <f>_FV(Table3[[#This Row],[Fund]],"Change (%)",TRUE)</f>
        <v>-1.6917000000000001E-2</v>
      </c>
      <c r="J26" s="96" cm="1">
        <f t="array" ref="J26">IFERROR(_FV(Table3[[#This Row],[Fund]],"52 week high",TRUE),"")</f>
        <v>42.77</v>
      </c>
      <c r="K26" s="96" cm="1">
        <f t="array" ref="K26">IFERROR(_FV(Table3[[#This Row],[Fund]],"52 week low",TRUE),"")</f>
        <v>18.989999999999998</v>
      </c>
      <c r="L26" s="96">
        <f>IFERROR(Table3[[#This Row],[52 week low]] + ((Table3[[#This Row],[52 week high]]-Table3[[#This Row],[52 week low]])/2),"")</f>
        <v>30.880000000000003</v>
      </c>
      <c r="M26" s="97">
        <f>IFERROR((Table3[[#This Row],[Close]]-Table3[[#This Row],[Alert Price]])/Table3[[#This Row],[Alert Price]],"")</f>
        <v>0.3549222797927461</v>
      </c>
      <c r="N26" s="98" t="str">
        <f>IFERROR(_FV(Table3[[#This Row],[Fund]],"Beta"),"")</f>
        <v/>
      </c>
    </row>
    <row r="27" spans="1:14">
      <c r="A27" s="73" t="e" vm="114">
        <v>#VALUE!</v>
      </c>
      <c r="B27" s="80" t="str">
        <f>_FV(Table3[[#This Row],[Fund]],"Ticker symbol",TRUE)</f>
        <v>ARKW</v>
      </c>
      <c r="C27" s="78">
        <f>_FV(Table3[[#This Row],[Fund]],"Market cap",TRUE)</f>
        <v>1305706301.7460001</v>
      </c>
      <c r="D27" s="74">
        <f>_FV(Table3[[#This Row],[Fund]],"Expense ratio",TRUE)</f>
        <v>7.4999999999999997E-3</v>
      </c>
      <c r="E27" s="80" t="str">
        <f>_FV(Table3[[#This Row],[Fund]],"Instrument type",TRUE)</f>
        <v>ETF</v>
      </c>
      <c r="F27" s="94">
        <f>_FV(Table3[[#This Row],[Fund]],"Previous close",TRUE)</f>
        <v>96.65</v>
      </c>
      <c r="G27" s="94">
        <f>_FV(Table3[[#This Row],[Fund]],"Price")</f>
        <v>97.36</v>
      </c>
      <c r="H27" s="94">
        <f>_FV(Table3[[#This Row],[Fund]],"Change")</f>
        <v>0.71</v>
      </c>
      <c r="I27" s="95">
        <f>_FV(Table3[[#This Row],[Fund]],"Change (%)",TRUE)</f>
        <v>7.3460000000000001E-3</v>
      </c>
      <c r="J27" s="96" cm="1">
        <f t="array" ref="J27">IFERROR(_FV(Table3[[#This Row],[Fund]],"52 week high",TRUE),"")</f>
        <v>97.36</v>
      </c>
      <c r="K27" s="96" cm="1">
        <f t="array" ref="K27">IFERROR(_FV(Table3[[#This Row],[Fund]],"52 week low",TRUE),"")</f>
        <v>40.494999999999997</v>
      </c>
      <c r="L27" s="96">
        <f>IFERROR(Table3[[#This Row],[52 week low]] + ((Table3[[#This Row],[52 week high]]-Table3[[#This Row],[52 week low]])/2),"")</f>
        <v>68.927499999999995</v>
      </c>
      <c r="M27" s="97">
        <f>IFERROR((Table3[[#This Row],[Close]]-Table3[[#This Row],[Alert Price]])/Table3[[#This Row],[Alert Price]],"")</f>
        <v>0.41249863987523133</v>
      </c>
      <c r="N27" s="98">
        <f>IFERROR(_FV(Table3[[#This Row],[Fund]],"Beta"),"")</f>
        <v>1.194</v>
      </c>
    </row>
    <row r="28" spans="1:14">
      <c r="A28" s="73" t="e" vm="115">
        <v>#VALUE!</v>
      </c>
      <c r="B28" s="80" t="str">
        <f>_FV(Table3[[#This Row],[Fund]],"Ticker symbol",TRUE)</f>
        <v>ARKG</v>
      </c>
      <c r="C28" s="78">
        <f>_FV(Table3[[#This Row],[Fund]],"Market cap",TRUE)</f>
        <v>1323941282.4159999</v>
      </c>
      <c r="D28" s="74">
        <f>_FV(Table3[[#This Row],[Fund]],"Expense ratio",TRUE)</f>
        <v>7.4999999999999997E-3</v>
      </c>
      <c r="E28" s="80" t="str">
        <f>_FV(Table3[[#This Row],[Fund]],"Instrument type",TRUE)</f>
        <v>ETF</v>
      </c>
      <c r="F28" s="94">
        <f>_FV(Table3[[#This Row],[Fund]],"Previous close",TRUE)</f>
        <v>57.46</v>
      </c>
      <c r="G28" s="94">
        <f>_FV(Table3[[#This Row],[Fund]],"Price")</f>
        <v>55.72</v>
      </c>
      <c r="H28" s="94">
        <f>_FV(Table3[[#This Row],[Fund]],"Change")</f>
        <v>-1.74</v>
      </c>
      <c r="I28" s="95">
        <f>_FV(Table3[[#This Row],[Fund]],"Change (%)",TRUE)</f>
        <v>-3.0282E-2</v>
      </c>
      <c r="J28" s="96" cm="1">
        <f t="array" ref="J28">IFERROR(_FV(Table3[[#This Row],[Fund]],"52 week high",TRUE),"")</f>
        <v>58.42</v>
      </c>
      <c r="K28" s="96" cm="1">
        <f t="array" ref="K28">IFERROR(_FV(Table3[[#This Row],[Fund]],"52 week low",TRUE),"")</f>
        <v>24</v>
      </c>
      <c r="L28" s="96">
        <f>IFERROR(Table3[[#This Row],[52 week low]] + ((Table3[[#This Row],[52 week high]]-Table3[[#This Row],[52 week low]])/2),"")</f>
        <v>41.21</v>
      </c>
      <c r="M28" s="97">
        <f>IFERROR((Table3[[#This Row],[Close]]-Table3[[#This Row],[Alert Price]])/Table3[[#This Row],[Alert Price]],"")</f>
        <v>0.35209900509585046</v>
      </c>
      <c r="N28" s="98">
        <f>IFERROR(_FV(Table3[[#This Row],[Fund]],"Beta"),"")</f>
        <v>1.5559000000000001</v>
      </c>
    </row>
    <row r="29" spans="1:14">
      <c r="A29" s="73" t="e" vm="116">
        <v>#VALUE!</v>
      </c>
      <c r="B29" s="80" t="str">
        <f>_FV(Table3[[#This Row],[Fund]],"Ticker symbol",TRUE)</f>
        <v>FSKAX</v>
      </c>
      <c r="C29" s="78" t="e" vm="117">
        <f>_FV(Table3[[#This Row],[Fund]],"Market cap",TRUE)</f>
        <v>#VALUE!</v>
      </c>
      <c r="D29" s="74">
        <f>_FV(Table3[[#This Row],[Fund]],"Expense ratio",TRUE)</f>
        <v>2.0000000000000001E-4</v>
      </c>
      <c r="E29" s="80" t="str">
        <f>_FV(Table3[[#This Row],[Fund]],"Instrument type",TRUE)</f>
        <v>Mutual Fund</v>
      </c>
      <c r="F29" s="94">
        <f>_FV(Table3[[#This Row],[Fund]],"Previous close",TRUE)</f>
        <v>88.51</v>
      </c>
      <c r="G29" s="94">
        <f>_FV(Table3[[#This Row],[Fund]],"Price")</f>
        <v>89.48</v>
      </c>
      <c r="H29" s="94">
        <f>_FV(Table3[[#This Row],[Fund]],"Change")</f>
        <v>0.97</v>
      </c>
      <c r="I29" s="95">
        <f>_FV(Table3[[#This Row],[Fund]],"Change (%)",TRUE)</f>
        <v>1.0959000000000002E-2</v>
      </c>
      <c r="J29" s="96" t="str" cm="1">
        <f t="array" ref="J29">IFERROR(_FV(Table3[[#This Row],[Fund]],"52 week high",TRUE),"")</f>
        <v/>
      </c>
      <c r="K29" s="96" t="str" cm="1">
        <f t="array" ref="K29">IFERROR(_FV(Table3[[#This Row],[Fund]],"52 week low",TRUE),"")</f>
        <v/>
      </c>
      <c r="L29" s="96" t="str">
        <f>IFERROR(Table3[[#This Row],[52 week low]] + ((Table3[[#This Row],[52 week high]]-Table3[[#This Row],[52 week low]])/2),"")</f>
        <v/>
      </c>
      <c r="M29" s="97" t="str">
        <f>IFERROR((Table3[[#This Row],[Close]]-Table3[[#This Row],[Alert Price]])/Table3[[#This Row],[Alert Price]],"")</f>
        <v/>
      </c>
      <c r="N29" s="98" t="str">
        <f>IFERROR(_FV(Table3[[#This Row],[Fund]],"Beta"),"")</f>
        <v/>
      </c>
    </row>
    <row r="30" spans="1:14">
      <c r="A30" s="73" t="e" vm="118">
        <v>#VALUE!</v>
      </c>
      <c r="B30" s="80" t="str">
        <f>_FV(Table3[[#This Row],[Fund]],"Ticker symbol",TRUE)</f>
        <v>FXAIX</v>
      </c>
      <c r="C30" s="78" t="e" vm="117">
        <f>_FV(Table3[[#This Row],[Fund]],"Market cap",TRUE)</f>
        <v>#VALUE!</v>
      </c>
      <c r="D30" s="74">
        <f>_FV(Table3[[#This Row],[Fund]],"Expense ratio",TRUE)</f>
        <v>2.0000000000000001E-4</v>
      </c>
      <c r="E30" s="80" t="str">
        <f>_FV(Table3[[#This Row],[Fund]],"Instrument type",TRUE)</f>
        <v>Mutual Fund</v>
      </c>
      <c r="F30" s="94">
        <f>_FV(Table3[[#This Row],[Fund]],"Previous close",TRUE)</f>
        <v>109.82</v>
      </c>
      <c r="G30" s="94">
        <f>_FV(Table3[[#This Row],[Fund]],"Price")</f>
        <v>110.47</v>
      </c>
      <c r="H30" s="94">
        <f>_FV(Table3[[#This Row],[Fund]],"Change")</f>
        <v>0.65</v>
      </c>
      <c r="I30" s="95">
        <f>_FV(Table3[[#This Row],[Fund]],"Change (%)",TRUE)</f>
        <v>5.9189999999999998E-3</v>
      </c>
      <c r="J30" s="96" t="str" cm="1">
        <f t="array" ref="J30">IFERROR(_FV(Table3[[#This Row],[Fund]],"52 week high",TRUE),"")</f>
        <v/>
      </c>
      <c r="K30" s="96" t="str" cm="1">
        <f t="array" ref="K30">IFERROR(_FV(Table3[[#This Row],[Fund]],"52 week low",TRUE),"")</f>
        <v/>
      </c>
      <c r="L30" s="96" t="str">
        <f>IFERROR(Table3[[#This Row],[52 week low]] + ((Table3[[#This Row],[52 week high]]-Table3[[#This Row],[52 week low]])/2),"")</f>
        <v/>
      </c>
      <c r="M30" s="97" t="str">
        <f>IFERROR((Table3[[#This Row],[Close]]-Table3[[#This Row],[Alert Price]])/Table3[[#This Row],[Alert Price]],"")</f>
        <v/>
      </c>
      <c r="N30" s="98" t="str">
        <f>IFERROR(_FV(Table3[[#This Row],[Fund]],"Beta"),"")</f>
        <v/>
      </c>
    </row>
    <row r="31" spans="1:14">
      <c r="A31" s="73" t="e" vm="119">
        <v>#VALUE!</v>
      </c>
      <c r="B31" s="80" t="str">
        <f>_FV(Table3[[#This Row],[Fund]],"Ticker symbol",TRUE)</f>
        <v>FSCSX</v>
      </c>
      <c r="C31" s="78" t="e" vm="117">
        <f>_FV(Table3[[#This Row],[Fund]],"Market cap",TRUE)</f>
        <v>#VALUE!</v>
      </c>
      <c r="D31" s="74">
        <f>_FV(Table3[[#This Row],[Fund]],"Expense ratio",TRUE)</f>
        <v>7.3000000000000001E-3</v>
      </c>
      <c r="E31" s="80" t="str">
        <f>_FV(Table3[[#This Row],[Fund]],"Instrument type",TRUE)</f>
        <v>Mutual Fund</v>
      </c>
      <c r="F31" s="94">
        <f>_FV(Table3[[#This Row],[Fund]],"Previous close",TRUE)</f>
        <v>23.72</v>
      </c>
      <c r="G31" s="94">
        <f>_FV(Table3[[#This Row],[Fund]],"Price")</f>
        <v>23.65</v>
      </c>
      <c r="H31" s="94">
        <f>_FV(Table3[[#This Row],[Fund]],"Change")</f>
        <v>-7.0000000000000007E-2</v>
      </c>
      <c r="I31" s="95">
        <f>_FV(Table3[[#This Row],[Fund]],"Change (%)",TRUE)</f>
        <v>-2.9509999999999996E-3</v>
      </c>
      <c r="J31" s="96" t="str" cm="1">
        <f t="array" ref="J31">IFERROR(_FV(Table3[[#This Row],[Fund]],"52 week high",TRUE),"")</f>
        <v/>
      </c>
      <c r="K31" s="96" t="str" cm="1">
        <f t="array" ref="K31">IFERROR(_FV(Table3[[#This Row],[Fund]],"52 week low",TRUE),"")</f>
        <v/>
      </c>
      <c r="L31" s="96" t="str">
        <f>IFERROR(Table3[[#This Row],[52 week low]] + ((Table3[[#This Row],[52 week high]]-Table3[[#This Row],[52 week low]])/2),"")</f>
        <v/>
      </c>
      <c r="M31" s="97" t="str">
        <f>IFERROR((Table3[[#This Row],[Close]]-Table3[[#This Row],[Alert Price]])/Table3[[#This Row],[Alert Price]],"")</f>
        <v/>
      </c>
      <c r="N31" s="98" t="str">
        <f>IFERROR(_FV(Table3[[#This Row],[Fund]],"Beta"),"")</f>
        <v/>
      </c>
    </row>
    <row r="32" spans="1:14">
      <c r="A32" s="73" t="e" vm="120">
        <v>#VALUE!</v>
      </c>
      <c r="B32" s="80" t="str">
        <f>_FV(Table3[[#This Row],[Fund]],"Ticker symbol",TRUE)</f>
        <v>FNBGX</v>
      </c>
      <c r="C32" s="78" t="e" vm="117">
        <f>_FV(Table3[[#This Row],[Fund]],"Market cap",TRUE)</f>
        <v>#VALUE!</v>
      </c>
      <c r="D32" s="74">
        <f>_FV(Table3[[#This Row],[Fund]],"Expense ratio",TRUE)</f>
        <v>2.9999999999999997E-4</v>
      </c>
      <c r="E32" s="80" t="str">
        <f>_FV(Table3[[#This Row],[Fund]],"Instrument type",TRUE)</f>
        <v>Mutual Fund</v>
      </c>
      <c r="F32" s="94">
        <f>_FV(Table3[[#This Row],[Fund]],"Previous close",TRUE)</f>
        <v>17.29</v>
      </c>
      <c r="G32" s="94">
        <f>_FV(Table3[[#This Row],[Fund]],"Price")</f>
        <v>17.2</v>
      </c>
      <c r="H32" s="94">
        <f>_FV(Table3[[#This Row],[Fund]],"Change")</f>
        <v>-0.09</v>
      </c>
      <c r="I32" s="95">
        <f>_FV(Table3[[#This Row],[Fund]],"Change (%)",TRUE)</f>
        <v>-5.2049999999999996E-3</v>
      </c>
      <c r="J32" s="96" t="str" cm="1">
        <f t="array" ref="J32">IFERROR(_FV(Table3[[#This Row],[Fund]],"52 week high",TRUE),"")</f>
        <v/>
      </c>
      <c r="K32" s="96" t="str" cm="1">
        <f t="array" ref="K32">IFERROR(_FV(Table3[[#This Row],[Fund]],"52 week low",TRUE),"")</f>
        <v/>
      </c>
      <c r="L32" s="96" t="str">
        <f>IFERROR(Table3[[#This Row],[52 week low]] + ((Table3[[#This Row],[52 week high]]-Table3[[#This Row],[52 week low]])/2),"")</f>
        <v/>
      </c>
      <c r="M32" s="97" t="str">
        <f>IFERROR((Table3[[#This Row],[Close]]-Table3[[#This Row],[Alert Price]])/Table3[[#This Row],[Alert Price]],"")</f>
        <v/>
      </c>
      <c r="N32" s="98" t="str">
        <f>IFERROR(_FV(Table3[[#This Row],[Fund]],"Beta"),"")</f>
        <v/>
      </c>
    </row>
  </sheetData>
  <conditionalFormatting sqref="M2:M32">
    <cfRule type="iconSet" priority="25">
      <iconSet reverse="1">
        <cfvo type="percent" val="0"/>
        <cfvo type="num" val="-9.9999999999999998E-13"/>
        <cfvo type="num" val="0" gte="0"/>
      </iconSet>
    </cfRule>
  </conditionalFormatting>
  <conditionalFormatting sqref="A1:A1048576">
    <cfRule type="duplicateValues" dxfId="32" priority="1"/>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0AD9-D6EE-45AF-B4A8-3F62D2B3078E}">
  <dimension ref="A1:O1002"/>
  <sheetViews>
    <sheetView showGridLines="0" workbookViewId="0">
      <pane ySplit="5" topLeftCell="B9" activePane="bottomLeft" state="frozen"/>
      <selection pane="bottomLeft" activeCell="F22" sqref="F22:G25"/>
    </sheetView>
  </sheetViews>
  <sheetFormatPr defaultRowHeight="15"/>
  <cols>
    <col min="1" max="1" width="11.7109375" style="102" hidden="1" customWidth="1"/>
    <col min="2" max="2" width="11.140625" style="102" customWidth="1"/>
    <col min="3" max="3" width="29.28515625" style="102" customWidth="1"/>
    <col min="4" max="4" width="10.5703125" style="102" customWidth="1"/>
    <col min="5" max="5" width="11.28515625" style="102" bestFit="1" customWidth="1"/>
    <col min="6" max="6" width="17.28515625" style="110" bestFit="1" customWidth="1"/>
    <col min="7" max="7" width="17.28515625" style="103" bestFit="1" customWidth="1"/>
    <col min="8" max="8" width="14.85546875" style="102" customWidth="1"/>
    <col min="9" max="9" width="13.5703125" style="102" customWidth="1"/>
    <col min="10" max="10" width="16.5703125" style="102" bestFit="1" customWidth="1"/>
    <col min="11" max="11" width="20.5703125" style="102" customWidth="1"/>
    <col min="12" max="12" width="13.5703125" style="102" customWidth="1"/>
    <col min="13" max="13" width="21.42578125" style="102" bestFit="1" customWidth="1"/>
    <col min="14" max="16384" width="9.140625" style="102"/>
  </cols>
  <sheetData>
    <row r="1" spans="1:15" ht="13.5" customHeight="1">
      <c r="C1" s="113" t="s">
        <v>34</v>
      </c>
      <c r="D1" s="108">
        <f>SUMIF(E:E,"Investment",K:K)</f>
        <v>-3.4414362294198781</v>
      </c>
      <c r="G1" s="113" t="s">
        <v>35</v>
      </c>
      <c r="H1" s="113"/>
      <c r="I1" s="108">
        <f>SUMIF(E:E,"IRA",K:K)</f>
        <v>387.84182999999979</v>
      </c>
      <c r="K1" s="113" t="s">
        <v>36</v>
      </c>
      <c r="L1" s="108">
        <f>I1+D1</f>
        <v>384.40039377057991</v>
      </c>
    </row>
    <row r="2" spans="1:15" ht="13.5" customHeight="1">
      <c r="C2" s="113"/>
      <c r="D2" s="108">
        <f>SUMIF(E:E,"Investment",J:J)</f>
        <v>654.56602278697312</v>
      </c>
      <c r="G2" s="113"/>
      <c r="H2" s="113"/>
      <c r="I2" s="108">
        <f>SUMIF(E:E,"IRA",J:J)</f>
        <v>3387.7944499999999</v>
      </c>
      <c r="K2" s="113"/>
      <c r="L2" s="108">
        <f>I2+D2</f>
        <v>4042.3604727869729</v>
      </c>
    </row>
    <row r="3" spans="1:15" ht="13.5" customHeight="1">
      <c r="C3" s="113"/>
      <c r="D3" s="109">
        <f>D1/(D2-D1)</f>
        <v>-5.2300869576223773E-3</v>
      </c>
      <c r="G3" s="113"/>
      <c r="H3" s="113"/>
      <c r="I3" s="109">
        <f>I1/(I2-I1)</f>
        <v>0.12928265180401408</v>
      </c>
      <c r="K3" s="113"/>
      <c r="L3" s="109">
        <f>L1/(L2-L1)</f>
        <v>0.10508600024796969</v>
      </c>
    </row>
    <row r="4" spans="1:15" ht="13.5"/>
    <row r="5" spans="1:15" ht="13.5">
      <c r="A5" s="102" t="s">
        <v>37</v>
      </c>
      <c r="B5" s="102" t="s">
        <v>38</v>
      </c>
      <c r="C5" s="102" t="s">
        <v>39</v>
      </c>
      <c r="D5" s="102" t="s">
        <v>40</v>
      </c>
      <c r="E5" s="102" t="s">
        <v>41</v>
      </c>
      <c r="F5" s="111" t="s">
        <v>42</v>
      </c>
      <c r="G5" s="111" t="s">
        <v>43</v>
      </c>
      <c r="H5" s="102" t="s">
        <v>44</v>
      </c>
      <c r="I5" s="102" t="s">
        <v>45</v>
      </c>
      <c r="J5" s="102" t="s">
        <v>46</v>
      </c>
      <c r="K5" s="102" t="s">
        <v>47</v>
      </c>
      <c r="L5" s="102" t="s">
        <v>48</v>
      </c>
      <c r="M5" s="102" t="s">
        <v>49</v>
      </c>
    </row>
    <row r="6" spans="1:15" ht="13.5">
      <c r="A6" s="102" t="str">
        <f>D6&amp;E6</f>
        <v>FXAIXIRA</v>
      </c>
      <c r="B6" s="104">
        <v>43888</v>
      </c>
      <c r="C6" s="102" t="e" vm="118">
        <v>#VALUE!</v>
      </c>
      <c r="D6" s="102" t="str" cm="1">
        <f t="array" ref="D6">_FV(C6,"Ticker symbol",TRUE)</f>
        <v>FXAIX</v>
      </c>
      <c r="E6" s="102" t="s">
        <v>50</v>
      </c>
      <c r="F6" s="112">
        <v>2.4129999999999998</v>
      </c>
      <c r="G6" s="111">
        <v>103.59</v>
      </c>
      <c r="H6" s="103">
        <f>G6*F6</f>
        <v>249.96267</v>
      </c>
      <c r="I6" s="105" cm="1">
        <f t="array" ref="I6">_FV(C6,"Price")</f>
        <v>110.47</v>
      </c>
      <c r="J6" s="105">
        <f>I6*F6</f>
        <v>266.56410999999997</v>
      </c>
      <c r="K6" s="105">
        <f>J6-H6</f>
        <v>16.601439999999968</v>
      </c>
      <c r="L6" s="106">
        <f>(J6-H6)/H6</f>
        <v>6.6415677188917721E-2</v>
      </c>
      <c r="M6" s="107">
        <f>SUMIF(A:A,A6,J:J) / SUMIF(E:E,E6,J:J)</f>
        <v>0.37130998015537803</v>
      </c>
    </row>
    <row r="7" spans="1:15" ht="13.5">
      <c r="A7" s="102" t="str">
        <f>D7&amp;E7</f>
        <v>FNILXIRA</v>
      </c>
      <c r="B7" s="104">
        <v>43888</v>
      </c>
      <c r="C7" s="102" t="e" vm="121">
        <v>#VALUE!</v>
      </c>
      <c r="D7" s="102" t="str" cm="1">
        <f t="array" ref="D7">_FV(C7,"Ticker symbol",TRUE)</f>
        <v>FNILX</v>
      </c>
      <c r="E7" s="102" t="s">
        <v>50</v>
      </c>
      <c r="F7" s="112">
        <v>23.969000000000001</v>
      </c>
      <c r="G7" s="111">
        <v>10.43</v>
      </c>
      <c r="H7" s="103">
        <f>G7*F7</f>
        <v>249.99666999999999</v>
      </c>
      <c r="I7" s="105" cm="1">
        <f t="array" ref="I7">_FV(C7,"Price")</f>
        <v>11.36</v>
      </c>
      <c r="J7" s="105">
        <f>I7*F7</f>
        <v>272.28784000000002</v>
      </c>
      <c r="K7" s="105">
        <f>J7-H7</f>
        <v>22.291170000000022</v>
      </c>
      <c r="L7" s="106">
        <f>(J7-H7)/H7</f>
        <v>8.916586768935772E-2</v>
      </c>
      <c r="M7" s="107">
        <f>SUMIF(A:A,A7,J:J) / SUMIF(E:E,E7,J:J)</f>
        <v>0.37748472018424845</v>
      </c>
    </row>
    <row r="8" spans="1:15" ht="13.5">
      <c r="A8" s="102" t="str">
        <f>D8&amp;E8</f>
        <v>FUAMXIRA</v>
      </c>
      <c r="B8" s="104">
        <v>43908</v>
      </c>
      <c r="C8" s="102" t="e" vm="122">
        <v>#VALUE!</v>
      </c>
      <c r="D8" s="102" t="str" cm="1">
        <f t="array" ref="D8">_FV(C8,"Ticker symbol",TRUE)</f>
        <v>FUAMX</v>
      </c>
      <c r="E8" s="102" t="s">
        <v>50</v>
      </c>
      <c r="F8" s="112">
        <v>8.6280000000000001</v>
      </c>
      <c r="G8" s="111">
        <v>11.59</v>
      </c>
      <c r="H8" s="103">
        <f>G8*F8</f>
        <v>99.998519999999999</v>
      </c>
      <c r="I8" s="105" cm="1">
        <f t="array" ref="I8">_FV(C8,"Price")</f>
        <v>12.04</v>
      </c>
      <c r="J8" s="105">
        <f>I8*F8</f>
        <v>103.88112</v>
      </c>
      <c r="K8" s="105">
        <f>J8-H8</f>
        <v>3.8825999999999965</v>
      </c>
      <c r="L8" s="106">
        <f>(J8-H8)/H8</f>
        <v>3.8826574633304536E-2</v>
      </c>
      <c r="M8" s="107">
        <f>SUMIF(A:A,A8,J:J) / SUMIF(E:E,E8,J:J)</f>
        <v>6.0267623379570742E-2</v>
      </c>
      <c r="O8" s="105"/>
    </row>
    <row r="9" spans="1:15" ht="13.5">
      <c r="A9" s="102" t="str">
        <f>D9&amp;E9</f>
        <v>FNBGXIRA</v>
      </c>
      <c r="B9" s="104">
        <v>43908</v>
      </c>
      <c r="C9" s="102" t="e" vm="120">
        <v>#VALUE!</v>
      </c>
      <c r="D9" s="102" t="str" cm="1">
        <f t="array" ref="D9">_FV(C9,"Ticker symbol",TRUE)</f>
        <v>FNBGX</v>
      </c>
      <c r="E9" s="102" t="s">
        <v>50</v>
      </c>
      <c r="F9" s="112">
        <v>25.773</v>
      </c>
      <c r="G9" s="111">
        <v>15.52</v>
      </c>
      <c r="H9" s="103">
        <f>G9*F9</f>
        <v>399.99696</v>
      </c>
      <c r="I9" s="105" cm="1">
        <f t="array" ref="I9">_FV(C9,"Price")</f>
        <v>17.2</v>
      </c>
      <c r="J9" s="105">
        <f>I9*F9</f>
        <v>443.29559999999998</v>
      </c>
      <c r="K9" s="105">
        <f>J9-H9</f>
        <v>43.298639999999978</v>
      </c>
      <c r="L9" s="106">
        <f>(J9-H9)/H9</f>
        <v>0.10824742268041232</v>
      </c>
      <c r="M9" s="107">
        <f>SUMIF(A:A,A9,J:J) / SUMIF(E:E,E9,J:J)</f>
        <v>0.19093767628080272</v>
      </c>
      <c r="N9" s="105"/>
    </row>
    <row r="10" spans="1:15" ht="13.5">
      <c r="A10" s="102" t="str">
        <f>D10&amp;E10</f>
        <v>FXAIXIRA</v>
      </c>
      <c r="B10" s="104">
        <v>43910</v>
      </c>
      <c r="C10" s="102" t="e" vm="118">
        <v>#VALUE!</v>
      </c>
      <c r="D10" s="102" t="str" cm="1">
        <f t="array" ref="D10">_FV(C10,"Ticker symbol",TRUE)</f>
        <v>FXAIX</v>
      </c>
      <c r="E10" s="102" t="s">
        <v>50</v>
      </c>
      <c r="F10" s="112">
        <v>3.1139999999999999</v>
      </c>
      <c r="G10" s="111">
        <v>80.28</v>
      </c>
      <c r="H10" s="103">
        <f>G10*F10</f>
        <v>249.99191999999999</v>
      </c>
      <c r="I10" s="105" cm="1">
        <f t="array" ref="I10">_FV(C10,"Price")</f>
        <v>110.47</v>
      </c>
      <c r="J10" s="105">
        <f>I10*F10</f>
        <v>344.00358</v>
      </c>
      <c r="K10" s="105">
        <f>J10-H10</f>
        <v>94.011660000000006</v>
      </c>
      <c r="L10" s="106">
        <f>(J10-H10)/H10</f>
        <v>0.37605879422022925</v>
      </c>
      <c r="M10" s="107">
        <f>SUMIF(A:A,A10,J:J) / SUMIF(E:E,E10,J:J)</f>
        <v>0.37130998015537803</v>
      </c>
    </row>
    <row r="11" spans="1:15" ht="13.5">
      <c r="A11" s="102" t="str">
        <f>D11&amp;E11</f>
        <v>FNILXIRA</v>
      </c>
      <c r="B11" s="104">
        <v>43910</v>
      </c>
      <c r="C11" s="102" t="e" vm="121">
        <v>#VALUE!</v>
      </c>
      <c r="D11" s="102" t="str" cm="1">
        <f t="array" ref="D11">_FV(C11,"Ticker symbol",TRUE)</f>
        <v>FNILX</v>
      </c>
      <c r="E11" s="102" t="s">
        <v>50</v>
      </c>
      <c r="F11" s="112">
        <v>30.978999999999999</v>
      </c>
      <c r="G11" s="111">
        <v>8.07</v>
      </c>
      <c r="H11" s="103">
        <f>G11*F11</f>
        <v>250.00053</v>
      </c>
      <c r="I11" s="105" cm="1">
        <f t="array" ref="I11">_FV(C11,"Price")</f>
        <v>11.36</v>
      </c>
      <c r="J11" s="105">
        <f>I11*F11</f>
        <v>351.92143999999996</v>
      </c>
      <c r="K11" s="105">
        <f>J11-H11</f>
        <v>101.92090999999996</v>
      </c>
      <c r="L11" s="106">
        <f>(J11-H11)/H11</f>
        <v>0.40768277571251532</v>
      </c>
      <c r="M11" s="107">
        <f>SUMIF(A:A,A11,J:J) / SUMIF(E:E,E11,J:J)</f>
        <v>0.37748472018424845</v>
      </c>
    </row>
    <row r="12" spans="1:15" ht="13.5">
      <c r="A12" s="102" t="str">
        <f>D12&amp;E12</f>
        <v>FXAIXIRA</v>
      </c>
      <c r="B12" s="104">
        <v>43941</v>
      </c>
      <c r="C12" s="102" t="e" vm="118">
        <v>#VALUE!</v>
      </c>
      <c r="D12" s="102" t="str" cm="1">
        <f t="array" ref="D12">_FV(C12,"Ticker symbol",TRUE)</f>
        <v>FXAIX</v>
      </c>
      <c r="E12" s="102" t="s">
        <v>50</v>
      </c>
      <c r="F12" s="112">
        <v>2.5529999999999999</v>
      </c>
      <c r="G12" s="111">
        <v>97.92</v>
      </c>
      <c r="H12" s="103">
        <f>G12*F12</f>
        <v>249.98975999999999</v>
      </c>
      <c r="I12" s="105" cm="1">
        <f t="array" ref="I12">_FV(C12,"Price")</f>
        <v>110.47</v>
      </c>
      <c r="J12" s="105">
        <f>I12*F12</f>
        <v>282.02990999999997</v>
      </c>
      <c r="K12" s="105">
        <f>J12-H12</f>
        <v>32.040149999999983</v>
      </c>
      <c r="L12" s="106">
        <f>(J12-H12)/H12</f>
        <v>0.12816584967320255</v>
      </c>
      <c r="M12" s="107">
        <f>SUMIF(A:A,A12,J:J) / SUMIF(E:E,E12,J:J)</f>
        <v>0.37130998015537803</v>
      </c>
    </row>
    <row r="13" spans="1:15" ht="13.5">
      <c r="A13" s="102" t="str">
        <f>D13&amp;E13</f>
        <v>FNILXIRA</v>
      </c>
      <c r="B13" s="104">
        <v>43941</v>
      </c>
      <c r="C13" s="102" t="e" vm="121">
        <v>#VALUE!</v>
      </c>
      <c r="D13" s="102" t="str" cm="1">
        <f t="array" ref="D13">_FV(C13,"Ticker symbol",TRUE)</f>
        <v>FNILX</v>
      </c>
      <c r="E13" s="102" t="s">
        <v>50</v>
      </c>
      <c r="F13" s="112">
        <v>25.151</v>
      </c>
      <c r="G13" s="111">
        <v>9.94</v>
      </c>
      <c r="H13" s="103">
        <f>G13*F13</f>
        <v>250.00093999999999</v>
      </c>
      <c r="I13" s="105" cm="1">
        <f t="array" ref="I13">_FV(C13,"Price")</f>
        <v>11.36</v>
      </c>
      <c r="J13" s="105">
        <f>I13*F13</f>
        <v>285.71535999999998</v>
      </c>
      <c r="K13" s="105">
        <f>J13-H13</f>
        <v>35.71441999999999</v>
      </c>
      <c r="L13" s="106">
        <f>(J13-H13)/H13</f>
        <v>0.14285714285714282</v>
      </c>
      <c r="M13" s="107">
        <f>SUMIF(A:A,A13,J:J) / SUMIF(E:E,E13,J:J)</f>
        <v>0.37748472018424845</v>
      </c>
    </row>
    <row r="14" spans="1:15" ht="13.5">
      <c r="A14" s="102" t="str">
        <f>D14&amp;E14</f>
        <v>FUAMXIRA</v>
      </c>
      <c r="B14" s="104">
        <v>43971</v>
      </c>
      <c r="C14" s="102" t="e" vm="122">
        <v>#VALUE!</v>
      </c>
      <c r="D14" s="102" t="str" cm="1">
        <f t="array" ref="D14">_FV(C14,"Ticker symbol",TRUE)</f>
        <v>FUAMX</v>
      </c>
      <c r="E14" s="102" t="s">
        <v>50</v>
      </c>
      <c r="F14" s="112">
        <v>4.1630000000000003</v>
      </c>
      <c r="G14" s="111">
        <v>12.01</v>
      </c>
      <c r="H14" s="103">
        <f>G14*F14</f>
        <v>49.997630000000001</v>
      </c>
      <c r="I14" s="105" cm="1">
        <f t="array" ref="I14">_FV(C14,"Price")</f>
        <v>12.04</v>
      </c>
      <c r="J14" s="105">
        <f>I14*F14</f>
        <v>50.122520000000002</v>
      </c>
      <c r="K14" s="105">
        <f>J14-H14</f>
        <v>0.12489000000000061</v>
      </c>
      <c r="L14" s="106">
        <f>(J14-H14)/H14</f>
        <v>2.4979184013322353E-3</v>
      </c>
      <c r="M14" s="107">
        <f>SUMIF(A:A,A14,J:J) / SUMIF(E:E,E14,J:J)</f>
        <v>6.0267623379570742E-2</v>
      </c>
    </row>
    <row r="15" spans="1:15" ht="13.5">
      <c r="A15" s="102" t="str">
        <f>D15&amp;E15</f>
        <v>FNBGXIRA</v>
      </c>
      <c r="B15" s="104">
        <v>43971</v>
      </c>
      <c r="C15" s="102" t="e" vm="120">
        <v>#VALUE!</v>
      </c>
      <c r="D15" s="102" t="str" cm="1">
        <f t="array" ref="D15">_FV(C15,"Ticker symbol",TRUE)</f>
        <v>FNBGX</v>
      </c>
      <c r="E15" s="102" t="s">
        <v>50</v>
      </c>
      <c r="F15" s="112">
        <v>5.8860000000000001</v>
      </c>
      <c r="G15" s="111">
        <v>16.989999999999998</v>
      </c>
      <c r="H15" s="103">
        <f>G15*F15</f>
        <v>100.00313999999999</v>
      </c>
      <c r="I15" s="105" cm="1">
        <f t="array" ref="I15">_FV(C15,"Price")</f>
        <v>17.2</v>
      </c>
      <c r="J15" s="105">
        <f>I15*F15</f>
        <v>101.2392</v>
      </c>
      <c r="K15" s="105">
        <f>J15-H15</f>
        <v>1.236060000000009</v>
      </c>
      <c r="L15" s="106">
        <f>(J15-H15)/H15</f>
        <v>1.2360211889346766E-2</v>
      </c>
      <c r="M15" s="107">
        <f>SUMIF(A:A,A15,J:J) / SUMIF(E:E,E15,J:J)</f>
        <v>0.19093767628080272</v>
      </c>
    </row>
    <row r="16" spans="1:15" ht="13.5">
      <c r="A16" s="102" t="str">
        <f>D16&amp;E16</f>
        <v>FXAIXIRA</v>
      </c>
      <c r="B16" s="104">
        <v>43971</v>
      </c>
      <c r="C16" s="102" t="e" vm="118">
        <v>#VALUE!</v>
      </c>
      <c r="D16" s="102" t="str" cm="1">
        <f t="array" ref="D16">_FV(C16,"Ticker symbol",TRUE)</f>
        <v>FXAIX</v>
      </c>
      <c r="E16" s="102" t="s">
        <v>50</v>
      </c>
      <c r="F16" s="112">
        <v>1.6950000000000001</v>
      </c>
      <c r="G16" s="111">
        <v>103.27</v>
      </c>
      <c r="H16" s="103">
        <f>G16*F16</f>
        <v>175.04265000000001</v>
      </c>
      <c r="I16" s="105" cm="1">
        <f t="array" ref="I16">_FV(C16,"Price")</f>
        <v>110.47</v>
      </c>
      <c r="J16" s="105">
        <f>I16*F16</f>
        <v>187.24665000000002</v>
      </c>
      <c r="K16" s="105">
        <f>J16-H16</f>
        <v>12.204000000000008</v>
      </c>
      <c r="L16" s="106">
        <f>(J16-H16)/H16</f>
        <v>6.9720151060327334E-2</v>
      </c>
      <c r="M16" s="107">
        <f>SUMIF(A:A,A16,J:J) / SUMIF(E:E,E16,J:J)</f>
        <v>0.37130998015537803</v>
      </c>
    </row>
    <row r="17" spans="1:13" ht="13.5">
      <c r="A17" s="102" t="str">
        <f>D17&amp;E17</f>
        <v>FNILXIRA</v>
      </c>
      <c r="B17" s="104">
        <v>43971</v>
      </c>
      <c r="C17" s="102" t="e" vm="121">
        <v>#VALUE!</v>
      </c>
      <c r="D17" s="102" t="str" cm="1">
        <f t="array" ref="D17">_FV(C17,"Ticker symbol",TRUE)</f>
        <v>FNILX</v>
      </c>
      <c r="E17" s="102" t="s">
        <v>50</v>
      </c>
      <c r="F17" s="112">
        <v>16.667000000000002</v>
      </c>
      <c r="G17" s="111">
        <v>10.5</v>
      </c>
      <c r="H17" s="103">
        <f>G17*F17</f>
        <v>175.00350000000003</v>
      </c>
      <c r="I17" s="105" cm="1">
        <f t="array" ref="I17">_FV(C17,"Price")</f>
        <v>11.36</v>
      </c>
      <c r="J17" s="105">
        <f>I17*F17</f>
        <v>189.33712</v>
      </c>
      <c r="K17" s="105">
        <f>J17-H17</f>
        <v>14.333619999999968</v>
      </c>
      <c r="L17" s="106">
        <f>(J17-H17)/H17</f>
        <v>8.1904761904761703E-2</v>
      </c>
      <c r="M17" s="107">
        <f>SUMIF(A:A,A17,J:J) / SUMIF(E:E,E17,J:J)</f>
        <v>0.37748472018424845</v>
      </c>
    </row>
    <row r="18" spans="1:13" ht="13.5">
      <c r="A18" s="102" t="str">
        <f>D18&amp;E18</f>
        <v>FUAMXIRA</v>
      </c>
      <c r="B18" s="104">
        <v>44004</v>
      </c>
      <c r="C18" s="102" t="e" vm="122">
        <v>#VALUE!</v>
      </c>
      <c r="D18" s="102" t="str" cm="1">
        <f t="array" ref="D18">_FV(C18,"Ticker symbol",TRUE)</f>
        <v>FUAMX</v>
      </c>
      <c r="E18" s="102" t="s">
        <v>50</v>
      </c>
      <c r="F18" s="112">
        <v>4.1669999999999998</v>
      </c>
      <c r="G18" s="111">
        <v>12</v>
      </c>
      <c r="H18" s="103">
        <f>G18*F18</f>
        <v>50.003999999999998</v>
      </c>
      <c r="I18" s="105" cm="1">
        <f t="array" ref="I18">_FV(C18,"Price")</f>
        <v>12.04</v>
      </c>
      <c r="J18" s="105">
        <f>I18*F18</f>
        <v>50.170679999999997</v>
      </c>
      <c r="K18" s="105">
        <f>J18-H18</f>
        <v>0.1666799999999995</v>
      </c>
      <c r="L18" s="106">
        <f>(J18-H18)/H18</f>
        <v>3.3333333333333236E-3</v>
      </c>
      <c r="M18" s="107">
        <f>SUMIF(A:A,A18,J:J) / SUMIF(E:E,E18,J:J)</f>
        <v>6.0267623379570742E-2</v>
      </c>
    </row>
    <row r="19" spans="1:13" ht="13.5">
      <c r="A19" s="102" t="str">
        <f>D19&amp;E19</f>
        <v>FXAIXIRA</v>
      </c>
      <c r="B19" s="104">
        <v>44004</v>
      </c>
      <c r="C19" s="102" t="e" vm="118">
        <v>#VALUE!</v>
      </c>
      <c r="D19" s="102" t="str" cm="1">
        <f t="array" ref="D19">_FV(C19,"Ticker symbol",TRUE)</f>
        <v>FXAIX</v>
      </c>
      <c r="E19" s="102" t="s">
        <v>50</v>
      </c>
      <c r="F19" s="112">
        <v>1.6120000000000001</v>
      </c>
      <c r="G19" s="111">
        <v>108.54</v>
      </c>
      <c r="H19" s="103">
        <f>G19*F19</f>
        <v>174.96648000000002</v>
      </c>
      <c r="I19" s="105" cm="1">
        <f t="array" ref="I19">_FV(C19,"Price")</f>
        <v>110.47</v>
      </c>
      <c r="J19" s="105">
        <f>I19*F19</f>
        <v>178.07764</v>
      </c>
      <c r="K19" s="105">
        <f>J19-H19</f>
        <v>3.1111599999999839</v>
      </c>
      <c r="L19" s="106">
        <f>(J19-H19)/H19</f>
        <v>1.7781463055094801E-2</v>
      </c>
      <c r="M19" s="107">
        <f>SUMIF(A:A,A19,J:J) / SUMIF(E:E,E19,J:J)</f>
        <v>0.37130998015537803</v>
      </c>
    </row>
    <row r="20" spans="1:13" ht="13.5">
      <c r="A20" s="102" t="str">
        <f>D20&amp;E20</f>
        <v>FNILXIRA</v>
      </c>
      <c r="B20" s="104">
        <v>44004</v>
      </c>
      <c r="C20" s="102" t="e" vm="121">
        <v>#VALUE!</v>
      </c>
      <c r="D20" s="102" t="str" cm="1">
        <f t="array" ref="D20">_FV(C20,"Ticker symbol",TRUE)</f>
        <v>FNILX</v>
      </c>
      <c r="E20" s="102" t="s">
        <v>50</v>
      </c>
      <c r="F20" s="112">
        <v>15.808</v>
      </c>
      <c r="G20" s="111">
        <v>11.07</v>
      </c>
      <c r="H20" s="103">
        <f>G20*F20</f>
        <v>174.99456000000001</v>
      </c>
      <c r="I20" s="105" cm="1">
        <f t="array" ref="I20">_FV(C20,"Price")</f>
        <v>11.36</v>
      </c>
      <c r="J20" s="105">
        <f>I20*F20</f>
        <v>179.57888</v>
      </c>
      <c r="K20" s="105">
        <f>J20-H20</f>
        <v>4.5843199999999911</v>
      </c>
      <c r="L20" s="106">
        <f>(J20-H20)/H20</f>
        <v>2.6196928635952976E-2</v>
      </c>
      <c r="M20" s="107">
        <f>SUMIF(A:A,A20,J:J) / SUMIF(E:E,E20,J:J)</f>
        <v>0.37748472018424845</v>
      </c>
    </row>
    <row r="21" spans="1:13" ht="13.5">
      <c r="A21" s="102" t="str">
        <f>D21&amp;E21</f>
        <v>FNBGXIRA</v>
      </c>
      <c r="B21" s="104">
        <v>44004</v>
      </c>
      <c r="C21" s="102" t="e" vm="120">
        <v>#VALUE!</v>
      </c>
      <c r="D21" s="102" t="str" cm="1">
        <f t="array" ref="D21">_FV(C21,"Ticker symbol",TRUE)</f>
        <v>FNBGX</v>
      </c>
      <c r="E21" s="102" t="s">
        <v>50</v>
      </c>
      <c r="F21" s="112">
        <v>5.9489999999999998</v>
      </c>
      <c r="G21" s="111">
        <v>16.809999999999999</v>
      </c>
      <c r="H21" s="103">
        <f>G21*F21</f>
        <v>100.00268999999999</v>
      </c>
      <c r="I21" s="105" cm="1">
        <f t="array" ref="I21">_FV(C21,"Price")</f>
        <v>17.2</v>
      </c>
      <c r="J21" s="105">
        <f>I21*F21</f>
        <v>102.32279999999999</v>
      </c>
      <c r="K21" s="105">
        <f>J21-H21</f>
        <v>2.3201099999999997</v>
      </c>
      <c r="L21" s="106">
        <f>(J21-H21)/H21</f>
        <v>2.3200475907198096E-2</v>
      </c>
      <c r="M21" s="107">
        <f>SUMIF(A:A,A21,J:J) / SUMIF(E:E,E21,J:J)</f>
        <v>0.19093767628080272</v>
      </c>
    </row>
    <row r="22" spans="1:13" ht="13.5">
      <c r="A22" s="102" t="str">
        <f>D22&amp;E22</f>
        <v>WFCInvestment</v>
      </c>
      <c r="B22" s="104">
        <v>44008</v>
      </c>
      <c r="C22" s="102" t="e" vm="80">
        <v>#VALUE!</v>
      </c>
      <c r="D22" s="102" t="str" cm="1">
        <f t="array" ref="D22">_FV(C22,"Ticker symbol",TRUE)</f>
        <v>WFC</v>
      </c>
      <c r="E22" s="102" t="s">
        <v>51</v>
      </c>
      <c r="F22" s="112">
        <v>10</v>
      </c>
      <c r="G22" s="111">
        <v>25.9</v>
      </c>
      <c r="H22" s="103">
        <f>G22*F22</f>
        <v>259</v>
      </c>
      <c r="I22" s="105" cm="1">
        <f t="array" ref="I22">_FV(C22,"Price")</f>
        <v>25.47</v>
      </c>
      <c r="J22" s="105">
        <f>I22*F22</f>
        <v>254.7</v>
      </c>
      <c r="K22" s="105">
        <f>J22-H22</f>
        <v>-4.3000000000000114</v>
      </c>
      <c r="L22" s="106">
        <f>(J22-H22)/H22</f>
        <v>-1.6602316602316647E-2</v>
      </c>
      <c r="M22" s="107">
        <f>SUMIF(A:A,A22,J:J) / SUMIF(E:E,E22,J:J)</f>
        <v>0.38911277263606375</v>
      </c>
    </row>
    <row r="23" spans="1:13" ht="13.5">
      <c r="A23" s="102" t="str">
        <f>D23&amp;E23</f>
        <v>CVSInvestment</v>
      </c>
      <c r="B23" s="104">
        <v>44111</v>
      </c>
      <c r="C23" s="102" t="e" vm="18">
        <v>#VALUE!</v>
      </c>
      <c r="D23" s="102" t="str" cm="1">
        <f t="array" ref="D23">_FV(C23,"Ticker symbol",TRUE)</f>
        <v>CVS</v>
      </c>
      <c r="E23" s="102" t="s">
        <v>51</v>
      </c>
      <c r="F23" s="112">
        <v>1.9125683060109291</v>
      </c>
      <c r="G23" s="111">
        <v>62.2239</v>
      </c>
      <c r="H23" s="103">
        <f>G23*F23</f>
        <v>119.00745901639345</v>
      </c>
      <c r="I23" s="105" cm="1">
        <f t="array" ref="I23">_FV(C23,"Price")</f>
        <v>62.65</v>
      </c>
      <c r="J23" s="105">
        <f>I23*F23</f>
        <v>119.82240437158471</v>
      </c>
      <c r="K23" s="105">
        <f>J23-H23</f>
        <v>0.81494535519125577</v>
      </c>
      <c r="L23" s="106">
        <f>(J23-H23)/H23</f>
        <v>6.8478510668730083E-3</v>
      </c>
      <c r="M23" s="107">
        <f>SUMIF(A:A,A23,J:J) / SUMIF(E:E,E23,J:J)</f>
        <v>0.18305625437356471</v>
      </c>
    </row>
    <row r="24" spans="1:13" ht="13.5">
      <c r="A24" s="102" t="str">
        <f>D24&amp;E24</f>
        <v>FSKAXInvestment</v>
      </c>
      <c r="B24" s="104">
        <v>44111</v>
      </c>
      <c r="C24" s="102" t="e" vm="116">
        <v>#VALUE!</v>
      </c>
      <c r="D24" s="102" t="str" cm="1">
        <f t="array" ref="D24">_FV(C24,"Ticker symbol",TRUE)</f>
        <v>FSKAX</v>
      </c>
      <c r="E24" s="102" t="s">
        <v>51</v>
      </c>
      <c r="F24" s="112">
        <v>2.23513634331694</v>
      </c>
      <c r="G24" s="111">
        <v>89.48</v>
      </c>
      <c r="H24" s="103">
        <f>G24*F24</f>
        <v>199.9999999999998</v>
      </c>
      <c r="I24" s="105" cm="1">
        <f t="array" ref="I24">_FV(C24,"Price")</f>
        <v>89.48</v>
      </c>
      <c r="J24" s="105">
        <f>I24*F24</f>
        <v>199.9999999999998</v>
      </c>
      <c r="K24" s="105">
        <f>J24-H24</f>
        <v>0</v>
      </c>
      <c r="L24" s="106">
        <f>(J24-H24)/H24</f>
        <v>0</v>
      </c>
      <c r="M24" s="107">
        <f>SUMIF(A:A,A24,J:J) / SUMIF(E:E,E24,J:J)</f>
        <v>0.30554595417044633</v>
      </c>
    </row>
    <row r="25" spans="1:13" ht="13.5">
      <c r="A25" s="102" t="e">
        <f>C25&amp;E25</f>
        <v>#VALUE!</v>
      </c>
      <c r="B25" s="104">
        <v>44111</v>
      </c>
      <c r="C25" s="102" t="e" vm="112">
        <v>#VALUE!</v>
      </c>
      <c r="D25" s="102" t="str" cm="1">
        <f t="array" ref="D25">_FV(C25,"Ticker symbol",TRUE)</f>
        <v>WCLD</v>
      </c>
      <c r="E25" s="102" t="s">
        <v>51</v>
      </c>
      <c r="F25" s="112">
        <v>1.91308839424925</v>
      </c>
      <c r="G25" s="111">
        <v>41.8172</v>
      </c>
      <c r="H25" s="103">
        <f>G25*F25</f>
        <v>79.999999999999744</v>
      </c>
      <c r="I25" s="105" cm="1">
        <f t="array" ref="I25">_FV(C25,"Price")</f>
        <v>41.84</v>
      </c>
      <c r="J25" s="105">
        <f>I25*F25</f>
        <v>80.043618415388622</v>
      </c>
      <c r="K25" s="105">
        <f>J25-H25</f>
        <v>4.3618415388877452E-2</v>
      </c>
      <c r="L25" s="106">
        <f>(J25-H25)/H25</f>
        <v>5.4523019236096988E-4</v>
      </c>
      <c r="M25" s="107">
        <f>SUMIF(A:A,A25,J:J) / SUMIF(E:E,E25,J:J)</f>
        <v>0.12228501881992523</v>
      </c>
    </row>
    <row r="26" spans="1:13" ht="13.5">
      <c r="A26" s="102" t="str">
        <f>C26&amp;E26</f>
        <v/>
      </c>
      <c r="K26" s="105"/>
    </row>
    <row r="27" spans="1:13" ht="13.5">
      <c r="A27" s="102" t="str">
        <f>C27&amp;E27</f>
        <v/>
      </c>
      <c r="K27" s="105"/>
    </row>
    <row r="28" spans="1:13" ht="13.5">
      <c r="A28" s="102" t="str">
        <f>C28&amp;E28</f>
        <v/>
      </c>
      <c r="K28" s="105"/>
    </row>
    <row r="29" spans="1:13" ht="13.5">
      <c r="A29" s="102" t="str">
        <f>C29&amp;E29</f>
        <v/>
      </c>
      <c r="K29" s="105"/>
    </row>
    <row r="30" spans="1:13" ht="13.5">
      <c r="A30" s="102" t="str">
        <f>C30&amp;E30</f>
        <v/>
      </c>
      <c r="K30" s="105"/>
    </row>
    <row r="31" spans="1:13" ht="13.5">
      <c r="A31" s="102" t="str">
        <f>C31&amp;E31</f>
        <v/>
      </c>
      <c r="K31" s="105"/>
    </row>
    <row r="32" spans="1:13" ht="13.5">
      <c r="A32" s="102" t="str">
        <f>C32&amp;E32</f>
        <v/>
      </c>
      <c r="K32" s="105"/>
    </row>
    <row r="33" spans="1:11" ht="13.5">
      <c r="A33" s="102" t="str">
        <f>C33&amp;E33</f>
        <v/>
      </c>
      <c r="K33" s="105"/>
    </row>
    <row r="34" spans="1:11" ht="13.5">
      <c r="A34" s="102" t="str">
        <f>C34&amp;E34</f>
        <v/>
      </c>
      <c r="K34" s="105"/>
    </row>
    <row r="35" spans="1:11" ht="13.5">
      <c r="A35" s="102" t="str">
        <f>C35&amp;E35</f>
        <v/>
      </c>
      <c r="K35" s="105"/>
    </row>
    <row r="36" spans="1:11" ht="13.5">
      <c r="A36" s="102" t="str">
        <f>C36&amp;E36</f>
        <v/>
      </c>
      <c r="K36" s="105"/>
    </row>
    <row r="37" spans="1:11" ht="13.5">
      <c r="A37" s="102" t="str">
        <f>C37&amp;E37</f>
        <v/>
      </c>
      <c r="K37" s="105"/>
    </row>
    <row r="38" spans="1:11" ht="13.5">
      <c r="A38" s="102" t="str">
        <f>C38&amp;E38</f>
        <v/>
      </c>
      <c r="K38" s="105"/>
    </row>
    <row r="39" spans="1:11" ht="13.5">
      <c r="A39" s="102" t="str">
        <f>C39&amp;E39</f>
        <v/>
      </c>
      <c r="K39" s="105"/>
    </row>
    <row r="40" spans="1:11" ht="13.5">
      <c r="A40" s="102" t="str">
        <f>C40&amp;E40</f>
        <v/>
      </c>
      <c r="K40" s="105"/>
    </row>
    <row r="41" spans="1:11" ht="13.5">
      <c r="A41" s="102" t="str">
        <f>C41&amp;E41</f>
        <v/>
      </c>
      <c r="K41" s="105"/>
    </row>
    <row r="42" spans="1:11" ht="13.5">
      <c r="A42" s="102" t="str">
        <f>C42&amp;E42</f>
        <v/>
      </c>
      <c r="K42" s="105"/>
    </row>
    <row r="43" spans="1:11" ht="13.5">
      <c r="A43" s="102" t="str">
        <f>C43&amp;E43</f>
        <v/>
      </c>
      <c r="K43" s="105"/>
    </row>
    <row r="44" spans="1:11" ht="13.5">
      <c r="A44" s="102" t="str">
        <f>C44&amp;E44</f>
        <v/>
      </c>
      <c r="K44" s="105"/>
    </row>
    <row r="45" spans="1:11" ht="13.5">
      <c r="A45" s="102" t="str">
        <f>C45&amp;E45</f>
        <v/>
      </c>
      <c r="K45" s="105"/>
    </row>
    <row r="46" spans="1:11" ht="13.5">
      <c r="A46" s="102" t="str">
        <f>C46&amp;E46</f>
        <v/>
      </c>
      <c r="K46" s="105"/>
    </row>
    <row r="47" spans="1:11" ht="13.5">
      <c r="A47" s="102" t="str">
        <f>C47&amp;E47</f>
        <v/>
      </c>
      <c r="K47" s="105"/>
    </row>
    <row r="48" spans="1:11" ht="13.5">
      <c r="A48" s="102" t="str">
        <f>C48&amp;E48</f>
        <v/>
      </c>
      <c r="K48" s="105"/>
    </row>
    <row r="49" spans="1:11" ht="13.5">
      <c r="A49" s="102" t="str">
        <f>C49&amp;E49</f>
        <v/>
      </c>
      <c r="K49" s="105"/>
    </row>
    <row r="50" spans="1:11" ht="13.5">
      <c r="A50" s="102" t="str">
        <f>C50&amp;E50</f>
        <v/>
      </c>
      <c r="K50" s="105"/>
    </row>
    <row r="51" spans="1:11" ht="13.5">
      <c r="A51" s="102" t="str">
        <f>C51&amp;E51</f>
        <v/>
      </c>
      <c r="K51" s="105"/>
    </row>
    <row r="52" spans="1:11" ht="13.5">
      <c r="A52" s="102" t="str">
        <f>C52&amp;E52</f>
        <v/>
      </c>
      <c r="K52" s="105"/>
    </row>
    <row r="53" spans="1:11" ht="13.5">
      <c r="A53" s="102" t="str">
        <f>C53&amp;E53</f>
        <v/>
      </c>
      <c r="K53" s="105"/>
    </row>
    <row r="54" spans="1:11" ht="13.5">
      <c r="A54" s="102" t="str">
        <f>C54&amp;E54</f>
        <v/>
      </c>
      <c r="K54" s="105"/>
    </row>
    <row r="55" spans="1:11" ht="13.5">
      <c r="A55" s="102" t="str">
        <f>C55&amp;E55</f>
        <v/>
      </c>
      <c r="K55" s="105"/>
    </row>
    <row r="56" spans="1:11" ht="13.5">
      <c r="A56" s="102" t="str">
        <f>C56&amp;E56</f>
        <v/>
      </c>
      <c r="K56" s="105"/>
    </row>
    <row r="57" spans="1:11" ht="13.5">
      <c r="A57" s="102" t="str">
        <f>C57&amp;E57</f>
        <v/>
      </c>
      <c r="K57" s="105"/>
    </row>
    <row r="58" spans="1:11" ht="13.5">
      <c r="A58" s="102" t="str">
        <f>C58&amp;E58</f>
        <v/>
      </c>
      <c r="K58" s="105"/>
    </row>
    <row r="59" spans="1:11" ht="13.5">
      <c r="A59" s="102" t="str">
        <f>C59&amp;E59</f>
        <v/>
      </c>
      <c r="K59" s="105"/>
    </row>
    <row r="60" spans="1:11" ht="13.5">
      <c r="A60" s="102" t="str">
        <f>C60&amp;E60</f>
        <v/>
      </c>
      <c r="K60" s="105"/>
    </row>
    <row r="61" spans="1:11" ht="13.5">
      <c r="A61" s="102" t="str">
        <f>C61&amp;E61</f>
        <v/>
      </c>
      <c r="K61" s="105"/>
    </row>
    <row r="62" spans="1:11" ht="13.5">
      <c r="A62" s="102" t="str">
        <f>C62&amp;E62</f>
        <v/>
      </c>
      <c r="K62" s="105"/>
    </row>
    <row r="63" spans="1:11" ht="13.5">
      <c r="A63" s="102" t="str">
        <f>C63&amp;E63</f>
        <v/>
      </c>
      <c r="K63" s="105"/>
    </row>
    <row r="64" spans="1:11" ht="13.5">
      <c r="A64" s="102" t="str">
        <f>C64&amp;E64</f>
        <v/>
      </c>
      <c r="K64" s="105"/>
    </row>
    <row r="65" spans="1:11" ht="13.5">
      <c r="A65" s="102" t="str">
        <f>C65&amp;E65</f>
        <v/>
      </c>
      <c r="K65" s="105"/>
    </row>
    <row r="66" spans="1:11" ht="13.5">
      <c r="A66" s="102" t="str">
        <f>C66&amp;E66</f>
        <v/>
      </c>
      <c r="K66" s="105"/>
    </row>
    <row r="67" spans="1:11" ht="13.5">
      <c r="A67" s="102" t="str">
        <f>C67&amp;E67</f>
        <v/>
      </c>
      <c r="K67" s="105"/>
    </row>
    <row r="68" spans="1:11" ht="13.5">
      <c r="A68" s="102" t="str">
        <f>C68&amp;E68</f>
        <v/>
      </c>
      <c r="K68" s="105"/>
    </row>
    <row r="69" spans="1:11" ht="13.5">
      <c r="A69" s="102" t="str">
        <f>C69&amp;E69</f>
        <v/>
      </c>
      <c r="K69" s="105"/>
    </row>
    <row r="70" spans="1:11" ht="13.5">
      <c r="A70" s="102" t="str">
        <f>C70&amp;E70</f>
        <v/>
      </c>
      <c r="K70" s="105"/>
    </row>
    <row r="71" spans="1:11" ht="13.5">
      <c r="A71" s="102" t="str">
        <f>C71&amp;E71</f>
        <v/>
      </c>
      <c r="K71" s="105"/>
    </row>
    <row r="72" spans="1:11" ht="13.5">
      <c r="A72" s="102" t="str">
        <f>C72&amp;E72</f>
        <v/>
      </c>
      <c r="K72" s="105"/>
    </row>
    <row r="73" spans="1:11" ht="13.5">
      <c r="A73" s="102" t="str">
        <f>C73&amp;E73</f>
        <v/>
      </c>
      <c r="K73" s="105"/>
    </row>
    <row r="74" spans="1:11" ht="13.5">
      <c r="A74" s="102" t="str">
        <f>C74&amp;E74</f>
        <v/>
      </c>
      <c r="K74" s="105"/>
    </row>
    <row r="75" spans="1:11" ht="13.5">
      <c r="A75" s="102" t="str">
        <f>C75&amp;E75</f>
        <v/>
      </c>
      <c r="K75" s="105"/>
    </row>
    <row r="76" spans="1:11" ht="13.5">
      <c r="A76" s="102" t="str">
        <f>C76&amp;E76</f>
        <v/>
      </c>
      <c r="K76" s="105"/>
    </row>
    <row r="77" spans="1:11" ht="13.5">
      <c r="A77" s="102" t="str">
        <f>C77&amp;E77</f>
        <v/>
      </c>
      <c r="K77" s="105"/>
    </row>
    <row r="78" spans="1:11" ht="13.5">
      <c r="A78" s="102" t="str">
        <f>C78&amp;E78</f>
        <v/>
      </c>
      <c r="K78" s="105"/>
    </row>
    <row r="79" spans="1:11" ht="13.5">
      <c r="A79" s="102" t="str">
        <f>C79&amp;E79</f>
        <v/>
      </c>
      <c r="K79" s="105"/>
    </row>
    <row r="80" spans="1:11" ht="13.5">
      <c r="A80" s="102" t="str">
        <f>C80&amp;E80</f>
        <v/>
      </c>
      <c r="K80" s="105"/>
    </row>
    <row r="81" spans="1:11" ht="13.5">
      <c r="A81" s="102" t="str">
        <f>C81&amp;E81</f>
        <v/>
      </c>
      <c r="K81" s="105"/>
    </row>
    <row r="82" spans="1:11" ht="13.5">
      <c r="A82" s="102" t="str">
        <f>C82&amp;E82</f>
        <v/>
      </c>
      <c r="K82" s="105"/>
    </row>
    <row r="83" spans="1:11" ht="13.5">
      <c r="A83" s="102" t="str">
        <f>C83&amp;E83</f>
        <v/>
      </c>
      <c r="K83" s="105"/>
    </row>
    <row r="84" spans="1:11" ht="13.5">
      <c r="A84" s="102" t="str">
        <f>C84&amp;E84</f>
        <v/>
      </c>
      <c r="K84" s="105"/>
    </row>
    <row r="85" spans="1:11" ht="13.5">
      <c r="A85" s="102" t="str">
        <f>C85&amp;E85</f>
        <v/>
      </c>
      <c r="K85" s="105"/>
    </row>
    <row r="86" spans="1:11" ht="13.5">
      <c r="A86" s="102" t="str">
        <f>C86&amp;E86</f>
        <v/>
      </c>
      <c r="K86" s="105"/>
    </row>
    <row r="87" spans="1:11" ht="13.5">
      <c r="A87" s="102" t="str">
        <f>C87&amp;E87</f>
        <v/>
      </c>
      <c r="K87" s="105"/>
    </row>
    <row r="88" spans="1:11" ht="13.5">
      <c r="A88" s="102" t="str">
        <f>C88&amp;E88</f>
        <v/>
      </c>
      <c r="K88" s="105"/>
    </row>
    <row r="89" spans="1:11" ht="13.5">
      <c r="A89" s="102" t="str">
        <f>C89&amp;E89</f>
        <v/>
      </c>
      <c r="K89" s="105"/>
    </row>
    <row r="90" spans="1:11" ht="13.5">
      <c r="A90" s="102" t="str">
        <f>C90&amp;E90</f>
        <v/>
      </c>
      <c r="K90" s="105"/>
    </row>
    <row r="91" spans="1:11" ht="13.5">
      <c r="A91" s="102" t="str">
        <f>C91&amp;E91</f>
        <v/>
      </c>
      <c r="K91" s="105"/>
    </row>
    <row r="92" spans="1:11" ht="13.5">
      <c r="A92" s="102" t="str">
        <f>C92&amp;E92</f>
        <v/>
      </c>
      <c r="K92" s="105"/>
    </row>
    <row r="93" spans="1:11" ht="13.5">
      <c r="A93" s="102" t="str">
        <f>C93&amp;E93</f>
        <v/>
      </c>
      <c r="K93" s="105"/>
    </row>
    <row r="94" spans="1:11" ht="13.5">
      <c r="A94" s="102" t="str">
        <f>C94&amp;E94</f>
        <v/>
      </c>
      <c r="K94" s="105"/>
    </row>
    <row r="95" spans="1:11" ht="13.5">
      <c r="A95" s="102" t="str">
        <f>C95&amp;E95</f>
        <v/>
      </c>
      <c r="K95" s="105"/>
    </row>
    <row r="96" spans="1:11" ht="13.5">
      <c r="A96" s="102" t="str">
        <f>C96&amp;E96</f>
        <v/>
      </c>
      <c r="K96" s="105"/>
    </row>
    <row r="97" spans="1:11" ht="13.5">
      <c r="A97" s="102" t="str">
        <f>C97&amp;E97</f>
        <v/>
      </c>
      <c r="K97" s="105"/>
    </row>
    <row r="98" spans="1:11" ht="13.5">
      <c r="A98" s="102" t="str">
        <f>C98&amp;E98</f>
        <v/>
      </c>
      <c r="K98" s="105"/>
    </row>
    <row r="99" spans="1:11" ht="13.5">
      <c r="A99" s="102" t="str">
        <f>C99&amp;E99</f>
        <v/>
      </c>
      <c r="K99" s="105"/>
    </row>
    <row r="100" spans="1:11" ht="13.5">
      <c r="A100" s="102" t="str">
        <f>C100&amp;E100</f>
        <v/>
      </c>
      <c r="K100" s="105"/>
    </row>
    <row r="101" spans="1:11" ht="13.5">
      <c r="A101" s="102" t="str">
        <f>C101&amp;E101</f>
        <v/>
      </c>
      <c r="K101" s="105"/>
    </row>
    <row r="102" spans="1:11" ht="13.5">
      <c r="A102" s="102" t="str">
        <f>C102&amp;E102</f>
        <v/>
      </c>
      <c r="K102" s="105"/>
    </row>
    <row r="103" spans="1:11" ht="13.5">
      <c r="A103" s="102" t="str">
        <f>C103&amp;E103</f>
        <v/>
      </c>
      <c r="K103" s="105"/>
    </row>
    <row r="104" spans="1:11" ht="13.5">
      <c r="A104" s="102" t="str">
        <f>C104&amp;E104</f>
        <v/>
      </c>
      <c r="K104" s="105"/>
    </row>
    <row r="105" spans="1:11" ht="13.5">
      <c r="A105" s="102" t="str">
        <f>C105&amp;E105</f>
        <v/>
      </c>
      <c r="K105" s="105"/>
    </row>
    <row r="106" spans="1:11" ht="13.5">
      <c r="A106" s="102" t="str">
        <f>C106&amp;E106</f>
        <v/>
      </c>
      <c r="K106" s="105"/>
    </row>
    <row r="107" spans="1:11" ht="13.5">
      <c r="A107" s="102" t="str">
        <f>C107&amp;E107</f>
        <v/>
      </c>
      <c r="K107" s="105"/>
    </row>
    <row r="108" spans="1:11" ht="13.5">
      <c r="A108" s="102" t="str">
        <f>C108&amp;E108</f>
        <v/>
      </c>
      <c r="K108" s="105"/>
    </row>
    <row r="109" spans="1:11" ht="13.5">
      <c r="A109" s="102" t="str">
        <f>C109&amp;E109</f>
        <v/>
      </c>
      <c r="K109" s="105"/>
    </row>
    <row r="110" spans="1:11" ht="13.5">
      <c r="A110" s="102" t="str">
        <f>C110&amp;E110</f>
        <v/>
      </c>
      <c r="K110" s="105"/>
    </row>
    <row r="111" spans="1:11" ht="13.5">
      <c r="A111" s="102" t="str">
        <f>C111&amp;E111</f>
        <v/>
      </c>
      <c r="K111" s="105"/>
    </row>
    <row r="112" spans="1:11" ht="13.5">
      <c r="A112" s="102" t="str">
        <f>C112&amp;E112</f>
        <v/>
      </c>
      <c r="K112" s="105"/>
    </row>
    <row r="113" spans="1:11" ht="13.5">
      <c r="A113" s="102" t="str">
        <f>C113&amp;E113</f>
        <v/>
      </c>
      <c r="K113" s="105"/>
    </row>
    <row r="114" spans="1:11" ht="13.5">
      <c r="A114" s="102" t="str">
        <f>C114&amp;E114</f>
        <v/>
      </c>
      <c r="K114" s="105"/>
    </row>
    <row r="115" spans="1:11" ht="13.5">
      <c r="A115" s="102" t="str">
        <f>C115&amp;E115</f>
        <v/>
      </c>
      <c r="K115" s="105"/>
    </row>
    <row r="116" spans="1:11" ht="13.5">
      <c r="A116" s="102" t="str">
        <f>C116&amp;E116</f>
        <v/>
      </c>
      <c r="K116" s="105"/>
    </row>
    <row r="117" spans="1:11" ht="13.5">
      <c r="A117" s="102" t="str">
        <f>C117&amp;E117</f>
        <v/>
      </c>
      <c r="K117" s="105"/>
    </row>
    <row r="118" spans="1:11" ht="13.5">
      <c r="A118" s="102" t="str">
        <f>C118&amp;E118</f>
        <v/>
      </c>
      <c r="K118" s="105"/>
    </row>
    <row r="119" spans="1:11" ht="13.5">
      <c r="A119" s="102" t="str">
        <f>C119&amp;E119</f>
        <v/>
      </c>
      <c r="K119" s="105"/>
    </row>
    <row r="120" spans="1:11" ht="13.5">
      <c r="A120" s="102" t="str">
        <f>C120&amp;E120</f>
        <v/>
      </c>
      <c r="K120" s="105"/>
    </row>
    <row r="121" spans="1:11" ht="13.5">
      <c r="A121" s="102" t="str">
        <f>C121&amp;E121</f>
        <v/>
      </c>
      <c r="K121" s="105"/>
    </row>
    <row r="122" spans="1:11" ht="13.5">
      <c r="A122" s="102" t="str">
        <f>C122&amp;E122</f>
        <v/>
      </c>
      <c r="K122" s="105"/>
    </row>
    <row r="123" spans="1:11" ht="13.5">
      <c r="A123" s="102" t="str">
        <f>C123&amp;E123</f>
        <v/>
      </c>
      <c r="K123" s="105"/>
    </row>
    <row r="124" spans="1:11" ht="13.5">
      <c r="A124" s="102" t="str">
        <f>C124&amp;E124</f>
        <v/>
      </c>
      <c r="K124" s="105"/>
    </row>
    <row r="125" spans="1:11" ht="13.5">
      <c r="A125" s="102" t="str">
        <f>C125&amp;E125</f>
        <v/>
      </c>
      <c r="K125" s="105"/>
    </row>
    <row r="126" spans="1:11" ht="13.5">
      <c r="A126" s="102" t="str">
        <f>C126&amp;E126</f>
        <v/>
      </c>
      <c r="K126" s="105"/>
    </row>
    <row r="127" spans="1:11" ht="13.5">
      <c r="A127" s="102" t="str">
        <f>C127&amp;E127</f>
        <v/>
      </c>
      <c r="K127" s="105"/>
    </row>
    <row r="128" spans="1:11" ht="13.5">
      <c r="A128" s="102" t="str">
        <f>C128&amp;E128</f>
        <v/>
      </c>
      <c r="K128" s="105"/>
    </row>
    <row r="129" spans="1:11" ht="13.5">
      <c r="A129" s="102" t="str">
        <f>C129&amp;E129</f>
        <v/>
      </c>
      <c r="K129" s="105"/>
    </row>
    <row r="130" spans="1:11" ht="13.5">
      <c r="A130" s="102" t="str">
        <f>C130&amp;E130</f>
        <v/>
      </c>
      <c r="K130" s="105"/>
    </row>
    <row r="131" spans="1:11" ht="13.5">
      <c r="A131" s="102" t="str">
        <f>C131&amp;E131</f>
        <v/>
      </c>
      <c r="K131" s="105"/>
    </row>
    <row r="132" spans="1:11" ht="13.5">
      <c r="A132" s="102" t="str">
        <f>C132&amp;E132</f>
        <v/>
      </c>
      <c r="K132" s="105"/>
    </row>
    <row r="133" spans="1:11" ht="13.5">
      <c r="A133" s="102" t="str">
        <f>C133&amp;E133</f>
        <v/>
      </c>
      <c r="K133" s="105"/>
    </row>
    <row r="134" spans="1:11" ht="13.5">
      <c r="A134" s="102" t="str">
        <f>C134&amp;E134</f>
        <v/>
      </c>
      <c r="K134" s="105"/>
    </row>
    <row r="135" spans="1:11" ht="13.5">
      <c r="A135" s="102" t="str">
        <f>C135&amp;E135</f>
        <v/>
      </c>
      <c r="K135" s="105"/>
    </row>
    <row r="136" spans="1:11" ht="13.5">
      <c r="A136" s="102" t="str">
        <f>C136&amp;E136</f>
        <v/>
      </c>
      <c r="K136" s="105"/>
    </row>
    <row r="137" spans="1:11" ht="13.5">
      <c r="A137" s="102" t="str">
        <f>C137&amp;E137</f>
        <v/>
      </c>
      <c r="K137" s="105"/>
    </row>
    <row r="138" spans="1:11" ht="13.5">
      <c r="A138" s="102" t="str">
        <f>C138&amp;E138</f>
        <v/>
      </c>
      <c r="K138" s="105"/>
    </row>
    <row r="139" spans="1:11" ht="13.5">
      <c r="A139" s="102" t="str">
        <f>C139&amp;E139</f>
        <v/>
      </c>
      <c r="K139" s="105"/>
    </row>
    <row r="140" spans="1:11" ht="13.5">
      <c r="A140" s="102" t="str">
        <f>C140&amp;E140</f>
        <v/>
      </c>
      <c r="K140" s="105"/>
    </row>
    <row r="141" spans="1:11" ht="13.5">
      <c r="A141" s="102" t="str">
        <f>C141&amp;E141</f>
        <v/>
      </c>
      <c r="K141" s="105"/>
    </row>
    <row r="142" spans="1:11" ht="13.5">
      <c r="A142" s="102" t="str">
        <f>C142&amp;E142</f>
        <v/>
      </c>
      <c r="K142" s="105"/>
    </row>
    <row r="143" spans="1:11" ht="13.5">
      <c r="A143" s="102" t="str">
        <f>C143&amp;E143</f>
        <v/>
      </c>
      <c r="K143" s="105"/>
    </row>
    <row r="144" spans="1:11" ht="13.5">
      <c r="A144" s="102" t="str">
        <f>C144&amp;E144</f>
        <v/>
      </c>
      <c r="K144" s="105"/>
    </row>
    <row r="145" spans="1:11" ht="13.5">
      <c r="A145" s="102" t="str">
        <f>C145&amp;E145</f>
        <v/>
      </c>
      <c r="K145" s="105"/>
    </row>
    <row r="146" spans="1:11" ht="13.5">
      <c r="A146" s="102" t="str">
        <f>C146&amp;E146</f>
        <v/>
      </c>
      <c r="K146" s="105"/>
    </row>
    <row r="147" spans="1:11" ht="13.5">
      <c r="A147" s="102" t="str">
        <f>C147&amp;E147</f>
        <v/>
      </c>
      <c r="K147" s="105"/>
    </row>
    <row r="148" spans="1:11" ht="13.5">
      <c r="A148" s="102" t="str">
        <f>C148&amp;E148</f>
        <v/>
      </c>
      <c r="K148" s="105"/>
    </row>
    <row r="149" spans="1:11" ht="13.5">
      <c r="A149" s="102" t="str">
        <f>C149&amp;E149</f>
        <v/>
      </c>
      <c r="K149" s="105"/>
    </row>
    <row r="150" spans="1:11" ht="13.5">
      <c r="A150" s="102" t="str">
        <f>C150&amp;E150</f>
        <v/>
      </c>
      <c r="K150" s="105"/>
    </row>
    <row r="151" spans="1:11" ht="13.5">
      <c r="A151" s="102" t="str">
        <f>C151&amp;E151</f>
        <v/>
      </c>
      <c r="K151" s="105"/>
    </row>
    <row r="152" spans="1:11" ht="13.5">
      <c r="A152" s="102" t="str">
        <f>C152&amp;E152</f>
        <v/>
      </c>
      <c r="K152" s="105"/>
    </row>
    <row r="153" spans="1:11" ht="13.5">
      <c r="A153" s="102" t="str">
        <f>C153&amp;E153</f>
        <v/>
      </c>
      <c r="K153" s="105"/>
    </row>
    <row r="154" spans="1:11" ht="13.5">
      <c r="A154" s="102" t="str">
        <f>C154&amp;E154</f>
        <v/>
      </c>
      <c r="K154" s="105"/>
    </row>
    <row r="155" spans="1:11" ht="13.5">
      <c r="A155" s="102" t="str">
        <f>C155&amp;E155</f>
        <v/>
      </c>
      <c r="K155" s="105"/>
    </row>
    <row r="156" spans="1:11" ht="13.5">
      <c r="A156" s="102" t="str">
        <f>C156&amp;E156</f>
        <v/>
      </c>
      <c r="K156" s="105"/>
    </row>
    <row r="157" spans="1:11" ht="13.5">
      <c r="A157" s="102" t="str">
        <f>C157&amp;E157</f>
        <v/>
      </c>
      <c r="K157" s="105"/>
    </row>
    <row r="158" spans="1:11" ht="13.5">
      <c r="A158" s="102" t="str">
        <f>C158&amp;E158</f>
        <v/>
      </c>
      <c r="K158" s="105"/>
    </row>
    <row r="159" spans="1:11" ht="13.5">
      <c r="A159" s="102" t="str">
        <f>C159&amp;E159</f>
        <v/>
      </c>
      <c r="K159" s="105"/>
    </row>
    <row r="160" spans="1:11" ht="13.5">
      <c r="A160" s="102" t="str">
        <f>C160&amp;E160</f>
        <v/>
      </c>
      <c r="K160" s="105"/>
    </row>
    <row r="161" spans="1:11" ht="13.5">
      <c r="A161" s="102" t="str">
        <f>C161&amp;E161</f>
        <v/>
      </c>
      <c r="K161" s="105"/>
    </row>
    <row r="162" spans="1:11" ht="13.5">
      <c r="A162" s="102" t="str">
        <f>C162&amp;E162</f>
        <v/>
      </c>
      <c r="K162" s="105"/>
    </row>
    <row r="163" spans="1:11" ht="13.5">
      <c r="A163" s="102" t="str">
        <f>C163&amp;E163</f>
        <v/>
      </c>
      <c r="K163" s="105"/>
    </row>
    <row r="164" spans="1:11" ht="13.5">
      <c r="A164" s="102" t="str">
        <f>C164&amp;E164</f>
        <v/>
      </c>
      <c r="K164" s="105"/>
    </row>
    <row r="165" spans="1:11" ht="13.5">
      <c r="A165" s="102" t="str">
        <f>C165&amp;E165</f>
        <v/>
      </c>
      <c r="K165" s="105"/>
    </row>
    <row r="166" spans="1:11" ht="13.5">
      <c r="A166" s="102" t="str">
        <f>C166&amp;E166</f>
        <v/>
      </c>
      <c r="K166" s="105"/>
    </row>
    <row r="167" spans="1:11" ht="13.5">
      <c r="A167" s="102" t="str">
        <f>C167&amp;E167</f>
        <v/>
      </c>
      <c r="K167" s="105"/>
    </row>
    <row r="168" spans="1:11" ht="13.5">
      <c r="A168" s="102" t="str">
        <f>C168&amp;E168</f>
        <v/>
      </c>
      <c r="K168" s="105"/>
    </row>
    <row r="169" spans="1:11" ht="13.5">
      <c r="A169" s="102" t="str">
        <f>C169&amp;E169</f>
        <v/>
      </c>
      <c r="K169" s="105"/>
    </row>
    <row r="170" spans="1:11" ht="13.5">
      <c r="A170" s="102" t="str">
        <f>C170&amp;E170</f>
        <v/>
      </c>
      <c r="K170" s="105"/>
    </row>
    <row r="171" spans="1:11" ht="13.5">
      <c r="A171" s="102" t="str">
        <f>C171&amp;E171</f>
        <v/>
      </c>
      <c r="K171" s="105"/>
    </row>
    <row r="172" spans="1:11" ht="13.5">
      <c r="A172" s="102" t="str">
        <f>C172&amp;E172</f>
        <v/>
      </c>
      <c r="K172" s="105"/>
    </row>
    <row r="173" spans="1:11" ht="13.5">
      <c r="A173" s="102" t="str">
        <f>C173&amp;E173</f>
        <v/>
      </c>
      <c r="K173" s="105"/>
    </row>
    <row r="174" spans="1:11" ht="13.5">
      <c r="A174" s="102" t="str">
        <f>C174&amp;E174</f>
        <v/>
      </c>
      <c r="K174" s="105"/>
    </row>
    <row r="175" spans="1:11" ht="13.5">
      <c r="A175" s="102" t="str">
        <f>C175&amp;E175</f>
        <v/>
      </c>
      <c r="K175" s="105"/>
    </row>
    <row r="176" spans="1:11" ht="13.5">
      <c r="A176" s="102" t="str">
        <f>C176&amp;E176</f>
        <v/>
      </c>
      <c r="K176" s="105"/>
    </row>
    <row r="177" spans="1:11" ht="13.5">
      <c r="A177" s="102" t="str">
        <f>C177&amp;E177</f>
        <v/>
      </c>
      <c r="K177" s="105"/>
    </row>
    <row r="178" spans="1:11" ht="13.5">
      <c r="A178" s="102" t="str">
        <f>C178&amp;E178</f>
        <v/>
      </c>
      <c r="K178" s="105"/>
    </row>
    <row r="179" spans="1:11" ht="13.5">
      <c r="A179" s="102" t="str">
        <f>C179&amp;E179</f>
        <v/>
      </c>
      <c r="K179" s="105"/>
    </row>
    <row r="180" spans="1:11" ht="13.5">
      <c r="A180" s="102" t="str">
        <f>C180&amp;E180</f>
        <v/>
      </c>
      <c r="K180" s="105"/>
    </row>
    <row r="181" spans="1:11" ht="13.5">
      <c r="A181" s="102" t="str">
        <f>C181&amp;E181</f>
        <v/>
      </c>
      <c r="K181" s="105"/>
    </row>
    <row r="182" spans="1:11" ht="13.5">
      <c r="A182" s="102" t="str">
        <f>C182&amp;E182</f>
        <v/>
      </c>
      <c r="K182" s="105"/>
    </row>
    <row r="183" spans="1:11" ht="13.5">
      <c r="A183" s="102" t="str">
        <f>C183&amp;E183</f>
        <v/>
      </c>
      <c r="K183" s="105"/>
    </row>
    <row r="184" spans="1:11" ht="13.5">
      <c r="A184" s="102" t="str">
        <f>C184&amp;E184</f>
        <v/>
      </c>
      <c r="K184" s="105"/>
    </row>
    <row r="185" spans="1:11" ht="13.5">
      <c r="A185" s="102" t="str">
        <f>C185&amp;E185</f>
        <v/>
      </c>
      <c r="K185" s="105"/>
    </row>
    <row r="186" spans="1:11" ht="13.5">
      <c r="A186" s="102" t="str">
        <f>C186&amp;E186</f>
        <v/>
      </c>
      <c r="K186" s="105"/>
    </row>
    <row r="187" spans="1:11" ht="13.5">
      <c r="A187" s="102" t="str">
        <f>C187&amp;E187</f>
        <v/>
      </c>
      <c r="K187" s="105"/>
    </row>
    <row r="188" spans="1:11" ht="13.5">
      <c r="A188" s="102" t="str">
        <f>C188&amp;E188</f>
        <v/>
      </c>
      <c r="K188" s="105"/>
    </row>
    <row r="189" spans="1:11" ht="13.5">
      <c r="A189" s="102" t="str">
        <f>C189&amp;E189</f>
        <v/>
      </c>
      <c r="K189" s="105"/>
    </row>
    <row r="190" spans="1:11" ht="13.5">
      <c r="A190" s="102" t="str">
        <f>C190&amp;E190</f>
        <v/>
      </c>
      <c r="K190" s="105"/>
    </row>
    <row r="191" spans="1:11" ht="13.5">
      <c r="A191" s="102" t="str">
        <f>C191&amp;E191</f>
        <v/>
      </c>
      <c r="K191" s="105"/>
    </row>
    <row r="192" spans="1:11" ht="13.5">
      <c r="A192" s="102" t="str">
        <f>C192&amp;E192</f>
        <v/>
      </c>
      <c r="K192" s="105"/>
    </row>
    <row r="193" spans="1:11" ht="13.5">
      <c r="A193" s="102" t="str">
        <f>C193&amp;E193</f>
        <v/>
      </c>
      <c r="K193" s="105"/>
    </row>
    <row r="194" spans="1:11" ht="13.5">
      <c r="A194" s="102" t="str">
        <f>C194&amp;E194</f>
        <v/>
      </c>
      <c r="K194" s="105"/>
    </row>
    <row r="195" spans="1:11" ht="13.5">
      <c r="A195" s="102" t="str">
        <f>C195&amp;E195</f>
        <v/>
      </c>
      <c r="K195" s="105"/>
    </row>
    <row r="196" spans="1:11" ht="13.5">
      <c r="A196" s="102" t="str">
        <f>C196&amp;E196</f>
        <v/>
      </c>
      <c r="K196" s="105"/>
    </row>
    <row r="197" spans="1:11" ht="13.5">
      <c r="A197" s="102" t="str">
        <f>C197&amp;E197</f>
        <v/>
      </c>
      <c r="K197" s="105"/>
    </row>
    <row r="198" spans="1:11" ht="13.5">
      <c r="A198" s="102" t="str">
        <f>C198&amp;E198</f>
        <v/>
      </c>
      <c r="K198" s="105"/>
    </row>
    <row r="199" spans="1:11" ht="13.5">
      <c r="A199" s="102" t="str">
        <f>C199&amp;E199</f>
        <v/>
      </c>
      <c r="K199" s="105"/>
    </row>
    <row r="200" spans="1:11" ht="13.5">
      <c r="A200" s="102" t="str">
        <f>C200&amp;E200</f>
        <v/>
      </c>
      <c r="K200" s="105"/>
    </row>
    <row r="201" spans="1:11" ht="13.5">
      <c r="A201" s="102" t="str">
        <f>C201&amp;E201</f>
        <v/>
      </c>
      <c r="K201" s="105"/>
    </row>
    <row r="202" spans="1:11" ht="13.5">
      <c r="A202" s="102" t="str">
        <f>C202&amp;E202</f>
        <v/>
      </c>
      <c r="K202" s="105"/>
    </row>
    <row r="203" spans="1:11" ht="13.5">
      <c r="A203" s="102" t="str">
        <f>C203&amp;E203</f>
        <v/>
      </c>
      <c r="K203" s="105"/>
    </row>
    <row r="204" spans="1:11" ht="13.5">
      <c r="A204" s="102" t="str">
        <f>C204&amp;E204</f>
        <v/>
      </c>
      <c r="K204" s="105"/>
    </row>
    <row r="205" spans="1:11" ht="13.5">
      <c r="A205" s="102" t="str">
        <f>C205&amp;E205</f>
        <v/>
      </c>
      <c r="K205" s="105"/>
    </row>
    <row r="206" spans="1:11" ht="13.5">
      <c r="A206" s="102" t="str">
        <f>C206&amp;E206</f>
        <v/>
      </c>
      <c r="K206" s="105"/>
    </row>
    <row r="207" spans="1:11" ht="13.5">
      <c r="A207" s="102" t="str">
        <f>C207&amp;E207</f>
        <v/>
      </c>
      <c r="K207" s="105"/>
    </row>
    <row r="208" spans="1:11" ht="13.5">
      <c r="A208" s="102" t="str">
        <f>C208&amp;E208</f>
        <v/>
      </c>
      <c r="K208" s="105"/>
    </row>
    <row r="209" spans="1:11" ht="13.5">
      <c r="A209" s="102" t="str">
        <f>C209&amp;E209</f>
        <v/>
      </c>
      <c r="K209" s="105"/>
    </row>
    <row r="210" spans="1:11" ht="13.5">
      <c r="A210" s="102" t="str">
        <f>C210&amp;E210</f>
        <v/>
      </c>
      <c r="K210" s="105"/>
    </row>
    <row r="211" spans="1:11" ht="13.5">
      <c r="A211" s="102" t="str">
        <f>C211&amp;E211</f>
        <v/>
      </c>
      <c r="K211" s="105"/>
    </row>
    <row r="212" spans="1:11" ht="13.5">
      <c r="A212" s="102" t="str">
        <f>C212&amp;E212</f>
        <v/>
      </c>
      <c r="K212" s="105"/>
    </row>
    <row r="213" spans="1:11" ht="13.5">
      <c r="A213" s="102" t="str">
        <f>C213&amp;E213</f>
        <v/>
      </c>
      <c r="K213" s="105"/>
    </row>
    <row r="214" spans="1:11" ht="13.5">
      <c r="A214" s="102" t="str">
        <f>C214&amp;E214</f>
        <v/>
      </c>
      <c r="K214" s="105"/>
    </row>
    <row r="215" spans="1:11" ht="13.5">
      <c r="A215" s="102" t="str">
        <f>C215&amp;E215</f>
        <v/>
      </c>
      <c r="K215" s="105"/>
    </row>
    <row r="216" spans="1:11" ht="13.5">
      <c r="A216" s="102" t="str">
        <f>C216&amp;E216</f>
        <v/>
      </c>
      <c r="K216" s="105"/>
    </row>
    <row r="217" spans="1:11" ht="13.5">
      <c r="A217" s="102" t="str">
        <f>C217&amp;E217</f>
        <v/>
      </c>
      <c r="K217" s="105"/>
    </row>
    <row r="218" spans="1:11" ht="13.5">
      <c r="A218" s="102" t="str">
        <f>C218&amp;E218</f>
        <v/>
      </c>
      <c r="K218" s="105"/>
    </row>
    <row r="219" spans="1:11" ht="13.5">
      <c r="A219" s="102" t="str">
        <f>C219&amp;E219</f>
        <v/>
      </c>
      <c r="K219" s="105"/>
    </row>
    <row r="220" spans="1:11" ht="13.5">
      <c r="A220" s="102" t="str">
        <f>C220&amp;E220</f>
        <v/>
      </c>
      <c r="K220" s="105"/>
    </row>
    <row r="221" spans="1:11" ht="13.5">
      <c r="A221" s="102" t="str">
        <f>C221&amp;E221</f>
        <v/>
      </c>
      <c r="K221" s="105"/>
    </row>
    <row r="222" spans="1:11" ht="13.5">
      <c r="A222" s="102" t="str">
        <f>C222&amp;E222</f>
        <v/>
      </c>
      <c r="K222" s="105"/>
    </row>
    <row r="223" spans="1:11" ht="13.5">
      <c r="A223" s="102" t="str">
        <f>C223&amp;E223</f>
        <v/>
      </c>
      <c r="K223" s="105"/>
    </row>
    <row r="224" spans="1:11" ht="13.5">
      <c r="A224" s="102" t="str">
        <f>C224&amp;E224</f>
        <v/>
      </c>
      <c r="K224" s="105"/>
    </row>
    <row r="225" spans="1:11" ht="13.5">
      <c r="A225" s="102" t="str">
        <f>C225&amp;E225</f>
        <v/>
      </c>
      <c r="K225" s="105"/>
    </row>
    <row r="226" spans="1:11" ht="13.5">
      <c r="A226" s="102" t="str">
        <f>C226&amp;E226</f>
        <v/>
      </c>
      <c r="K226" s="105"/>
    </row>
    <row r="227" spans="1:11" ht="13.5">
      <c r="A227" s="102" t="str">
        <f>C227&amp;E227</f>
        <v/>
      </c>
      <c r="K227" s="105"/>
    </row>
    <row r="228" spans="1:11" ht="13.5">
      <c r="A228" s="102" t="str">
        <f>C228&amp;E228</f>
        <v/>
      </c>
      <c r="K228" s="105"/>
    </row>
    <row r="229" spans="1:11" ht="13.5">
      <c r="A229" s="102" t="str">
        <f>C229&amp;E229</f>
        <v/>
      </c>
      <c r="K229" s="105"/>
    </row>
    <row r="230" spans="1:11" ht="13.5">
      <c r="A230" s="102" t="str">
        <f>C230&amp;E230</f>
        <v/>
      </c>
      <c r="K230" s="105"/>
    </row>
    <row r="231" spans="1:11" ht="13.5">
      <c r="A231" s="102" t="str">
        <f>C231&amp;E231</f>
        <v/>
      </c>
      <c r="K231" s="105"/>
    </row>
    <row r="232" spans="1:11" ht="13.5">
      <c r="A232" s="102" t="str">
        <f>C232&amp;E232</f>
        <v/>
      </c>
      <c r="K232" s="105"/>
    </row>
    <row r="233" spans="1:11" ht="13.5">
      <c r="A233" s="102" t="str">
        <f>C233&amp;E233</f>
        <v/>
      </c>
      <c r="K233" s="105"/>
    </row>
    <row r="234" spans="1:11" ht="13.5">
      <c r="A234" s="102" t="str">
        <f>C234&amp;E234</f>
        <v/>
      </c>
      <c r="K234" s="105"/>
    </row>
    <row r="235" spans="1:11" ht="13.5">
      <c r="A235" s="102" t="str">
        <f>C235&amp;E235</f>
        <v/>
      </c>
      <c r="K235" s="105"/>
    </row>
    <row r="236" spans="1:11" ht="13.5">
      <c r="A236" s="102" t="str">
        <f>C236&amp;E236</f>
        <v/>
      </c>
      <c r="K236" s="105"/>
    </row>
    <row r="237" spans="1:11" ht="13.5">
      <c r="A237" s="102" t="str">
        <f>C237&amp;E237</f>
        <v/>
      </c>
      <c r="K237" s="105"/>
    </row>
    <row r="238" spans="1:11" ht="13.5">
      <c r="A238" s="102" t="str">
        <f>C238&amp;E238</f>
        <v/>
      </c>
      <c r="K238" s="105"/>
    </row>
    <row r="239" spans="1:11" ht="13.5">
      <c r="A239" s="102" t="str">
        <f>C239&amp;E239</f>
        <v/>
      </c>
      <c r="K239" s="105"/>
    </row>
    <row r="240" spans="1:11" ht="13.5">
      <c r="A240" s="102" t="str">
        <f>C240&amp;E240</f>
        <v/>
      </c>
      <c r="K240" s="105"/>
    </row>
    <row r="241" spans="1:11" ht="13.5">
      <c r="A241" s="102" t="str">
        <f>C241&amp;E241</f>
        <v/>
      </c>
      <c r="K241" s="105"/>
    </row>
    <row r="242" spans="1:11" ht="13.5">
      <c r="A242" s="102" t="str">
        <f>C242&amp;E242</f>
        <v/>
      </c>
      <c r="K242" s="105"/>
    </row>
    <row r="243" spans="1:11" ht="13.5">
      <c r="A243" s="102" t="str">
        <f>C243&amp;E243</f>
        <v/>
      </c>
      <c r="K243" s="105"/>
    </row>
    <row r="244" spans="1:11" ht="13.5">
      <c r="A244" s="102" t="str">
        <f>C244&amp;E244</f>
        <v/>
      </c>
      <c r="K244" s="105"/>
    </row>
    <row r="245" spans="1:11" ht="13.5">
      <c r="A245" s="102" t="str">
        <f>C245&amp;E245</f>
        <v/>
      </c>
      <c r="K245" s="105"/>
    </row>
    <row r="246" spans="1:11" ht="13.5">
      <c r="A246" s="102" t="str">
        <f>C246&amp;E246</f>
        <v/>
      </c>
      <c r="K246" s="105"/>
    </row>
    <row r="247" spans="1:11" ht="13.5">
      <c r="A247" s="102" t="str">
        <f>C247&amp;E247</f>
        <v/>
      </c>
      <c r="K247" s="105"/>
    </row>
    <row r="248" spans="1:11" ht="13.5">
      <c r="A248" s="102" t="str">
        <f>C248&amp;E248</f>
        <v/>
      </c>
      <c r="K248" s="105"/>
    </row>
    <row r="249" spans="1:11" ht="13.5">
      <c r="A249" s="102" t="str">
        <f>C249&amp;E249</f>
        <v/>
      </c>
      <c r="K249" s="105"/>
    </row>
    <row r="250" spans="1:11" ht="13.5">
      <c r="A250" s="102" t="str">
        <f>C250&amp;E250</f>
        <v/>
      </c>
      <c r="K250" s="105"/>
    </row>
    <row r="251" spans="1:11" ht="13.5">
      <c r="A251" s="102" t="str">
        <f>C251&amp;E251</f>
        <v/>
      </c>
      <c r="K251" s="105"/>
    </row>
    <row r="252" spans="1:11" ht="13.5">
      <c r="A252" s="102" t="str">
        <f>C252&amp;E252</f>
        <v/>
      </c>
      <c r="K252" s="105"/>
    </row>
    <row r="253" spans="1:11" ht="13.5">
      <c r="A253" s="102" t="str">
        <f>C253&amp;E253</f>
        <v/>
      </c>
      <c r="K253" s="105"/>
    </row>
    <row r="254" spans="1:11" ht="13.5">
      <c r="A254" s="102" t="str">
        <f>C254&amp;E254</f>
        <v/>
      </c>
      <c r="K254" s="105"/>
    </row>
    <row r="255" spans="1:11" ht="13.5">
      <c r="A255" s="102" t="str">
        <f>C255&amp;E255</f>
        <v/>
      </c>
      <c r="K255" s="105"/>
    </row>
    <row r="256" spans="1:11" ht="13.5">
      <c r="A256" s="102" t="str">
        <f>C256&amp;E256</f>
        <v/>
      </c>
      <c r="K256" s="105"/>
    </row>
    <row r="257" spans="1:11" ht="13.5">
      <c r="A257" s="102" t="str">
        <f>C257&amp;E257</f>
        <v/>
      </c>
      <c r="K257" s="105"/>
    </row>
    <row r="258" spans="1:11" ht="13.5">
      <c r="A258" s="102" t="str">
        <f>C258&amp;E258</f>
        <v/>
      </c>
      <c r="K258" s="105"/>
    </row>
    <row r="259" spans="1:11" ht="13.5">
      <c r="A259" s="102" t="str">
        <f>C259&amp;E259</f>
        <v/>
      </c>
      <c r="K259" s="105"/>
    </row>
    <row r="260" spans="1:11" ht="13.5">
      <c r="A260" s="102" t="str">
        <f>C260&amp;E260</f>
        <v/>
      </c>
      <c r="K260" s="105"/>
    </row>
    <row r="261" spans="1:11" ht="13.5">
      <c r="A261" s="102" t="str">
        <f>C261&amp;E261</f>
        <v/>
      </c>
      <c r="K261" s="105"/>
    </row>
    <row r="262" spans="1:11" ht="13.5">
      <c r="A262" s="102" t="str">
        <f>C262&amp;E262</f>
        <v/>
      </c>
      <c r="K262" s="105"/>
    </row>
    <row r="263" spans="1:11" ht="13.5">
      <c r="A263" s="102" t="str">
        <f>C263&amp;E263</f>
        <v/>
      </c>
      <c r="K263" s="105"/>
    </row>
    <row r="264" spans="1:11" ht="13.5">
      <c r="A264" s="102" t="str">
        <f>C264&amp;E264</f>
        <v/>
      </c>
      <c r="K264" s="105"/>
    </row>
    <row r="265" spans="1:11" ht="13.5">
      <c r="A265" s="102" t="str">
        <f>C265&amp;E265</f>
        <v/>
      </c>
      <c r="K265" s="105"/>
    </row>
    <row r="266" spans="1:11" ht="13.5">
      <c r="A266" s="102" t="str">
        <f>C266&amp;E266</f>
        <v/>
      </c>
      <c r="K266" s="105"/>
    </row>
    <row r="267" spans="1:11" ht="13.5">
      <c r="A267" s="102" t="str">
        <f>C267&amp;E267</f>
        <v/>
      </c>
      <c r="K267" s="105"/>
    </row>
    <row r="268" spans="1:11" ht="13.5">
      <c r="A268" s="102" t="str">
        <f>C268&amp;E268</f>
        <v/>
      </c>
      <c r="K268" s="105"/>
    </row>
    <row r="269" spans="1:11" ht="13.5">
      <c r="A269" s="102" t="str">
        <f>C269&amp;E269</f>
        <v/>
      </c>
      <c r="K269" s="105"/>
    </row>
    <row r="270" spans="1:11" ht="13.5">
      <c r="A270" s="102" t="str">
        <f>C270&amp;E270</f>
        <v/>
      </c>
      <c r="K270" s="105"/>
    </row>
    <row r="271" spans="1:11" ht="13.5">
      <c r="A271" s="102" t="str">
        <f>C271&amp;E271</f>
        <v/>
      </c>
      <c r="K271" s="105"/>
    </row>
    <row r="272" spans="1:11" ht="13.5">
      <c r="A272" s="102" t="str">
        <f>C272&amp;E272</f>
        <v/>
      </c>
      <c r="K272" s="105"/>
    </row>
    <row r="273" spans="1:11" ht="13.5">
      <c r="A273" s="102" t="str">
        <f>C273&amp;E273</f>
        <v/>
      </c>
      <c r="K273" s="105"/>
    </row>
    <row r="274" spans="1:11" ht="13.5">
      <c r="A274" s="102" t="str">
        <f>C274&amp;E274</f>
        <v/>
      </c>
      <c r="K274" s="105"/>
    </row>
    <row r="275" spans="1:11" ht="13.5">
      <c r="A275" s="102" t="str">
        <f>C275&amp;E275</f>
        <v/>
      </c>
      <c r="K275" s="105"/>
    </row>
    <row r="276" spans="1:11" ht="13.5">
      <c r="A276" s="102" t="str">
        <f>C276&amp;E276</f>
        <v/>
      </c>
      <c r="K276" s="105"/>
    </row>
    <row r="277" spans="1:11" ht="13.5">
      <c r="A277" s="102" t="str">
        <f>C277&amp;E277</f>
        <v/>
      </c>
      <c r="K277" s="105"/>
    </row>
    <row r="278" spans="1:11" ht="13.5">
      <c r="A278" s="102" t="str">
        <f>C278&amp;E278</f>
        <v/>
      </c>
      <c r="K278" s="105"/>
    </row>
    <row r="279" spans="1:11" ht="13.5">
      <c r="A279" s="102" t="str">
        <f>C279&amp;E279</f>
        <v/>
      </c>
      <c r="K279" s="105"/>
    </row>
    <row r="280" spans="1:11" ht="13.5">
      <c r="A280" s="102" t="str">
        <f>C280&amp;E280</f>
        <v/>
      </c>
      <c r="K280" s="105"/>
    </row>
    <row r="281" spans="1:11" ht="13.5">
      <c r="A281" s="102" t="str">
        <f>C281&amp;E281</f>
        <v/>
      </c>
      <c r="K281" s="105"/>
    </row>
    <row r="282" spans="1:11" ht="13.5">
      <c r="A282" s="102" t="str">
        <f>C282&amp;E282</f>
        <v/>
      </c>
      <c r="K282" s="105"/>
    </row>
    <row r="283" spans="1:11" ht="13.5">
      <c r="A283" s="102" t="str">
        <f>C283&amp;E283</f>
        <v/>
      </c>
      <c r="K283" s="105"/>
    </row>
    <row r="284" spans="1:11" ht="13.5">
      <c r="A284" s="102" t="str">
        <f>C284&amp;E284</f>
        <v/>
      </c>
      <c r="K284" s="105"/>
    </row>
    <row r="285" spans="1:11" ht="13.5">
      <c r="A285" s="102" t="str">
        <f>C285&amp;E285</f>
        <v/>
      </c>
      <c r="K285" s="105"/>
    </row>
    <row r="286" spans="1:11" ht="13.5">
      <c r="A286" s="102" t="str">
        <f>C286&amp;E286</f>
        <v/>
      </c>
      <c r="K286" s="105"/>
    </row>
    <row r="287" spans="1:11" ht="13.5">
      <c r="A287" s="102" t="str">
        <f>C287&amp;E287</f>
        <v/>
      </c>
      <c r="K287" s="105"/>
    </row>
    <row r="288" spans="1:11" ht="13.5">
      <c r="A288" s="102" t="str">
        <f>C288&amp;E288</f>
        <v/>
      </c>
      <c r="K288" s="105"/>
    </row>
    <row r="289" spans="1:11" ht="13.5">
      <c r="A289" s="102" t="str">
        <f>C289&amp;E289</f>
        <v/>
      </c>
      <c r="K289" s="105"/>
    </row>
    <row r="290" spans="1:11" ht="13.5">
      <c r="A290" s="102" t="str">
        <f>C290&amp;E290</f>
        <v/>
      </c>
      <c r="K290" s="105"/>
    </row>
    <row r="291" spans="1:11" ht="13.5">
      <c r="A291" s="102" t="str">
        <f>C291&amp;E291</f>
        <v/>
      </c>
      <c r="K291" s="105"/>
    </row>
    <row r="292" spans="1:11" ht="13.5">
      <c r="A292" s="102" t="str">
        <f>C292&amp;E292</f>
        <v/>
      </c>
      <c r="K292" s="105"/>
    </row>
    <row r="293" spans="1:11" ht="13.5">
      <c r="A293" s="102" t="str">
        <f>C293&amp;E293</f>
        <v/>
      </c>
      <c r="K293" s="105"/>
    </row>
    <row r="294" spans="1:11" ht="13.5">
      <c r="A294" s="102" t="str">
        <f>C294&amp;E294</f>
        <v/>
      </c>
      <c r="K294" s="105"/>
    </row>
    <row r="295" spans="1:11" ht="13.5">
      <c r="A295" s="102" t="str">
        <f>C295&amp;E295</f>
        <v/>
      </c>
      <c r="K295" s="105"/>
    </row>
    <row r="296" spans="1:11" ht="13.5">
      <c r="A296" s="102" t="str">
        <f>C296&amp;E296</f>
        <v/>
      </c>
      <c r="K296" s="105"/>
    </row>
    <row r="297" spans="1:11" ht="13.5">
      <c r="A297" s="102" t="str">
        <f>C297&amp;E297</f>
        <v/>
      </c>
      <c r="K297" s="105"/>
    </row>
    <row r="298" spans="1:11" ht="13.5">
      <c r="A298" s="102" t="str">
        <f>C298&amp;E298</f>
        <v/>
      </c>
      <c r="K298" s="105"/>
    </row>
    <row r="299" spans="1:11" ht="13.5">
      <c r="A299" s="102" t="str">
        <f>C299&amp;E299</f>
        <v/>
      </c>
      <c r="K299" s="105"/>
    </row>
    <row r="300" spans="1:11" ht="13.5">
      <c r="A300" s="102" t="str">
        <f>C300&amp;E300</f>
        <v/>
      </c>
      <c r="K300" s="105"/>
    </row>
    <row r="301" spans="1:11" ht="13.5">
      <c r="A301" s="102" t="str">
        <f>C301&amp;E301</f>
        <v/>
      </c>
      <c r="K301" s="105"/>
    </row>
    <row r="302" spans="1:11" ht="13.5">
      <c r="A302" s="102" t="str">
        <f>C302&amp;E302</f>
        <v/>
      </c>
      <c r="K302" s="105"/>
    </row>
    <row r="303" spans="1:11" ht="13.5">
      <c r="A303" s="102" t="str">
        <f>C303&amp;E303</f>
        <v/>
      </c>
      <c r="K303" s="105"/>
    </row>
    <row r="304" spans="1:11" ht="13.5">
      <c r="A304" s="102" t="str">
        <f>C304&amp;E304</f>
        <v/>
      </c>
      <c r="K304" s="105"/>
    </row>
    <row r="305" spans="1:11" ht="13.5">
      <c r="A305" s="102" t="str">
        <f>C305&amp;E305</f>
        <v/>
      </c>
      <c r="K305" s="105"/>
    </row>
    <row r="306" spans="1:11" ht="13.5">
      <c r="A306" s="102" t="str">
        <f>C306&amp;E306</f>
        <v/>
      </c>
      <c r="K306" s="105"/>
    </row>
    <row r="307" spans="1:11" ht="13.5">
      <c r="A307" s="102" t="str">
        <f>C307&amp;E307</f>
        <v/>
      </c>
      <c r="K307" s="105"/>
    </row>
    <row r="308" spans="1:11" ht="13.5">
      <c r="A308" s="102" t="str">
        <f>C308&amp;E308</f>
        <v/>
      </c>
      <c r="K308" s="105"/>
    </row>
    <row r="309" spans="1:11" ht="13.5">
      <c r="A309" s="102" t="str">
        <f>C309&amp;E309</f>
        <v/>
      </c>
      <c r="K309" s="105"/>
    </row>
    <row r="310" spans="1:11" ht="13.5">
      <c r="A310" s="102" t="str">
        <f>C310&amp;E310</f>
        <v/>
      </c>
      <c r="K310" s="105"/>
    </row>
    <row r="311" spans="1:11" ht="13.5">
      <c r="A311" s="102" t="str">
        <f>C311&amp;E311</f>
        <v/>
      </c>
      <c r="K311" s="105"/>
    </row>
    <row r="312" spans="1:11" ht="13.5">
      <c r="A312" s="102" t="str">
        <f>C312&amp;E312</f>
        <v/>
      </c>
      <c r="K312" s="105"/>
    </row>
    <row r="313" spans="1:11" ht="13.5">
      <c r="A313" s="102" t="str">
        <f>C313&amp;E313</f>
        <v/>
      </c>
      <c r="K313" s="105"/>
    </row>
    <row r="314" spans="1:11" ht="13.5">
      <c r="A314" s="102" t="str">
        <f>C314&amp;E314</f>
        <v/>
      </c>
      <c r="K314" s="105"/>
    </row>
    <row r="315" spans="1:11" ht="13.5">
      <c r="A315" s="102" t="str">
        <f>C315&amp;E315</f>
        <v/>
      </c>
      <c r="K315" s="105"/>
    </row>
    <row r="316" spans="1:11" ht="13.5">
      <c r="A316" s="102" t="str">
        <f>C316&amp;E316</f>
        <v/>
      </c>
      <c r="K316" s="105"/>
    </row>
    <row r="317" spans="1:11" ht="13.5">
      <c r="A317" s="102" t="str">
        <f>C317&amp;E317</f>
        <v/>
      </c>
      <c r="K317" s="105"/>
    </row>
    <row r="318" spans="1:11" ht="13.5">
      <c r="A318" s="102" t="str">
        <f>C318&amp;E318</f>
        <v/>
      </c>
      <c r="K318" s="105"/>
    </row>
    <row r="319" spans="1:11" ht="13.5">
      <c r="A319" s="102" t="str">
        <f>C319&amp;E319</f>
        <v/>
      </c>
      <c r="K319" s="105"/>
    </row>
    <row r="320" spans="1:11" ht="13.5">
      <c r="A320" s="102" t="str">
        <f>C320&amp;E320</f>
        <v/>
      </c>
      <c r="K320" s="105"/>
    </row>
    <row r="321" spans="1:11" ht="13.5">
      <c r="A321" s="102" t="str">
        <f>C321&amp;E321</f>
        <v/>
      </c>
      <c r="K321" s="105"/>
    </row>
    <row r="322" spans="1:11" ht="13.5">
      <c r="A322" s="102" t="str">
        <f>C322&amp;E322</f>
        <v/>
      </c>
      <c r="K322" s="105"/>
    </row>
    <row r="323" spans="1:11" ht="13.5">
      <c r="A323" s="102" t="str">
        <f>C323&amp;E323</f>
        <v/>
      </c>
      <c r="K323" s="105"/>
    </row>
    <row r="324" spans="1:11" ht="13.5">
      <c r="A324" s="102" t="str">
        <f>C324&amp;E324</f>
        <v/>
      </c>
      <c r="K324" s="105"/>
    </row>
    <row r="325" spans="1:11" ht="13.5">
      <c r="A325" s="102" t="str">
        <f>C325&amp;E325</f>
        <v/>
      </c>
      <c r="K325" s="105"/>
    </row>
    <row r="326" spans="1:11" ht="13.5">
      <c r="A326" s="102" t="str">
        <f>C326&amp;E326</f>
        <v/>
      </c>
      <c r="K326" s="105"/>
    </row>
    <row r="327" spans="1:11" ht="13.5">
      <c r="A327" s="102" t="str">
        <f>C327&amp;E327</f>
        <v/>
      </c>
      <c r="K327" s="105"/>
    </row>
    <row r="328" spans="1:11" ht="13.5">
      <c r="A328" s="102" t="str">
        <f>C328&amp;E328</f>
        <v/>
      </c>
      <c r="K328" s="105"/>
    </row>
    <row r="329" spans="1:11" ht="13.5">
      <c r="A329" s="102" t="str">
        <f>C329&amp;E329</f>
        <v/>
      </c>
      <c r="K329" s="105"/>
    </row>
    <row r="330" spans="1:11" ht="13.5">
      <c r="A330" s="102" t="str">
        <f>C330&amp;E330</f>
        <v/>
      </c>
      <c r="K330" s="105"/>
    </row>
    <row r="331" spans="1:11" ht="13.5">
      <c r="A331" s="102" t="str">
        <f>C331&amp;E331</f>
        <v/>
      </c>
      <c r="K331" s="105"/>
    </row>
    <row r="332" spans="1:11" ht="13.5">
      <c r="A332" s="102" t="str">
        <f>C332&amp;E332</f>
        <v/>
      </c>
      <c r="K332" s="105"/>
    </row>
    <row r="333" spans="1:11" ht="13.5">
      <c r="A333" s="102" t="str">
        <f>C333&amp;E333</f>
        <v/>
      </c>
      <c r="K333" s="105"/>
    </row>
    <row r="334" spans="1:11" ht="13.5">
      <c r="A334" s="102" t="str">
        <f>C334&amp;E334</f>
        <v/>
      </c>
      <c r="K334" s="105"/>
    </row>
    <row r="335" spans="1:11" ht="13.5">
      <c r="A335" s="102" t="str">
        <f>C335&amp;E335</f>
        <v/>
      </c>
      <c r="K335" s="105"/>
    </row>
    <row r="336" spans="1:11" ht="13.5">
      <c r="A336" s="102" t="str">
        <f>C336&amp;E336</f>
        <v/>
      </c>
      <c r="K336" s="105"/>
    </row>
    <row r="337" spans="1:11" ht="13.5">
      <c r="A337" s="102" t="str">
        <f>C337&amp;E337</f>
        <v/>
      </c>
      <c r="K337" s="105"/>
    </row>
    <row r="338" spans="1:11" ht="13.5">
      <c r="A338" s="102" t="str">
        <f>C338&amp;E338</f>
        <v/>
      </c>
      <c r="K338" s="105"/>
    </row>
    <row r="339" spans="1:11" ht="13.5">
      <c r="A339" s="102" t="str">
        <f>C339&amp;E339</f>
        <v/>
      </c>
      <c r="K339" s="105"/>
    </row>
    <row r="340" spans="1:11" ht="13.5">
      <c r="A340" s="102" t="str">
        <f>C340&amp;E340</f>
        <v/>
      </c>
      <c r="K340" s="105"/>
    </row>
    <row r="341" spans="1:11" ht="13.5">
      <c r="A341" s="102" t="str">
        <f>C341&amp;E341</f>
        <v/>
      </c>
      <c r="K341" s="105"/>
    </row>
    <row r="342" spans="1:11" ht="13.5">
      <c r="A342" s="102" t="str">
        <f>C342&amp;E342</f>
        <v/>
      </c>
      <c r="K342" s="105"/>
    </row>
    <row r="343" spans="1:11" ht="13.5">
      <c r="A343" s="102" t="str">
        <f>C343&amp;E343</f>
        <v/>
      </c>
      <c r="K343" s="105"/>
    </row>
    <row r="344" spans="1:11" ht="13.5">
      <c r="A344" s="102" t="str">
        <f>C344&amp;E344</f>
        <v/>
      </c>
      <c r="K344" s="105"/>
    </row>
    <row r="345" spans="1:11" ht="13.5">
      <c r="A345" s="102" t="str">
        <f>C345&amp;E345</f>
        <v/>
      </c>
      <c r="K345" s="105"/>
    </row>
    <row r="346" spans="1:11" ht="13.5">
      <c r="A346" s="102" t="str">
        <f>C346&amp;E346</f>
        <v/>
      </c>
      <c r="K346" s="105"/>
    </row>
    <row r="347" spans="1:11" ht="13.5">
      <c r="A347" s="102" t="str">
        <f>C347&amp;E347</f>
        <v/>
      </c>
      <c r="K347" s="105"/>
    </row>
    <row r="348" spans="1:11" ht="13.5">
      <c r="A348" s="102" t="str">
        <f>C348&amp;E348</f>
        <v/>
      </c>
      <c r="K348" s="105"/>
    </row>
    <row r="349" spans="1:11" ht="13.5">
      <c r="A349" s="102" t="str">
        <f>C349&amp;E349</f>
        <v/>
      </c>
      <c r="K349" s="105"/>
    </row>
    <row r="350" spans="1:11" ht="13.5">
      <c r="A350" s="102" t="str">
        <f>C350&amp;E350</f>
        <v/>
      </c>
      <c r="K350" s="105"/>
    </row>
    <row r="351" spans="1:11" ht="13.5">
      <c r="A351" s="102" t="str">
        <f>C351&amp;E351</f>
        <v/>
      </c>
      <c r="K351" s="105"/>
    </row>
    <row r="352" spans="1:11" ht="13.5">
      <c r="A352" s="102" t="str">
        <f>C352&amp;E352</f>
        <v/>
      </c>
      <c r="K352" s="105"/>
    </row>
    <row r="353" spans="1:11" ht="13.5">
      <c r="A353" s="102" t="str">
        <f>C353&amp;E353</f>
        <v/>
      </c>
      <c r="K353" s="105"/>
    </row>
    <row r="354" spans="1:11" ht="13.5">
      <c r="A354" s="102" t="str">
        <f>C354&amp;E354</f>
        <v/>
      </c>
      <c r="K354" s="105"/>
    </row>
    <row r="355" spans="1:11" ht="13.5">
      <c r="A355" s="102" t="str">
        <f>C355&amp;E355</f>
        <v/>
      </c>
      <c r="K355" s="105"/>
    </row>
    <row r="356" spans="1:11" ht="13.5">
      <c r="A356" s="102" t="str">
        <f>C356&amp;E356</f>
        <v/>
      </c>
      <c r="K356" s="105"/>
    </row>
    <row r="357" spans="1:11" ht="13.5">
      <c r="A357" s="102" t="str">
        <f>C357&amp;E357</f>
        <v/>
      </c>
      <c r="K357" s="105"/>
    </row>
    <row r="358" spans="1:11" ht="13.5">
      <c r="A358" s="102" t="str">
        <f>C358&amp;E358</f>
        <v/>
      </c>
      <c r="K358" s="105"/>
    </row>
    <row r="359" spans="1:11" ht="13.5">
      <c r="A359" s="102" t="str">
        <f>C359&amp;E359</f>
        <v/>
      </c>
      <c r="K359" s="105"/>
    </row>
    <row r="360" spans="1:11" ht="13.5">
      <c r="A360" s="102" t="str">
        <f>C360&amp;E360</f>
        <v/>
      </c>
      <c r="K360" s="105"/>
    </row>
    <row r="361" spans="1:11" ht="13.5">
      <c r="A361" s="102" t="str">
        <f>C361&amp;E361</f>
        <v/>
      </c>
      <c r="K361" s="105"/>
    </row>
    <row r="362" spans="1:11" ht="13.5">
      <c r="A362" s="102" t="str">
        <f>C362&amp;E362</f>
        <v/>
      </c>
      <c r="K362" s="105"/>
    </row>
    <row r="363" spans="1:11" ht="13.5">
      <c r="A363" s="102" t="str">
        <f>C363&amp;E363</f>
        <v/>
      </c>
      <c r="K363" s="105"/>
    </row>
    <row r="364" spans="1:11" ht="13.5">
      <c r="A364" s="102" t="str">
        <f>C364&amp;E364</f>
        <v/>
      </c>
      <c r="K364" s="105"/>
    </row>
    <row r="365" spans="1:11" ht="13.5">
      <c r="A365" s="102" t="str">
        <f>C365&amp;E365</f>
        <v/>
      </c>
      <c r="K365" s="105"/>
    </row>
    <row r="366" spans="1:11" ht="13.5">
      <c r="A366" s="102" t="str">
        <f>C366&amp;E366</f>
        <v/>
      </c>
      <c r="K366" s="105"/>
    </row>
    <row r="367" spans="1:11" ht="13.5">
      <c r="A367" s="102" t="str">
        <f>C367&amp;E367</f>
        <v/>
      </c>
      <c r="K367" s="105"/>
    </row>
    <row r="368" spans="1:11" ht="13.5">
      <c r="A368" s="102" t="str">
        <f>C368&amp;E368</f>
        <v/>
      </c>
      <c r="K368" s="105"/>
    </row>
    <row r="369" spans="1:11" ht="13.5">
      <c r="A369" s="102" t="str">
        <f>C369&amp;E369</f>
        <v/>
      </c>
      <c r="K369" s="105"/>
    </row>
    <row r="370" spans="1:11" ht="13.5">
      <c r="A370" s="102" t="str">
        <f>C370&amp;E370</f>
        <v/>
      </c>
      <c r="K370" s="105"/>
    </row>
    <row r="371" spans="1:11" ht="13.5">
      <c r="A371" s="102" t="str">
        <f>C371&amp;E371</f>
        <v/>
      </c>
      <c r="K371" s="105"/>
    </row>
    <row r="372" spans="1:11" ht="13.5">
      <c r="A372" s="102" t="str">
        <f>C372&amp;E372</f>
        <v/>
      </c>
      <c r="K372" s="105"/>
    </row>
    <row r="373" spans="1:11" ht="13.5">
      <c r="A373" s="102" t="str">
        <f>C373&amp;E373</f>
        <v/>
      </c>
      <c r="K373" s="105"/>
    </row>
    <row r="374" spans="1:11" ht="13.5">
      <c r="A374" s="102" t="str">
        <f>C374&amp;E374</f>
        <v/>
      </c>
      <c r="K374" s="105"/>
    </row>
    <row r="375" spans="1:11" ht="13.5">
      <c r="A375" s="102" t="str">
        <f>C375&amp;E375</f>
        <v/>
      </c>
      <c r="K375" s="105"/>
    </row>
    <row r="376" spans="1:11" ht="13.5">
      <c r="A376" s="102" t="str">
        <f>C376&amp;E376</f>
        <v/>
      </c>
      <c r="K376" s="105"/>
    </row>
    <row r="377" spans="1:11" ht="13.5">
      <c r="A377" s="102" t="str">
        <f>C377&amp;E377</f>
        <v/>
      </c>
      <c r="K377" s="105"/>
    </row>
    <row r="378" spans="1:11" ht="13.5">
      <c r="A378" s="102" t="str">
        <f>C378&amp;E378</f>
        <v/>
      </c>
      <c r="K378" s="105"/>
    </row>
    <row r="379" spans="1:11" ht="13.5">
      <c r="A379" s="102" t="str">
        <f>C379&amp;E379</f>
        <v/>
      </c>
      <c r="K379" s="105"/>
    </row>
    <row r="380" spans="1:11" ht="13.5">
      <c r="A380" s="102" t="str">
        <f>C380&amp;E380</f>
        <v/>
      </c>
      <c r="K380" s="105"/>
    </row>
    <row r="381" spans="1:11" ht="13.5">
      <c r="A381" s="102" t="str">
        <f>C381&amp;E381</f>
        <v/>
      </c>
      <c r="K381" s="105"/>
    </row>
    <row r="382" spans="1:11" ht="13.5">
      <c r="A382" s="102" t="str">
        <f>C382&amp;E382</f>
        <v/>
      </c>
      <c r="K382" s="105"/>
    </row>
    <row r="383" spans="1:11" ht="13.5">
      <c r="A383" s="102" t="str">
        <f>C383&amp;E383</f>
        <v/>
      </c>
      <c r="K383" s="105"/>
    </row>
    <row r="384" spans="1:11" ht="13.5">
      <c r="A384" s="102" t="str">
        <f>C384&amp;E384</f>
        <v/>
      </c>
      <c r="K384" s="105"/>
    </row>
    <row r="385" spans="1:11" ht="13.5">
      <c r="A385" s="102" t="str">
        <f>C385&amp;E385</f>
        <v/>
      </c>
      <c r="K385" s="105"/>
    </row>
    <row r="386" spans="1:11" ht="13.5">
      <c r="A386" s="102" t="str">
        <f>C386&amp;E386</f>
        <v/>
      </c>
      <c r="K386" s="105"/>
    </row>
    <row r="387" spans="1:11" ht="13.5">
      <c r="A387" s="102" t="str">
        <f>C387&amp;E387</f>
        <v/>
      </c>
      <c r="K387" s="105"/>
    </row>
    <row r="388" spans="1:11" ht="13.5">
      <c r="A388" s="102" t="str">
        <f>C388&amp;E388</f>
        <v/>
      </c>
      <c r="K388" s="105"/>
    </row>
    <row r="389" spans="1:11" ht="13.5">
      <c r="A389" s="102" t="str">
        <f>C389&amp;E389</f>
        <v/>
      </c>
      <c r="K389" s="105"/>
    </row>
    <row r="390" spans="1:11" ht="13.5">
      <c r="A390" s="102" t="str">
        <f>C390&amp;E390</f>
        <v/>
      </c>
      <c r="K390" s="105"/>
    </row>
    <row r="391" spans="1:11" ht="13.5">
      <c r="A391" s="102" t="str">
        <f>C391&amp;E391</f>
        <v/>
      </c>
      <c r="K391" s="105"/>
    </row>
    <row r="392" spans="1:11" ht="13.5">
      <c r="A392" s="102" t="str">
        <f>C392&amp;E392</f>
        <v/>
      </c>
      <c r="K392" s="105"/>
    </row>
    <row r="393" spans="1:11" ht="13.5">
      <c r="A393" s="102" t="str">
        <f>C393&amp;E393</f>
        <v/>
      </c>
      <c r="K393" s="105"/>
    </row>
    <row r="394" spans="1:11" ht="13.5">
      <c r="A394" s="102" t="str">
        <f>C394&amp;E394</f>
        <v/>
      </c>
      <c r="K394" s="105"/>
    </row>
    <row r="395" spans="1:11" ht="13.5">
      <c r="A395" s="102" t="str">
        <f>C395&amp;E395</f>
        <v/>
      </c>
      <c r="K395" s="105"/>
    </row>
    <row r="396" spans="1:11" ht="13.5">
      <c r="A396" s="102" t="str">
        <f>C396&amp;E396</f>
        <v/>
      </c>
      <c r="K396" s="105"/>
    </row>
    <row r="397" spans="1:11" ht="13.5">
      <c r="A397" s="102" t="str">
        <f>C397&amp;E397</f>
        <v/>
      </c>
      <c r="K397" s="105"/>
    </row>
    <row r="398" spans="1:11" ht="13.5">
      <c r="A398" s="102" t="str">
        <f>C398&amp;E398</f>
        <v/>
      </c>
      <c r="K398" s="105"/>
    </row>
    <row r="399" spans="1:11" ht="13.5">
      <c r="A399" s="102" t="str">
        <f>C399&amp;E399</f>
        <v/>
      </c>
      <c r="K399" s="105"/>
    </row>
    <row r="400" spans="1:11" ht="13.5">
      <c r="A400" s="102" t="str">
        <f>C400&amp;E400</f>
        <v/>
      </c>
      <c r="K400" s="105"/>
    </row>
    <row r="401" spans="1:11" ht="13.5">
      <c r="A401" s="102" t="str">
        <f>C401&amp;E401</f>
        <v/>
      </c>
      <c r="K401" s="105"/>
    </row>
    <row r="402" spans="1:11" ht="13.5">
      <c r="A402" s="102" t="str">
        <f>C402&amp;E402</f>
        <v/>
      </c>
      <c r="K402" s="105"/>
    </row>
    <row r="403" spans="1:11" ht="13.5">
      <c r="A403" s="102" t="str">
        <f>C403&amp;E403</f>
        <v/>
      </c>
      <c r="K403" s="105"/>
    </row>
    <row r="404" spans="1:11" ht="13.5">
      <c r="A404" s="102" t="str">
        <f>C404&amp;E404</f>
        <v/>
      </c>
      <c r="K404" s="105"/>
    </row>
    <row r="405" spans="1:11" ht="13.5">
      <c r="A405" s="102" t="str">
        <f>C405&amp;E405</f>
        <v/>
      </c>
      <c r="K405" s="105"/>
    </row>
    <row r="406" spans="1:11" ht="13.5">
      <c r="A406" s="102" t="str">
        <f>C406&amp;E406</f>
        <v/>
      </c>
      <c r="K406" s="105"/>
    </row>
    <row r="407" spans="1:11" ht="13.5">
      <c r="A407" s="102" t="str">
        <f>C407&amp;E407</f>
        <v/>
      </c>
      <c r="K407" s="105"/>
    </row>
    <row r="408" spans="1:11" ht="13.5">
      <c r="A408" s="102" t="str">
        <f>C408&amp;E408</f>
        <v/>
      </c>
      <c r="K408" s="105"/>
    </row>
    <row r="409" spans="1:11" ht="13.5">
      <c r="A409" s="102" t="str">
        <f>C409&amp;E409</f>
        <v/>
      </c>
      <c r="K409" s="105"/>
    </row>
    <row r="410" spans="1:11" ht="13.5">
      <c r="A410" s="102" t="str">
        <f>C410&amp;E410</f>
        <v/>
      </c>
      <c r="K410" s="105"/>
    </row>
    <row r="411" spans="1:11" ht="13.5">
      <c r="A411" s="102" t="str">
        <f>C411&amp;E411</f>
        <v/>
      </c>
      <c r="K411" s="105"/>
    </row>
    <row r="412" spans="1:11" ht="13.5">
      <c r="A412" s="102" t="str">
        <f>C412&amp;E412</f>
        <v/>
      </c>
      <c r="K412" s="105"/>
    </row>
    <row r="413" spans="1:11" ht="13.5">
      <c r="A413" s="102" t="str">
        <f>C413&amp;E413</f>
        <v/>
      </c>
      <c r="K413" s="105"/>
    </row>
    <row r="414" spans="1:11" ht="13.5">
      <c r="A414" s="102" t="str">
        <f>C414&amp;E414</f>
        <v/>
      </c>
      <c r="K414" s="105"/>
    </row>
    <row r="415" spans="1:11" ht="13.5">
      <c r="A415" s="102" t="str">
        <f>C415&amp;E415</f>
        <v/>
      </c>
      <c r="K415" s="105"/>
    </row>
    <row r="416" spans="1:11" ht="13.5">
      <c r="A416" s="102" t="str">
        <f>C416&amp;E416</f>
        <v/>
      </c>
      <c r="K416" s="105"/>
    </row>
    <row r="417" spans="1:11" ht="13.5">
      <c r="A417" s="102" t="str">
        <f>C417&amp;E417</f>
        <v/>
      </c>
      <c r="K417" s="105"/>
    </row>
    <row r="418" spans="1:11" ht="13.5">
      <c r="A418" s="102" t="str">
        <f>C418&amp;E418</f>
        <v/>
      </c>
      <c r="K418" s="105"/>
    </row>
    <row r="419" spans="1:11" ht="13.5">
      <c r="A419" s="102" t="str">
        <f>C419&amp;E419</f>
        <v/>
      </c>
      <c r="K419" s="105"/>
    </row>
    <row r="420" spans="1:11" ht="13.5">
      <c r="A420" s="102" t="str">
        <f>C420&amp;E420</f>
        <v/>
      </c>
      <c r="K420" s="105"/>
    </row>
    <row r="421" spans="1:11" ht="13.5">
      <c r="A421" s="102" t="str">
        <f>C421&amp;E421</f>
        <v/>
      </c>
      <c r="K421" s="105"/>
    </row>
    <row r="422" spans="1:11" ht="13.5">
      <c r="A422" s="102" t="str">
        <f>C422&amp;E422</f>
        <v/>
      </c>
      <c r="K422" s="105"/>
    </row>
    <row r="423" spans="1:11" ht="13.5">
      <c r="A423" s="102" t="str">
        <f>C423&amp;E423</f>
        <v/>
      </c>
      <c r="K423" s="105"/>
    </row>
    <row r="424" spans="1:11" ht="13.5">
      <c r="A424" s="102" t="str">
        <f>C424&amp;E424</f>
        <v/>
      </c>
      <c r="K424" s="105"/>
    </row>
    <row r="425" spans="1:11" ht="13.5">
      <c r="A425" s="102" t="str">
        <f>C425&amp;E425</f>
        <v/>
      </c>
      <c r="K425" s="105"/>
    </row>
    <row r="426" spans="1:11" ht="13.5">
      <c r="A426" s="102" t="str">
        <f>C426&amp;E426</f>
        <v/>
      </c>
      <c r="K426" s="105"/>
    </row>
    <row r="427" spans="1:11" ht="13.5">
      <c r="A427" s="102" t="str">
        <f>C427&amp;E427</f>
        <v/>
      </c>
      <c r="K427" s="105"/>
    </row>
    <row r="428" spans="1:11" ht="13.5">
      <c r="A428" s="102" t="str">
        <f>C428&amp;E428</f>
        <v/>
      </c>
      <c r="K428" s="105"/>
    </row>
    <row r="429" spans="1:11" ht="13.5">
      <c r="A429" s="102" t="str">
        <f>C429&amp;E429</f>
        <v/>
      </c>
      <c r="K429" s="105"/>
    </row>
    <row r="430" spans="1:11" ht="13.5">
      <c r="A430" s="102" t="str">
        <f>C430&amp;E430</f>
        <v/>
      </c>
      <c r="K430" s="105"/>
    </row>
    <row r="431" spans="1:11" ht="13.5">
      <c r="A431" s="102" t="str">
        <f>C431&amp;E431</f>
        <v/>
      </c>
      <c r="K431" s="105"/>
    </row>
    <row r="432" spans="1:11" ht="13.5">
      <c r="A432" s="102" t="str">
        <f>C432&amp;E432</f>
        <v/>
      </c>
      <c r="K432" s="105"/>
    </row>
    <row r="433" spans="1:11" ht="13.5">
      <c r="A433" s="102" t="str">
        <f>C433&amp;E433</f>
        <v/>
      </c>
      <c r="K433" s="105"/>
    </row>
    <row r="434" spans="1:11" ht="13.5">
      <c r="A434" s="102" t="str">
        <f>C434&amp;E434</f>
        <v/>
      </c>
      <c r="K434" s="105"/>
    </row>
    <row r="435" spans="1:11" ht="13.5">
      <c r="A435" s="102" t="str">
        <f>C435&amp;E435</f>
        <v/>
      </c>
      <c r="K435" s="105"/>
    </row>
    <row r="436" spans="1:11" ht="13.5">
      <c r="A436" s="102" t="str">
        <f>C436&amp;E436</f>
        <v/>
      </c>
      <c r="K436" s="105"/>
    </row>
    <row r="437" spans="1:11" ht="13.5">
      <c r="A437" s="102" t="str">
        <f>C437&amp;E437</f>
        <v/>
      </c>
      <c r="K437" s="105"/>
    </row>
    <row r="438" spans="1:11" ht="13.5">
      <c r="A438" s="102" t="str">
        <f>C438&amp;E438</f>
        <v/>
      </c>
      <c r="K438" s="105"/>
    </row>
    <row r="439" spans="1:11" ht="13.5">
      <c r="A439" s="102" t="str">
        <f>C439&amp;E439</f>
        <v/>
      </c>
      <c r="K439" s="105"/>
    </row>
    <row r="440" spans="1:11" ht="13.5">
      <c r="A440" s="102" t="str">
        <f>C440&amp;E440</f>
        <v/>
      </c>
      <c r="K440" s="105"/>
    </row>
    <row r="441" spans="1:11" ht="13.5">
      <c r="A441" s="102" t="str">
        <f>C441&amp;E441</f>
        <v/>
      </c>
      <c r="K441" s="105"/>
    </row>
    <row r="442" spans="1:11" ht="13.5">
      <c r="A442" s="102" t="str">
        <f>C442&amp;E442</f>
        <v/>
      </c>
      <c r="K442" s="105"/>
    </row>
    <row r="443" spans="1:11" ht="13.5">
      <c r="A443" s="102" t="str">
        <f>C443&amp;E443</f>
        <v/>
      </c>
      <c r="K443" s="105"/>
    </row>
    <row r="444" spans="1:11" ht="13.5">
      <c r="A444" s="102" t="str">
        <f>C444&amp;E444</f>
        <v/>
      </c>
      <c r="K444" s="105"/>
    </row>
    <row r="445" spans="1:11" ht="13.5">
      <c r="A445" s="102" t="str">
        <f>C445&amp;E445</f>
        <v/>
      </c>
      <c r="K445" s="105"/>
    </row>
    <row r="446" spans="1:11" ht="13.5">
      <c r="A446" s="102" t="str">
        <f>C446&amp;E446</f>
        <v/>
      </c>
      <c r="K446" s="105"/>
    </row>
    <row r="447" spans="1:11" ht="13.5">
      <c r="A447" s="102" t="str">
        <f>C447&amp;E447</f>
        <v/>
      </c>
      <c r="K447" s="105"/>
    </row>
    <row r="448" spans="1:11" ht="13.5">
      <c r="A448" s="102" t="str">
        <f>C448&amp;E448</f>
        <v/>
      </c>
      <c r="K448" s="105"/>
    </row>
    <row r="449" spans="1:11" ht="13.5">
      <c r="A449" s="102" t="str">
        <f>C449&amp;E449</f>
        <v/>
      </c>
      <c r="K449" s="105"/>
    </row>
    <row r="450" spans="1:11" ht="13.5">
      <c r="A450" s="102" t="str">
        <f>C450&amp;E450</f>
        <v/>
      </c>
      <c r="K450" s="105"/>
    </row>
    <row r="451" spans="1:11" ht="13.5">
      <c r="A451" s="102" t="str">
        <f>C451&amp;E451</f>
        <v/>
      </c>
      <c r="K451" s="105"/>
    </row>
    <row r="452" spans="1:11" ht="13.5">
      <c r="A452" s="102" t="str">
        <f>C452&amp;E452</f>
        <v/>
      </c>
      <c r="K452" s="105"/>
    </row>
    <row r="453" spans="1:11" ht="13.5">
      <c r="A453" s="102" t="str">
        <f>C453&amp;E453</f>
        <v/>
      </c>
      <c r="K453" s="105"/>
    </row>
    <row r="454" spans="1:11" ht="13.5">
      <c r="A454" s="102" t="str">
        <f>C454&amp;E454</f>
        <v/>
      </c>
      <c r="K454" s="105"/>
    </row>
    <row r="455" spans="1:11" ht="13.5">
      <c r="A455" s="102" t="str">
        <f>C455&amp;E455</f>
        <v/>
      </c>
      <c r="K455" s="105"/>
    </row>
    <row r="456" spans="1:11" ht="13.5">
      <c r="A456" s="102" t="str">
        <f>C456&amp;E456</f>
        <v/>
      </c>
      <c r="K456" s="105"/>
    </row>
    <row r="457" spans="1:11" ht="13.5">
      <c r="A457" s="102" t="str">
        <f>C457&amp;E457</f>
        <v/>
      </c>
      <c r="K457" s="105"/>
    </row>
    <row r="458" spans="1:11" ht="13.5">
      <c r="A458" s="102" t="str">
        <f>C458&amp;E458</f>
        <v/>
      </c>
      <c r="K458" s="105"/>
    </row>
    <row r="459" spans="1:11" ht="13.5">
      <c r="A459" s="102" t="str">
        <f>C459&amp;E459</f>
        <v/>
      </c>
      <c r="K459" s="105"/>
    </row>
    <row r="460" spans="1:11" ht="13.5">
      <c r="A460" s="102" t="str">
        <f>C460&amp;E460</f>
        <v/>
      </c>
      <c r="K460" s="105"/>
    </row>
    <row r="461" spans="1:11" ht="13.5">
      <c r="A461" s="102" t="str">
        <f>C461&amp;E461</f>
        <v/>
      </c>
      <c r="K461" s="105"/>
    </row>
    <row r="462" spans="1:11" ht="13.5">
      <c r="A462" s="102" t="str">
        <f>C462&amp;E462</f>
        <v/>
      </c>
      <c r="K462" s="105"/>
    </row>
    <row r="463" spans="1:11" ht="13.5">
      <c r="A463" s="102" t="str">
        <f>C463&amp;E463</f>
        <v/>
      </c>
      <c r="K463" s="105"/>
    </row>
    <row r="464" spans="1:11" ht="13.5">
      <c r="A464" s="102" t="str">
        <f>C464&amp;E464</f>
        <v/>
      </c>
      <c r="K464" s="105"/>
    </row>
    <row r="465" spans="1:11" ht="13.5">
      <c r="A465" s="102" t="str">
        <f>C465&amp;E465</f>
        <v/>
      </c>
      <c r="K465" s="105"/>
    </row>
    <row r="466" spans="1:11" ht="13.5">
      <c r="A466" s="102" t="str">
        <f>C466&amp;E466</f>
        <v/>
      </c>
      <c r="K466" s="105"/>
    </row>
    <row r="467" spans="1:11" ht="13.5">
      <c r="A467" s="102" t="str">
        <f>C467&amp;E467</f>
        <v/>
      </c>
      <c r="K467" s="105"/>
    </row>
    <row r="468" spans="1:11" ht="13.5">
      <c r="A468" s="102" t="str">
        <f>C468&amp;E468</f>
        <v/>
      </c>
      <c r="K468" s="105"/>
    </row>
    <row r="469" spans="1:11" ht="13.5">
      <c r="A469" s="102" t="str">
        <f>C469&amp;E469</f>
        <v/>
      </c>
      <c r="K469" s="105"/>
    </row>
    <row r="470" spans="1:11" ht="13.5">
      <c r="A470" s="102" t="str">
        <f>C470&amp;E470</f>
        <v/>
      </c>
      <c r="K470" s="105"/>
    </row>
    <row r="471" spans="1:11" ht="13.5">
      <c r="A471" s="102" t="str">
        <f>C471&amp;E471</f>
        <v/>
      </c>
      <c r="K471" s="105"/>
    </row>
    <row r="472" spans="1:11" ht="13.5">
      <c r="A472" s="102" t="str">
        <f>C472&amp;E472</f>
        <v/>
      </c>
      <c r="K472" s="105"/>
    </row>
    <row r="473" spans="1:11" ht="13.5">
      <c r="A473" s="102" t="str">
        <f>C473&amp;E473</f>
        <v/>
      </c>
      <c r="K473" s="105"/>
    </row>
    <row r="474" spans="1:11" ht="13.5">
      <c r="A474" s="102" t="str">
        <f>C474&amp;E474</f>
        <v/>
      </c>
      <c r="K474" s="105"/>
    </row>
    <row r="475" spans="1:11" ht="13.5">
      <c r="A475" s="102" t="str">
        <f>C475&amp;E475</f>
        <v/>
      </c>
      <c r="K475" s="105"/>
    </row>
    <row r="476" spans="1:11" ht="13.5">
      <c r="A476" s="102" t="str">
        <f>C476&amp;E476</f>
        <v/>
      </c>
      <c r="K476" s="105"/>
    </row>
    <row r="477" spans="1:11" ht="13.5">
      <c r="A477" s="102" t="str">
        <f>C477&amp;E477</f>
        <v/>
      </c>
      <c r="K477" s="105"/>
    </row>
    <row r="478" spans="1:11" ht="13.5">
      <c r="A478" s="102" t="str">
        <f>C478&amp;E478</f>
        <v/>
      </c>
      <c r="K478" s="105"/>
    </row>
    <row r="479" spans="1:11" ht="13.5">
      <c r="A479" s="102" t="str">
        <f>C479&amp;E479</f>
        <v/>
      </c>
      <c r="K479" s="105"/>
    </row>
    <row r="480" spans="1:11" ht="13.5">
      <c r="A480" s="102" t="str">
        <f>C480&amp;E480</f>
        <v/>
      </c>
      <c r="K480" s="105"/>
    </row>
    <row r="481" spans="1:11" ht="13.5">
      <c r="A481" s="102" t="str">
        <f>C481&amp;E481</f>
        <v/>
      </c>
      <c r="K481" s="105"/>
    </row>
    <row r="482" spans="1:11" ht="13.5">
      <c r="A482" s="102" t="str">
        <f>C482&amp;E482</f>
        <v/>
      </c>
      <c r="K482" s="105"/>
    </row>
    <row r="483" spans="1:11" ht="13.5">
      <c r="A483" s="102" t="str">
        <f>C483&amp;E483</f>
        <v/>
      </c>
      <c r="K483" s="105"/>
    </row>
    <row r="484" spans="1:11" ht="13.5">
      <c r="A484" s="102" t="str">
        <f>C484&amp;E484</f>
        <v/>
      </c>
      <c r="K484" s="105"/>
    </row>
    <row r="485" spans="1:11" ht="13.5">
      <c r="A485" s="102" t="str">
        <f>C485&amp;E485</f>
        <v/>
      </c>
      <c r="K485" s="105"/>
    </row>
    <row r="486" spans="1:11" ht="13.5">
      <c r="A486" s="102" t="str">
        <f>C486&amp;E486</f>
        <v/>
      </c>
      <c r="K486" s="105"/>
    </row>
    <row r="487" spans="1:11" ht="13.5">
      <c r="A487" s="102" t="str">
        <f>C487&amp;E487</f>
        <v/>
      </c>
      <c r="K487" s="105"/>
    </row>
    <row r="488" spans="1:11" ht="13.5">
      <c r="A488" s="102" t="str">
        <f>C488&amp;E488</f>
        <v/>
      </c>
      <c r="K488" s="105"/>
    </row>
    <row r="489" spans="1:11" ht="13.5">
      <c r="A489" s="102" t="str">
        <f>C489&amp;E489</f>
        <v/>
      </c>
      <c r="K489" s="105"/>
    </row>
    <row r="490" spans="1:11" ht="13.5">
      <c r="A490" s="102" t="str">
        <f>C490&amp;E490</f>
        <v/>
      </c>
      <c r="K490" s="105"/>
    </row>
    <row r="491" spans="1:11" ht="13.5">
      <c r="A491" s="102" t="str">
        <f>C491&amp;E491</f>
        <v/>
      </c>
      <c r="K491" s="105"/>
    </row>
    <row r="492" spans="1:11" ht="13.5">
      <c r="A492" s="102" t="str">
        <f>C492&amp;E492</f>
        <v/>
      </c>
      <c r="K492" s="105"/>
    </row>
    <row r="493" spans="1:11" ht="13.5">
      <c r="A493" s="102" t="str">
        <f>C493&amp;E493</f>
        <v/>
      </c>
      <c r="K493" s="105"/>
    </row>
    <row r="494" spans="1:11" ht="13.5">
      <c r="A494" s="102" t="str">
        <f>C494&amp;E494</f>
        <v/>
      </c>
      <c r="K494" s="105"/>
    </row>
    <row r="495" spans="1:11" ht="13.5">
      <c r="A495" s="102" t="str">
        <f>C495&amp;E495</f>
        <v/>
      </c>
      <c r="K495" s="105"/>
    </row>
    <row r="496" spans="1:11" ht="13.5">
      <c r="A496" s="102" t="str">
        <f>C496&amp;E496</f>
        <v/>
      </c>
      <c r="K496" s="105"/>
    </row>
    <row r="497" spans="1:11" ht="13.5">
      <c r="A497" s="102" t="str">
        <f>C497&amp;E497</f>
        <v/>
      </c>
      <c r="K497" s="105"/>
    </row>
    <row r="498" spans="1:11" ht="13.5">
      <c r="A498" s="102" t="str">
        <f>C498&amp;E498</f>
        <v/>
      </c>
      <c r="K498" s="105"/>
    </row>
    <row r="499" spans="1:11" ht="13.5">
      <c r="A499" s="102" t="str">
        <f>C499&amp;E499</f>
        <v/>
      </c>
      <c r="K499" s="105"/>
    </row>
    <row r="500" spans="1:11" ht="13.5">
      <c r="A500" s="102" t="str">
        <f>C500&amp;E500</f>
        <v/>
      </c>
      <c r="K500" s="105"/>
    </row>
    <row r="501" spans="1:11" ht="13.5">
      <c r="A501" s="102" t="str">
        <f>C501&amp;E501</f>
        <v/>
      </c>
      <c r="K501" s="105"/>
    </row>
    <row r="502" spans="1:11" ht="13.5">
      <c r="A502" s="102" t="str">
        <f>C502&amp;E502</f>
        <v/>
      </c>
      <c r="K502" s="105"/>
    </row>
    <row r="503" spans="1:11" ht="13.5">
      <c r="A503" s="102" t="str">
        <f>C503&amp;E503</f>
        <v/>
      </c>
      <c r="K503" s="105"/>
    </row>
    <row r="504" spans="1:11" ht="13.5">
      <c r="A504" s="102" t="str">
        <f>C504&amp;E504</f>
        <v/>
      </c>
      <c r="K504" s="105"/>
    </row>
    <row r="505" spans="1:11" ht="13.5">
      <c r="A505" s="102" t="str">
        <f>C505&amp;E505</f>
        <v/>
      </c>
      <c r="K505" s="105"/>
    </row>
    <row r="506" spans="1:11" ht="13.5">
      <c r="A506" s="102" t="str">
        <f>C506&amp;E506</f>
        <v/>
      </c>
      <c r="K506" s="105"/>
    </row>
    <row r="507" spans="1:11" ht="13.5">
      <c r="A507" s="102" t="str">
        <f>C507&amp;E507</f>
        <v/>
      </c>
      <c r="K507" s="105"/>
    </row>
    <row r="508" spans="1:11" ht="13.5">
      <c r="A508" s="102" t="str">
        <f>C508&amp;E508</f>
        <v/>
      </c>
      <c r="K508" s="105"/>
    </row>
    <row r="509" spans="1:11" ht="13.5">
      <c r="A509" s="102" t="str">
        <f>C509&amp;E509</f>
        <v/>
      </c>
      <c r="K509" s="105"/>
    </row>
    <row r="510" spans="1:11" ht="13.5">
      <c r="A510" s="102" t="str">
        <f>C510&amp;E510</f>
        <v/>
      </c>
      <c r="K510" s="105"/>
    </row>
    <row r="511" spans="1:11" ht="13.5">
      <c r="A511" s="102" t="str">
        <f>C511&amp;E511</f>
        <v/>
      </c>
      <c r="K511" s="105"/>
    </row>
    <row r="512" spans="1:11" ht="13.5">
      <c r="A512" s="102" t="str">
        <f>C512&amp;E512</f>
        <v/>
      </c>
      <c r="K512" s="105"/>
    </row>
    <row r="513" spans="1:11" ht="13.5">
      <c r="A513" s="102" t="str">
        <f>C513&amp;E513</f>
        <v/>
      </c>
      <c r="K513" s="105"/>
    </row>
    <row r="514" spans="1:11" ht="13.5">
      <c r="A514" s="102" t="str">
        <f>C514&amp;E514</f>
        <v/>
      </c>
      <c r="K514" s="105"/>
    </row>
    <row r="515" spans="1:11" ht="13.5">
      <c r="A515" s="102" t="str">
        <f>C515&amp;E515</f>
        <v/>
      </c>
      <c r="K515" s="105"/>
    </row>
    <row r="516" spans="1:11" ht="13.5">
      <c r="A516" s="102" t="str">
        <f>C516&amp;E516</f>
        <v/>
      </c>
      <c r="K516" s="105"/>
    </row>
    <row r="517" spans="1:11" ht="13.5">
      <c r="A517" s="102" t="str">
        <f>C517&amp;E517</f>
        <v/>
      </c>
      <c r="K517" s="105"/>
    </row>
    <row r="518" spans="1:11" ht="13.5">
      <c r="A518" s="102" t="str">
        <f>C518&amp;E518</f>
        <v/>
      </c>
      <c r="K518" s="105"/>
    </row>
    <row r="519" spans="1:11" ht="13.5">
      <c r="A519" s="102" t="str">
        <f>C519&amp;E519</f>
        <v/>
      </c>
      <c r="K519" s="105"/>
    </row>
    <row r="520" spans="1:11" ht="13.5">
      <c r="A520" s="102" t="str">
        <f>C520&amp;E520</f>
        <v/>
      </c>
      <c r="K520" s="105"/>
    </row>
    <row r="521" spans="1:11" ht="13.5">
      <c r="A521" s="102" t="str">
        <f>C521&amp;E521</f>
        <v/>
      </c>
      <c r="K521" s="105"/>
    </row>
    <row r="522" spans="1:11" ht="13.5">
      <c r="A522" s="102" t="str">
        <f>C522&amp;E522</f>
        <v/>
      </c>
      <c r="K522" s="105"/>
    </row>
    <row r="523" spans="1:11" ht="13.5">
      <c r="A523" s="102" t="str">
        <f>C523&amp;E523</f>
        <v/>
      </c>
      <c r="K523" s="105"/>
    </row>
    <row r="524" spans="1:11" ht="13.5">
      <c r="A524" s="102" t="str">
        <f>C524&amp;E524</f>
        <v/>
      </c>
      <c r="K524" s="105"/>
    </row>
    <row r="525" spans="1:11" ht="13.5">
      <c r="A525" s="102" t="str">
        <f>C525&amp;E525</f>
        <v/>
      </c>
      <c r="K525" s="105"/>
    </row>
    <row r="526" spans="1:11" ht="13.5">
      <c r="A526" s="102" t="str">
        <f>C526&amp;E526</f>
        <v/>
      </c>
      <c r="K526" s="105"/>
    </row>
    <row r="527" spans="1:11" ht="13.5">
      <c r="A527" s="102" t="str">
        <f>C527&amp;E527</f>
        <v/>
      </c>
      <c r="K527" s="105"/>
    </row>
    <row r="528" spans="1:11" ht="13.5">
      <c r="A528" s="102" t="str">
        <f>C528&amp;E528</f>
        <v/>
      </c>
      <c r="K528" s="105"/>
    </row>
    <row r="529" spans="1:11" ht="13.5">
      <c r="A529" s="102" t="str">
        <f>C529&amp;E529</f>
        <v/>
      </c>
      <c r="K529" s="105"/>
    </row>
    <row r="530" spans="1:11" ht="13.5">
      <c r="A530" s="102" t="str">
        <f>C530&amp;E530</f>
        <v/>
      </c>
      <c r="K530" s="105"/>
    </row>
    <row r="531" spans="1:11" ht="13.5">
      <c r="A531" s="102" t="str">
        <f>C531&amp;E531</f>
        <v/>
      </c>
      <c r="K531" s="105"/>
    </row>
    <row r="532" spans="1:11" ht="13.5">
      <c r="A532" s="102" t="str">
        <f>C532&amp;E532</f>
        <v/>
      </c>
      <c r="K532" s="105"/>
    </row>
    <row r="533" spans="1:11" ht="13.5">
      <c r="A533" s="102" t="str">
        <f>C533&amp;E533</f>
        <v/>
      </c>
      <c r="K533" s="105"/>
    </row>
    <row r="534" spans="1:11" ht="13.5">
      <c r="A534" s="102" t="str">
        <f>C534&amp;E534</f>
        <v/>
      </c>
      <c r="K534" s="105"/>
    </row>
    <row r="535" spans="1:11" ht="13.5">
      <c r="A535" s="102" t="str">
        <f>C535&amp;E535</f>
        <v/>
      </c>
      <c r="K535" s="105"/>
    </row>
    <row r="536" spans="1:11" ht="13.5">
      <c r="A536" s="102" t="str">
        <f>C536&amp;E536</f>
        <v/>
      </c>
      <c r="K536" s="105"/>
    </row>
    <row r="537" spans="1:11" ht="13.5">
      <c r="A537" s="102" t="str">
        <f>C537&amp;E537</f>
        <v/>
      </c>
      <c r="K537" s="105"/>
    </row>
    <row r="538" spans="1:11" ht="13.5">
      <c r="A538" s="102" t="str">
        <f>C538&amp;E538</f>
        <v/>
      </c>
      <c r="K538" s="105"/>
    </row>
    <row r="539" spans="1:11" ht="13.5">
      <c r="A539" s="102" t="str">
        <f>C539&amp;E539</f>
        <v/>
      </c>
      <c r="K539" s="105"/>
    </row>
    <row r="540" spans="1:11" ht="13.5">
      <c r="A540" s="102" t="str">
        <f>C540&amp;E540</f>
        <v/>
      </c>
      <c r="K540" s="105"/>
    </row>
    <row r="541" spans="1:11" ht="13.5">
      <c r="A541" s="102" t="str">
        <f>C541&amp;E541</f>
        <v/>
      </c>
      <c r="K541" s="105"/>
    </row>
    <row r="542" spans="1:11" ht="13.5">
      <c r="A542" s="102" t="str">
        <f>C542&amp;E542</f>
        <v/>
      </c>
      <c r="K542" s="105"/>
    </row>
    <row r="543" spans="1:11" ht="13.5">
      <c r="A543" s="102" t="str">
        <f>C543&amp;E543</f>
        <v/>
      </c>
      <c r="K543" s="105"/>
    </row>
    <row r="544" spans="1:11" ht="13.5">
      <c r="A544" s="102" t="str">
        <f>C544&amp;E544</f>
        <v/>
      </c>
      <c r="K544" s="105"/>
    </row>
    <row r="545" spans="1:11" ht="13.5">
      <c r="A545" s="102" t="str">
        <f>C545&amp;E545</f>
        <v/>
      </c>
      <c r="K545" s="105"/>
    </row>
    <row r="546" spans="1:11" ht="13.5">
      <c r="A546" s="102" t="str">
        <f>C546&amp;E546</f>
        <v/>
      </c>
      <c r="K546" s="105"/>
    </row>
    <row r="547" spans="1:11" ht="13.5">
      <c r="A547" s="102" t="str">
        <f>C547&amp;E547</f>
        <v/>
      </c>
      <c r="K547" s="105"/>
    </row>
    <row r="548" spans="1:11" ht="13.5">
      <c r="A548" s="102" t="str">
        <f>C548&amp;E548</f>
        <v/>
      </c>
      <c r="K548" s="105"/>
    </row>
    <row r="549" spans="1:11" ht="13.5">
      <c r="A549" s="102" t="str">
        <f>C549&amp;E549</f>
        <v/>
      </c>
      <c r="K549" s="105"/>
    </row>
    <row r="550" spans="1:11" ht="13.5">
      <c r="A550" s="102" t="str">
        <f>C550&amp;E550</f>
        <v/>
      </c>
      <c r="K550" s="105"/>
    </row>
    <row r="551" spans="1:11" ht="13.5">
      <c r="A551" s="102" t="str">
        <f>C551&amp;E551</f>
        <v/>
      </c>
      <c r="K551" s="105"/>
    </row>
    <row r="552" spans="1:11" ht="13.5">
      <c r="A552" s="102" t="str">
        <f>C552&amp;E552</f>
        <v/>
      </c>
      <c r="K552" s="105"/>
    </row>
    <row r="553" spans="1:11" ht="13.5">
      <c r="A553" s="102" t="str">
        <f>C553&amp;E553</f>
        <v/>
      </c>
      <c r="K553" s="105"/>
    </row>
    <row r="554" spans="1:11" ht="13.5">
      <c r="A554" s="102" t="str">
        <f>C554&amp;E554</f>
        <v/>
      </c>
      <c r="K554" s="105"/>
    </row>
    <row r="555" spans="1:11" ht="13.5">
      <c r="A555" s="102" t="str">
        <f>C555&amp;E555</f>
        <v/>
      </c>
      <c r="K555" s="105"/>
    </row>
    <row r="556" spans="1:11" ht="13.5">
      <c r="A556" s="102" t="str">
        <f>C556&amp;E556</f>
        <v/>
      </c>
      <c r="K556" s="105"/>
    </row>
    <row r="557" spans="1:11" ht="13.5">
      <c r="A557" s="102" t="str">
        <f>C557&amp;E557</f>
        <v/>
      </c>
      <c r="K557" s="105"/>
    </row>
    <row r="558" spans="1:11" ht="13.5">
      <c r="A558" s="102" t="str">
        <f>C558&amp;E558</f>
        <v/>
      </c>
      <c r="K558" s="105"/>
    </row>
    <row r="559" spans="1:11" ht="13.5">
      <c r="A559" s="102" t="str">
        <f>C559&amp;E559</f>
        <v/>
      </c>
      <c r="K559" s="105"/>
    </row>
    <row r="560" spans="1:11" ht="13.5">
      <c r="A560" s="102" t="str">
        <f>C560&amp;E560</f>
        <v/>
      </c>
      <c r="K560" s="105"/>
    </row>
    <row r="561" spans="1:11" ht="13.5">
      <c r="A561" s="102" t="str">
        <f>C561&amp;E561</f>
        <v/>
      </c>
      <c r="K561" s="105"/>
    </row>
    <row r="562" spans="1:11" ht="13.5">
      <c r="A562" s="102" t="str">
        <f>C562&amp;E562</f>
        <v/>
      </c>
      <c r="K562" s="105"/>
    </row>
    <row r="563" spans="1:11" ht="13.5">
      <c r="A563" s="102" t="str">
        <f>C563&amp;E563</f>
        <v/>
      </c>
      <c r="K563" s="105"/>
    </row>
    <row r="564" spans="1:11" ht="13.5">
      <c r="A564" s="102" t="str">
        <f>C564&amp;E564</f>
        <v/>
      </c>
      <c r="K564" s="105"/>
    </row>
    <row r="565" spans="1:11" ht="13.5">
      <c r="A565" s="102" t="str">
        <f>C565&amp;E565</f>
        <v/>
      </c>
      <c r="K565" s="105"/>
    </row>
    <row r="566" spans="1:11" ht="13.5">
      <c r="A566" s="102" t="str">
        <f>C566&amp;E566</f>
        <v/>
      </c>
      <c r="K566" s="105"/>
    </row>
    <row r="567" spans="1:11" ht="13.5">
      <c r="A567" s="102" t="str">
        <f>C567&amp;E567</f>
        <v/>
      </c>
      <c r="K567" s="105"/>
    </row>
    <row r="568" spans="1:11" ht="13.5">
      <c r="A568" s="102" t="str">
        <f>C568&amp;E568</f>
        <v/>
      </c>
      <c r="K568" s="105"/>
    </row>
    <row r="569" spans="1:11" ht="13.5">
      <c r="A569" s="102" t="str">
        <f>C569&amp;E569</f>
        <v/>
      </c>
      <c r="K569" s="105"/>
    </row>
    <row r="570" spans="1:11" ht="13.5">
      <c r="A570" s="102" t="str">
        <f>C570&amp;E570</f>
        <v/>
      </c>
      <c r="K570" s="105"/>
    </row>
    <row r="571" spans="1:11" ht="13.5">
      <c r="A571" s="102" t="str">
        <f>C571&amp;E571</f>
        <v/>
      </c>
      <c r="K571" s="105"/>
    </row>
    <row r="572" spans="1:11" ht="13.5">
      <c r="A572" s="102" t="str">
        <f>C572&amp;E572</f>
        <v/>
      </c>
      <c r="K572" s="105"/>
    </row>
    <row r="573" spans="1:11" ht="13.5">
      <c r="A573" s="102" t="str">
        <f>C573&amp;E573</f>
        <v/>
      </c>
      <c r="K573" s="105"/>
    </row>
    <row r="574" spans="1:11" ht="13.5">
      <c r="A574" s="102" t="str">
        <f>C574&amp;E574</f>
        <v/>
      </c>
      <c r="K574" s="105"/>
    </row>
    <row r="575" spans="1:11" ht="13.5">
      <c r="A575" s="102" t="str">
        <f>C575&amp;E575</f>
        <v/>
      </c>
      <c r="K575" s="105"/>
    </row>
    <row r="576" spans="1:11" ht="13.5">
      <c r="A576" s="102" t="str">
        <f>C576&amp;E576</f>
        <v/>
      </c>
      <c r="K576" s="105"/>
    </row>
    <row r="577" spans="1:11" ht="13.5">
      <c r="A577" s="102" t="str">
        <f>C577&amp;E577</f>
        <v/>
      </c>
      <c r="K577" s="105"/>
    </row>
    <row r="578" spans="1:11" ht="13.5">
      <c r="A578" s="102" t="str">
        <f>C578&amp;E578</f>
        <v/>
      </c>
      <c r="K578" s="105"/>
    </row>
    <row r="579" spans="1:11" ht="13.5">
      <c r="A579" s="102" t="str">
        <f>C579&amp;E579</f>
        <v/>
      </c>
      <c r="K579" s="105"/>
    </row>
    <row r="580" spans="1:11" ht="13.5">
      <c r="A580" s="102" t="str">
        <f>C580&amp;E580</f>
        <v/>
      </c>
      <c r="K580" s="105"/>
    </row>
    <row r="581" spans="1:11" ht="13.5">
      <c r="A581" s="102" t="str">
        <f>C581&amp;E581</f>
        <v/>
      </c>
      <c r="K581" s="105"/>
    </row>
    <row r="582" spans="1:11" ht="13.5">
      <c r="A582" s="102" t="str">
        <f>C582&amp;E582</f>
        <v/>
      </c>
      <c r="K582" s="105"/>
    </row>
    <row r="583" spans="1:11" ht="13.5">
      <c r="A583" s="102" t="str">
        <f>C583&amp;E583</f>
        <v/>
      </c>
      <c r="K583" s="105"/>
    </row>
    <row r="584" spans="1:11" ht="13.5">
      <c r="A584" s="102" t="str">
        <f>C584&amp;E584</f>
        <v/>
      </c>
      <c r="K584" s="105"/>
    </row>
    <row r="585" spans="1:11" ht="13.5">
      <c r="A585" s="102" t="str">
        <f>C585&amp;E585</f>
        <v/>
      </c>
      <c r="K585" s="105"/>
    </row>
    <row r="586" spans="1:11" ht="13.5">
      <c r="A586" s="102" t="str">
        <f>C586&amp;E586</f>
        <v/>
      </c>
      <c r="K586" s="105"/>
    </row>
    <row r="587" spans="1:11" ht="13.5">
      <c r="A587" s="102" t="str">
        <f>C587&amp;E587</f>
        <v/>
      </c>
      <c r="K587" s="105"/>
    </row>
    <row r="588" spans="1:11" ht="13.5">
      <c r="A588" s="102" t="str">
        <f>C588&amp;E588</f>
        <v/>
      </c>
      <c r="K588" s="105"/>
    </row>
    <row r="589" spans="1:11" ht="13.5">
      <c r="A589" s="102" t="str">
        <f>C589&amp;E589</f>
        <v/>
      </c>
      <c r="K589" s="105"/>
    </row>
    <row r="590" spans="1:11" ht="13.5">
      <c r="A590" s="102" t="str">
        <f>C590&amp;E590</f>
        <v/>
      </c>
      <c r="K590" s="105"/>
    </row>
    <row r="591" spans="1:11" ht="13.5">
      <c r="A591" s="102" t="str">
        <f>C591&amp;E591</f>
        <v/>
      </c>
      <c r="K591" s="105"/>
    </row>
    <row r="592" spans="1:11" ht="13.5">
      <c r="A592" s="102" t="str">
        <f>C592&amp;E592</f>
        <v/>
      </c>
      <c r="K592" s="105"/>
    </row>
    <row r="593" spans="1:11" ht="13.5">
      <c r="A593" s="102" t="str">
        <f>C593&amp;E593</f>
        <v/>
      </c>
      <c r="K593" s="105"/>
    </row>
    <row r="594" spans="1:11" ht="13.5">
      <c r="A594" s="102" t="str">
        <f>C594&amp;E594</f>
        <v/>
      </c>
      <c r="K594" s="105"/>
    </row>
    <row r="595" spans="1:11" ht="13.5">
      <c r="A595" s="102" t="str">
        <f>C595&amp;E595</f>
        <v/>
      </c>
      <c r="K595" s="105"/>
    </row>
    <row r="596" spans="1:11" ht="13.5">
      <c r="A596" s="102" t="str">
        <f>C596&amp;E596</f>
        <v/>
      </c>
      <c r="K596" s="105"/>
    </row>
    <row r="597" spans="1:11" ht="13.5">
      <c r="A597" s="102" t="str">
        <f>C597&amp;E597</f>
        <v/>
      </c>
      <c r="K597" s="105"/>
    </row>
    <row r="598" spans="1:11" ht="13.5">
      <c r="A598" s="102" t="str">
        <f>C598&amp;E598</f>
        <v/>
      </c>
      <c r="K598" s="105"/>
    </row>
    <row r="599" spans="1:11" ht="13.5">
      <c r="A599" s="102" t="str">
        <f>C599&amp;E599</f>
        <v/>
      </c>
      <c r="K599" s="105"/>
    </row>
    <row r="600" spans="1:11" ht="13.5">
      <c r="A600" s="102" t="str">
        <f>C600&amp;E600</f>
        <v/>
      </c>
      <c r="K600" s="105"/>
    </row>
    <row r="601" spans="1:11" ht="13.5">
      <c r="A601" s="102" t="str">
        <f>C601&amp;E601</f>
        <v/>
      </c>
      <c r="K601" s="105"/>
    </row>
    <row r="602" spans="1:11" ht="13.5">
      <c r="A602" s="102" t="str">
        <f>C602&amp;E602</f>
        <v/>
      </c>
      <c r="K602" s="105"/>
    </row>
    <row r="603" spans="1:11" ht="13.5">
      <c r="A603" s="102" t="str">
        <f>C603&amp;E603</f>
        <v/>
      </c>
      <c r="K603" s="105"/>
    </row>
    <row r="604" spans="1:11" ht="13.5">
      <c r="A604" s="102" t="str">
        <f>C604&amp;E604</f>
        <v/>
      </c>
      <c r="K604" s="105"/>
    </row>
    <row r="605" spans="1:11" ht="13.5">
      <c r="A605" s="102" t="str">
        <f>C605&amp;E605</f>
        <v/>
      </c>
      <c r="K605" s="105"/>
    </row>
    <row r="606" spans="1:11" ht="13.5">
      <c r="A606" s="102" t="str">
        <f>C606&amp;E606</f>
        <v/>
      </c>
      <c r="K606" s="105"/>
    </row>
    <row r="607" spans="1:11" ht="13.5">
      <c r="A607" s="102" t="str">
        <f>C607&amp;E607</f>
        <v/>
      </c>
      <c r="K607" s="105"/>
    </row>
    <row r="608" spans="1:11" ht="13.5">
      <c r="A608" s="102" t="str">
        <f>C608&amp;E608</f>
        <v/>
      </c>
      <c r="K608" s="105"/>
    </row>
    <row r="609" spans="1:11" ht="13.5">
      <c r="A609" s="102" t="str">
        <f>C609&amp;E609</f>
        <v/>
      </c>
      <c r="K609" s="105"/>
    </row>
    <row r="610" spans="1:11" ht="13.5">
      <c r="A610" s="102" t="str">
        <f>C610&amp;E610</f>
        <v/>
      </c>
      <c r="K610" s="105"/>
    </row>
    <row r="611" spans="1:11" ht="13.5">
      <c r="A611" s="102" t="str">
        <f>C611&amp;E611</f>
        <v/>
      </c>
      <c r="K611" s="105"/>
    </row>
    <row r="612" spans="1:11" ht="13.5">
      <c r="A612" s="102" t="str">
        <f>C612&amp;E612</f>
        <v/>
      </c>
      <c r="K612" s="105"/>
    </row>
    <row r="613" spans="1:11" ht="13.5">
      <c r="A613" s="102" t="str">
        <f>C613&amp;E613</f>
        <v/>
      </c>
      <c r="K613" s="105"/>
    </row>
    <row r="614" spans="1:11" ht="13.5">
      <c r="A614" s="102" t="str">
        <f>C614&amp;E614</f>
        <v/>
      </c>
      <c r="K614" s="105"/>
    </row>
    <row r="615" spans="1:11" ht="13.5">
      <c r="A615" s="102" t="str">
        <f>C615&amp;E615</f>
        <v/>
      </c>
      <c r="K615" s="105"/>
    </row>
    <row r="616" spans="1:11" ht="13.5">
      <c r="A616" s="102" t="str">
        <f>C616&amp;E616</f>
        <v/>
      </c>
      <c r="K616" s="105"/>
    </row>
    <row r="617" spans="1:11" ht="13.5">
      <c r="A617" s="102" t="str">
        <f>C617&amp;E617</f>
        <v/>
      </c>
      <c r="K617" s="105"/>
    </row>
    <row r="618" spans="1:11" ht="13.5">
      <c r="A618" s="102" t="str">
        <f>C618&amp;E618</f>
        <v/>
      </c>
      <c r="K618" s="105"/>
    </row>
    <row r="619" spans="1:11" ht="13.5">
      <c r="A619" s="102" t="str">
        <f>C619&amp;E619</f>
        <v/>
      </c>
      <c r="K619" s="105"/>
    </row>
    <row r="620" spans="1:11" ht="13.5">
      <c r="A620" s="102" t="str">
        <f>C620&amp;E620</f>
        <v/>
      </c>
      <c r="K620" s="105"/>
    </row>
    <row r="621" spans="1:11" ht="13.5">
      <c r="A621" s="102" t="str">
        <f>C621&amp;E621</f>
        <v/>
      </c>
      <c r="K621" s="105"/>
    </row>
    <row r="622" spans="1:11" ht="13.5">
      <c r="A622" s="102" t="str">
        <f>C622&amp;E622</f>
        <v/>
      </c>
      <c r="K622" s="105"/>
    </row>
    <row r="623" spans="1:11" ht="13.5">
      <c r="A623" s="102" t="str">
        <f>C623&amp;E623</f>
        <v/>
      </c>
      <c r="K623" s="105"/>
    </row>
    <row r="624" spans="1:11" ht="13.5">
      <c r="A624" s="102" t="str">
        <f>C624&amp;E624</f>
        <v/>
      </c>
      <c r="K624" s="105"/>
    </row>
    <row r="625" spans="1:11" ht="13.5">
      <c r="A625" s="102" t="str">
        <f>C625&amp;E625</f>
        <v/>
      </c>
      <c r="K625" s="105"/>
    </row>
    <row r="626" spans="1:11" ht="13.5">
      <c r="A626" s="102" t="str">
        <f>C626&amp;E626</f>
        <v/>
      </c>
      <c r="K626" s="105"/>
    </row>
    <row r="627" spans="1:11" ht="13.5">
      <c r="A627" s="102" t="str">
        <f>C627&amp;E627</f>
        <v/>
      </c>
      <c r="K627" s="105"/>
    </row>
    <row r="628" spans="1:11" ht="13.5">
      <c r="A628" s="102" t="str">
        <f>C628&amp;E628</f>
        <v/>
      </c>
      <c r="K628" s="105"/>
    </row>
    <row r="629" spans="1:11" ht="13.5">
      <c r="A629" s="102" t="str">
        <f>C629&amp;E629</f>
        <v/>
      </c>
      <c r="K629" s="105"/>
    </row>
    <row r="630" spans="1:11" ht="13.5">
      <c r="A630" s="102" t="str">
        <f>C630&amp;E630</f>
        <v/>
      </c>
      <c r="K630" s="105"/>
    </row>
    <row r="631" spans="1:11" ht="13.5">
      <c r="A631" s="102" t="str">
        <f>C631&amp;E631</f>
        <v/>
      </c>
      <c r="K631" s="105"/>
    </row>
    <row r="632" spans="1:11" ht="13.5">
      <c r="A632" s="102" t="str">
        <f>C632&amp;E632</f>
        <v/>
      </c>
      <c r="K632" s="105"/>
    </row>
    <row r="633" spans="1:11" ht="13.5">
      <c r="A633" s="102" t="str">
        <f>C633&amp;E633</f>
        <v/>
      </c>
      <c r="K633" s="105"/>
    </row>
    <row r="634" spans="1:11" ht="13.5">
      <c r="A634" s="102" t="str">
        <f>C634&amp;E634</f>
        <v/>
      </c>
      <c r="K634" s="105"/>
    </row>
    <row r="635" spans="1:11" ht="13.5">
      <c r="A635" s="102" t="str">
        <f>C635&amp;E635</f>
        <v/>
      </c>
      <c r="K635" s="105"/>
    </row>
    <row r="636" spans="1:11" ht="13.5">
      <c r="A636" s="102" t="str">
        <f>C636&amp;E636</f>
        <v/>
      </c>
      <c r="K636" s="105"/>
    </row>
    <row r="637" spans="1:11" ht="13.5">
      <c r="A637" s="102" t="str">
        <f>C637&amp;E637</f>
        <v/>
      </c>
      <c r="K637" s="105"/>
    </row>
    <row r="638" spans="1:11" ht="13.5">
      <c r="A638" s="102" t="str">
        <f>C638&amp;E638</f>
        <v/>
      </c>
      <c r="K638" s="105"/>
    </row>
    <row r="639" spans="1:11" ht="13.5">
      <c r="A639" s="102" t="str">
        <f>C639&amp;E639</f>
        <v/>
      </c>
      <c r="K639" s="105"/>
    </row>
    <row r="640" spans="1:11" ht="13.5">
      <c r="A640" s="102" t="str">
        <f>C640&amp;E640</f>
        <v/>
      </c>
      <c r="K640" s="105"/>
    </row>
    <row r="641" spans="1:11" ht="13.5">
      <c r="A641" s="102" t="str">
        <f>C641&amp;E641</f>
        <v/>
      </c>
      <c r="K641" s="105"/>
    </row>
    <row r="642" spans="1:11" ht="13.5">
      <c r="A642" s="102" t="str">
        <f>C642&amp;E642</f>
        <v/>
      </c>
      <c r="K642" s="105"/>
    </row>
    <row r="643" spans="1:11" ht="13.5">
      <c r="A643" s="102" t="str">
        <f>C643&amp;E643</f>
        <v/>
      </c>
      <c r="K643" s="105"/>
    </row>
    <row r="644" spans="1:11" ht="13.5">
      <c r="A644" s="102" t="str">
        <f>C644&amp;E644</f>
        <v/>
      </c>
      <c r="K644" s="105"/>
    </row>
    <row r="645" spans="1:11" ht="13.5">
      <c r="A645" s="102" t="str">
        <f>C645&amp;E645</f>
        <v/>
      </c>
      <c r="K645" s="105"/>
    </row>
    <row r="646" spans="1:11" ht="13.5">
      <c r="A646" s="102" t="str">
        <f>C646&amp;E646</f>
        <v/>
      </c>
      <c r="K646" s="105"/>
    </row>
    <row r="647" spans="1:11" ht="13.5">
      <c r="A647" s="102" t="str">
        <f>C647&amp;E647</f>
        <v/>
      </c>
      <c r="K647" s="105"/>
    </row>
    <row r="648" spans="1:11" ht="13.5">
      <c r="A648" s="102" t="str">
        <f>C648&amp;E648</f>
        <v/>
      </c>
      <c r="K648" s="105"/>
    </row>
    <row r="649" spans="1:11" ht="13.5">
      <c r="A649" s="102" t="str">
        <f>C649&amp;E649</f>
        <v/>
      </c>
      <c r="K649" s="105"/>
    </row>
    <row r="650" spans="1:11" ht="13.5">
      <c r="A650" s="102" t="str">
        <f>C650&amp;E650</f>
        <v/>
      </c>
      <c r="K650" s="105"/>
    </row>
    <row r="651" spans="1:11" ht="13.5">
      <c r="A651" s="102" t="str">
        <f>C651&amp;E651</f>
        <v/>
      </c>
      <c r="K651" s="105"/>
    </row>
    <row r="652" spans="1:11" ht="13.5">
      <c r="A652" s="102" t="str">
        <f>C652&amp;E652</f>
        <v/>
      </c>
      <c r="K652" s="105"/>
    </row>
    <row r="653" spans="1:11" ht="13.5">
      <c r="A653" s="102" t="str">
        <f>C653&amp;E653</f>
        <v/>
      </c>
      <c r="K653" s="105"/>
    </row>
    <row r="654" spans="1:11" ht="13.5">
      <c r="A654" s="102" t="str">
        <f>C654&amp;E654</f>
        <v/>
      </c>
      <c r="K654" s="105"/>
    </row>
    <row r="655" spans="1:11" ht="13.5">
      <c r="A655" s="102" t="str">
        <f>C655&amp;E655</f>
        <v/>
      </c>
      <c r="K655" s="105"/>
    </row>
    <row r="656" spans="1:11" ht="13.5">
      <c r="A656" s="102" t="str">
        <f>C656&amp;E656</f>
        <v/>
      </c>
      <c r="K656" s="105"/>
    </row>
    <row r="657" spans="1:11" ht="13.5">
      <c r="A657" s="102" t="str">
        <f>C657&amp;E657</f>
        <v/>
      </c>
      <c r="K657" s="105"/>
    </row>
    <row r="658" spans="1:11" ht="13.5">
      <c r="A658" s="102" t="str">
        <f>C658&amp;E658</f>
        <v/>
      </c>
      <c r="K658" s="105"/>
    </row>
    <row r="659" spans="1:11" ht="13.5">
      <c r="A659" s="102" t="str">
        <f>C659&amp;E659</f>
        <v/>
      </c>
      <c r="K659" s="105"/>
    </row>
    <row r="660" spans="1:11" ht="13.5">
      <c r="A660" s="102" t="str">
        <f>C660&amp;E660</f>
        <v/>
      </c>
      <c r="K660" s="105"/>
    </row>
    <row r="661" spans="1:11" ht="13.5">
      <c r="A661" s="102" t="str">
        <f>C661&amp;E661</f>
        <v/>
      </c>
      <c r="K661" s="105"/>
    </row>
    <row r="662" spans="1:11" ht="13.5">
      <c r="A662" s="102" t="str">
        <f>C662&amp;E662</f>
        <v/>
      </c>
      <c r="K662" s="105"/>
    </row>
    <row r="663" spans="1:11" ht="13.5">
      <c r="A663" s="102" t="str">
        <f>C663&amp;E663</f>
        <v/>
      </c>
      <c r="K663" s="105"/>
    </row>
    <row r="664" spans="1:11" ht="13.5">
      <c r="A664" s="102" t="str">
        <f>C664&amp;E664</f>
        <v/>
      </c>
      <c r="K664" s="105"/>
    </row>
    <row r="665" spans="1:11" ht="13.5">
      <c r="A665" s="102" t="str">
        <f>C665&amp;E665</f>
        <v/>
      </c>
      <c r="K665" s="105"/>
    </row>
    <row r="666" spans="1:11" ht="13.5">
      <c r="A666" s="102" t="str">
        <f>C666&amp;E666</f>
        <v/>
      </c>
      <c r="K666" s="105"/>
    </row>
    <row r="667" spans="1:11" ht="13.5">
      <c r="A667" s="102" t="str">
        <f>C667&amp;E667</f>
        <v/>
      </c>
      <c r="K667" s="105"/>
    </row>
    <row r="668" spans="1:11" ht="13.5">
      <c r="A668" s="102" t="str">
        <f>C668&amp;E668</f>
        <v/>
      </c>
      <c r="K668" s="105"/>
    </row>
    <row r="669" spans="1:11" ht="13.5">
      <c r="A669" s="102" t="str">
        <f>C669&amp;E669</f>
        <v/>
      </c>
      <c r="K669" s="105"/>
    </row>
    <row r="670" spans="1:11" ht="13.5">
      <c r="A670" s="102" t="str">
        <f>C670&amp;E670</f>
        <v/>
      </c>
      <c r="K670" s="105"/>
    </row>
    <row r="671" spans="1:11" ht="13.5">
      <c r="A671" s="102" t="str">
        <f>C671&amp;E671</f>
        <v/>
      </c>
      <c r="K671" s="105"/>
    </row>
    <row r="672" spans="1:11" ht="13.5">
      <c r="A672" s="102" t="str">
        <f>C672&amp;E672</f>
        <v/>
      </c>
      <c r="K672" s="105"/>
    </row>
    <row r="673" spans="1:11" ht="13.5">
      <c r="A673" s="102" t="str">
        <f>C673&amp;E673</f>
        <v/>
      </c>
      <c r="K673" s="105"/>
    </row>
    <row r="674" spans="1:11" ht="13.5">
      <c r="A674" s="102" t="str">
        <f>C674&amp;E674</f>
        <v/>
      </c>
      <c r="K674" s="105"/>
    </row>
    <row r="675" spans="1:11" ht="13.5">
      <c r="A675" s="102" t="str">
        <f>C675&amp;E675</f>
        <v/>
      </c>
      <c r="K675" s="105"/>
    </row>
    <row r="676" spans="1:11" ht="13.5">
      <c r="A676" s="102" t="str">
        <f>C676&amp;E676</f>
        <v/>
      </c>
      <c r="K676" s="105"/>
    </row>
    <row r="677" spans="1:11" ht="13.5">
      <c r="A677" s="102" t="str">
        <f>C677&amp;E677</f>
        <v/>
      </c>
      <c r="K677" s="105"/>
    </row>
    <row r="678" spans="1:11" ht="13.5">
      <c r="A678" s="102" t="str">
        <f>C678&amp;E678</f>
        <v/>
      </c>
      <c r="K678" s="105"/>
    </row>
    <row r="679" spans="1:11" ht="13.5">
      <c r="A679" s="102" t="str">
        <f>C679&amp;E679</f>
        <v/>
      </c>
      <c r="K679" s="105"/>
    </row>
    <row r="680" spans="1:11" ht="13.5">
      <c r="A680" s="102" t="str">
        <f>C680&amp;E680</f>
        <v/>
      </c>
      <c r="K680" s="105"/>
    </row>
    <row r="681" spans="1:11" ht="13.5">
      <c r="A681" s="102" t="str">
        <f>C681&amp;E681</f>
        <v/>
      </c>
      <c r="K681" s="105"/>
    </row>
    <row r="682" spans="1:11" ht="13.5">
      <c r="A682" s="102" t="str">
        <f>C682&amp;E682</f>
        <v/>
      </c>
      <c r="K682" s="105"/>
    </row>
    <row r="683" spans="1:11" ht="13.5">
      <c r="A683" s="102" t="str">
        <f>C683&amp;E683</f>
        <v/>
      </c>
      <c r="K683" s="105"/>
    </row>
    <row r="684" spans="1:11" ht="13.5">
      <c r="A684" s="102" t="str">
        <f>C684&amp;E684</f>
        <v/>
      </c>
      <c r="K684" s="105"/>
    </row>
    <row r="685" spans="1:11" ht="13.5">
      <c r="A685" s="102" t="str">
        <f>C685&amp;E685</f>
        <v/>
      </c>
      <c r="K685" s="105"/>
    </row>
    <row r="686" spans="1:11" ht="13.5">
      <c r="A686" s="102" t="str">
        <f>C686&amp;E686</f>
        <v/>
      </c>
      <c r="K686" s="105"/>
    </row>
    <row r="687" spans="1:11" ht="13.5">
      <c r="A687" s="102" t="str">
        <f>C687&amp;E687</f>
        <v/>
      </c>
      <c r="K687" s="105"/>
    </row>
    <row r="688" spans="1:11" ht="13.5">
      <c r="A688" s="102" t="str">
        <f>C688&amp;E688</f>
        <v/>
      </c>
      <c r="K688" s="105"/>
    </row>
    <row r="689" spans="1:11" ht="13.5">
      <c r="A689" s="102" t="str">
        <f>C689&amp;E689</f>
        <v/>
      </c>
      <c r="K689" s="105"/>
    </row>
    <row r="690" spans="1:11" ht="13.5">
      <c r="A690" s="102" t="str">
        <f>C690&amp;E690</f>
        <v/>
      </c>
      <c r="K690" s="105"/>
    </row>
    <row r="691" spans="1:11" ht="13.5">
      <c r="A691" s="102" t="str">
        <f>C691&amp;E691</f>
        <v/>
      </c>
      <c r="K691" s="105"/>
    </row>
    <row r="692" spans="1:11" ht="13.5">
      <c r="A692" s="102" t="str">
        <f>C692&amp;E692</f>
        <v/>
      </c>
      <c r="K692" s="105"/>
    </row>
    <row r="693" spans="1:11" ht="13.5">
      <c r="A693" s="102" t="str">
        <f>C693&amp;E693</f>
        <v/>
      </c>
      <c r="K693" s="105"/>
    </row>
    <row r="694" spans="1:11" ht="13.5">
      <c r="A694" s="102" t="str">
        <f>C694&amp;E694</f>
        <v/>
      </c>
      <c r="K694" s="105"/>
    </row>
    <row r="695" spans="1:11" ht="13.5">
      <c r="A695" s="102" t="str">
        <f>C695&amp;E695</f>
        <v/>
      </c>
      <c r="K695" s="105"/>
    </row>
    <row r="696" spans="1:11" ht="13.5">
      <c r="A696" s="102" t="str">
        <f>C696&amp;E696</f>
        <v/>
      </c>
      <c r="K696" s="105"/>
    </row>
    <row r="697" spans="1:11" ht="13.5">
      <c r="A697" s="102" t="str">
        <f>C697&amp;E697</f>
        <v/>
      </c>
      <c r="K697" s="105"/>
    </row>
    <row r="698" spans="1:11" ht="13.5">
      <c r="A698" s="102" t="str">
        <f>C698&amp;E698</f>
        <v/>
      </c>
      <c r="K698" s="105"/>
    </row>
    <row r="699" spans="1:11" ht="13.5">
      <c r="A699" s="102" t="str">
        <f>C699&amp;E699</f>
        <v/>
      </c>
      <c r="K699" s="105"/>
    </row>
    <row r="700" spans="1:11" ht="13.5">
      <c r="A700" s="102" t="str">
        <f>C700&amp;E700</f>
        <v/>
      </c>
      <c r="K700" s="105"/>
    </row>
    <row r="701" spans="1:11" ht="13.5">
      <c r="A701" s="102" t="str">
        <f>C701&amp;E701</f>
        <v/>
      </c>
      <c r="K701" s="105"/>
    </row>
    <row r="702" spans="1:11" ht="13.5">
      <c r="A702" s="102" t="str">
        <f>C702&amp;E702</f>
        <v/>
      </c>
      <c r="K702" s="105"/>
    </row>
    <row r="703" spans="1:11" ht="13.5">
      <c r="A703" s="102" t="str">
        <f>C703&amp;E703</f>
        <v/>
      </c>
      <c r="K703" s="105"/>
    </row>
    <row r="704" spans="1:11" ht="13.5">
      <c r="A704" s="102" t="str">
        <f>C704&amp;E704</f>
        <v/>
      </c>
      <c r="K704" s="105"/>
    </row>
    <row r="705" spans="1:11" ht="13.5">
      <c r="A705" s="102" t="str">
        <f>C705&amp;E705</f>
        <v/>
      </c>
      <c r="K705" s="105"/>
    </row>
    <row r="706" spans="1:11" ht="13.5">
      <c r="A706" s="102" t="str">
        <f>C706&amp;E706</f>
        <v/>
      </c>
      <c r="K706" s="105"/>
    </row>
    <row r="707" spans="1:11" ht="13.5">
      <c r="A707" s="102" t="str">
        <f>C707&amp;E707</f>
        <v/>
      </c>
      <c r="K707" s="105"/>
    </row>
    <row r="708" spans="1:11" ht="13.5">
      <c r="A708" s="102" t="str">
        <f>C708&amp;E708</f>
        <v/>
      </c>
      <c r="K708" s="105"/>
    </row>
    <row r="709" spans="1:11" ht="13.5">
      <c r="A709" s="102" t="str">
        <f>C709&amp;E709</f>
        <v/>
      </c>
      <c r="K709" s="105"/>
    </row>
    <row r="710" spans="1:11" ht="13.5">
      <c r="A710" s="102" t="str">
        <f>C710&amp;E710</f>
        <v/>
      </c>
      <c r="K710" s="105"/>
    </row>
    <row r="711" spans="1:11" ht="13.5">
      <c r="A711" s="102" t="str">
        <f>C711&amp;E711</f>
        <v/>
      </c>
      <c r="K711" s="105"/>
    </row>
    <row r="712" spans="1:11" ht="13.5">
      <c r="A712" s="102" t="str">
        <f>C712&amp;E712</f>
        <v/>
      </c>
      <c r="K712" s="105"/>
    </row>
    <row r="713" spans="1:11" ht="13.5">
      <c r="A713" s="102" t="str">
        <f>C713&amp;E713</f>
        <v/>
      </c>
      <c r="K713" s="105"/>
    </row>
    <row r="714" spans="1:11" ht="13.5">
      <c r="A714" s="102" t="str">
        <f>C714&amp;E714</f>
        <v/>
      </c>
      <c r="K714" s="105"/>
    </row>
    <row r="715" spans="1:11" ht="13.5">
      <c r="A715" s="102" t="str">
        <f>C715&amp;E715</f>
        <v/>
      </c>
      <c r="K715" s="105"/>
    </row>
    <row r="716" spans="1:11" ht="13.5">
      <c r="A716" s="102" t="str">
        <f>C716&amp;E716</f>
        <v/>
      </c>
      <c r="K716" s="105"/>
    </row>
    <row r="717" spans="1:11" ht="13.5">
      <c r="A717" s="102" t="str">
        <f>C717&amp;E717</f>
        <v/>
      </c>
      <c r="K717" s="105"/>
    </row>
    <row r="718" spans="1:11" ht="13.5">
      <c r="A718" s="102" t="str">
        <f>C718&amp;E718</f>
        <v/>
      </c>
      <c r="K718" s="105"/>
    </row>
    <row r="719" spans="1:11" ht="13.5">
      <c r="A719" s="102" t="str">
        <f>C719&amp;E719</f>
        <v/>
      </c>
      <c r="K719" s="105"/>
    </row>
    <row r="720" spans="1:11" ht="13.5">
      <c r="A720" s="102" t="str">
        <f>C720&amp;E720</f>
        <v/>
      </c>
      <c r="K720" s="105"/>
    </row>
    <row r="721" spans="1:11" ht="13.5">
      <c r="A721" s="102" t="str">
        <f>C721&amp;E721</f>
        <v/>
      </c>
      <c r="K721" s="105"/>
    </row>
    <row r="722" spans="1:11" ht="13.5">
      <c r="A722" s="102" t="str">
        <f>C722&amp;E722</f>
        <v/>
      </c>
      <c r="K722" s="105"/>
    </row>
    <row r="723" spans="1:11" ht="13.5">
      <c r="A723" s="102" t="str">
        <f>C723&amp;E723</f>
        <v/>
      </c>
      <c r="K723" s="105"/>
    </row>
    <row r="724" spans="1:11" ht="13.5">
      <c r="A724" s="102" t="str">
        <f>C724&amp;E724</f>
        <v/>
      </c>
      <c r="K724" s="105"/>
    </row>
    <row r="725" spans="1:11" ht="13.5">
      <c r="A725" s="102" t="str">
        <f>C725&amp;E725</f>
        <v/>
      </c>
      <c r="K725" s="105"/>
    </row>
    <row r="726" spans="1:11" ht="13.5">
      <c r="A726" s="102" t="str">
        <f>C726&amp;E726</f>
        <v/>
      </c>
      <c r="K726" s="105"/>
    </row>
    <row r="727" spans="1:11" ht="13.5">
      <c r="A727" s="102" t="str">
        <f>C727&amp;E727</f>
        <v/>
      </c>
      <c r="K727" s="105"/>
    </row>
    <row r="728" spans="1:11" ht="13.5">
      <c r="A728" s="102" t="str">
        <f>C728&amp;E728</f>
        <v/>
      </c>
      <c r="K728" s="105"/>
    </row>
    <row r="729" spans="1:11" ht="13.5">
      <c r="A729" s="102" t="str">
        <f>C729&amp;E729</f>
        <v/>
      </c>
      <c r="K729" s="105"/>
    </row>
    <row r="730" spans="1:11" ht="13.5">
      <c r="A730" s="102" t="str">
        <f>C730&amp;E730</f>
        <v/>
      </c>
      <c r="K730" s="105"/>
    </row>
    <row r="731" spans="1:11" ht="13.5">
      <c r="A731" s="102" t="str">
        <f>C731&amp;E731</f>
        <v/>
      </c>
      <c r="K731" s="105"/>
    </row>
    <row r="732" spans="1:11" ht="13.5">
      <c r="A732" s="102" t="str">
        <f>C732&amp;E732</f>
        <v/>
      </c>
      <c r="K732" s="105"/>
    </row>
    <row r="733" spans="1:11" ht="13.5">
      <c r="A733" s="102" t="str">
        <f>C733&amp;E733</f>
        <v/>
      </c>
      <c r="K733" s="105"/>
    </row>
    <row r="734" spans="1:11" ht="13.5">
      <c r="A734" s="102" t="str">
        <f>C734&amp;E734</f>
        <v/>
      </c>
      <c r="K734" s="105"/>
    </row>
    <row r="735" spans="1:11" ht="13.5">
      <c r="A735" s="102" t="str">
        <f>C735&amp;E735</f>
        <v/>
      </c>
      <c r="K735" s="105"/>
    </row>
    <row r="736" spans="1:11" ht="13.5">
      <c r="A736" s="102" t="str">
        <f>C736&amp;E736</f>
        <v/>
      </c>
      <c r="K736" s="105"/>
    </row>
    <row r="737" spans="1:11" ht="13.5">
      <c r="A737" s="102" t="str">
        <f>C737&amp;E737</f>
        <v/>
      </c>
      <c r="K737" s="105"/>
    </row>
    <row r="738" spans="1:11" ht="13.5">
      <c r="A738" s="102" t="str">
        <f>C738&amp;E738</f>
        <v/>
      </c>
      <c r="K738" s="105"/>
    </row>
    <row r="739" spans="1:11" ht="13.5">
      <c r="A739" s="102" t="str">
        <f>C739&amp;E739</f>
        <v/>
      </c>
      <c r="K739" s="105"/>
    </row>
    <row r="740" spans="1:11" ht="13.5">
      <c r="A740" s="102" t="str">
        <f>C740&amp;E740</f>
        <v/>
      </c>
      <c r="K740" s="105"/>
    </row>
    <row r="741" spans="1:11" ht="13.5">
      <c r="A741" s="102" t="str">
        <f>C741&amp;E741</f>
        <v/>
      </c>
      <c r="K741" s="105"/>
    </row>
    <row r="742" spans="1:11" ht="13.5">
      <c r="A742" s="102" t="str">
        <f>C742&amp;E742</f>
        <v/>
      </c>
      <c r="K742" s="105"/>
    </row>
    <row r="743" spans="1:11" ht="13.5">
      <c r="A743" s="102" t="str">
        <f>C743&amp;E743</f>
        <v/>
      </c>
      <c r="K743" s="105"/>
    </row>
    <row r="744" spans="1:11" ht="13.5">
      <c r="A744" s="102" t="str">
        <f>C744&amp;E744</f>
        <v/>
      </c>
      <c r="K744" s="105"/>
    </row>
    <row r="745" spans="1:11" ht="13.5">
      <c r="A745" s="102" t="str">
        <f>C745&amp;E745</f>
        <v/>
      </c>
      <c r="K745" s="105"/>
    </row>
    <row r="746" spans="1:11" ht="13.5">
      <c r="A746" s="102" t="str">
        <f>C746&amp;E746</f>
        <v/>
      </c>
      <c r="K746" s="105"/>
    </row>
    <row r="747" spans="1:11" ht="13.5">
      <c r="A747" s="102" t="str">
        <f>C747&amp;E747</f>
        <v/>
      </c>
      <c r="K747" s="105"/>
    </row>
    <row r="748" spans="1:11" ht="13.5">
      <c r="A748" s="102" t="str">
        <f>C748&amp;E748</f>
        <v/>
      </c>
      <c r="K748" s="105"/>
    </row>
    <row r="749" spans="1:11" ht="13.5">
      <c r="A749" s="102" t="str">
        <f>C749&amp;E749</f>
        <v/>
      </c>
      <c r="K749" s="105"/>
    </row>
    <row r="750" spans="1:11" ht="13.5">
      <c r="A750" s="102" t="str">
        <f>C750&amp;E750</f>
        <v/>
      </c>
      <c r="K750" s="105"/>
    </row>
    <row r="751" spans="1:11" ht="13.5">
      <c r="A751" s="102" t="str">
        <f>C751&amp;E751</f>
        <v/>
      </c>
      <c r="K751" s="105"/>
    </row>
    <row r="752" spans="1:11" ht="13.5">
      <c r="A752" s="102" t="str">
        <f>C752&amp;E752</f>
        <v/>
      </c>
      <c r="K752" s="105"/>
    </row>
    <row r="753" spans="1:11" ht="13.5">
      <c r="A753" s="102" t="str">
        <f>C753&amp;E753</f>
        <v/>
      </c>
      <c r="K753" s="105"/>
    </row>
    <row r="754" spans="1:11" ht="13.5">
      <c r="A754" s="102" t="str">
        <f>C754&amp;E754</f>
        <v/>
      </c>
      <c r="K754" s="105"/>
    </row>
    <row r="755" spans="1:11" ht="13.5">
      <c r="A755" s="102" t="str">
        <f>C755&amp;E755</f>
        <v/>
      </c>
      <c r="K755" s="105"/>
    </row>
    <row r="756" spans="1:11" ht="13.5">
      <c r="A756" s="102" t="str">
        <f>C756&amp;E756</f>
        <v/>
      </c>
      <c r="K756" s="105"/>
    </row>
    <row r="757" spans="1:11" ht="13.5">
      <c r="A757" s="102" t="str">
        <f>C757&amp;E757</f>
        <v/>
      </c>
      <c r="K757" s="105"/>
    </row>
    <row r="758" spans="1:11" ht="13.5">
      <c r="A758" s="102" t="str">
        <f>C758&amp;E758</f>
        <v/>
      </c>
      <c r="K758" s="105"/>
    </row>
    <row r="759" spans="1:11" ht="13.5">
      <c r="A759" s="102" t="str">
        <f>C759&amp;E759</f>
        <v/>
      </c>
      <c r="K759" s="105"/>
    </row>
    <row r="760" spans="1:11" ht="13.5">
      <c r="A760" s="102" t="str">
        <f>C760&amp;E760</f>
        <v/>
      </c>
      <c r="K760" s="105"/>
    </row>
    <row r="761" spans="1:11" ht="13.5">
      <c r="A761" s="102" t="str">
        <f>C761&amp;E761</f>
        <v/>
      </c>
      <c r="K761" s="105"/>
    </row>
    <row r="762" spans="1:11" ht="13.5">
      <c r="A762" s="102" t="str">
        <f>C762&amp;E762</f>
        <v/>
      </c>
      <c r="K762" s="105"/>
    </row>
    <row r="763" spans="1:11" ht="13.5">
      <c r="A763" s="102" t="str">
        <f>C763&amp;E763</f>
        <v/>
      </c>
      <c r="K763" s="105"/>
    </row>
    <row r="764" spans="1:11" ht="13.5">
      <c r="A764" s="102" t="str">
        <f>C764&amp;E764</f>
        <v/>
      </c>
      <c r="K764" s="105"/>
    </row>
    <row r="765" spans="1:11" ht="13.5">
      <c r="A765" s="102" t="str">
        <f>C765&amp;E765</f>
        <v/>
      </c>
      <c r="K765" s="105"/>
    </row>
    <row r="766" spans="1:11" ht="13.5">
      <c r="A766" s="102" t="str">
        <f>C766&amp;E766</f>
        <v/>
      </c>
      <c r="K766" s="105"/>
    </row>
    <row r="767" spans="1:11" ht="13.5">
      <c r="A767" s="102" t="str">
        <f>C767&amp;E767</f>
        <v/>
      </c>
      <c r="K767" s="105"/>
    </row>
    <row r="768" spans="1:11" ht="13.5">
      <c r="A768" s="102" t="str">
        <f>C768&amp;E768</f>
        <v/>
      </c>
      <c r="K768" s="105"/>
    </row>
    <row r="769" spans="1:11" ht="13.5">
      <c r="A769" s="102" t="str">
        <f>C769&amp;E769</f>
        <v/>
      </c>
      <c r="K769" s="105"/>
    </row>
    <row r="770" spans="1:11" ht="13.5">
      <c r="A770" s="102" t="str">
        <f>C770&amp;E770</f>
        <v/>
      </c>
      <c r="K770" s="105"/>
    </row>
    <row r="771" spans="1:11" ht="13.5">
      <c r="A771" s="102" t="str">
        <f>C771&amp;E771</f>
        <v/>
      </c>
      <c r="K771" s="105"/>
    </row>
    <row r="772" spans="1:11" ht="13.5">
      <c r="A772" s="102" t="str">
        <f>C772&amp;E772</f>
        <v/>
      </c>
      <c r="K772" s="105"/>
    </row>
    <row r="773" spans="1:11" ht="13.5">
      <c r="A773" s="102" t="str">
        <f>C773&amp;E773</f>
        <v/>
      </c>
      <c r="K773" s="105"/>
    </row>
    <row r="774" spans="1:11" ht="13.5">
      <c r="A774" s="102" t="str">
        <f>C774&amp;E774</f>
        <v/>
      </c>
      <c r="K774" s="105"/>
    </row>
    <row r="775" spans="1:11" ht="13.5">
      <c r="A775" s="102" t="str">
        <f>C775&amp;E775</f>
        <v/>
      </c>
      <c r="K775" s="105"/>
    </row>
    <row r="776" spans="1:11" ht="13.5">
      <c r="A776" s="102" t="str">
        <f>C776&amp;E776</f>
        <v/>
      </c>
      <c r="K776" s="105"/>
    </row>
    <row r="777" spans="1:11" ht="13.5">
      <c r="A777" s="102" t="str">
        <f>C777&amp;E777</f>
        <v/>
      </c>
      <c r="K777" s="105"/>
    </row>
    <row r="778" spans="1:11" ht="13.5">
      <c r="A778" s="102" t="str">
        <f>C778&amp;E778</f>
        <v/>
      </c>
      <c r="K778" s="105"/>
    </row>
    <row r="779" spans="1:11" ht="13.5">
      <c r="A779" s="102" t="str">
        <f>C779&amp;E779</f>
        <v/>
      </c>
      <c r="K779" s="105"/>
    </row>
    <row r="780" spans="1:11" ht="13.5">
      <c r="A780" s="102" t="str">
        <f>C780&amp;E780</f>
        <v/>
      </c>
      <c r="K780" s="105"/>
    </row>
    <row r="781" spans="1:11" ht="13.5">
      <c r="A781" s="102" t="str">
        <f>C781&amp;E781</f>
        <v/>
      </c>
      <c r="K781" s="105"/>
    </row>
    <row r="782" spans="1:11" ht="13.5">
      <c r="A782" s="102" t="str">
        <f>C782&amp;E782</f>
        <v/>
      </c>
      <c r="K782" s="105"/>
    </row>
    <row r="783" spans="1:11" ht="13.5">
      <c r="A783" s="102" t="str">
        <f>C783&amp;E783</f>
        <v/>
      </c>
      <c r="K783" s="105"/>
    </row>
    <row r="784" spans="1:11" ht="13.5">
      <c r="A784" s="102" t="str">
        <f>C784&amp;E784</f>
        <v/>
      </c>
      <c r="K784" s="105"/>
    </row>
    <row r="785" spans="1:11" ht="13.5">
      <c r="A785" s="102" t="str">
        <f>C785&amp;E785</f>
        <v/>
      </c>
      <c r="K785" s="105"/>
    </row>
    <row r="786" spans="1:11" ht="13.5">
      <c r="A786" s="102" t="str">
        <f>C786&amp;E786</f>
        <v/>
      </c>
      <c r="K786" s="105"/>
    </row>
    <row r="787" spans="1:11" ht="13.5">
      <c r="A787" s="102" t="str">
        <f>C787&amp;E787</f>
        <v/>
      </c>
      <c r="K787" s="105"/>
    </row>
    <row r="788" spans="1:11" ht="13.5">
      <c r="A788" s="102" t="str">
        <f>C788&amp;E788</f>
        <v/>
      </c>
      <c r="K788" s="105"/>
    </row>
    <row r="789" spans="1:11" ht="13.5">
      <c r="A789" s="102" t="str">
        <f>C789&amp;E789</f>
        <v/>
      </c>
      <c r="K789" s="105"/>
    </row>
    <row r="790" spans="1:11" ht="13.5">
      <c r="A790" s="102" t="str">
        <f>C790&amp;E790</f>
        <v/>
      </c>
      <c r="K790" s="105"/>
    </row>
    <row r="791" spans="1:11" ht="13.5">
      <c r="A791" s="102" t="str">
        <f>C791&amp;E791</f>
        <v/>
      </c>
      <c r="K791" s="105"/>
    </row>
    <row r="792" spans="1:11" ht="13.5">
      <c r="A792" s="102" t="str">
        <f>C792&amp;E792</f>
        <v/>
      </c>
      <c r="K792" s="105"/>
    </row>
    <row r="793" spans="1:11" ht="13.5">
      <c r="A793" s="102" t="str">
        <f>C793&amp;E793</f>
        <v/>
      </c>
      <c r="K793" s="105"/>
    </row>
    <row r="794" spans="1:11" ht="13.5">
      <c r="A794" s="102" t="str">
        <f>C794&amp;E794</f>
        <v/>
      </c>
      <c r="K794" s="105"/>
    </row>
    <row r="795" spans="1:11" ht="13.5">
      <c r="A795" s="102" t="str">
        <f>C795&amp;E795</f>
        <v/>
      </c>
      <c r="K795" s="105"/>
    </row>
    <row r="796" spans="1:11" ht="13.5">
      <c r="A796" s="102" t="str">
        <f>C796&amp;E796</f>
        <v/>
      </c>
      <c r="K796" s="105"/>
    </row>
    <row r="797" spans="1:11" ht="13.5">
      <c r="A797" s="102" t="str">
        <f>C797&amp;E797</f>
        <v/>
      </c>
      <c r="K797" s="105"/>
    </row>
    <row r="798" spans="1:11" ht="13.5">
      <c r="A798" s="102" t="str">
        <f>C798&amp;E798</f>
        <v/>
      </c>
      <c r="K798" s="105"/>
    </row>
    <row r="799" spans="1:11" ht="13.5">
      <c r="A799" s="102" t="str">
        <f>C799&amp;E799</f>
        <v/>
      </c>
      <c r="K799" s="105"/>
    </row>
    <row r="800" spans="1:11" ht="13.5">
      <c r="A800" s="102" t="str">
        <f>C800&amp;E800</f>
        <v/>
      </c>
      <c r="K800" s="105"/>
    </row>
    <row r="801" spans="1:11" ht="13.5">
      <c r="A801" s="102" t="str">
        <f>C801&amp;E801</f>
        <v/>
      </c>
      <c r="K801" s="105"/>
    </row>
    <row r="802" spans="1:11" ht="13.5">
      <c r="A802" s="102" t="str">
        <f>C802&amp;E802</f>
        <v/>
      </c>
      <c r="K802" s="105"/>
    </row>
    <row r="803" spans="1:11" ht="13.5">
      <c r="A803" s="102" t="str">
        <f>C803&amp;E803</f>
        <v/>
      </c>
      <c r="K803" s="105"/>
    </row>
    <row r="804" spans="1:11" ht="13.5">
      <c r="A804" s="102" t="str">
        <f>C804&amp;E804</f>
        <v/>
      </c>
      <c r="K804" s="105"/>
    </row>
    <row r="805" spans="1:11" ht="13.5">
      <c r="A805" s="102" t="str">
        <f>C805&amp;E805</f>
        <v/>
      </c>
      <c r="K805" s="105"/>
    </row>
    <row r="806" spans="1:11" ht="13.5">
      <c r="A806" s="102" t="str">
        <f>C806&amp;E806</f>
        <v/>
      </c>
      <c r="K806" s="105"/>
    </row>
    <row r="807" spans="1:11" ht="13.5">
      <c r="A807" s="102" t="str">
        <f>C807&amp;E807</f>
        <v/>
      </c>
      <c r="K807" s="105"/>
    </row>
    <row r="808" spans="1:11" ht="13.5">
      <c r="A808" s="102" t="str">
        <f>C808&amp;E808</f>
        <v/>
      </c>
      <c r="K808" s="105"/>
    </row>
    <row r="809" spans="1:11" ht="13.5">
      <c r="A809" s="102" t="str">
        <f>C809&amp;E809</f>
        <v/>
      </c>
      <c r="K809" s="105"/>
    </row>
    <row r="810" spans="1:11" ht="13.5">
      <c r="A810" s="102" t="str">
        <f>C810&amp;E810</f>
        <v/>
      </c>
      <c r="K810" s="105"/>
    </row>
    <row r="811" spans="1:11" ht="13.5">
      <c r="A811" s="102" t="str">
        <f>C811&amp;E811</f>
        <v/>
      </c>
      <c r="K811" s="105"/>
    </row>
    <row r="812" spans="1:11" ht="13.5">
      <c r="A812" s="102" t="str">
        <f>C812&amp;E812</f>
        <v/>
      </c>
      <c r="K812" s="105"/>
    </row>
    <row r="813" spans="1:11" ht="13.5">
      <c r="A813" s="102" t="str">
        <f>C813&amp;E813</f>
        <v/>
      </c>
      <c r="K813" s="105"/>
    </row>
    <row r="814" spans="1:11" ht="13.5">
      <c r="A814" s="102" t="str">
        <f>C814&amp;E814</f>
        <v/>
      </c>
      <c r="K814" s="105"/>
    </row>
    <row r="815" spans="1:11" ht="13.5">
      <c r="A815" s="102" t="str">
        <f>C815&amp;E815</f>
        <v/>
      </c>
      <c r="K815" s="105"/>
    </row>
    <row r="816" spans="1:11" ht="13.5">
      <c r="A816" s="102" t="str">
        <f>C816&amp;E816</f>
        <v/>
      </c>
      <c r="K816" s="105"/>
    </row>
    <row r="817" spans="1:11" ht="13.5">
      <c r="A817" s="102" t="str">
        <f>C817&amp;E817</f>
        <v/>
      </c>
      <c r="K817" s="105"/>
    </row>
    <row r="818" spans="1:11" ht="13.5">
      <c r="A818" s="102" t="str">
        <f>C818&amp;E818</f>
        <v/>
      </c>
      <c r="K818" s="105"/>
    </row>
    <row r="819" spans="1:11" ht="13.5">
      <c r="A819" s="102" t="str">
        <f>C819&amp;E819</f>
        <v/>
      </c>
      <c r="K819" s="105"/>
    </row>
    <row r="820" spans="1:11" ht="13.5">
      <c r="A820" s="102" t="str">
        <f>C820&amp;E820</f>
        <v/>
      </c>
      <c r="K820" s="105"/>
    </row>
    <row r="821" spans="1:11" ht="13.5">
      <c r="A821" s="102" t="str">
        <f>C821&amp;E821</f>
        <v/>
      </c>
      <c r="K821" s="105"/>
    </row>
    <row r="822" spans="1:11" ht="13.5">
      <c r="A822" s="102" t="str">
        <f>C822&amp;E822</f>
        <v/>
      </c>
      <c r="K822" s="105"/>
    </row>
    <row r="823" spans="1:11" ht="13.5">
      <c r="A823" s="102" t="str">
        <f>C823&amp;E823</f>
        <v/>
      </c>
      <c r="K823" s="105"/>
    </row>
    <row r="824" spans="1:11" ht="13.5">
      <c r="A824" s="102" t="str">
        <f>C824&amp;E824</f>
        <v/>
      </c>
      <c r="K824" s="105"/>
    </row>
    <row r="825" spans="1:11" ht="13.5">
      <c r="A825" s="102" t="str">
        <f>C825&amp;E825</f>
        <v/>
      </c>
      <c r="K825" s="105"/>
    </row>
    <row r="826" spans="1:11" ht="13.5">
      <c r="A826" s="102" t="str">
        <f>C826&amp;E826</f>
        <v/>
      </c>
      <c r="K826" s="105"/>
    </row>
    <row r="827" spans="1:11" ht="13.5">
      <c r="A827" s="102" t="str">
        <f>C827&amp;E827</f>
        <v/>
      </c>
      <c r="K827" s="105"/>
    </row>
    <row r="828" spans="1:11" ht="13.5">
      <c r="A828" s="102" t="str">
        <f>C828&amp;E828</f>
        <v/>
      </c>
      <c r="K828" s="105"/>
    </row>
    <row r="829" spans="1:11" ht="13.5">
      <c r="A829" s="102" t="str">
        <f>C829&amp;E829</f>
        <v/>
      </c>
      <c r="K829" s="105"/>
    </row>
    <row r="830" spans="1:11" ht="13.5">
      <c r="A830" s="102" t="str">
        <f>C830&amp;E830</f>
        <v/>
      </c>
      <c r="K830" s="105"/>
    </row>
    <row r="831" spans="1:11" ht="13.5">
      <c r="A831" s="102" t="str">
        <f>C831&amp;E831</f>
        <v/>
      </c>
      <c r="K831" s="105"/>
    </row>
    <row r="832" spans="1:11" ht="13.5">
      <c r="A832" s="102" t="str">
        <f>C832&amp;E832</f>
        <v/>
      </c>
      <c r="K832" s="105"/>
    </row>
    <row r="833" spans="1:11" ht="13.5">
      <c r="A833" s="102" t="str">
        <f>C833&amp;E833</f>
        <v/>
      </c>
      <c r="K833" s="105"/>
    </row>
    <row r="834" spans="1:11" ht="13.5">
      <c r="A834" s="102" t="str">
        <f>C834&amp;E834</f>
        <v/>
      </c>
      <c r="K834" s="105"/>
    </row>
    <row r="835" spans="1:11" ht="13.5">
      <c r="A835" s="102" t="str">
        <f>C835&amp;E835</f>
        <v/>
      </c>
      <c r="K835" s="105"/>
    </row>
    <row r="836" spans="1:11" ht="13.5">
      <c r="A836" s="102" t="str">
        <f>C836&amp;E836</f>
        <v/>
      </c>
      <c r="K836" s="105"/>
    </row>
    <row r="837" spans="1:11" ht="13.5">
      <c r="A837" s="102" t="str">
        <f>C837&amp;E837</f>
        <v/>
      </c>
      <c r="K837" s="105"/>
    </row>
    <row r="838" spans="1:11" ht="13.5">
      <c r="A838" s="102" t="str">
        <f>C838&amp;E838</f>
        <v/>
      </c>
      <c r="K838" s="105"/>
    </row>
    <row r="839" spans="1:11" ht="13.5">
      <c r="A839" s="102" t="str">
        <f>C839&amp;E839</f>
        <v/>
      </c>
      <c r="K839" s="105"/>
    </row>
    <row r="840" spans="1:11" ht="13.5">
      <c r="A840" s="102" t="str">
        <f>C840&amp;E840</f>
        <v/>
      </c>
      <c r="K840" s="105"/>
    </row>
    <row r="841" spans="1:11" ht="13.5">
      <c r="A841" s="102" t="str">
        <f>C841&amp;E841</f>
        <v/>
      </c>
      <c r="K841" s="105"/>
    </row>
    <row r="842" spans="1:11" ht="13.5">
      <c r="A842" s="102" t="str">
        <f>C842&amp;E842</f>
        <v/>
      </c>
      <c r="K842" s="105"/>
    </row>
    <row r="843" spans="1:11" ht="13.5">
      <c r="A843" s="102" t="str">
        <f>C843&amp;E843</f>
        <v/>
      </c>
      <c r="K843" s="105"/>
    </row>
    <row r="844" spans="1:11" ht="13.5">
      <c r="A844" s="102" t="str">
        <f>C844&amp;E844</f>
        <v/>
      </c>
      <c r="K844" s="105"/>
    </row>
    <row r="845" spans="1:11" ht="13.5">
      <c r="A845" s="102" t="str">
        <f>C845&amp;E845</f>
        <v/>
      </c>
      <c r="K845" s="105"/>
    </row>
    <row r="846" spans="1:11" ht="13.5">
      <c r="A846" s="102" t="str">
        <f>C846&amp;E846</f>
        <v/>
      </c>
      <c r="K846" s="105"/>
    </row>
    <row r="847" spans="1:11" ht="13.5">
      <c r="A847" s="102" t="str">
        <f>C847&amp;E847</f>
        <v/>
      </c>
      <c r="K847" s="105"/>
    </row>
    <row r="848" spans="1:11" ht="13.5">
      <c r="A848" s="102" t="str">
        <f>C848&amp;E848</f>
        <v/>
      </c>
      <c r="K848" s="105"/>
    </row>
    <row r="849" spans="1:11" ht="13.5">
      <c r="A849" s="102" t="str">
        <f>C849&amp;E849</f>
        <v/>
      </c>
      <c r="K849" s="105"/>
    </row>
    <row r="850" spans="1:11" ht="13.5">
      <c r="A850" s="102" t="str">
        <f>C850&amp;E850</f>
        <v/>
      </c>
      <c r="K850" s="105"/>
    </row>
    <row r="851" spans="1:11" ht="13.5">
      <c r="A851" s="102" t="str">
        <f>C851&amp;E851</f>
        <v/>
      </c>
      <c r="K851" s="105"/>
    </row>
    <row r="852" spans="1:11" ht="13.5">
      <c r="A852" s="102" t="str">
        <f>C852&amp;E852</f>
        <v/>
      </c>
      <c r="K852" s="105"/>
    </row>
    <row r="853" spans="1:11" ht="13.5">
      <c r="A853" s="102" t="str">
        <f>C853&amp;E853</f>
        <v/>
      </c>
      <c r="K853" s="105"/>
    </row>
    <row r="854" spans="1:11" ht="13.5">
      <c r="A854" s="102" t="str">
        <f>C854&amp;E854</f>
        <v/>
      </c>
      <c r="K854" s="105"/>
    </row>
    <row r="855" spans="1:11" ht="13.5">
      <c r="A855" s="102" t="str">
        <f>C855&amp;E855</f>
        <v/>
      </c>
      <c r="K855" s="105"/>
    </row>
    <row r="856" spans="1:11" ht="13.5">
      <c r="A856" s="102" t="str">
        <f>C856&amp;E856</f>
        <v/>
      </c>
      <c r="K856" s="105"/>
    </row>
    <row r="857" spans="1:11" ht="13.5">
      <c r="A857" s="102" t="str">
        <f>C857&amp;E857</f>
        <v/>
      </c>
      <c r="K857" s="105"/>
    </row>
    <row r="858" spans="1:11" ht="13.5">
      <c r="A858" s="102" t="str">
        <f>C858&amp;E858</f>
        <v/>
      </c>
      <c r="K858" s="105"/>
    </row>
    <row r="859" spans="1:11" ht="13.5">
      <c r="A859" s="102" t="str">
        <f>C859&amp;E859</f>
        <v/>
      </c>
      <c r="K859" s="105"/>
    </row>
    <row r="860" spans="1:11" ht="13.5">
      <c r="A860" s="102" t="str">
        <f>C860&amp;E860</f>
        <v/>
      </c>
      <c r="K860" s="105"/>
    </row>
    <row r="861" spans="1:11" ht="13.5">
      <c r="A861" s="102" t="str">
        <f>C861&amp;E861</f>
        <v/>
      </c>
      <c r="K861" s="105"/>
    </row>
    <row r="862" spans="1:11" ht="13.5">
      <c r="A862" s="102" t="str">
        <f>C862&amp;E862</f>
        <v/>
      </c>
      <c r="K862" s="105"/>
    </row>
    <row r="863" spans="1:11" ht="13.5">
      <c r="A863" s="102" t="str">
        <f>C863&amp;E863</f>
        <v/>
      </c>
      <c r="K863" s="105"/>
    </row>
    <row r="864" spans="1:11" ht="13.5">
      <c r="A864" s="102" t="str">
        <f>C864&amp;E864</f>
        <v/>
      </c>
      <c r="K864" s="105"/>
    </row>
    <row r="865" spans="1:11" ht="13.5">
      <c r="A865" s="102" t="str">
        <f>C865&amp;E865</f>
        <v/>
      </c>
      <c r="K865" s="105"/>
    </row>
    <row r="866" spans="1:11" ht="13.5">
      <c r="A866" s="102" t="str">
        <f>C866&amp;E866</f>
        <v/>
      </c>
      <c r="K866" s="105"/>
    </row>
    <row r="867" spans="1:11" ht="13.5">
      <c r="A867" s="102" t="str">
        <f>C867&amp;E867</f>
        <v/>
      </c>
      <c r="K867" s="105"/>
    </row>
    <row r="868" spans="1:11" ht="13.5">
      <c r="A868" s="102" t="str">
        <f>C868&amp;E868</f>
        <v/>
      </c>
      <c r="K868" s="105"/>
    </row>
    <row r="869" spans="1:11" ht="13.5">
      <c r="A869" s="102" t="str">
        <f>C869&amp;E869</f>
        <v/>
      </c>
      <c r="K869" s="105"/>
    </row>
    <row r="870" spans="1:11" ht="13.5">
      <c r="A870" s="102" t="str">
        <f>C870&amp;E870</f>
        <v/>
      </c>
      <c r="K870" s="105"/>
    </row>
    <row r="871" spans="1:11" ht="13.5">
      <c r="A871" s="102" t="str">
        <f>C871&amp;E871</f>
        <v/>
      </c>
      <c r="K871" s="105"/>
    </row>
    <row r="872" spans="1:11" ht="13.5">
      <c r="A872" s="102" t="str">
        <f>C872&amp;E872</f>
        <v/>
      </c>
      <c r="K872" s="105"/>
    </row>
    <row r="873" spans="1:11" ht="13.5">
      <c r="A873" s="102" t="str">
        <f>C873&amp;E873</f>
        <v/>
      </c>
      <c r="K873" s="105"/>
    </row>
    <row r="874" spans="1:11" ht="13.5">
      <c r="A874" s="102" t="str">
        <f>C874&amp;E874</f>
        <v/>
      </c>
      <c r="K874" s="105"/>
    </row>
    <row r="875" spans="1:11" ht="13.5">
      <c r="A875" s="102" t="str">
        <f>C875&amp;E875</f>
        <v/>
      </c>
      <c r="K875" s="105"/>
    </row>
    <row r="876" spans="1:11" ht="13.5">
      <c r="A876" s="102" t="str">
        <f>C876&amp;E876</f>
        <v/>
      </c>
      <c r="K876" s="105"/>
    </row>
    <row r="877" spans="1:11" ht="13.5">
      <c r="A877" s="102" t="str">
        <f>C877&amp;E877</f>
        <v/>
      </c>
      <c r="K877" s="105"/>
    </row>
    <row r="878" spans="1:11" ht="13.5">
      <c r="A878" s="102" t="str">
        <f>C878&amp;E878</f>
        <v/>
      </c>
      <c r="K878" s="105"/>
    </row>
    <row r="879" spans="1:11" ht="13.5">
      <c r="A879" s="102" t="str">
        <f>C879&amp;E879</f>
        <v/>
      </c>
      <c r="K879" s="105"/>
    </row>
    <row r="880" spans="1:11" ht="13.5">
      <c r="A880" s="102" t="str">
        <f>C880&amp;E880</f>
        <v/>
      </c>
      <c r="K880" s="105"/>
    </row>
    <row r="881" spans="1:11" ht="13.5">
      <c r="A881" s="102" t="str">
        <f>C881&amp;E881</f>
        <v/>
      </c>
      <c r="K881" s="105"/>
    </row>
    <row r="882" spans="1:11" ht="13.5">
      <c r="A882" s="102" t="str">
        <f>C882&amp;E882</f>
        <v/>
      </c>
      <c r="K882" s="105"/>
    </row>
    <row r="883" spans="1:11" ht="13.5">
      <c r="A883" s="102" t="str">
        <f>C883&amp;E883</f>
        <v/>
      </c>
      <c r="K883" s="105"/>
    </row>
    <row r="884" spans="1:11" ht="13.5">
      <c r="A884" s="102" t="str">
        <f>C884&amp;E884</f>
        <v/>
      </c>
      <c r="K884" s="105"/>
    </row>
    <row r="885" spans="1:11" ht="13.5">
      <c r="A885" s="102" t="str">
        <f>C885&amp;E885</f>
        <v/>
      </c>
      <c r="K885" s="105"/>
    </row>
    <row r="886" spans="1:11" ht="13.5">
      <c r="A886" s="102" t="str">
        <f>C886&amp;E886</f>
        <v/>
      </c>
      <c r="K886" s="105"/>
    </row>
    <row r="887" spans="1:11" ht="13.5">
      <c r="A887" s="102" t="str">
        <f>C887&amp;E887</f>
        <v/>
      </c>
      <c r="K887" s="105"/>
    </row>
    <row r="888" spans="1:11" ht="13.5">
      <c r="A888" s="102" t="str">
        <f>C888&amp;E888</f>
        <v/>
      </c>
      <c r="K888" s="105"/>
    </row>
    <row r="889" spans="1:11" ht="13.5">
      <c r="A889" s="102" t="str">
        <f>C889&amp;E889</f>
        <v/>
      </c>
      <c r="K889" s="105"/>
    </row>
    <row r="890" spans="1:11" ht="13.5">
      <c r="A890" s="102" t="str">
        <f>C890&amp;E890</f>
        <v/>
      </c>
      <c r="K890" s="105"/>
    </row>
    <row r="891" spans="1:11" ht="13.5">
      <c r="A891" s="102" t="str">
        <f>C891&amp;E891</f>
        <v/>
      </c>
      <c r="K891" s="105"/>
    </row>
    <row r="892" spans="1:11" ht="13.5">
      <c r="A892" s="102" t="str">
        <f>C892&amp;E892</f>
        <v/>
      </c>
      <c r="K892" s="105"/>
    </row>
    <row r="893" spans="1:11" ht="13.5">
      <c r="A893" s="102" t="str">
        <f>C893&amp;E893</f>
        <v/>
      </c>
      <c r="K893" s="105"/>
    </row>
    <row r="894" spans="1:11" ht="13.5">
      <c r="A894" s="102" t="str">
        <f>C894&amp;E894</f>
        <v/>
      </c>
      <c r="K894" s="105"/>
    </row>
    <row r="895" spans="1:11" ht="13.5">
      <c r="A895" s="102" t="str">
        <f>C895&amp;E895</f>
        <v/>
      </c>
      <c r="K895" s="105"/>
    </row>
    <row r="896" spans="1:11" ht="13.5">
      <c r="A896" s="102" t="str">
        <f>C896&amp;E896</f>
        <v/>
      </c>
      <c r="K896" s="105"/>
    </row>
    <row r="897" spans="1:11" ht="13.5">
      <c r="A897" s="102" t="str">
        <f>C897&amp;E897</f>
        <v/>
      </c>
      <c r="K897" s="105"/>
    </row>
    <row r="898" spans="1:11" ht="13.5">
      <c r="A898" s="102" t="str">
        <f>C898&amp;E898</f>
        <v/>
      </c>
      <c r="K898" s="105"/>
    </row>
    <row r="899" spans="1:11" ht="13.5">
      <c r="A899" s="102" t="str">
        <f>C899&amp;E899</f>
        <v/>
      </c>
      <c r="K899" s="105"/>
    </row>
    <row r="900" spans="1:11" ht="13.5">
      <c r="A900" s="102" t="str">
        <f>C900&amp;E900</f>
        <v/>
      </c>
      <c r="K900" s="105"/>
    </row>
    <row r="901" spans="1:11" ht="13.5">
      <c r="A901" s="102" t="str">
        <f>C901&amp;E901</f>
        <v/>
      </c>
      <c r="K901" s="105"/>
    </row>
    <row r="902" spans="1:11" ht="13.5">
      <c r="A902" s="102" t="str">
        <f>C902&amp;E902</f>
        <v/>
      </c>
      <c r="K902" s="105"/>
    </row>
    <row r="903" spans="1:11" ht="13.5">
      <c r="A903" s="102" t="str">
        <f>C903&amp;E903</f>
        <v/>
      </c>
      <c r="K903" s="105"/>
    </row>
    <row r="904" spans="1:11" ht="13.5">
      <c r="A904" s="102" t="str">
        <f>C904&amp;E904</f>
        <v/>
      </c>
      <c r="K904" s="105"/>
    </row>
    <row r="905" spans="1:11" ht="13.5">
      <c r="A905" s="102" t="str">
        <f>C905&amp;E905</f>
        <v/>
      </c>
      <c r="K905" s="105"/>
    </row>
    <row r="906" spans="1:11" ht="13.5">
      <c r="A906" s="102" t="str">
        <f>C906&amp;E906</f>
        <v/>
      </c>
      <c r="K906" s="105"/>
    </row>
    <row r="907" spans="1:11" ht="13.5">
      <c r="A907" s="102" t="str">
        <f>C907&amp;E907</f>
        <v/>
      </c>
      <c r="K907" s="105"/>
    </row>
    <row r="908" spans="1:11" ht="13.5">
      <c r="A908" s="102" t="str">
        <f>C908&amp;E908</f>
        <v/>
      </c>
      <c r="K908" s="105"/>
    </row>
    <row r="909" spans="1:11" ht="13.5">
      <c r="A909" s="102" t="str">
        <f>C909&amp;E909</f>
        <v/>
      </c>
      <c r="K909" s="105"/>
    </row>
    <row r="910" spans="1:11" ht="13.5">
      <c r="A910" s="102" t="str">
        <f>C910&amp;E910</f>
        <v/>
      </c>
      <c r="K910" s="105"/>
    </row>
    <row r="911" spans="1:11" ht="13.5">
      <c r="A911" s="102" t="str">
        <f>C911&amp;E911</f>
        <v/>
      </c>
      <c r="K911" s="105"/>
    </row>
    <row r="912" spans="1:11" ht="13.5">
      <c r="A912" s="102" t="str">
        <f>C912&amp;E912</f>
        <v/>
      </c>
      <c r="K912" s="105"/>
    </row>
    <row r="913" spans="1:11" ht="13.5">
      <c r="A913" s="102" t="str">
        <f>C913&amp;E913</f>
        <v/>
      </c>
      <c r="K913" s="105"/>
    </row>
    <row r="914" spans="1:11" ht="13.5">
      <c r="A914" s="102" t="str">
        <f>C914&amp;E914</f>
        <v/>
      </c>
      <c r="K914" s="105"/>
    </row>
    <row r="915" spans="1:11" ht="13.5">
      <c r="A915" s="102" t="str">
        <f>C915&amp;E915</f>
        <v/>
      </c>
      <c r="K915" s="105"/>
    </row>
    <row r="916" spans="1:11" ht="13.5">
      <c r="A916" s="102" t="str">
        <f>C916&amp;E916</f>
        <v/>
      </c>
      <c r="K916" s="105"/>
    </row>
    <row r="917" spans="1:11" ht="13.5">
      <c r="A917" s="102" t="str">
        <f>C917&amp;E917</f>
        <v/>
      </c>
      <c r="K917" s="105"/>
    </row>
    <row r="918" spans="1:11" ht="13.5">
      <c r="A918" s="102" t="str">
        <f>C918&amp;E918</f>
        <v/>
      </c>
      <c r="K918" s="105"/>
    </row>
    <row r="919" spans="1:11" ht="13.5">
      <c r="A919" s="102" t="str">
        <f>C919&amp;E919</f>
        <v/>
      </c>
      <c r="K919" s="105"/>
    </row>
    <row r="920" spans="1:11" ht="13.5">
      <c r="A920" s="102" t="str">
        <f>C920&amp;E920</f>
        <v/>
      </c>
      <c r="K920" s="105"/>
    </row>
    <row r="921" spans="1:11" ht="13.5">
      <c r="A921" s="102" t="str">
        <f>C921&amp;E921</f>
        <v/>
      </c>
      <c r="K921" s="105"/>
    </row>
    <row r="922" spans="1:11" ht="13.5">
      <c r="A922" s="102" t="str">
        <f>C922&amp;E922</f>
        <v/>
      </c>
      <c r="K922" s="105"/>
    </row>
    <row r="923" spans="1:11" ht="13.5">
      <c r="A923" s="102" t="str">
        <f>C923&amp;E923</f>
        <v/>
      </c>
      <c r="K923" s="105"/>
    </row>
    <row r="924" spans="1:11" ht="13.5">
      <c r="A924" s="102" t="str">
        <f>C924&amp;E924</f>
        <v/>
      </c>
      <c r="K924" s="105"/>
    </row>
    <row r="925" spans="1:11" ht="13.5">
      <c r="A925" s="102" t="str">
        <f>C925&amp;E925</f>
        <v/>
      </c>
      <c r="K925" s="105"/>
    </row>
    <row r="926" spans="1:11" ht="13.5">
      <c r="A926" s="102" t="str">
        <f>C926&amp;E926</f>
        <v/>
      </c>
      <c r="K926" s="105"/>
    </row>
    <row r="927" spans="1:11" ht="13.5">
      <c r="A927" s="102" t="str">
        <f>C927&amp;E927</f>
        <v/>
      </c>
      <c r="K927" s="105"/>
    </row>
    <row r="928" spans="1:11" ht="13.5">
      <c r="A928" s="102" t="str">
        <f>C928&amp;E928</f>
        <v/>
      </c>
      <c r="K928" s="105"/>
    </row>
    <row r="929" spans="1:11" ht="13.5">
      <c r="A929" s="102" t="str">
        <f>C929&amp;E929</f>
        <v/>
      </c>
      <c r="K929" s="105"/>
    </row>
    <row r="930" spans="1:11" ht="13.5">
      <c r="A930" s="102" t="str">
        <f>C930&amp;E930</f>
        <v/>
      </c>
      <c r="K930" s="105"/>
    </row>
    <row r="931" spans="1:11" ht="13.5">
      <c r="A931" s="102" t="str">
        <f>C931&amp;E931</f>
        <v/>
      </c>
      <c r="K931" s="105"/>
    </row>
    <row r="932" spans="1:11" ht="13.5">
      <c r="A932" s="102" t="str">
        <f>C932&amp;E932</f>
        <v/>
      </c>
      <c r="K932" s="105"/>
    </row>
    <row r="933" spans="1:11" ht="13.5">
      <c r="A933" s="102" t="str">
        <f>C933&amp;E933</f>
        <v/>
      </c>
      <c r="K933" s="105"/>
    </row>
    <row r="934" spans="1:11" ht="13.5">
      <c r="A934" s="102" t="str">
        <f>C934&amp;E934</f>
        <v/>
      </c>
      <c r="K934" s="105"/>
    </row>
    <row r="935" spans="1:11" ht="13.5">
      <c r="A935" s="102" t="str">
        <f>C935&amp;E935</f>
        <v/>
      </c>
      <c r="K935" s="105"/>
    </row>
    <row r="936" spans="1:11" ht="13.5">
      <c r="A936" s="102" t="str">
        <f>C936&amp;E936</f>
        <v/>
      </c>
      <c r="K936" s="105"/>
    </row>
    <row r="937" spans="1:11" ht="13.5">
      <c r="A937" s="102" t="str">
        <f>C937&amp;E937</f>
        <v/>
      </c>
      <c r="K937" s="105"/>
    </row>
    <row r="938" spans="1:11" ht="13.5">
      <c r="A938" s="102" t="str">
        <f>C938&amp;E938</f>
        <v/>
      </c>
      <c r="K938" s="105"/>
    </row>
    <row r="939" spans="1:11" ht="13.5">
      <c r="A939" s="102" t="str">
        <f>C939&amp;E939</f>
        <v/>
      </c>
      <c r="K939" s="105"/>
    </row>
    <row r="940" spans="1:11" ht="13.5">
      <c r="A940" s="102" t="str">
        <f>C940&amp;E940</f>
        <v/>
      </c>
      <c r="K940" s="105"/>
    </row>
    <row r="941" spans="1:11" ht="13.5">
      <c r="A941" s="102" t="str">
        <f>C941&amp;E941</f>
        <v/>
      </c>
      <c r="K941" s="105"/>
    </row>
    <row r="942" spans="1:11" ht="13.5">
      <c r="A942" s="102" t="str">
        <f>C942&amp;E942</f>
        <v/>
      </c>
      <c r="K942" s="105"/>
    </row>
    <row r="943" spans="1:11" ht="13.5">
      <c r="A943" s="102" t="str">
        <f>C943&amp;E943</f>
        <v/>
      </c>
      <c r="K943" s="105"/>
    </row>
    <row r="944" spans="1:11" ht="13.5">
      <c r="A944" s="102" t="str">
        <f>C944&amp;E944</f>
        <v/>
      </c>
      <c r="K944" s="105"/>
    </row>
    <row r="945" spans="1:11" ht="13.5">
      <c r="A945" s="102" t="str">
        <f>C945&amp;E945</f>
        <v/>
      </c>
      <c r="K945" s="105"/>
    </row>
    <row r="946" spans="1:11" ht="13.5">
      <c r="A946" s="102" t="str">
        <f>C946&amp;E946</f>
        <v/>
      </c>
      <c r="K946" s="105"/>
    </row>
    <row r="947" spans="1:11" ht="13.5">
      <c r="A947" s="102" t="str">
        <f>C947&amp;E947</f>
        <v/>
      </c>
      <c r="K947" s="105"/>
    </row>
    <row r="948" spans="1:11" ht="13.5">
      <c r="A948" s="102" t="str">
        <f>C948&amp;E948</f>
        <v/>
      </c>
      <c r="K948" s="105"/>
    </row>
    <row r="949" spans="1:11" ht="13.5">
      <c r="A949" s="102" t="str">
        <f>C949&amp;E949</f>
        <v/>
      </c>
      <c r="K949" s="105"/>
    </row>
    <row r="950" spans="1:11" ht="13.5">
      <c r="A950" s="102" t="str">
        <f>C950&amp;E950</f>
        <v/>
      </c>
      <c r="K950" s="105"/>
    </row>
    <row r="951" spans="1:11" ht="13.5">
      <c r="A951" s="102" t="str">
        <f>C951&amp;E951</f>
        <v/>
      </c>
      <c r="K951" s="105"/>
    </row>
    <row r="952" spans="1:11" ht="13.5">
      <c r="A952" s="102" t="str">
        <f>C952&amp;E952</f>
        <v/>
      </c>
      <c r="K952" s="105"/>
    </row>
    <row r="953" spans="1:11" ht="13.5">
      <c r="A953" s="102" t="str">
        <f>C953&amp;E953</f>
        <v/>
      </c>
      <c r="K953" s="105"/>
    </row>
    <row r="954" spans="1:11" ht="13.5">
      <c r="A954" s="102" t="str">
        <f>C954&amp;E954</f>
        <v/>
      </c>
      <c r="K954" s="105"/>
    </row>
    <row r="955" spans="1:11" ht="13.5">
      <c r="A955" s="102" t="str">
        <f>C955&amp;E955</f>
        <v/>
      </c>
      <c r="K955" s="105"/>
    </row>
    <row r="956" spans="1:11" ht="13.5">
      <c r="A956" s="102" t="str">
        <f>C956&amp;E956</f>
        <v/>
      </c>
      <c r="K956" s="105"/>
    </row>
    <row r="957" spans="1:11" ht="13.5">
      <c r="A957" s="102" t="str">
        <f>C957&amp;E957</f>
        <v/>
      </c>
      <c r="K957" s="105"/>
    </row>
    <row r="958" spans="1:11" ht="13.5">
      <c r="A958" s="102" t="str">
        <f>C958&amp;E958</f>
        <v/>
      </c>
      <c r="K958" s="105"/>
    </row>
    <row r="959" spans="1:11" ht="13.5">
      <c r="A959" s="102" t="str">
        <f>C959&amp;E959</f>
        <v/>
      </c>
      <c r="K959" s="105"/>
    </row>
    <row r="960" spans="1:11" ht="13.5">
      <c r="A960" s="102" t="str">
        <f>C960&amp;E960</f>
        <v/>
      </c>
      <c r="K960" s="105"/>
    </row>
    <row r="961" spans="1:11" ht="13.5">
      <c r="A961" s="102" t="str">
        <f>C961&amp;E961</f>
        <v/>
      </c>
      <c r="K961" s="105"/>
    </row>
    <row r="962" spans="1:11" ht="13.5">
      <c r="A962" s="102" t="str">
        <f>C962&amp;E962</f>
        <v/>
      </c>
      <c r="K962" s="105"/>
    </row>
    <row r="963" spans="1:11" ht="13.5">
      <c r="A963" s="102" t="str">
        <f>C963&amp;E963</f>
        <v/>
      </c>
      <c r="K963" s="105"/>
    </row>
    <row r="964" spans="1:11" ht="13.5">
      <c r="A964" s="102" t="str">
        <f>C964&amp;E964</f>
        <v/>
      </c>
      <c r="K964" s="105"/>
    </row>
    <row r="965" spans="1:11" ht="13.5">
      <c r="A965" s="102" t="str">
        <f>C965&amp;E965</f>
        <v/>
      </c>
      <c r="K965" s="105"/>
    </row>
    <row r="966" spans="1:11" ht="13.5">
      <c r="A966" s="102" t="str">
        <f>C966&amp;E966</f>
        <v/>
      </c>
      <c r="K966" s="105"/>
    </row>
    <row r="967" spans="1:11" ht="13.5">
      <c r="A967" s="102" t="str">
        <f>C967&amp;E967</f>
        <v/>
      </c>
      <c r="K967" s="105"/>
    </row>
    <row r="968" spans="1:11" ht="13.5">
      <c r="A968" s="102" t="str">
        <f>C968&amp;E968</f>
        <v/>
      </c>
      <c r="K968" s="105"/>
    </row>
    <row r="969" spans="1:11" ht="13.5">
      <c r="A969" s="102" t="str">
        <f>C969&amp;E969</f>
        <v/>
      </c>
      <c r="K969" s="105"/>
    </row>
    <row r="970" spans="1:11" ht="13.5">
      <c r="A970" s="102" t="str">
        <f>C970&amp;E970</f>
        <v/>
      </c>
      <c r="K970" s="105"/>
    </row>
    <row r="971" spans="1:11" ht="13.5">
      <c r="A971" s="102" t="str">
        <f>C971&amp;E971</f>
        <v/>
      </c>
      <c r="K971" s="105"/>
    </row>
    <row r="972" spans="1:11" ht="13.5">
      <c r="A972" s="102" t="str">
        <f>C972&amp;E972</f>
        <v/>
      </c>
      <c r="K972" s="105"/>
    </row>
    <row r="973" spans="1:11" ht="13.5">
      <c r="A973" s="102" t="str">
        <f>C973&amp;E973</f>
        <v/>
      </c>
      <c r="K973" s="105"/>
    </row>
    <row r="974" spans="1:11" ht="13.5">
      <c r="A974" s="102" t="str">
        <f>C974&amp;E974</f>
        <v/>
      </c>
      <c r="K974" s="105"/>
    </row>
    <row r="975" spans="1:11" ht="13.5">
      <c r="A975" s="102" t="str">
        <f>C975&amp;E975</f>
        <v/>
      </c>
      <c r="K975" s="105"/>
    </row>
    <row r="976" spans="1:11" ht="13.5">
      <c r="A976" s="102" t="str">
        <f>C976&amp;E976</f>
        <v/>
      </c>
      <c r="K976" s="105"/>
    </row>
    <row r="977" spans="1:11" ht="13.5">
      <c r="A977" s="102" t="str">
        <f>C977&amp;E977</f>
        <v/>
      </c>
      <c r="K977" s="105"/>
    </row>
    <row r="978" spans="1:11" ht="13.5">
      <c r="A978" s="102" t="str">
        <f>C978&amp;E978</f>
        <v/>
      </c>
      <c r="K978" s="105"/>
    </row>
    <row r="979" spans="1:11" ht="13.5">
      <c r="A979" s="102" t="str">
        <f>C979&amp;E979</f>
        <v/>
      </c>
      <c r="K979" s="105"/>
    </row>
    <row r="980" spans="1:11" ht="13.5">
      <c r="A980" s="102" t="str">
        <f>C980&amp;E980</f>
        <v/>
      </c>
      <c r="K980" s="105"/>
    </row>
    <row r="981" spans="1:11" ht="13.5">
      <c r="A981" s="102" t="str">
        <f>C981&amp;E981</f>
        <v/>
      </c>
      <c r="K981" s="105"/>
    </row>
    <row r="982" spans="1:11" ht="13.5">
      <c r="A982" s="102" t="str">
        <f>C982&amp;E982</f>
        <v/>
      </c>
      <c r="K982" s="105"/>
    </row>
    <row r="983" spans="1:11" ht="13.5">
      <c r="A983" s="102" t="str">
        <f>C983&amp;E983</f>
        <v/>
      </c>
      <c r="K983" s="105"/>
    </row>
    <row r="984" spans="1:11" ht="13.5">
      <c r="A984" s="102" t="str">
        <f>C984&amp;E984</f>
        <v/>
      </c>
      <c r="K984" s="105"/>
    </row>
    <row r="985" spans="1:11" ht="13.5">
      <c r="A985" s="102" t="str">
        <f>C985&amp;E985</f>
        <v/>
      </c>
      <c r="K985" s="105"/>
    </row>
    <row r="986" spans="1:11" ht="13.5">
      <c r="A986" s="102" t="str">
        <f>C986&amp;E986</f>
        <v/>
      </c>
      <c r="K986" s="105"/>
    </row>
    <row r="987" spans="1:11" ht="13.5">
      <c r="A987" s="102" t="str">
        <f>C987&amp;E987</f>
        <v/>
      </c>
      <c r="K987" s="105"/>
    </row>
    <row r="988" spans="1:11" ht="13.5">
      <c r="A988" s="102" t="str">
        <f>C988&amp;E988</f>
        <v/>
      </c>
      <c r="K988" s="105"/>
    </row>
    <row r="989" spans="1:11" ht="13.5">
      <c r="A989" s="102" t="str">
        <f>C989&amp;E989</f>
        <v/>
      </c>
      <c r="K989" s="105"/>
    </row>
    <row r="990" spans="1:11" ht="13.5">
      <c r="A990" s="102" t="str">
        <f>C990&amp;E990</f>
        <v/>
      </c>
      <c r="K990" s="105"/>
    </row>
    <row r="991" spans="1:11" ht="13.5">
      <c r="A991" s="102" t="str">
        <f>C991&amp;E991</f>
        <v/>
      </c>
      <c r="K991" s="105"/>
    </row>
    <row r="992" spans="1:11" ht="13.5">
      <c r="A992" s="102" t="str">
        <f>C992&amp;E992</f>
        <v/>
      </c>
      <c r="K992" s="105"/>
    </row>
    <row r="993" spans="1:11" ht="13.5">
      <c r="A993" s="102" t="str">
        <f>C993&amp;E993</f>
        <v/>
      </c>
      <c r="K993" s="105"/>
    </row>
    <row r="994" spans="1:11" ht="13.5">
      <c r="A994" s="102" t="str">
        <f>C994&amp;E994</f>
        <v/>
      </c>
      <c r="K994" s="105"/>
    </row>
    <row r="995" spans="1:11" ht="13.5">
      <c r="A995" s="102" t="str">
        <f>C995&amp;E995</f>
        <v/>
      </c>
      <c r="K995" s="105"/>
    </row>
    <row r="996" spans="1:11" ht="13.5">
      <c r="A996" s="102" t="str">
        <f>C996&amp;E996</f>
        <v/>
      </c>
      <c r="K996" s="105"/>
    </row>
    <row r="997" spans="1:11" ht="13.5">
      <c r="A997" s="102" t="str">
        <f>C997&amp;E997</f>
        <v/>
      </c>
      <c r="K997" s="105"/>
    </row>
    <row r="998" spans="1:11" ht="13.5">
      <c r="A998" s="102" t="str">
        <f>C998&amp;E998</f>
        <v/>
      </c>
      <c r="K998" s="105"/>
    </row>
    <row r="999" spans="1:11" ht="13.5">
      <c r="A999" s="102" t="str">
        <f>C999&amp;E999</f>
        <v/>
      </c>
      <c r="K999" s="105"/>
    </row>
    <row r="1000" spans="1:11" ht="13.5">
      <c r="A1000" s="102" t="str">
        <f>C1000&amp;E1000</f>
        <v/>
      </c>
      <c r="K1000" s="105"/>
    </row>
    <row r="1001" spans="1:11" ht="13.5">
      <c r="A1001" s="102" t="str">
        <f>C1001&amp;E1001</f>
        <v/>
      </c>
      <c r="K1001" s="105"/>
    </row>
    <row r="1002" spans="1:11" ht="13.5">
      <c r="A1002" s="102" t="str">
        <f>C1002&amp;E1002</f>
        <v/>
      </c>
      <c r="K1002" s="105"/>
    </row>
  </sheetData>
  <sortState xmlns:xlrd2="http://schemas.microsoft.com/office/spreadsheetml/2017/richdata2" ref="A6:L16">
    <sortCondition ref="B6:B1002"/>
    <sortCondition ref="C6:C1002"/>
  </sortState>
  <mergeCells count="3">
    <mergeCell ref="K1:K3"/>
    <mergeCell ref="C1:C3"/>
    <mergeCell ref="G1:H3"/>
  </mergeCells>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8" id="{83FDBC3D-B618-4459-90B9-32D7454E6C22}">
            <x14:iconSet iconSet="3Triangles">
              <x14:cfvo type="percent">
                <xm:f>0</xm:f>
              </x14:cfvo>
              <x14:cfvo type="percent">
                <xm:f>33</xm:f>
              </x14:cfvo>
              <x14:cfvo type="percent">
                <xm:f>67</xm:f>
              </x14:cfvo>
            </x14:iconSet>
          </x14:cfRule>
          <xm:sqref>J2</xm:sqref>
        </x14:conditionalFormatting>
        <x14:conditionalFormatting xmlns:xm="http://schemas.microsoft.com/office/excel/2006/main">
          <x14:cfRule type="iconSet" priority="32" id="{D85114C7-84CD-48E5-8FFD-628620D0F1C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L6:L25</xm:sqref>
        </x14:conditionalFormatting>
        <x14:conditionalFormatting xmlns:xm="http://schemas.microsoft.com/office/excel/2006/main">
          <x14:cfRule type="iconSet" priority="12" id="{1DB4E048-4C78-4102-8B34-C7CD46FE65A6}">
            <x14:iconSet iconSet="3Triangles">
              <x14:cfvo type="percent">
                <xm:f>0</xm:f>
              </x14:cfvo>
              <x14:cfvo type="percent">
                <xm:f>33</xm:f>
              </x14:cfvo>
              <x14:cfvo type="percent">
                <xm:f>67</xm:f>
              </x14:cfvo>
            </x14:iconSet>
          </x14:cfRule>
          <xm:sqref>J1</xm:sqref>
        </x14:conditionalFormatting>
        <x14:conditionalFormatting xmlns:xm="http://schemas.microsoft.com/office/excel/2006/main">
          <x14:cfRule type="iconSet" priority="9" id="{6372F467-F6CE-43FE-9795-DDF299348A21}">
            <x14:iconSet iconSet="3Triangles">
              <x14:cfvo type="percent">
                <xm:f>0</xm:f>
              </x14:cfvo>
              <x14:cfvo type="num" gte="0">
                <xm:f>-1E-13</xm:f>
              </x14:cfvo>
              <x14:cfvo type="num" gte="0">
                <xm:f>0</xm:f>
              </x14:cfvo>
            </x14:iconSet>
          </x14:cfRule>
          <xm:sqref>D1</xm:sqref>
        </x14:conditionalFormatting>
        <x14:conditionalFormatting xmlns:xm="http://schemas.microsoft.com/office/excel/2006/main">
          <x14:cfRule type="iconSet" priority="8" id="{227E2E35-C8B7-43C7-AC89-0B5663BDAEF2}">
            <x14:iconSet iconSet="3Triangles">
              <x14:cfvo type="percent">
                <xm:f>0</xm:f>
              </x14:cfvo>
              <x14:cfvo type="percent">
                <xm:f>33</xm:f>
              </x14:cfvo>
              <x14:cfvo type="percent">
                <xm:f>67</xm:f>
              </x14:cfvo>
            </x14:iconSet>
          </x14:cfRule>
          <xm:sqref>J3</xm:sqref>
        </x14:conditionalFormatting>
        <x14:conditionalFormatting xmlns:xm="http://schemas.microsoft.com/office/excel/2006/main">
          <x14:cfRule type="iconSet" priority="5" id="{BB9D7D4F-F68D-4253-87AF-CBCBEAEF8003}">
            <x14:iconSet iconSet="3Triangles">
              <x14:cfvo type="percent">
                <xm:f>0</xm:f>
              </x14:cfvo>
              <x14:cfvo type="num" gte="0">
                <xm:f>-1E-13</xm:f>
              </x14:cfvo>
              <x14:cfvo type="num" gte="0">
                <xm:f>0</xm:f>
              </x14:cfvo>
            </x14:iconSet>
          </x14:cfRule>
          <xm:sqref>D3</xm:sqref>
        </x14:conditionalFormatting>
        <x14:conditionalFormatting xmlns:xm="http://schemas.microsoft.com/office/excel/2006/main">
          <x14:cfRule type="iconSet" priority="4" id="{79AFE7BB-0955-49B1-8BBE-1357227621BD}">
            <x14:iconSet iconSet="3Triangles">
              <x14:cfvo type="percent">
                <xm:f>0</xm:f>
              </x14:cfvo>
              <x14:cfvo type="num" gte="0">
                <xm:f>-1E-13</xm:f>
              </x14:cfvo>
              <x14:cfvo type="num" gte="0">
                <xm:f>0</xm:f>
              </x14:cfvo>
            </x14:iconSet>
          </x14:cfRule>
          <xm:sqref>I1</xm:sqref>
        </x14:conditionalFormatting>
        <x14:conditionalFormatting xmlns:xm="http://schemas.microsoft.com/office/excel/2006/main">
          <x14:cfRule type="iconSet" priority="3" id="{5518F502-A7F0-4D18-A020-AA4C612C2F82}">
            <x14:iconSet iconSet="3Triangles">
              <x14:cfvo type="percent">
                <xm:f>0</xm:f>
              </x14:cfvo>
              <x14:cfvo type="num" gte="0">
                <xm:f>-1E-13</xm:f>
              </x14:cfvo>
              <x14:cfvo type="num" gte="0">
                <xm:f>0</xm:f>
              </x14:cfvo>
            </x14:iconSet>
          </x14:cfRule>
          <xm:sqref>I3</xm:sqref>
        </x14:conditionalFormatting>
        <x14:conditionalFormatting xmlns:xm="http://schemas.microsoft.com/office/excel/2006/main">
          <x14:cfRule type="iconSet" priority="2" id="{50897E25-E5A9-4ED9-B54F-12DB8FDAA3A5}">
            <x14:iconSet iconSet="3Triangles">
              <x14:cfvo type="percent">
                <xm:f>0</xm:f>
              </x14:cfvo>
              <x14:cfvo type="num" gte="0">
                <xm:f>-1E-13</xm:f>
              </x14:cfvo>
              <x14:cfvo type="num" gte="0">
                <xm:f>0</xm:f>
              </x14:cfvo>
            </x14:iconSet>
          </x14:cfRule>
          <xm:sqref>L1</xm:sqref>
        </x14:conditionalFormatting>
        <x14:conditionalFormatting xmlns:xm="http://schemas.microsoft.com/office/excel/2006/main">
          <x14:cfRule type="iconSet" priority="1" id="{59F16064-DF7F-472C-85AA-E43442E2D925}">
            <x14:iconSet iconSet="3Triangles">
              <x14:cfvo type="percent">
                <xm:f>0</xm:f>
              </x14:cfvo>
              <x14:cfvo type="num" gte="0">
                <xm:f>-1E-13</xm:f>
              </x14:cfvo>
              <x14:cfvo type="num" gte="0">
                <xm:f>0</xm:f>
              </x14:cfvo>
            </x14:iconSet>
          </x14:cfRule>
          <xm:sqref>L3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2884-8A70-4FC6-9FE7-ABD5A11D9AE4}">
  <dimension ref="A1:D76"/>
  <sheetViews>
    <sheetView workbookViewId="0">
      <selection activeCell="C5" sqref="C5"/>
    </sheetView>
  </sheetViews>
  <sheetFormatPr defaultRowHeight="15.75"/>
  <cols>
    <col min="1" max="1" width="66.42578125" style="28" bestFit="1" customWidth="1"/>
    <col min="2" max="2" width="11.42578125" style="28" bestFit="1" customWidth="1"/>
    <col min="3" max="3" width="121.140625" style="30" customWidth="1"/>
    <col min="4" max="4" width="17" style="28" customWidth="1"/>
    <col min="5" max="16384" width="9.140625" style="28"/>
  </cols>
  <sheetData>
    <row r="1" spans="1:4" ht="19.5">
      <c r="A1" s="31" t="s">
        <v>0</v>
      </c>
      <c r="B1" s="31" t="s">
        <v>40</v>
      </c>
      <c r="C1" s="32" t="s">
        <v>52</v>
      </c>
      <c r="D1" s="31" t="s">
        <v>53</v>
      </c>
    </row>
    <row r="2" spans="1:4" ht="194.25" customHeight="1">
      <c r="A2" s="28" t="e" vm="4">
        <v>#VALUE!</v>
      </c>
      <c r="B2" s="28" t="str" cm="1">
        <f t="array" ref="B2">_FV(A2,"Ticker symbol",TRUE)</f>
        <v>ADBE</v>
      </c>
      <c r="C2" s="30" t="str" cm="1">
        <f t="array" ref="C2">_FV(A2,"Description")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D2" s="29" cm="1">
        <f t="array" ref="D2">_FV(A2,"Employees")</f>
        <v>22634</v>
      </c>
    </row>
    <row r="3" spans="1:4" ht="194.25" customHeight="1">
      <c r="A3" s="28" t="e" vm="32">
        <v>#VALUE!</v>
      </c>
      <c r="B3" s="28" t="str" cm="1">
        <f t="array" ref="B3">_FV(A3,"Ticker symbol",TRUE)</f>
        <v>GOOG</v>
      </c>
      <c r="C3" s="30" t="str" cm="1">
        <f t="array" ref="C3">_FV(A3,"Description")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3" s="29" cm="1">
        <f t="array" ref="D3">_FV(A3,"Employees")</f>
        <v>123048</v>
      </c>
    </row>
    <row r="4" spans="1:4" ht="194.25" customHeight="1">
      <c r="A4" s="28" t="e" vm="123">
        <v>#VALUE!</v>
      </c>
      <c r="B4" s="28" t="str" cm="1">
        <f t="array" ref="B4">_FV(A4,"Ticker symbol",TRUE)</f>
        <v>GOOGL</v>
      </c>
      <c r="C4" s="30" t="str" cm="1">
        <f t="array" ref="C4">_FV(A4,"Description")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4" s="29" cm="1">
        <f t="array" ref="D4">_FV(A4,"Employees")</f>
        <v>123048</v>
      </c>
    </row>
    <row r="5" spans="1:4" ht="194.25" customHeight="1">
      <c r="A5" s="28" t="e" vm="7">
        <v>#VALUE!</v>
      </c>
      <c r="B5" s="28" t="str" cm="1">
        <f t="array" ref="B5">_FV(A5,"Ticker symbol",TRUE)</f>
        <v>AMZN</v>
      </c>
      <c r="C5" s="30" t="str" cm="1">
        <f t="array" ref="C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D5" s="29" cm="1">
        <f t="array" ref="D5">_FV(A5,"Employees")</f>
        <v>840400</v>
      </c>
    </row>
    <row r="6" spans="1:4" ht="194.25" customHeight="1">
      <c r="A6" s="28" t="e" vm="1">
        <v>#VALUE!</v>
      </c>
      <c r="B6" s="28" t="str" cm="1">
        <f t="array" ref="B6">_FV(A6,"Ticker symbol",TRUE)</f>
        <v>AAPL</v>
      </c>
      <c r="C6" s="30" t="str" cm="1">
        <f t="array" ref="C6">_FV(A6,"Description")</f>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c>
      <c r="D6" s="29" cm="1">
        <f t="array" ref="D6">_FV(A6,"Employees")</f>
        <v>137000</v>
      </c>
    </row>
    <row r="7" spans="1:4" ht="194.25" customHeight="1">
      <c r="A7" s="28" t="e" vm="70">
        <v>#VALUE!</v>
      </c>
      <c r="B7" s="28" t="str" cm="1">
        <f t="array" ref="B7">_FV(A7,"Ticker symbol",TRUE)</f>
        <v>T</v>
      </c>
      <c r="C7" s="30" t="str" cm="1">
        <f t="array" ref="C7">_FV(A7,"Description")</f>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c>
      <c r="D7" s="29" cm="1">
        <f t="array" ref="D7">_FV(A7,"Employees")</f>
        <v>244000</v>
      </c>
    </row>
    <row r="8" spans="1:4" ht="194.25" customHeight="1">
      <c r="A8" s="28" t="e" vm="8">
        <v>#VALUE!</v>
      </c>
      <c r="B8" s="28" t="str" cm="1">
        <f t="array" ref="B8">_FV(A8,"Ticker symbol",TRUE)</f>
        <v>BAC</v>
      </c>
      <c r="C8" s="30" t="str" cm="1">
        <f t="array" ref="C8">_FV(A8,"Description")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D8" s="29" cm="1">
        <f t="array" ref="D8">_FV(A8,"Employees")</f>
        <v>209000</v>
      </c>
    </row>
    <row r="9" spans="1:4" ht="194.25" customHeight="1">
      <c r="A9" s="28" t="e" vm="124">
        <v>#VALUE!</v>
      </c>
      <c r="B9" s="28" t="str" cm="1">
        <f t="array" ref="B9">_FV(A9,"Ticker symbol",TRUE)</f>
        <v>BA</v>
      </c>
      <c r="C9" s="30" t="str" cm="1">
        <f t="array" ref="C9">_FV(A9,"Description")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D9" s="29" cm="1">
        <f t="array" ref="D9">_FV(A9,"Employees")</f>
        <v>161100</v>
      </c>
    </row>
    <row r="10" spans="1:4" ht="194.25" customHeight="1">
      <c r="A10" s="28" t="e" vm="10">
        <v>#VALUE!</v>
      </c>
      <c r="B10" s="28" t="str" cm="1">
        <f t="array" ref="B10">_FV(A10,"Ticker symbol",TRUE)</f>
        <v>CHGG</v>
      </c>
      <c r="C10" s="30" t="str" cm="1">
        <f t="array" ref="C10">_FV(A10,"Description")</f>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c>
      <c r="D10" s="29" cm="1">
        <f t="array" ref="D10">_FV(A10,"Employees")</f>
        <v>1401</v>
      </c>
    </row>
    <row r="11" spans="1:4" ht="194.25" customHeight="1">
      <c r="A11" s="28" t="e" vm="19">
        <v>#VALUE!</v>
      </c>
      <c r="B11" s="28" t="str" cm="1">
        <f t="array" ref="B11">_FV(A11,"Ticker symbol",TRUE)</f>
        <v>CVX</v>
      </c>
      <c r="C11" s="30" t="str" cm="1">
        <f t="array" ref="C11">_FV(A11,"Description")</f>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c>
      <c r="D11" s="29" cm="1">
        <f t="array" ref="D11">_FV(A11,"Employees")</f>
        <v>48200</v>
      </c>
    </row>
    <row r="12" spans="1:4" ht="194.25" customHeight="1">
      <c r="A12" s="28" t="e" vm="17">
        <v>#VALUE!</v>
      </c>
      <c r="B12" s="28" t="str" cm="1">
        <f t="array" ref="B12">_FV(A12,"Ticker symbol",TRUE)</f>
        <v>CSCO</v>
      </c>
      <c r="C12" s="30" t="str" cm="1">
        <f t="array" ref="C12">_FV(A12,"Description")</f>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c>
      <c r="D12" s="29" cm="1">
        <f t="array" ref="D12">_FV(A12,"Employees")</f>
        <v>75900</v>
      </c>
    </row>
    <row r="13" spans="1:4" ht="194.25" customHeight="1">
      <c r="A13" s="28" t="e" vm="12">
        <v>#VALUE!</v>
      </c>
      <c r="B13" s="28" t="str" cm="1">
        <f t="array" ref="B13">_FV(A13,"Ticker symbol",TRUE)</f>
        <v>CLX</v>
      </c>
      <c r="C13" s="30" t="str" cm="1">
        <f t="array" ref="C13">_FV(A13,"Description")</f>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c>
      <c r="D13" s="29" cm="1">
        <f t="array" ref="D13">_FV(A13,"Employees")</f>
        <v>8800</v>
      </c>
    </row>
    <row r="14" spans="1:4" ht="194.25" customHeight="1">
      <c r="A14" s="28" t="e" vm="13">
        <v>#VALUE!</v>
      </c>
      <c r="B14" s="28" t="str" cm="1">
        <f t="array" ref="B14">_FV(A14,"Ticker symbol",TRUE)</f>
        <v>CME</v>
      </c>
      <c r="C14" s="30" t="str" cm="1">
        <f t="array" ref="C14">_FV(A14,"Description")</f>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c>
      <c r="D14" s="29" cm="1">
        <f t="array" ref="D14">_FV(A14,"Employees")</f>
        <v>4360</v>
      </c>
    </row>
    <row r="15" spans="1:4" ht="194.25" customHeight="1">
      <c r="A15" s="28" t="e" vm="39">
        <v>#VALUE!</v>
      </c>
      <c r="B15" s="28" t="str" cm="1">
        <f t="array" ref="B15">_FV(A15,"Ticker symbol",TRUE)</f>
        <v>KO</v>
      </c>
      <c r="C15" s="30" t="str" cm="1">
        <f t="array" ref="C15">_FV(A15,"Description")</f>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c>
      <c r="D15" s="29" cm="1">
        <f t="array" ref="D15">_FV(A15,"Employees")</f>
        <v>86200</v>
      </c>
    </row>
    <row r="16" spans="1:4" ht="194.25" customHeight="1">
      <c r="A16" s="28" t="e" vm="14">
        <v>#VALUE!</v>
      </c>
      <c r="B16" s="28" t="str" cm="1">
        <f t="array" ref="B16">_FV(A16,"Ticker symbol",TRUE)</f>
        <v>COST</v>
      </c>
      <c r="C16" s="30" t="str" cm="1">
        <f t="array" ref="C16">_FV(A16,"Description")</f>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c>
      <c r="D16" s="29" cm="1">
        <f t="array" ref="D16">_FV(A16,"Employees")</f>
        <v>149000</v>
      </c>
    </row>
    <row r="17" spans="1:4" ht="194.25" customHeight="1">
      <c r="A17" s="28" t="e" vm="9">
        <v>#VALUE!</v>
      </c>
      <c r="B17" s="28" t="str" cm="1">
        <f t="array" ref="B17">_FV(A17,"Ticker symbol",TRUE)</f>
        <v>CCI</v>
      </c>
      <c r="C17" s="30" t="str" cm="1">
        <f t="array" ref="C17">_FV(A17,"Description")</f>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c>
      <c r="D17" s="29" cm="1">
        <f t="array" ref="D17">_FV(A17,"Employees")</f>
        <v>5100</v>
      </c>
    </row>
    <row r="18" spans="1:4" ht="194.25" customHeight="1">
      <c r="A18" s="28" t="e" vm="18">
        <v>#VALUE!</v>
      </c>
      <c r="B18" s="28" t="str" cm="1">
        <f t="array" ref="B18">_FV(A18,"Ticker symbol",TRUE)</f>
        <v>CVS</v>
      </c>
      <c r="C18" s="30" t="str" cm="1">
        <f t="array" ref="C18">_FV(A18,"Description")</f>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c>
      <c r="D18" s="29" cm="1">
        <f t="array" ref="D18">_FV(A18,"Employees")</f>
        <v>290000</v>
      </c>
    </row>
    <row r="19" spans="1:4" ht="194.25" customHeight="1">
      <c r="A19" s="28" t="e" vm="20">
        <v>#VALUE!</v>
      </c>
      <c r="B19" s="28" t="str" cm="1">
        <f t="array" ref="B19">_FV(A19,"Ticker symbol",TRUE)</f>
        <v>DELL</v>
      </c>
      <c r="C19" s="30" t="str" cm="1">
        <f t="array" ref="C19">_FV(A19,"Description")</f>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c>
      <c r="D19" s="29" cm="1">
        <f t="array" ref="D19">_FV(A19,"Employees")</f>
        <v>165000</v>
      </c>
    </row>
    <row r="20" spans="1:4" ht="194.25" customHeight="1">
      <c r="A20" s="28" t="e" vm="25">
        <v>#VALUE!</v>
      </c>
      <c r="B20" s="28" t="str" cm="1">
        <f t="array" ref="B20">_FV(A20,"Ticker symbol",TRUE)</f>
        <v>DXCM</v>
      </c>
      <c r="C20" s="30" t="str" cm="1">
        <f t="array" ref="C20">_FV(A20,"Description")</f>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c>
      <c r="D20" s="29" cm="1">
        <f t="array" ref="D20">_FV(A20,"Employees")</f>
        <v>3900</v>
      </c>
    </row>
    <row r="21" spans="1:4" ht="194.25" customHeight="1">
      <c r="A21" s="28" t="e" vm="125">
        <v>#VALUE!</v>
      </c>
      <c r="B21" s="28" t="str" cm="1">
        <f t="array" ref="B21">_FV(A21,"Ticker symbol",TRUE)</f>
        <v>EBAYL</v>
      </c>
      <c r="C21" s="30" t="str" cm="1">
        <f t="array" ref="C21">_FV(A21,"Description")</f>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c>
      <c r="D21" s="29" cm="1">
        <f t="array" ref="D21">_FV(A21,"Employees")</f>
        <v>13300</v>
      </c>
    </row>
    <row r="22" spans="1:4" ht="194.25" customHeight="1">
      <c r="A22" s="28" t="e" vm="27">
        <v>#VALUE!</v>
      </c>
      <c r="B22" s="28" t="str" cm="1">
        <f t="array" ref="B22">_FV(A22,"Ticker symbol",TRUE)</f>
        <v>ECL</v>
      </c>
      <c r="C22" s="30" t="str" cm="1">
        <f t="array" ref="C22">_FV(A22,"Description")</f>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c>
      <c r="D22" s="29" cm="1">
        <f t="array" ref="D22">_FV(A22,"Employees")</f>
        <v>50200</v>
      </c>
    </row>
    <row r="23" spans="1:4" ht="194.25" customHeight="1">
      <c r="A23" s="28" t="e" vm="126">
        <v>#VALUE!</v>
      </c>
      <c r="B23" s="28" t="str" cm="1">
        <f t="array" ref="B23">_FV(A23,"Ticker symbol",TRUE)</f>
        <v>FB</v>
      </c>
      <c r="C23" s="30" t="str" cm="1">
        <f t="array" ref="C23">_FV(A23,"Description")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D23" s="29" cm="1">
        <f t="array" ref="D23">_FV(A23,"Employees")</f>
        <v>48268</v>
      </c>
    </row>
    <row r="24" spans="1:4" ht="194.25" customHeight="1">
      <c r="A24" s="28" t="e" vm="29">
        <v>#VALUE!</v>
      </c>
      <c r="B24" s="28" t="str" cm="1">
        <f t="array" ref="B24">_FV(A24,"Ticker symbol",TRUE)</f>
        <v>FIVN</v>
      </c>
      <c r="C24" s="30" t="str" cm="1">
        <f t="array" ref="C24">_FV(A24,"Description")</f>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c>
      <c r="D24" s="29" cm="1">
        <f t="array" ref="D24">_FV(A24,"Employees")</f>
        <v>1210</v>
      </c>
    </row>
    <row r="25" spans="1:4" ht="194.25" customHeight="1">
      <c r="A25" s="28" t="e" vm="31">
        <v>#VALUE!</v>
      </c>
      <c r="B25" s="28" t="str" cm="1">
        <f t="array" ref="B25">_FV(A25,"Ticker symbol",TRUE)</f>
        <v>GILD</v>
      </c>
      <c r="C25" s="30" t="str" cm="1">
        <f t="array" ref="C25">_FV(A25,"Description")</f>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c>
      <c r="D25" s="29" cm="1">
        <f t="array" ref="D25">_FV(A25,"Employees")</f>
        <v>11800</v>
      </c>
    </row>
    <row r="26" spans="1:4" ht="194.25" customHeight="1">
      <c r="A26" s="28" t="e" vm="33">
        <v>#VALUE!</v>
      </c>
      <c r="B26" s="28" t="str" cm="1">
        <f t="array" ref="B26">_FV(A26,"Ticker symbol",TRUE)</f>
        <v>HBI</v>
      </c>
      <c r="C26" s="30" t="str" cm="1">
        <f t="array" ref="C26">_FV(A26,"Description")</f>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c>
      <c r="D26" s="29" cm="1">
        <f t="array" ref="D26">_FV(A26,"Employees")</f>
        <v>63000</v>
      </c>
    </row>
    <row r="27" spans="1:4" ht="194.25" customHeight="1">
      <c r="A27" s="28" t="e" vm="34">
        <v>#VALUE!</v>
      </c>
      <c r="B27" s="28" t="str" cm="1">
        <f t="array" ref="B27">_FV(A27,"Ticker symbol",TRUE)</f>
        <v>HDB</v>
      </c>
      <c r="C27" s="30" t="str" cm="1">
        <f t="array" ref="C27">_FV(A27,"Description")</f>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c>
      <c r="D27" s="29" cm="1">
        <f t="array" ref="D27">_FV(A27,"Employees")</f>
        <v>116971</v>
      </c>
    </row>
    <row r="28" spans="1:4" ht="194.25" customHeight="1">
      <c r="A28" s="28" t="e" vm="127">
        <v>#VALUE!</v>
      </c>
      <c r="B28" s="28" t="str" cm="1">
        <f t="array" ref="B28">_FV(A28,"Ticker symbol",TRUE)</f>
        <v>HD</v>
      </c>
      <c r="C28" s="30" t="str" cm="1">
        <f t="array" ref="C28">_FV(A28,"Description")</f>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c>
      <c r="D28" s="29" cm="1">
        <f t="array" ref="D28">_FV(A28,"Employees")</f>
        <v>415700</v>
      </c>
    </row>
    <row r="29" spans="1:4" ht="194.25" customHeight="1">
      <c r="A29" s="28" t="e" vm="35">
        <v>#VALUE!</v>
      </c>
      <c r="B29" s="28" t="str" cm="1">
        <f t="array" ref="B29">_FV(A29,"Ticker symbol",TRUE)</f>
        <v>HON</v>
      </c>
      <c r="C29" s="30" t="str" cm="1">
        <f t="array" ref="C29">_FV(A29,"Description")</f>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c>
      <c r="D29" s="29" cm="1">
        <f t="array" ref="D29">_FV(A29,"Employees")</f>
        <v>113000</v>
      </c>
    </row>
    <row r="30" spans="1:4" ht="194.25" customHeight="1">
      <c r="A30" s="28" t="e" vm="37">
        <v>#VALUE!</v>
      </c>
      <c r="B30" s="28" t="str" cm="1">
        <f t="array" ref="B30">_FV(A30,"Ticker symbol",TRUE)</f>
        <v>JPM</v>
      </c>
      <c r="C30" s="30" t="str" cm="1">
        <f t="array" ref="C30">_FV(A30,"Description")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D30" s="29" cm="1">
        <f t="array" ref="D30">_FV(A30,"Employees")</f>
        <v>256720</v>
      </c>
    </row>
    <row r="31" spans="1:4" ht="194.25" customHeight="1">
      <c r="A31" s="28" t="e" vm="40">
        <v>#VALUE!</v>
      </c>
      <c r="B31" s="28" t="str" cm="1">
        <f t="array" ref="B31">_FV(A31,"Ticker symbol",TRUE)</f>
        <v>MA</v>
      </c>
      <c r="C31" s="30" t="str" cm="1">
        <f t="array" ref="C31">_FV(A31,"Description")</f>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c>
      <c r="D31" s="29" cm="1">
        <f t="array" ref="D31">_FV(A31,"Employees")</f>
        <v>18600</v>
      </c>
    </row>
    <row r="32" spans="1:4" ht="194.25" customHeight="1">
      <c r="A32" s="28" t="e" vm="128">
        <v>#VALUE!</v>
      </c>
      <c r="B32" s="28" t="str" cm="1">
        <f t="array" ref="B32">_FV(A32,"Ticker symbol",TRUE)</f>
        <v>MRK</v>
      </c>
      <c r="C32" s="30" t="str" cm="1">
        <f t="array" ref="C32">_FV(A32,"Description")</f>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c>
      <c r="D32" s="29" cm="1">
        <f t="array" ref="D32">_FV(A32,"Employees")</f>
        <v>71000</v>
      </c>
    </row>
    <row r="33" spans="1:4" ht="194.25" customHeight="1">
      <c r="A33" s="28" t="e" vm="44">
        <v>#VALUE!</v>
      </c>
      <c r="B33" s="28" t="str" cm="1">
        <f t="array" ref="B33">_FV(A33,"Ticker symbol",TRUE)</f>
        <v>MSFT</v>
      </c>
      <c r="C33" s="30" t="str" cm="1">
        <f t="array" ref="C33">_FV(A33,"Description")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D33" s="29" cm="1">
        <f t="array" ref="D33">_FV(A33,"Employees")</f>
        <v>144000</v>
      </c>
    </row>
    <row r="34" spans="1:4" ht="194.25" customHeight="1">
      <c r="A34" s="28" t="e" vm="46">
        <v>#VALUE!</v>
      </c>
      <c r="B34" s="28" t="str" cm="1">
        <f t="array" ref="B34">_FV(A34,"Ticker symbol",TRUE)</f>
        <v>NEE</v>
      </c>
      <c r="C34" s="30" t="str" cm="1">
        <f t="array" ref="C34">_FV(A34,"Description")</f>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c>
      <c r="D34" s="29" cm="1">
        <f t="array" ref="D34">_FV(A34,"Employees")</f>
        <v>8900</v>
      </c>
    </row>
    <row r="35" spans="1:4" ht="194.25" customHeight="1">
      <c r="A35" s="28" t="e" vm="49">
        <v>#VALUE!</v>
      </c>
      <c r="B35" s="28" t="str" cm="1">
        <f t="array" ref="B35">_FV(A35,"Ticker symbol",TRUE)</f>
        <v>NVDA</v>
      </c>
      <c r="C35" s="30" t="str" cm="1">
        <f t="array" ref="C35">_FV(A35,"Description")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D35" s="29" cm="1">
        <f t="array" ref="D35">_FV(A35,"Employees")</f>
        <v>13775</v>
      </c>
    </row>
    <row r="36" spans="1:4" ht="194.25" customHeight="1">
      <c r="A36" s="28" t="e" vm="58">
        <v>#VALUE!</v>
      </c>
      <c r="B36" s="28" t="str" cm="1">
        <f t="array" ref="B36">_FV(A36,"Ticker symbol",TRUE)</f>
        <v>PSX</v>
      </c>
      <c r="C36" s="30" t="str" cm="1">
        <f t="array" ref="C36">_FV(A36,"Description")</f>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c>
      <c r="D36" s="29" cm="1">
        <f t="array" ref="D36">_FV(A36,"Employees")</f>
        <v>14500</v>
      </c>
    </row>
    <row r="37" spans="1:4" ht="194.25" customHeight="1">
      <c r="A37" s="28" t="e" vm="56">
        <v>#VALUE!</v>
      </c>
      <c r="B37" s="28" t="str" cm="1">
        <f t="array" ref="B37">_FV(A37,"Ticker symbol",TRUE)</f>
        <v>PINS</v>
      </c>
      <c r="C37" s="30" t="str" cm="1">
        <f t="array" ref="C37">_FV(A37,"Description")</f>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c>
      <c r="D37" s="29" cm="1">
        <f t="array" ref="D37">_FV(A37,"Employees")</f>
        <v>2217</v>
      </c>
    </row>
    <row r="38" spans="1:4" ht="194.25" customHeight="1">
      <c r="A38" s="28" t="e" vm="21">
        <v>#VALUE!</v>
      </c>
      <c r="B38" s="28" t="str" cm="1">
        <f t="array" ref="B38">_FV(A38,"Ticker symbol",TRUE)</f>
        <v>DGX</v>
      </c>
      <c r="C38" s="30" t="str" cm="1">
        <f t="array" ref="C38">_FV(A38,"Description")</f>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c>
      <c r="D38" s="29" cm="1">
        <f t="array" ref="D38">_FV(A38,"Employees")</f>
        <v>47000</v>
      </c>
    </row>
    <row r="39" spans="1:4" ht="194.25" customHeight="1">
      <c r="A39" s="28" t="e" vm="62">
        <v>#VALUE!</v>
      </c>
      <c r="B39" s="28" t="str" cm="1">
        <f t="array" ref="B39">_FV(A39,"Ticker symbol",TRUE)</f>
        <v>RTX</v>
      </c>
      <c r="C39" s="30" t="str" cm="1">
        <f t="array" ref="C39">_FV(A39,"Description")</f>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c>
      <c r="D39" s="29" cm="1">
        <f t="array" ref="D39">_FV(A39,"Employees")</f>
        <v>243200</v>
      </c>
    </row>
    <row r="40" spans="1:4" ht="194.25" customHeight="1">
      <c r="A40" s="28" t="e" vm="61">
        <v>#VALUE!</v>
      </c>
      <c r="B40" s="28" t="str" cm="1">
        <f t="array" ref="B40">_FV(A40,"Ticker symbol",TRUE)</f>
        <v>ROST</v>
      </c>
      <c r="C40" s="30" t="str" cm="1">
        <f t="array" ref="C40">_FV(A40,"Description")</f>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c>
      <c r="D40" s="29" cm="1">
        <f t="array" ref="D40">_FV(A40,"Employees")</f>
        <v>92500</v>
      </c>
    </row>
    <row r="41" spans="1:4" ht="194.25" customHeight="1">
      <c r="A41" s="28" t="e" vm="16">
        <v>#VALUE!</v>
      </c>
      <c r="B41" s="28" t="str" cm="1">
        <f t="array" ref="B41">_FV(A41,"Ticker symbol",TRUE)</f>
        <v>CRM</v>
      </c>
      <c r="C41" s="30" t="str" cm="1">
        <f t="array" ref="C41">_FV(A41,"Description")</f>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c>
      <c r="D41" s="29" cm="1">
        <f t="array" ref="D41">_FV(A41,"Employees")</f>
        <v>49000</v>
      </c>
    </row>
    <row r="42" spans="1:4" ht="194.25" customHeight="1">
      <c r="A42" s="28" t="e" vm="71">
        <v>#VALUE!</v>
      </c>
      <c r="B42" s="28" t="str" cm="1">
        <f t="array" ref="B42">_FV(A42,"Ticker symbol",TRUE)</f>
        <v>TDOC</v>
      </c>
      <c r="C42" s="30" t="str" cm="1">
        <f t="array" ref="C42">_FV(A42,"Description")</f>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c>
      <c r="D42" s="29" cm="1">
        <f t="array" ref="D42">_FV(A42,"Employees")</f>
        <v>2588</v>
      </c>
    </row>
    <row r="43" spans="1:4" ht="194.25" customHeight="1">
      <c r="A43" s="28" t="e" vm="64">
        <v>#VALUE!</v>
      </c>
      <c r="B43" s="28" t="str" cm="1">
        <f t="array" ref="B43">_FV(A43,"Ticker symbol",TRUE)</f>
        <v>SHLL</v>
      </c>
      <c r="C43" s="30" t="str" cm="1">
        <f t="array" ref="C43">_FV(A43,"Description")</f>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c>
      <c r="D43" s="29" cm="1">
        <f t="array" ref="D43">_FV(A43,"Employees")</f>
        <v>4</v>
      </c>
    </row>
    <row r="44" spans="1:4" ht="194.25" customHeight="1">
      <c r="A44" s="28" t="e" vm="76">
        <v>#VALUE!</v>
      </c>
      <c r="B44" s="28" t="str" cm="1">
        <f t="array" ref="B44">_FV(A44,"Ticker symbol",TRUE)</f>
        <v>USB</v>
      </c>
      <c r="C44" s="30" t="str" cm="1">
        <f t="array" ref="C44">_FV(A44,"Description")</f>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c>
      <c r="D44" s="29" cm="1">
        <f t="array" ref="D44">_FV(A44,"Employees")</f>
        <v>69651</v>
      </c>
    </row>
    <row r="45" spans="1:4" ht="194.25" customHeight="1">
      <c r="A45" s="28" t="e" vm="74">
        <v>#VALUE!</v>
      </c>
      <c r="B45" s="28" t="str" cm="1">
        <f t="array" ref="B45">_FV(A45,"Ticker symbol",TRUE)</f>
        <v>UNH</v>
      </c>
      <c r="C45" s="30" t="str" cm="1">
        <f t="array" ref="C45">_FV(A45,"Description")</f>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c>
      <c r="D45" s="29" cm="1">
        <f t="array" ref="D45">_FV(A45,"Employees")</f>
        <v>325000</v>
      </c>
    </row>
    <row r="46" spans="1:4" ht="194.25" customHeight="1">
      <c r="A46" s="28" t="e" vm="77">
        <v>#VALUE!</v>
      </c>
      <c r="B46" s="28" t="str" cm="1">
        <f t="array" ref="B46">_FV(A46,"Ticker symbol",TRUE)</f>
        <v>V</v>
      </c>
      <c r="C46" s="30" t="str" cm="1">
        <f t="array" ref="C46">_FV(A46,"Description")</f>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c>
      <c r="D46" s="29" cm="1">
        <f t="array" ref="D46">_FV(A46,"Employees")</f>
        <v>19500</v>
      </c>
    </row>
    <row r="47" spans="1:4" ht="194.25" customHeight="1">
      <c r="A47" s="28" t="e" vm="83">
        <v>#VALUE!</v>
      </c>
      <c r="B47" s="28" t="str" cm="1">
        <f t="array" ref="B47">_FV(A47,"Ticker symbol",TRUE)</f>
        <v>WMT</v>
      </c>
      <c r="C47" s="30" t="str" cm="1">
        <f t="array" ref="C47">_FV(A47,"Description")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D47" s="29" cm="1">
        <f t="array" ref="D47">_FV(A47,"Employees")</f>
        <v>2200000</v>
      </c>
    </row>
    <row r="48" spans="1:4" ht="194.25" customHeight="1">
      <c r="A48" s="28" t="e" vm="82">
        <v>#VALUE!</v>
      </c>
      <c r="B48" s="28" t="str" cm="1">
        <f t="array" ref="B48">_FV(A48,"Ticker symbol",TRUE)</f>
        <v>WM</v>
      </c>
      <c r="C48" s="30" t="str" cm="1">
        <f t="array" ref="C48">_FV(A48,"Description")</f>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c>
      <c r="D48" s="29" cm="1">
        <f t="array" ref="D48">_FV(A48,"Employees")</f>
        <v>44900</v>
      </c>
    </row>
    <row r="49" spans="1:4" ht="194.25" customHeight="1">
      <c r="A49" s="28" t="e" vm="80">
        <v>#VALUE!</v>
      </c>
      <c r="B49" s="28" t="str" cm="1">
        <f t="array" ref="B49">_FV(A49,"Ticker symbol",TRUE)</f>
        <v>WFC</v>
      </c>
      <c r="C49" s="30" t="str" cm="1">
        <f t="array" ref="C49">_FV(A49,"Description")</f>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c>
      <c r="D49" s="29" cm="1">
        <f t="array" ref="D49">_FV(A49,"Employees")</f>
        <v>262800</v>
      </c>
    </row>
    <row r="50" spans="1:4" ht="194.25" customHeight="1">
      <c r="A50" s="28" t="e" vm="85">
        <v>#VALUE!</v>
      </c>
      <c r="B50" s="28" t="str" cm="1">
        <f t="array" ref="B50">_FV(A50,"Ticker symbol",TRUE)</f>
        <v>WST</v>
      </c>
      <c r="C50" s="30" t="str" cm="1">
        <f t="array" ref="C50">_FV(A50,"Description")</f>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c>
      <c r="D50" s="29" cm="1">
        <f t="array" ref="D50">_FV(A50,"Employees")</f>
        <v>8200</v>
      </c>
    </row>
    <row r="51" spans="1:4" ht="194.25" customHeight="1">
      <c r="A51" s="28" t="e" vm="81">
        <v>#VALUE!</v>
      </c>
      <c r="B51" s="28" t="str" cm="1">
        <f t="array" ref="B51">_FV(A51,"Ticker symbol",TRUE)</f>
        <v>WING</v>
      </c>
      <c r="C51" s="30" t="str" cm="1">
        <f t="array" ref="C51">_FV(A51,"Description")</f>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c>
      <c r="D51" s="29" cm="1">
        <f t="array" ref="D51">_FV(A51,"Employees")</f>
        <v>784</v>
      </c>
    </row>
    <row r="52" spans="1:4">
      <c r="A52"/>
    </row>
    <row r="53" spans="1:4">
      <c r="A53"/>
    </row>
    <row r="54" spans="1:4">
      <c r="A54"/>
    </row>
    <row r="55" spans="1:4">
      <c r="A55"/>
    </row>
    <row r="56" spans="1:4">
      <c r="A56"/>
    </row>
    <row r="57" spans="1:4">
      <c r="A57"/>
    </row>
    <row r="58" spans="1:4">
      <c r="A58"/>
    </row>
    <row r="59" spans="1:4">
      <c r="A59"/>
    </row>
    <row r="60" spans="1:4">
      <c r="A60"/>
    </row>
    <row r="61" spans="1:4">
      <c r="A61"/>
    </row>
    <row r="62" spans="1:4">
      <c r="A62"/>
    </row>
    <row r="63" spans="1:4">
      <c r="A63"/>
    </row>
    <row r="64" spans="1:4">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sheetData>
  <autoFilter ref="A1:D51" xr:uid="{743EFDB0-B01C-44F4-902C-7DCFE3DCA1FB}">
    <sortState xmlns:xlrd2="http://schemas.microsoft.com/office/spreadsheetml/2017/richdata2" ref="A2:D51">
      <sortCondition ref="A1:A51"/>
    </sortState>
  </autoFilter>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CFC4-5454-43F4-AA52-0F74A36F736C}">
  <sheetPr filterMode="1"/>
  <dimension ref="A1:AD81"/>
  <sheetViews>
    <sheetView workbookViewId="0">
      <pane ySplit="1" topLeftCell="A27" activePane="bottomLeft" state="frozen"/>
      <selection pane="bottomLeft" activeCell="B28" sqref="B28"/>
    </sheetView>
  </sheetViews>
  <sheetFormatPr defaultRowHeight="13.5" outlineLevelCol="1"/>
  <cols>
    <col min="1" max="1" width="16.5703125" style="1" customWidth="1"/>
    <col min="2" max="2" width="15.42578125" style="1" customWidth="1"/>
    <col min="3" max="3" width="50" style="1" bestFit="1" customWidth="1"/>
    <col min="4" max="4" width="14.85546875" style="1" customWidth="1" outlineLevel="1"/>
    <col min="5" max="5" width="17.28515625" style="1" customWidth="1" outlineLevel="1"/>
    <col min="6" max="6" width="42.140625" style="1" customWidth="1" outlineLevel="1"/>
    <col min="7" max="7" width="49.140625" style="1" customWidth="1" outlineLevel="1"/>
    <col min="8" max="8" width="14.42578125" style="11" customWidth="1" outlineLevel="1"/>
    <col min="9" max="9" width="11.42578125" style="11" customWidth="1" outlineLevel="1"/>
    <col min="10" max="12" width="10.42578125" style="11" customWidth="1" outlineLevel="1"/>
    <col min="13" max="13" width="8.7109375" style="11" customWidth="1" outlineLevel="1"/>
    <col min="14" max="14" width="12.28515625" style="12" customWidth="1" outlineLevel="1"/>
    <col min="15" max="15" width="13.28515625" style="11" customWidth="1" outlineLevel="1"/>
    <col min="16" max="16" width="12.5703125" style="11" customWidth="1" outlineLevel="1"/>
    <col min="17" max="17" width="11" style="11" customWidth="1" outlineLevel="1"/>
    <col min="18" max="18" width="12.42578125" style="11" customWidth="1" outlineLevel="1"/>
    <col min="19" max="19" width="13.7109375" style="5" bestFit="1" customWidth="1"/>
    <col min="20" max="20" width="11.7109375" style="1" customWidth="1"/>
    <col min="21" max="21" width="11.42578125" style="1" customWidth="1"/>
    <col min="22" max="27" width="9.140625" style="1"/>
    <col min="28" max="28" width="9.140625" style="14"/>
    <col min="29" max="29" width="16.42578125" style="14" customWidth="1"/>
    <col min="30" max="16384" width="9.140625" style="1"/>
  </cols>
  <sheetData>
    <row r="1" spans="1:30" s="6" customFormat="1" ht="47.25">
      <c r="A1" s="20" t="s">
        <v>54</v>
      </c>
      <c r="B1" s="20" t="s">
        <v>55</v>
      </c>
      <c r="C1" s="20" t="s">
        <v>56</v>
      </c>
      <c r="D1" s="20" t="s">
        <v>57</v>
      </c>
      <c r="E1" s="20" t="s">
        <v>58</v>
      </c>
      <c r="F1" s="20" t="s">
        <v>0</v>
      </c>
      <c r="G1" s="20" t="s">
        <v>4</v>
      </c>
      <c r="H1" s="21" t="s">
        <v>5</v>
      </c>
      <c r="I1" s="21" t="s">
        <v>6</v>
      </c>
      <c r="J1" s="21" t="s">
        <v>7</v>
      </c>
      <c r="K1" s="21" t="s">
        <v>8</v>
      </c>
      <c r="L1" s="21" t="s">
        <v>9</v>
      </c>
      <c r="M1" s="21" t="s">
        <v>10</v>
      </c>
      <c r="N1" s="22" t="s">
        <v>11</v>
      </c>
      <c r="O1" s="23" t="s">
        <v>12</v>
      </c>
      <c r="P1" s="23" t="s">
        <v>13</v>
      </c>
      <c r="Q1" s="23" t="s">
        <v>14</v>
      </c>
      <c r="R1" s="23" t="s">
        <v>17</v>
      </c>
      <c r="S1" s="24" t="s">
        <v>59</v>
      </c>
      <c r="T1" s="25" t="s">
        <v>60</v>
      </c>
      <c r="U1" s="25" t="s">
        <v>61</v>
      </c>
      <c r="V1" s="25" t="s">
        <v>62</v>
      </c>
      <c r="W1" s="25" t="s">
        <v>63</v>
      </c>
      <c r="X1" s="25" t="s">
        <v>64</v>
      </c>
      <c r="Y1" s="25" t="s">
        <v>65</v>
      </c>
      <c r="Z1" s="25" t="s">
        <v>66</v>
      </c>
      <c r="AA1" s="25" t="s">
        <v>67</v>
      </c>
      <c r="AB1" s="25" t="s">
        <v>68</v>
      </c>
      <c r="AC1" s="25" t="s">
        <v>69</v>
      </c>
    </row>
    <row r="2" spans="1:30" hidden="1">
      <c r="A2" s="2" t="s">
        <v>70</v>
      </c>
      <c r="B2" s="2" t="s">
        <v>71</v>
      </c>
      <c r="C2" s="2" t="e" vm="129">
        <v>#VALUE!</v>
      </c>
      <c r="D2" s="7">
        <v>1</v>
      </c>
      <c r="E2" s="2" t="s">
        <v>72</v>
      </c>
      <c r="F2" s="2" t="e" vm="130">
        <v>#VALUE!</v>
      </c>
      <c r="G2" s="2" t="str" cm="1">
        <f t="array" ref="G2">IFERROR(_FV(F2,"Industry"),"Not Applicable")</f>
        <v>Healthcare Equipment &amp; Supplies</v>
      </c>
      <c r="H2" s="9" cm="1">
        <f t="array" ref="H2">_FV(F2,"Previous close",TRUE)</f>
        <v>211.29</v>
      </c>
      <c r="I2" s="9" cm="1">
        <f t="array" ref="I2">_FV(F2,"Open")</f>
        <v>212.1</v>
      </c>
      <c r="J2" s="9" cm="1">
        <f t="array" ref="J2">_FV(F2,"High")</f>
        <v>212.1</v>
      </c>
      <c r="K2" s="9" cm="1">
        <f t="array" ref="K2">_FV(F2,"Low")</f>
        <v>205.15</v>
      </c>
      <c r="L2" s="9" cm="1">
        <f t="array" ref="L2">_FV(F2,"Price")</f>
        <v>207.82</v>
      </c>
      <c r="M2" s="8" cm="1">
        <f t="array" ref="M2">_FV(F2,"Change")</f>
        <v>-3.47</v>
      </c>
      <c r="N2" s="3" cm="1">
        <f t="array" ref="N2">_FV(F2,"Change (%)",TRUE)</f>
        <v>-1.6423E-2</v>
      </c>
      <c r="O2" s="10" cm="1">
        <f t="array" ref="O2">_FV(F2,"52 week high",TRUE)</f>
        <v>228.79</v>
      </c>
      <c r="P2" s="10" cm="1">
        <f t="array" ref="P2">_FV(F2,"52 week low",TRUE)</f>
        <v>115.56</v>
      </c>
      <c r="Q2" s="10">
        <f>IFERROR(_FV(F2,"P/E",TRUE),"")</f>
        <v>2619.5140000000001</v>
      </c>
      <c r="R2" s="4" cm="1">
        <f t="array" ref="R2">IFERROR(_FV(F2,"Beta"),"")</f>
        <v>0.8992</v>
      </c>
      <c r="S2" s="15" cm="1">
        <f t="array" ref="S2">_FV(C2,"Previous close",TRUE)</f>
        <v>27.31</v>
      </c>
      <c r="T2" s="16" cm="1">
        <f t="array" ref="T2">_FV(C2,"Price")</f>
        <v>27.29</v>
      </c>
      <c r="U2" s="16" cm="1">
        <f t="array" ref="U2">_FV(C2,"Change")</f>
        <v>-0.02</v>
      </c>
      <c r="V2" s="17" cm="1">
        <f t="array" ref="V2">_FV(C2,"Change (%)",TRUE)</f>
        <v>-7.3230000000000007E-4</v>
      </c>
      <c r="W2" s="17" cm="1">
        <f t="array" ref="W2">_FV(C2,"Expense ratio",TRUE)</f>
        <v>1.0800000000000001E-2</v>
      </c>
      <c r="X2" s="17" cm="1">
        <f t="array" ref="X2">_FV(C2,"Return (YTD)",TRUE)</f>
        <v>-7.6749999999999995E-3</v>
      </c>
      <c r="Y2" s="17" cm="1">
        <f t="array" ref="Y2">_FV(C2,"Return (1y)",TRUE)</f>
        <v>5.2599E-2</v>
      </c>
      <c r="Z2" s="17" cm="1">
        <f t="array" ref="Z2">_FV(C2,"Return (3y)",TRUE)</f>
        <v>0.138904</v>
      </c>
      <c r="AA2" s="17" cm="1">
        <f t="array" ref="AA2">_FV(C2,"Return (5y)",TRUE)</f>
        <v>0.116603</v>
      </c>
      <c r="AB2" s="18" cm="1">
        <f t="array" ref="AB2">_FV(C2,"Rating")</f>
        <v>4.7693000000000003</v>
      </c>
      <c r="AC2" s="19" t="str" cm="1">
        <f t="array" ref="AC2">IF(_FV(C2,"Net assets",TRUE) &gt; 1000000000, "$ " &amp; TEXT(_FV(C2,"Net assets",TRUE)/1000000000,"#.#") &amp; " Bn", IF(_FV(C2,"Net assets",TRUE) &gt; 1000000, "$ " &amp; TEXT(_FV(C2,"Net assets",TRUE)/1000000,"#.#") &amp; " Mn",  IF(_FV(C2,"Net assets",TRUE) &gt; 1000, "$ " &amp; TEXT(_FV(C2,"Net assets",TRUE)/1000,"#.#") &amp; " K", "$ " &amp;  TEXT(_FV(C2,"Net assets",TRUE),"#.#"))))</f>
        <v>$ 2.8 Bn</v>
      </c>
      <c r="AD2" s="13"/>
    </row>
    <row r="3" spans="1:30" hidden="1">
      <c r="A3" s="2" t="s">
        <v>70</v>
      </c>
      <c r="B3" s="2" t="s">
        <v>71</v>
      </c>
      <c r="C3" s="2" t="e" vm="129">
        <v>#VALUE!</v>
      </c>
      <c r="D3" s="7">
        <v>2</v>
      </c>
      <c r="E3" s="2" t="s">
        <v>73</v>
      </c>
      <c r="F3" s="2" t="e" vm="131">
        <v>#VALUE!</v>
      </c>
      <c r="G3" s="2" t="str" cm="1">
        <f t="array" ref="G3">IFERROR(_FV(F3,"Industry"),"Not Applicable")</f>
        <v>Machinery, Equipment &amp; Components</v>
      </c>
      <c r="H3" s="9" cm="1">
        <f t="array" ref="H3">_FV(F3,"Previous close",TRUE)</f>
        <v>126.61</v>
      </c>
      <c r="I3" s="9" cm="1">
        <f t="array" ref="I3">_FV(F3,"Open")</f>
        <v>126.28</v>
      </c>
      <c r="J3" s="9" cm="1">
        <f t="array" ref="J3">_FV(F3,"High")</f>
        <v>127.71</v>
      </c>
      <c r="K3" s="9" cm="1">
        <f t="array" ref="K3">_FV(F3,"Low")</f>
        <v>125.74</v>
      </c>
      <c r="L3" s="9" cm="1">
        <f t="array" ref="L3">_FV(F3,"Price")</f>
        <v>127.37</v>
      </c>
      <c r="M3" s="8" cm="1">
        <f t="array" ref="M3">_FV(F3,"Change")</f>
        <v>0.76</v>
      </c>
      <c r="N3" s="3" cm="1">
        <f t="array" ref="N3">_FV(F3,"Change (%)",TRUE)</f>
        <v>6.0029999999999997E-3</v>
      </c>
      <c r="O3" s="10" cm="1">
        <f t="array" ref="O3">_FV(F3,"52 week high",TRUE)</f>
        <v>132.09</v>
      </c>
      <c r="P3" s="10" cm="1">
        <f t="array" ref="P3">_FV(F3,"52 week low",TRUE)</f>
        <v>68.23</v>
      </c>
      <c r="Q3" s="10" cm="1">
        <f t="array" ref="Q3">IFERROR(_FV(F3,"P/E",TRUE),"")</f>
        <v>31.7423</v>
      </c>
      <c r="R3" s="4" cm="1">
        <f t="array" ref="R3">IFERROR(_FV(F3,"Beta"),"")</f>
        <v>0.93149999999999999</v>
      </c>
      <c r="S3" s="15" cm="1">
        <f t="array" ref="S3">_FV(C3,"Previous close",TRUE)</f>
        <v>27.31</v>
      </c>
      <c r="T3" s="16" cm="1">
        <f t="array" ref="T3">_FV(C3,"Price")</f>
        <v>27.29</v>
      </c>
      <c r="U3" s="16" cm="1">
        <f t="array" ref="U3">_FV(C3,"Change")</f>
        <v>-0.02</v>
      </c>
      <c r="V3" s="17" cm="1">
        <f t="array" ref="V3">_FV(C3,"Change (%)",TRUE)</f>
        <v>-7.3230000000000007E-4</v>
      </c>
      <c r="W3" s="17" cm="1">
        <f t="array" ref="W3">_FV(C3,"Expense ratio",TRUE)</f>
        <v>1.0800000000000001E-2</v>
      </c>
      <c r="X3" s="17" cm="1">
        <f t="array" ref="X3">_FV(C3,"Return (YTD)",TRUE)</f>
        <v>-7.6749999999999995E-3</v>
      </c>
      <c r="Y3" s="17" cm="1">
        <f t="array" ref="Y3">_FV(C3,"Return (1y)",TRUE)</f>
        <v>5.2599E-2</v>
      </c>
      <c r="Z3" s="17" cm="1">
        <f t="array" ref="Z3">_FV(C3,"Return (3y)",TRUE)</f>
        <v>0.138904</v>
      </c>
      <c r="AA3" s="17" cm="1">
        <f t="array" ref="AA3">_FV(C3,"Return (5y)",TRUE)</f>
        <v>0.116603</v>
      </c>
      <c r="AB3" s="18" cm="1">
        <f t="array" ref="AB3">_FV(C3,"Rating")</f>
        <v>4.7693000000000003</v>
      </c>
      <c r="AC3" s="19" t="str" cm="1">
        <f t="array" ref="AC3">IF(_FV(C3,"Net assets",TRUE) &gt; 1000000000, "$ " &amp; TEXT(_FV(C3,"Net assets",TRUE)/1000000000,"#.#") &amp; " Bn", IF(_FV(C3,"Net assets",TRUE) &gt; 1000000, "$ " &amp; TEXT(_FV(C3,"Net assets",TRUE)/1000000,"#.#") &amp; " Mn",  IF(_FV(C3,"Net assets",TRUE) &gt; 1000, "$ " &amp; TEXT(_FV(C3,"Net assets",TRUE)/1000,"#.#") &amp; " K", "$ " &amp;  TEXT(_FV(C3,"Net assets",TRUE),"#.#"))))</f>
        <v>$ 2.8 Bn</v>
      </c>
    </row>
    <row r="4" spans="1:30" hidden="1">
      <c r="A4" s="2" t="s">
        <v>70</v>
      </c>
      <c r="B4" s="2" t="s">
        <v>71</v>
      </c>
      <c r="C4" s="2" t="e" vm="129">
        <v>#VALUE!</v>
      </c>
      <c r="D4" s="7">
        <v>3</v>
      </c>
      <c r="E4" s="2" t="s">
        <v>74</v>
      </c>
      <c r="F4" s="2" t="e" vm="132">
        <v>#VALUE!</v>
      </c>
      <c r="G4" s="2" t="str" cm="1">
        <f t="array" ref="G4">IFERROR(_FV(F4,"Industry"),"Not Applicable")</f>
        <v>Professional &amp; Commercial Services</v>
      </c>
      <c r="H4" s="9" cm="1">
        <f t="array" ref="H4">_FV(F4,"Previous close",TRUE)</f>
        <v>113.94</v>
      </c>
      <c r="I4" s="9" cm="1">
        <f t="array" ref="I4">_FV(F4,"Open")</f>
        <v>113.61</v>
      </c>
      <c r="J4" s="9" cm="1">
        <f t="array" ref="J4">_FV(F4,"High")</f>
        <v>113.685</v>
      </c>
      <c r="K4" s="9" cm="1">
        <f t="array" ref="K4">_FV(F4,"Low")</f>
        <v>110.16</v>
      </c>
      <c r="L4" s="9" cm="1">
        <f t="array" ref="L4">_FV(F4,"Price")</f>
        <v>111.3</v>
      </c>
      <c r="M4" s="8" cm="1">
        <f t="array" ref="M4">_FV(F4,"Change")</f>
        <v>-2.64</v>
      </c>
      <c r="N4" s="3" cm="1">
        <f t="array" ref="N4">_FV(F4,"Change (%)",TRUE)</f>
        <v>-2.3170000000000003E-2</v>
      </c>
      <c r="O4" s="10" cm="1">
        <f t="array" ref="O4">_FV(F4,"52 week high",TRUE)</f>
        <v>144.1</v>
      </c>
      <c r="P4" s="10" cm="1">
        <f t="array" ref="P4">_FV(F4,"52 week low",TRUE)</f>
        <v>86.564999999999998</v>
      </c>
      <c r="Q4" s="10" cm="1">
        <f t="array" ref="Q4">IFERROR(_FV(F4,"P/E",TRUE),"")</f>
        <v>20.683</v>
      </c>
      <c r="R4" s="4" cm="1">
        <f t="array" ref="R4">IFERROR(_FV(F4,"Beta"),"")</f>
        <v>0.23069999999999999</v>
      </c>
      <c r="S4" s="15" cm="1">
        <f t="array" ref="S4">_FV(C4,"Previous close",TRUE)</f>
        <v>27.31</v>
      </c>
      <c r="T4" s="16" cm="1">
        <f t="array" ref="T4">_FV(C4,"Price")</f>
        <v>27.29</v>
      </c>
      <c r="U4" s="16" cm="1">
        <f t="array" ref="U4">_FV(C4,"Change")</f>
        <v>-0.02</v>
      </c>
      <c r="V4" s="17" cm="1">
        <f t="array" ref="V4">_FV(C4,"Change (%)",TRUE)</f>
        <v>-7.3230000000000007E-4</v>
      </c>
      <c r="W4" s="17" cm="1">
        <f t="array" ref="W4">_FV(C4,"Expense ratio",TRUE)</f>
        <v>1.0800000000000001E-2</v>
      </c>
      <c r="X4" s="17" cm="1">
        <f t="array" ref="X4">_FV(C4,"Return (YTD)",TRUE)</f>
        <v>-7.6749999999999995E-3</v>
      </c>
      <c r="Y4" s="17" cm="1">
        <f t="array" ref="Y4">_FV(C4,"Return (1y)",TRUE)</f>
        <v>5.2599E-2</v>
      </c>
      <c r="Z4" s="17" cm="1">
        <f t="array" ref="Z4">_FV(C4,"Return (3y)",TRUE)</f>
        <v>0.138904</v>
      </c>
      <c r="AA4" s="17" cm="1">
        <f t="array" ref="AA4">_FV(C4,"Return (5y)",TRUE)</f>
        <v>0.116603</v>
      </c>
      <c r="AB4" s="18" cm="1">
        <f t="array" ref="AB4">_FV(C4,"Rating")</f>
        <v>4.7693000000000003</v>
      </c>
      <c r="AC4" s="19" t="str" cm="1">
        <f t="array" ref="AC4">IF(_FV(C4,"Net assets",TRUE) &gt; 1000000000, "$ " &amp; TEXT(_FV(C4,"Net assets",TRUE)/1000000000,"#.#") &amp; " Bn", IF(_FV(C4,"Net assets",TRUE) &gt; 1000000, "$ " &amp; TEXT(_FV(C4,"Net assets",TRUE)/1000000,"#.#") &amp; " Mn",  IF(_FV(C4,"Net assets",TRUE) &gt; 1000, "$ " &amp; TEXT(_FV(C4,"Net assets",TRUE)/1000,"#.#") &amp; " K", "$ " &amp;  TEXT(_FV(C4,"Net assets",TRUE),"#.#"))))</f>
        <v>$ 2.8 Bn</v>
      </c>
    </row>
    <row r="5" spans="1:30" hidden="1">
      <c r="A5" s="2" t="s">
        <v>70</v>
      </c>
      <c r="B5" s="2" t="s">
        <v>71</v>
      </c>
      <c r="C5" s="2" t="e" vm="129">
        <v>#VALUE!</v>
      </c>
      <c r="D5" s="7">
        <v>4</v>
      </c>
      <c r="E5" s="2" t="s">
        <v>75</v>
      </c>
      <c r="F5" s="2" t="e" vm="133">
        <v>#VALUE!</v>
      </c>
      <c r="G5" s="2" t="str" cm="1">
        <f t="array" ref="G5">IFERROR(_FV(F5,"Industry"),"Not Applicable")</f>
        <v>Not Applicable</v>
      </c>
      <c r="H5" s="9" cm="1">
        <f t="array" ref="H5">_FV(F5,"Previous close",TRUE)</f>
        <v>207.13</v>
      </c>
      <c r="I5" s="9" cm="1">
        <f t="array" ref="I5">_FV(F5,"Open")</f>
        <v>207</v>
      </c>
      <c r="J5" s="9" cm="1">
        <f t="array" ref="J5">_FV(F5,"High")</f>
        <v>209.14</v>
      </c>
      <c r="K5" s="9" cm="1">
        <f t="array" ref="K5">_FV(F5,"Low")</f>
        <v>205.61590000000001</v>
      </c>
      <c r="L5" s="9" cm="1">
        <f t="array" ref="L5">_FV(F5,"Price")</f>
        <v>208.05</v>
      </c>
      <c r="M5" s="8" cm="1">
        <f t="array" ref="M5">_FV(F5,"Change")</f>
        <v>0.92</v>
      </c>
      <c r="N5" s="3" cm="1">
        <f t="array" ref="N5">_FV(F5,"Change (%)",TRUE)</f>
        <v>4.4419999999999998E-3</v>
      </c>
      <c r="O5" s="10" cm="1">
        <f t="array" ref="O5">_FV(F5,"52 week high",TRUE)</f>
        <v>226.22550000000001</v>
      </c>
      <c r="P5" s="10" cm="1">
        <f t="array" ref="P5">_FV(F5,"52 week low",TRUE)</f>
        <v>129.54</v>
      </c>
      <c r="Q5" s="10" t="str" cm="1">
        <f t="array" ref="Q5">IFERROR(_FV(F5,"P/E",TRUE),"")</f>
        <v/>
      </c>
      <c r="R5" s="4" cm="1">
        <f t="array" ref="R5">IFERROR(_FV(F5,"Beta"),"")</f>
        <v>1.0006999999999999</v>
      </c>
      <c r="S5" s="15" cm="1">
        <f t="array" ref="S5">_FV(C5,"Previous close",TRUE)</f>
        <v>27.31</v>
      </c>
      <c r="T5" s="16" cm="1">
        <f t="array" ref="T5">_FV(C5,"Price")</f>
        <v>27.29</v>
      </c>
      <c r="U5" s="16" cm="1">
        <f t="array" ref="U5">_FV(C5,"Change")</f>
        <v>-0.02</v>
      </c>
      <c r="V5" s="17" cm="1">
        <f t="array" ref="V5">_FV(C5,"Change (%)",TRUE)</f>
        <v>-7.3230000000000007E-4</v>
      </c>
      <c r="W5" s="17" cm="1">
        <f t="array" ref="W5">_FV(C5,"Expense ratio",TRUE)</f>
        <v>1.0800000000000001E-2</v>
      </c>
      <c r="X5" s="17" cm="1">
        <f t="array" ref="X5">_FV(C5,"Return (YTD)",TRUE)</f>
        <v>-7.6749999999999995E-3</v>
      </c>
      <c r="Y5" s="17" cm="1">
        <f t="array" ref="Y5">_FV(C5,"Return (1y)",TRUE)</f>
        <v>5.2599E-2</v>
      </c>
      <c r="Z5" s="17" cm="1">
        <f t="array" ref="Z5">_FV(C5,"Return (3y)",TRUE)</f>
        <v>0.138904</v>
      </c>
      <c r="AA5" s="17" cm="1">
        <f t="array" ref="AA5">_FV(C5,"Return (5y)",TRUE)</f>
        <v>0.116603</v>
      </c>
      <c r="AB5" s="18" cm="1">
        <f t="array" ref="AB5">_FV(C5,"Rating")</f>
        <v>4.7693000000000003</v>
      </c>
      <c r="AC5" s="19" t="str" cm="1">
        <f t="array" ref="AC5">IF(_FV(C5,"Net assets",TRUE) &gt; 1000000000, "$ " &amp; TEXT(_FV(C5,"Net assets",TRUE)/1000000000,"#.#") &amp; " Bn", IF(_FV(C5,"Net assets",TRUE) &gt; 1000000, "$ " &amp; TEXT(_FV(C5,"Net assets",TRUE)/1000000,"#.#") &amp; " Mn",  IF(_FV(C5,"Net assets",TRUE) &gt; 1000, "$ " &amp; TEXT(_FV(C5,"Net assets",TRUE)/1000,"#.#") &amp; " K", "$ " &amp;  TEXT(_FV(C5,"Net assets",TRUE),"#.#"))))</f>
        <v>$ 2.8 Bn</v>
      </c>
    </row>
    <row r="6" spans="1:30" hidden="1">
      <c r="A6" s="2" t="s">
        <v>70</v>
      </c>
      <c r="B6" s="2" t="s">
        <v>71</v>
      </c>
      <c r="C6" s="2" t="e" vm="129">
        <v>#VALUE!</v>
      </c>
      <c r="D6" s="7">
        <v>5</v>
      </c>
      <c r="E6" s="2" t="s">
        <v>76</v>
      </c>
      <c r="F6" s="2" t="e" vm="134">
        <v>#VALUE!</v>
      </c>
      <c r="G6" s="2" t="str" cm="1">
        <f t="array" ref="G6">IFERROR(_FV(F6,"Industry"),"Not Applicable")</f>
        <v>Healthcare Providers &amp; Services</v>
      </c>
      <c r="H6" s="9" cm="1">
        <f t="array" ref="H6">_FV(F6,"Previous close",TRUE)</f>
        <v>180.61</v>
      </c>
      <c r="I6" s="9" cm="1">
        <f t="array" ref="I6">_FV(F6,"Open")</f>
        <v>178.84</v>
      </c>
      <c r="J6" s="9" cm="1">
        <f t="array" ref="J6">_FV(F6,"High")</f>
        <v>182.2</v>
      </c>
      <c r="K6" s="9" cm="1">
        <f t="array" ref="K6">_FV(F6,"Low")</f>
        <v>178.15</v>
      </c>
      <c r="L6" s="9" cm="1">
        <f t="array" ref="L6">_FV(F6,"Price")</f>
        <v>181.32</v>
      </c>
      <c r="M6" s="8" cm="1">
        <f t="array" ref="M6">_FV(F6,"Change")</f>
        <v>0.71</v>
      </c>
      <c r="N6" s="3" cm="1">
        <f t="array" ref="N6">_FV(F6,"Change (%)",TRUE)</f>
        <v>3.9310000000000005E-3</v>
      </c>
      <c r="O6" s="10" cm="1">
        <f t="array" ref="O6">_FV(F6,"52 week high",TRUE)</f>
        <v>181.49</v>
      </c>
      <c r="P6" s="10" cm="1">
        <f t="array" ref="P6">_FV(F6,"52 week low",TRUE)</f>
        <v>100</v>
      </c>
      <c r="Q6" s="10" cm="1">
        <f t="array" ref="Q6">IFERROR(_FV(F6,"P/E",TRUE),"")</f>
        <v>57.061</v>
      </c>
      <c r="R6" s="4" cm="1">
        <f t="array" ref="R6">IFERROR(_FV(F6,"Beta"),"")</f>
        <v>0.48299999999999998</v>
      </c>
      <c r="S6" s="15" cm="1">
        <f t="array" ref="S6">_FV(C6,"Previous close",TRUE)</f>
        <v>27.31</v>
      </c>
      <c r="T6" s="16" cm="1">
        <f t="array" ref="T6">_FV(C6,"Price")</f>
        <v>27.29</v>
      </c>
      <c r="U6" s="16" cm="1">
        <f t="array" ref="U6">_FV(C6,"Change")</f>
        <v>-0.02</v>
      </c>
      <c r="V6" s="17" cm="1">
        <f t="array" ref="V6">_FV(C6,"Change (%)",TRUE)</f>
        <v>-7.3230000000000007E-4</v>
      </c>
      <c r="W6" s="17" cm="1">
        <f t="array" ref="W6">_FV(C6,"Expense ratio",TRUE)</f>
        <v>1.0800000000000001E-2</v>
      </c>
      <c r="X6" s="17" cm="1">
        <f t="array" ref="X6">_FV(C6,"Return (YTD)",TRUE)</f>
        <v>-7.6749999999999995E-3</v>
      </c>
      <c r="Y6" s="17" cm="1">
        <f t="array" ref="Y6">_FV(C6,"Return (1y)",TRUE)</f>
        <v>5.2599E-2</v>
      </c>
      <c r="Z6" s="17" cm="1">
        <f t="array" ref="Z6">_FV(C6,"Return (3y)",TRUE)</f>
        <v>0.138904</v>
      </c>
      <c r="AA6" s="17" cm="1">
        <f t="array" ref="AA6">_FV(C6,"Return (5y)",TRUE)</f>
        <v>0.116603</v>
      </c>
      <c r="AB6" s="18" cm="1">
        <f t="array" ref="AB6">_FV(C6,"Rating")</f>
        <v>4.7693000000000003</v>
      </c>
      <c r="AC6" s="19" t="str" cm="1">
        <f t="array" ref="AC6">IF(_FV(C6,"Net assets",TRUE) &gt; 1000000000, "$ " &amp; TEXT(_FV(C6,"Net assets",TRUE)/1000000000,"#.#") &amp; " Bn", IF(_FV(C6,"Net assets",TRUE) &gt; 1000000, "$ " &amp; TEXT(_FV(C6,"Net assets",TRUE)/1000000,"#.#") &amp; " Mn",  IF(_FV(C6,"Net assets",TRUE) &gt; 1000, "$ " &amp; TEXT(_FV(C6,"Net assets",TRUE)/1000,"#.#") &amp; " K", "$ " &amp;  TEXT(_FV(C6,"Net assets",TRUE),"#.#"))))</f>
        <v>$ 2.8 Bn</v>
      </c>
    </row>
    <row r="7" spans="1:30" hidden="1">
      <c r="A7" s="2" t="s">
        <v>70</v>
      </c>
      <c r="B7" s="2" t="s">
        <v>71</v>
      </c>
      <c r="C7" s="2" t="e" vm="129">
        <v>#VALUE!</v>
      </c>
      <c r="D7" s="7">
        <v>6</v>
      </c>
      <c r="E7" s="2" t="s">
        <v>77</v>
      </c>
      <c r="F7" s="2" t="e" vm="135">
        <v>#VALUE!</v>
      </c>
      <c r="G7" s="2" t="str" cm="1">
        <f t="array" ref="G7">IFERROR(_FV(F7,"Industry"),"Not Applicable")</f>
        <v>Software &amp; IT Services</v>
      </c>
      <c r="H7" s="9" cm="1">
        <f t="array" ref="H7">_FV(F7,"Previous close",TRUE)</f>
        <v>195.54</v>
      </c>
      <c r="I7" s="9" cm="1">
        <f t="array" ref="I7">_FV(F7,"Open")</f>
        <v>194.8</v>
      </c>
      <c r="J7" s="9" cm="1">
        <f t="array" ref="J7">_FV(F7,"High")</f>
        <v>200.98</v>
      </c>
      <c r="K7" s="9" cm="1">
        <f t="array" ref="K7">_FV(F7,"Low")</f>
        <v>194.19</v>
      </c>
      <c r="L7" s="9" cm="1">
        <f t="array" ref="L7">_FV(F7,"Price")</f>
        <v>199.56</v>
      </c>
      <c r="M7" s="8" cm="1">
        <f t="array" ref="M7">_FV(F7,"Change")</f>
        <v>4.0199999999999996</v>
      </c>
      <c r="N7" s="3" cm="1">
        <f t="array" ref="N7">_FV(F7,"Change (%)",TRUE)</f>
        <v>2.0558E-2</v>
      </c>
      <c r="O7" s="10" cm="1">
        <f t="array" ref="O7">_FV(F7,"52 week high",TRUE)</f>
        <v>288.58999999999997</v>
      </c>
      <c r="P7" s="10" cm="1">
        <f t="array" ref="P7">_FV(F7,"52 week low",TRUE)</f>
        <v>156.15</v>
      </c>
      <c r="Q7" s="10" cm="1">
        <f t="array" ref="Q7">IFERROR(_FV(F7,"P/E",TRUE),"")</f>
        <v>17.934999999999999</v>
      </c>
      <c r="R7" s="4" cm="1">
        <f t="array" ref="R7">IFERROR(_FV(F7,"Beta"),"")</f>
        <v>1.2188000000000001</v>
      </c>
      <c r="S7" s="15" cm="1">
        <f t="array" ref="S7">_FV(C7,"Previous close",TRUE)</f>
        <v>27.31</v>
      </c>
      <c r="T7" s="16" cm="1">
        <f t="array" ref="T7">_FV(C7,"Price")</f>
        <v>27.29</v>
      </c>
      <c r="U7" s="16" cm="1">
        <f t="array" ref="U7">_FV(C7,"Change")</f>
        <v>-0.02</v>
      </c>
      <c r="V7" s="17" cm="1">
        <f t="array" ref="V7">_FV(C7,"Change (%)",TRUE)</f>
        <v>-7.3230000000000007E-4</v>
      </c>
      <c r="W7" s="17" cm="1">
        <f t="array" ref="W7">_FV(C7,"Expense ratio",TRUE)</f>
        <v>1.0800000000000001E-2</v>
      </c>
      <c r="X7" s="17" cm="1">
        <f t="array" ref="X7">_FV(C7,"Return (YTD)",TRUE)</f>
        <v>-7.6749999999999995E-3</v>
      </c>
      <c r="Y7" s="17" cm="1">
        <f t="array" ref="Y7">_FV(C7,"Return (1y)",TRUE)</f>
        <v>5.2599E-2</v>
      </c>
      <c r="Z7" s="17" cm="1">
        <f t="array" ref="Z7">_FV(C7,"Return (3y)",TRUE)</f>
        <v>0.138904</v>
      </c>
      <c r="AA7" s="17" cm="1">
        <f t="array" ref="AA7">_FV(C7,"Return (5y)",TRUE)</f>
        <v>0.116603</v>
      </c>
      <c r="AB7" s="18" cm="1">
        <f t="array" ref="AB7">_FV(C7,"Rating")</f>
        <v>4.7693000000000003</v>
      </c>
      <c r="AC7" s="19" t="str" cm="1">
        <f t="array" ref="AC7">IF(_FV(C7,"Net assets",TRUE) &gt; 1000000000, "$ " &amp; TEXT(_FV(C7,"Net assets",TRUE)/1000000000,"#.#") &amp; " Bn", IF(_FV(C7,"Net assets",TRUE) &gt; 1000000, "$ " &amp; TEXT(_FV(C7,"Net assets",TRUE)/1000000,"#.#") &amp; " Mn",  IF(_FV(C7,"Net assets",TRUE) &gt; 1000, "$ " &amp; TEXT(_FV(C7,"Net assets",TRUE)/1000,"#.#") &amp; " K", "$ " &amp;  TEXT(_FV(C7,"Net assets",TRUE),"#.#"))))</f>
        <v>$ 2.8 Bn</v>
      </c>
    </row>
    <row r="8" spans="1:30" hidden="1">
      <c r="A8" s="2" t="s">
        <v>70</v>
      </c>
      <c r="B8" s="2" t="s">
        <v>71</v>
      </c>
      <c r="C8" s="2" t="e" vm="129">
        <v>#VALUE!</v>
      </c>
      <c r="D8" s="7">
        <v>7</v>
      </c>
      <c r="E8" s="2" t="s">
        <v>78</v>
      </c>
      <c r="F8" s="2" t="e" vm="29">
        <v>#VALUE!</v>
      </c>
      <c r="G8" s="2" t="str" cm="1">
        <f t="array" ref="G8">IFERROR(_FV(F8,"Industry"),"Not Applicable")</f>
        <v>Software &amp; IT Services</v>
      </c>
      <c r="H8" s="9" cm="1">
        <f t="array" ref="H8">_FV(F8,"Previous close",TRUE)</f>
        <v>120.94</v>
      </c>
      <c r="I8" s="9" cm="1">
        <f t="array" ref="I8">_FV(F8,"Open")</f>
        <v>120.51</v>
      </c>
      <c r="J8" s="9" cm="1">
        <f t="array" ref="J8">_FV(F8,"High")</f>
        <v>120.895</v>
      </c>
      <c r="K8" s="9" cm="1">
        <f t="array" ref="K8">_FV(F8,"Low")</f>
        <v>117.77</v>
      </c>
      <c r="L8" s="9" cm="1">
        <f t="array" ref="L8">_FV(F8,"Price")</f>
        <v>119.06</v>
      </c>
      <c r="M8" s="8" cm="1">
        <f t="array" ref="M8">_FV(F8,"Change")</f>
        <v>-1.88</v>
      </c>
      <c r="N8" s="3" cm="1">
        <f t="array" ref="N8">_FV(F8,"Change (%)",TRUE)</f>
        <v>-1.5545E-2</v>
      </c>
      <c r="O8" s="10" cm="1">
        <f t="array" ref="O8">_FV(F8,"52 week high",TRUE)</f>
        <v>122.19</v>
      </c>
      <c r="P8" s="10" cm="1">
        <f t="array" ref="P8">_FV(F8,"52 week low",TRUE)</f>
        <v>46.215000000000003</v>
      </c>
      <c r="Q8" s="10" cm="1">
        <f t="array" ref="Q8">IFERROR(_FV(F8,"P/E",TRUE),"")</f>
        <v>141.64619999999999</v>
      </c>
      <c r="R8" s="4" cm="1">
        <f t="array" ref="R8">IFERROR(_FV(F8,"Beta"),"")</f>
        <v>0.74760000000000004</v>
      </c>
      <c r="S8" s="15" cm="1">
        <f t="array" ref="S8">_FV(C8,"Previous close",TRUE)</f>
        <v>27.31</v>
      </c>
      <c r="T8" s="16" cm="1">
        <f t="array" ref="T8">_FV(C8,"Price")</f>
        <v>27.29</v>
      </c>
      <c r="U8" s="16" cm="1">
        <f t="array" ref="U8">_FV(C8,"Change")</f>
        <v>-0.02</v>
      </c>
      <c r="V8" s="17" cm="1">
        <f t="array" ref="V8">_FV(C8,"Change (%)",TRUE)</f>
        <v>-7.3230000000000007E-4</v>
      </c>
      <c r="W8" s="17" cm="1">
        <f t="array" ref="W8">_FV(C8,"Expense ratio",TRUE)</f>
        <v>1.0800000000000001E-2</v>
      </c>
      <c r="X8" s="17" cm="1">
        <f t="array" ref="X8">_FV(C8,"Return (YTD)",TRUE)</f>
        <v>-7.6749999999999995E-3</v>
      </c>
      <c r="Y8" s="17" cm="1">
        <f t="array" ref="Y8">_FV(C8,"Return (1y)",TRUE)</f>
        <v>5.2599E-2</v>
      </c>
      <c r="Z8" s="17" cm="1">
        <f t="array" ref="Z8">_FV(C8,"Return (3y)",TRUE)</f>
        <v>0.138904</v>
      </c>
      <c r="AA8" s="17" cm="1">
        <f t="array" ref="AA8">_FV(C8,"Return (5y)",TRUE)</f>
        <v>0.116603</v>
      </c>
      <c r="AB8" s="18" cm="1">
        <f t="array" ref="AB8">_FV(C8,"Rating")</f>
        <v>4.7693000000000003</v>
      </c>
      <c r="AC8" s="19" t="str" cm="1">
        <f t="array" ref="AC8">IF(_FV(C8,"Net assets",TRUE) &gt; 1000000000, "$ " &amp; TEXT(_FV(C8,"Net assets",TRUE)/1000000000,"#.#") &amp; " Bn", IF(_FV(C8,"Net assets",TRUE) &gt; 1000000, "$ " &amp; TEXT(_FV(C8,"Net assets",TRUE)/1000000,"#.#") &amp; " Mn",  IF(_FV(C8,"Net assets",TRUE) &gt; 1000, "$ " &amp; TEXT(_FV(C8,"Net assets",TRUE)/1000,"#.#") &amp; " K", "$ " &amp;  TEXT(_FV(C8,"Net assets",TRUE),"#.#"))))</f>
        <v>$ 2.8 Bn</v>
      </c>
    </row>
    <row r="9" spans="1:30" hidden="1">
      <c r="A9" s="2" t="s">
        <v>70</v>
      </c>
      <c r="B9" s="2" t="s">
        <v>71</v>
      </c>
      <c r="C9" s="2" t="e" vm="129">
        <v>#VALUE!</v>
      </c>
      <c r="D9" s="7">
        <v>8</v>
      </c>
      <c r="E9" s="2" t="s">
        <v>79</v>
      </c>
      <c r="F9" s="2" t="e" vm="136">
        <v>#VALUE!</v>
      </c>
      <c r="G9" s="2" t="str" cm="1">
        <f t="array" ref="G9">IFERROR(_FV(F9,"Industry"),"Not Applicable")</f>
        <v>Software &amp; IT Services</v>
      </c>
      <c r="H9" s="9" cm="1">
        <f t="array" ref="H9">_FV(F9,"Previous close",TRUE)</f>
        <v>151.97</v>
      </c>
      <c r="I9" s="9" cm="1">
        <f t="array" ref="I9">_FV(F9,"Open")</f>
        <v>150.59</v>
      </c>
      <c r="J9" s="9" cm="1">
        <f t="array" ref="J9">_FV(F9,"High")</f>
        <v>152.36500000000001</v>
      </c>
      <c r="K9" s="9" cm="1">
        <f t="array" ref="K9">_FV(F9,"Low")</f>
        <v>146.38499999999999</v>
      </c>
      <c r="L9" s="9" cm="1">
        <f t="array" ref="L9">_FV(F9,"Price")</f>
        <v>147.18</v>
      </c>
      <c r="M9" s="8" cm="1">
        <f t="array" ref="M9">_FV(F9,"Change")</f>
        <v>-4.79</v>
      </c>
      <c r="N9" s="3" cm="1">
        <f t="array" ref="N9">_FV(F9,"Change (%)",TRUE)</f>
        <v>-3.1518999999999998E-2</v>
      </c>
      <c r="O9" s="10" cm="1">
        <f t="array" ref="O9">_FV(F9,"52 week high",TRUE)</f>
        <v>165.79</v>
      </c>
      <c r="P9" s="10" cm="1">
        <f t="array" ref="P9">_FV(F9,"52 week low",TRUE)</f>
        <v>59.85</v>
      </c>
      <c r="Q9" s="10" t="str" cm="1">
        <f t="array" ref="Q9">IFERROR(_FV(F9,"P/E",TRUE),"")</f>
        <v/>
      </c>
      <c r="R9" s="4" cm="1">
        <f t="array" ref="R9">IFERROR(_FV(F9,"Beta"),"")</f>
        <v>0.49980000000000002</v>
      </c>
      <c r="S9" s="15" cm="1">
        <f t="array" ref="S9">_FV(C9,"Previous close",TRUE)</f>
        <v>27.31</v>
      </c>
      <c r="T9" s="16" cm="1">
        <f t="array" ref="T9">_FV(C9,"Price")</f>
        <v>27.29</v>
      </c>
      <c r="U9" s="16" cm="1">
        <f t="array" ref="U9">_FV(C9,"Change")</f>
        <v>-0.02</v>
      </c>
      <c r="V9" s="17" cm="1">
        <f t="array" ref="V9">_FV(C9,"Change (%)",TRUE)</f>
        <v>-7.3230000000000007E-4</v>
      </c>
      <c r="W9" s="17" cm="1">
        <f t="array" ref="W9">_FV(C9,"Expense ratio",TRUE)</f>
        <v>1.0800000000000001E-2</v>
      </c>
      <c r="X9" s="17" cm="1">
        <f t="array" ref="X9">_FV(C9,"Return (YTD)",TRUE)</f>
        <v>-7.6749999999999995E-3</v>
      </c>
      <c r="Y9" s="17" cm="1">
        <f t="array" ref="Y9">_FV(C9,"Return (1y)",TRUE)</f>
        <v>5.2599E-2</v>
      </c>
      <c r="Z9" s="17" cm="1">
        <f t="array" ref="Z9">_FV(C9,"Return (3y)",TRUE)</f>
        <v>0.138904</v>
      </c>
      <c r="AA9" s="17" cm="1">
        <f t="array" ref="AA9">_FV(C9,"Return (5y)",TRUE)</f>
        <v>0.116603</v>
      </c>
      <c r="AB9" s="18" cm="1">
        <f t="array" ref="AB9">_FV(C9,"Rating")</f>
        <v>4.7693000000000003</v>
      </c>
      <c r="AC9" s="19" t="str" cm="1">
        <f t="array" ref="AC9">IF(_FV(C9,"Net assets",TRUE) &gt; 1000000000, "$ " &amp; TEXT(_FV(C9,"Net assets",TRUE)/1000000000,"#.#") &amp; " Bn", IF(_FV(C9,"Net assets",TRUE) &gt; 1000000, "$ " &amp; TEXT(_FV(C9,"Net assets",TRUE)/1000000,"#.#") &amp; " Mn",  IF(_FV(C9,"Net assets",TRUE) &gt; 1000, "$ " &amp; TEXT(_FV(C9,"Net assets",TRUE)/1000,"#.#") &amp; " K", "$ " &amp;  TEXT(_FV(C9,"Net assets",TRUE),"#.#"))))</f>
        <v>$ 2.8 Bn</v>
      </c>
    </row>
    <row r="10" spans="1:30" hidden="1">
      <c r="A10" s="2" t="s">
        <v>70</v>
      </c>
      <c r="B10" s="2" t="s">
        <v>71</v>
      </c>
      <c r="C10" s="2" t="e" vm="129">
        <v>#VALUE!</v>
      </c>
      <c r="D10" s="7">
        <v>9</v>
      </c>
      <c r="E10" s="2" t="s">
        <v>80</v>
      </c>
      <c r="F10" s="2" t="e" vm="137">
        <v>#VALUE!</v>
      </c>
      <c r="G10" s="2" t="str" cm="1">
        <f t="array" ref="G10">IFERROR(_FV(F10,"Industry"),"Not Applicable")</f>
        <v>Healthcare Equipment &amp; Supplies</v>
      </c>
      <c r="H10" s="9" cm="1">
        <f t="array" ref="H10">_FV(F10,"Previous close",TRUE)</f>
        <v>236.47</v>
      </c>
      <c r="I10" s="9" cm="1">
        <f t="array" ref="I10">_FV(F10,"Open")</f>
        <v>235.66</v>
      </c>
      <c r="J10" s="9" cm="1">
        <f t="array" ref="J10">_FV(F10,"High")</f>
        <v>237.58</v>
      </c>
      <c r="K10" s="9" cm="1">
        <f t="array" ref="K10">_FV(F10,"Low")</f>
        <v>230.29499999999999</v>
      </c>
      <c r="L10" s="9" cm="1">
        <f t="array" ref="L10">_FV(F10,"Price")</f>
        <v>231.13</v>
      </c>
      <c r="M10" s="8" cm="1">
        <f t="array" ref="M10">_FV(F10,"Change")</f>
        <v>-5.34</v>
      </c>
      <c r="N10" s="3" cm="1">
        <f t="array" ref="N10">_FV(F10,"Change (%)",TRUE)</f>
        <v>-2.2582000000000001E-2</v>
      </c>
      <c r="O10" s="10" cm="1">
        <f t="array" ref="O10">_FV(F10,"52 week high",TRUE)</f>
        <v>258</v>
      </c>
      <c r="P10" s="10" cm="1">
        <f t="array" ref="P10">_FV(F10,"52 week low",TRUE)</f>
        <v>139.36000000000001</v>
      </c>
      <c r="Q10" s="10" cm="1">
        <f t="array" ref="Q10">IFERROR(_FV(F10,"P/E",TRUE),"")</f>
        <v>64.126800000000003</v>
      </c>
      <c r="R10" s="4" cm="1">
        <f t="array" ref="R10">IFERROR(_FV(F10,"Beta"),"")</f>
        <v>0.9083</v>
      </c>
      <c r="S10" s="15" cm="1">
        <f t="array" ref="S10">_FV(C10,"Previous close",TRUE)</f>
        <v>27.31</v>
      </c>
      <c r="T10" s="16" cm="1">
        <f t="array" ref="T10">_FV(C10,"Price")</f>
        <v>27.29</v>
      </c>
      <c r="U10" s="16" cm="1">
        <f t="array" ref="U10">_FV(C10,"Change")</f>
        <v>-0.02</v>
      </c>
      <c r="V10" s="17" cm="1">
        <f t="array" ref="V10">_FV(C10,"Change (%)",TRUE)</f>
        <v>-7.3230000000000007E-4</v>
      </c>
      <c r="W10" s="17" cm="1">
        <f t="array" ref="W10">_FV(C10,"Expense ratio",TRUE)</f>
        <v>1.0800000000000001E-2</v>
      </c>
      <c r="X10" s="17" cm="1">
        <f t="array" ref="X10">_FV(C10,"Return (YTD)",TRUE)</f>
        <v>-7.6749999999999995E-3</v>
      </c>
      <c r="Y10" s="17" cm="1">
        <f t="array" ref="Y10">_FV(C10,"Return (1y)",TRUE)</f>
        <v>5.2599E-2</v>
      </c>
      <c r="Z10" s="17" cm="1">
        <f t="array" ref="Z10">_FV(C10,"Return (3y)",TRUE)</f>
        <v>0.138904</v>
      </c>
      <c r="AA10" s="17" cm="1">
        <f t="array" ref="AA10">_FV(C10,"Return (5y)",TRUE)</f>
        <v>0.116603</v>
      </c>
      <c r="AB10" s="18" cm="1">
        <f t="array" ref="AB10">_FV(C10,"Rating")</f>
        <v>4.7693000000000003</v>
      </c>
      <c r="AC10" s="19" t="str" cm="1">
        <f t="array" ref="AC10">IF(_FV(C10,"Net assets",TRUE) &gt; 1000000000, "$ " &amp; TEXT(_FV(C10,"Net assets",TRUE)/1000000000,"#.#") &amp; " Bn", IF(_FV(C10,"Net assets",TRUE) &gt; 1000000, "$ " &amp; TEXT(_FV(C10,"Net assets",TRUE)/1000000,"#.#") &amp; " Mn",  IF(_FV(C10,"Net assets",TRUE) &gt; 1000, "$ " &amp; TEXT(_FV(C10,"Net assets",TRUE)/1000,"#.#") &amp; " K", "$ " &amp;  TEXT(_FV(C10,"Net assets",TRUE),"#.#"))))</f>
        <v>$ 2.8 Bn</v>
      </c>
    </row>
    <row r="11" spans="1:30" hidden="1">
      <c r="A11" s="2" t="s">
        <v>70</v>
      </c>
      <c r="B11" s="2" t="s">
        <v>81</v>
      </c>
      <c r="C11" s="2" t="e" vm="138">
        <v>#VALUE!</v>
      </c>
      <c r="D11" s="7">
        <v>1</v>
      </c>
      <c r="E11" s="2" t="s">
        <v>82</v>
      </c>
      <c r="F11" s="2" t="e" vm="139">
        <v>#VALUE!</v>
      </c>
      <c r="G11" s="2" t="str" cm="1">
        <f t="array" ref="G11">IFERROR(_FV(F11,"Industry"),"Not Applicable")</f>
        <v>Software &amp; IT Services</v>
      </c>
      <c r="H11" s="9" cm="1">
        <f t="array" ref="H11">_FV(F11,"Previous close",TRUE)</f>
        <v>212.42</v>
      </c>
      <c r="I11" s="9" cm="1">
        <f t="array" ref="I11">_FV(F11,"Open")</f>
        <v>212.53</v>
      </c>
      <c r="J11" s="9" cm="1">
        <f t="array" ref="J11">_FV(F11,"High")</f>
        <v>213.4</v>
      </c>
      <c r="K11" s="9" cm="1">
        <f t="array" ref="K11">_FV(F11,"Low")</f>
        <v>204.15</v>
      </c>
      <c r="L11" s="9" cm="1">
        <f t="array" ref="L11">_FV(F11,"Price")</f>
        <v>210.11</v>
      </c>
      <c r="M11" s="8" cm="1">
        <f t="array" ref="M11">_FV(F11,"Change")</f>
        <v>-2.31</v>
      </c>
      <c r="N11" s="3" cm="1">
        <f t="array" ref="N11">_FV(F11,"Change (%)",TRUE)</f>
        <v>-1.0874999999999999E-2</v>
      </c>
      <c r="O11" s="10" cm="1">
        <f t="array" ref="O11">_FV(F11,"52 week high",TRUE)</f>
        <v>217</v>
      </c>
      <c r="P11" s="10" cm="1">
        <f t="array" ref="P11">_FV(F11,"52 week low",TRUE)</f>
        <v>43.13</v>
      </c>
      <c r="Q11" s="10" t="str" cm="1">
        <f t="array" ref="Q11">IFERROR(_FV(F11,"P/E",TRUE),"")</f>
        <v/>
      </c>
      <c r="R11" s="4" t="str" cm="1">
        <f t="array" ref="R11">IFERROR(_FV(F11,"Beta"),"")</f>
        <v/>
      </c>
      <c r="S11" s="15" cm="1">
        <f t="array" ref="S11">_FV(C11,"Previous close",TRUE)</f>
        <v>71.489999999999995</v>
      </c>
      <c r="T11" s="16" cm="1">
        <f t="array" ref="T11">_FV(C11,"Price")</f>
        <v>71.45</v>
      </c>
      <c r="U11" s="16" cm="1">
        <f t="array" ref="U11">_FV(C11,"Change")</f>
        <v>-0.04</v>
      </c>
      <c r="V11" s="17" cm="1">
        <f t="array" ref="V11">_FV(C11,"Change (%)",TRUE)</f>
        <v>-5.5949999999999999E-4</v>
      </c>
      <c r="W11" s="17" cm="1">
        <f t="array" ref="W11">_FV(C11,"Expense ratio",TRUE)</f>
        <v>7.000000000000001E-4</v>
      </c>
      <c r="X11" s="17" cm="1">
        <f t="array" ref="X11">_FV(C11,"Return (YTD)",TRUE)</f>
        <v>1.6794E-2</v>
      </c>
      <c r="Y11" s="17" cm="1">
        <f t="array" ref="Y11">_FV(C11,"Return (1y)",TRUE)</f>
        <v>7.3166999999999996E-2</v>
      </c>
      <c r="Z11" s="17" cm="1">
        <f t="array" ref="Z11">_FV(C11,"Return (3y)",TRUE)</f>
        <v>0.12034700000000001</v>
      </c>
      <c r="AA11" s="17" cm="1">
        <f t="array" ref="AA11">_FV(C11,"Return (5y)",TRUE)</f>
        <v>9.4971E-2</v>
      </c>
      <c r="AB11" s="18" cm="1">
        <f t="array" ref="AB11">_FV(C11,"Rating")</f>
        <v>0</v>
      </c>
      <c r="AC11" s="19" t="str" cm="1">
        <f t="array" ref="AC11">IF(_FV(C11,"Net assets",TRUE) &gt; 1000000000, "$ " &amp; TEXT(_FV(C11,"Net assets",TRUE)/1000000000,"#.#") &amp; " Bn", IF(_FV(C11,"Net assets",TRUE) &gt; 1000000, "$ " &amp; TEXT(_FV(C11,"Net assets",TRUE)/1000000,"#.#") &amp; " Mn",  IF(_FV(C11,"Net assets",TRUE) &gt; 1000, "$ " &amp; TEXT(_FV(C11,"Net assets",TRUE)/1000,"#.#") &amp; " K", "$ " &amp;  TEXT(_FV(C11,"Net assets",TRUE),"#.#"))))</f>
        <v>$ 12. Bn</v>
      </c>
    </row>
    <row r="12" spans="1:30" hidden="1">
      <c r="A12" s="2" t="s">
        <v>70</v>
      </c>
      <c r="B12" s="2" t="s">
        <v>81</v>
      </c>
      <c r="C12" s="2" t="e" vm="138">
        <v>#VALUE!</v>
      </c>
      <c r="D12" s="7">
        <v>2</v>
      </c>
      <c r="E12" s="2" t="s">
        <v>83</v>
      </c>
      <c r="F12" s="2" t="e" vm="140">
        <v>#VALUE!</v>
      </c>
      <c r="G12" s="2" t="str" cm="1">
        <f t="array" ref="G12">IFERROR(_FV(F12,"Industry"),"Not Applicable")</f>
        <v>Biotechnology &amp; Medical Research</v>
      </c>
      <c r="H12" s="9" cm="1">
        <f t="array" ref="H12">_FV(F12,"Previous close",TRUE)</f>
        <v>64.97</v>
      </c>
      <c r="I12" s="9" cm="1">
        <f t="array" ref="I12">_FV(F12,"Open")</f>
        <v>64.650000000000006</v>
      </c>
      <c r="J12" s="9" cm="1">
        <f t="array" ref="J12">_FV(F12,"High")</f>
        <v>64.930000000000007</v>
      </c>
      <c r="K12" s="9" cm="1">
        <f t="array" ref="K12">_FV(F12,"Low")</f>
        <v>62.32</v>
      </c>
      <c r="L12" s="9" cm="1">
        <f t="array" ref="L12">_FV(F12,"Price")</f>
        <v>62.61</v>
      </c>
      <c r="M12" s="8" cm="1">
        <f t="array" ref="M12">_FV(F12,"Change")</f>
        <v>-2.36</v>
      </c>
      <c r="N12" s="3" cm="1">
        <f t="array" ref="N12">_FV(F12,"Change (%)",TRUE)</f>
        <v>-3.6324000000000002E-2</v>
      </c>
      <c r="O12" s="10" cm="1">
        <f t="array" ref="O12">_FV(F12,"52 week high",TRUE)</f>
        <v>87</v>
      </c>
      <c r="P12" s="10" cm="1">
        <f t="array" ref="P12">_FV(F12,"52 week low",TRUE)</f>
        <v>11.54</v>
      </c>
      <c r="Q12" s="10" t="str" cm="1">
        <f t="array" ref="Q12">IFERROR(_FV(F12,"P/E",TRUE),"")</f>
        <v/>
      </c>
      <c r="R12" s="4" t="str" cm="1">
        <f t="array" ref="R12">IFERROR(_FV(F12,"Beta"),"")</f>
        <v/>
      </c>
      <c r="S12" s="15" cm="1">
        <f t="array" ref="S12">_FV(C12,"Previous close",TRUE)</f>
        <v>71.489999999999995</v>
      </c>
      <c r="T12" s="16" cm="1">
        <f t="array" ref="T12">_FV(C12,"Price")</f>
        <v>71.45</v>
      </c>
      <c r="U12" s="16" cm="1">
        <f t="array" ref="U12">_FV(C12,"Change")</f>
        <v>-0.04</v>
      </c>
      <c r="V12" s="17" cm="1">
        <f t="array" ref="V12">_FV(C12,"Change (%)",TRUE)</f>
        <v>-5.5949999999999999E-4</v>
      </c>
      <c r="W12" s="17" cm="1">
        <f t="array" ref="W12">_FV(C12,"Expense ratio",TRUE)</f>
        <v>7.000000000000001E-4</v>
      </c>
      <c r="X12" s="17" cm="1">
        <f t="array" ref="X12">_FV(C12,"Return (YTD)",TRUE)</f>
        <v>1.6794E-2</v>
      </c>
      <c r="Y12" s="17" cm="1">
        <f t="array" ref="Y12">_FV(C12,"Return (1y)",TRUE)</f>
        <v>7.3166999999999996E-2</v>
      </c>
      <c r="Z12" s="17" cm="1">
        <f t="array" ref="Z12">_FV(C12,"Return (3y)",TRUE)</f>
        <v>0.12034700000000001</v>
      </c>
      <c r="AA12" s="17" cm="1">
        <f t="array" ref="AA12">_FV(C12,"Return (5y)",TRUE)</f>
        <v>9.4971E-2</v>
      </c>
      <c r="AB12" s="18" cm="1">
        <f t="array" ref="AB12">_FV(C12,"Rating")</f>
        <v>0</v>
      </c>
      <c r="AC12" s="19" t="str" cm="1">
        <f t="array" ref="AC12">IF(_FV(C12,"Net assets",TRUE) &gt; 1000000000, "$ " &amp; TEXT(_FV(C12,"Net assets",TRUE)/1000000000,"#.#") &amp; " Bn", IF(_FV(C12,"Net assets",TRUE) &gt; 1000000, "$ " &amp; TEXT(_FV(C12,"Net assets",TRUE)/1000000,"#.#") &amp; " Mn",  IF(_FV(C12,"Net assets",TRUE) &gt; 1000, "$ " &amp; TEXT(_FV(C12,"Net assets",TRUE)/1000,"#.#") &amp; " K", "$ " &amp;  TEXT(_FV(C12,"Net assets",TRUE),"#.#"))))</f>
        <v>$ 12. Bn</v>
      </c>
    </row>
    <row r="13" spans="1:30" hidden="1">
      <c r="A13" s="2" t="s">
        <v>70</v>
      </c>
      <c r="B13" s="2" t="s">
        <v>81</v>
      </c>
      <c r="C13" s="2" t="e" vm="138">
        <v>#VALUE!</v>
      </c>
      <c r="D13" s="7">
        <v>3</v>
      </c>
      <c r="E13" s="2" t="s">
        <v>84</v>
      </c>
      <c r="F13" s="2" t="e" vm="85">
        <v>#VALUE!</v>
      </c>
      <c r="G13" s="2" t="str" cm="1">
        <f t="array" ref="G13">IFERROR(_FV(F13,"Industry"),"Not Applicable")</f>
        <v>Healthcare Equipment &amp; Supplies</v>
      </c>
      <c r="H13" s="9" cm="1">
        <f t="array" ref="H13">_FV(F13,"Previous close",TRUE)</f>
        <v>235.93</v>
      </c>
      <c r="I13" s="9" cm="1">
        <f t="array" ref="I13">_FV(F13,"Open")</f>
        <v>235.83</v>
      </c>
      <c r="J13" s="9" cm="1">
        <f t="array" ref="J13">_FV(F13,"High")</f>
        <v>235.94499999999999</v>
      </c>
      <c r="K13" s="9" cm="1">
        <f t="array" ref="K13">_FV(F13,"Low")</f>
        <v>229.93</v>
      </c>
      <c r="L13" s="9" cm="1">
        <f t="array" ref="L13">_FV(F13,"Price")</f>
        <v>232.23</v>
      </c>
      <c r="M13" s="8" cm="1">
        <f t="array" ref="M13">_FV(F13,"Change")</f>
        <v>-3.7</v>
      </c>
      <c r="N13" s="3" cm="1">
        <f t="array" ref="N13">_FV(F13,"Change (%)",TRUE)</f>
        <v>-1.5682999999999999E-2</v>
      </c>
      <c r="O13" s="10" cm="1">
        <f t="array" ref="O13">_FV(F13,"52 week high",TRUE)</f>
        <v>236.61</v>
      </c>
      <c r="P13" s="10" cm="1">
        <f t="array" ref="P13">_FV(F13,"52 week low",TRUE)</f>
        <v>120.12</v>
      </c>
      <c r="Q13" s="10" cm="1">
        <f t="array" ref="Q13">IFERROR(_FV(F13,"P/E",TRUE),"")</f>
        <v>68.304500000000004</v>
      </c>
      <c r="R13" s="4" cm="1">
        <f t="array" ref="R13">IFERROR(_FV(F13,"Beta"),"")</f>
        <v>1.1189</v>
      </c>
      <c r="S13" s="15" cm="1">
        <f t="array" ref="S13">_FV(C13,"Previous close",TRUE)</f>
        <v>71.489999999999995</v>
      </c>
      <c r="T13" s="16" cm="1">
        <f t="array" ref="T13">_FV(C13,"Price")</f>
        <v>71.45</v>
      </c>
      <c r="U13" s="16" cm="1">
        <f t="array" ref="U13">_FV(C13,"Change")</f>
        <v>-0.04</v>
      </c>
      <c r="V13" s="17" cm="1">
        <f t="array" ref="V13">_FV(C13,"Change (%)",TRUE)</f>
        <v>-5.5949999999999999E-4</v>
      </c>
      <c r="W13" s="17" cm="1">
        <f t="array" ref="W13">_FV(C13,"Expense ratio",TRUE)</f>
        <v>7.000000000000001E-4</v>
      </c>
      <c r="X13" s="17" cm="1">
        <f t="array" ref="X13">_FV(C13,"Return (YTD)",TRUE)</f>
        <v>1.6794E-2</v>
      </c>
      <c r="Y13" s="17" cm="1">
        <f t="array" ref="Y13">_FV(C13,"Return (1y)",TRUE)</f>
        <v>7.3166999999999996E-2</v>
      </c>
      <c r="Z13" s="17" cm="1">
        <f t="array" ref="Z13">_FV(C13,"Return (3y)",TRUE)</f>
        <v>0.12034700000000001</v>
      </c>
      <c r="AA13" s="17" cm="1">
        <f t="array" ref="AA13">_FV(C13,"Return (5y)",TRUE)</f>
        <v>9.4971E-2</v>
      </c>
      <c r="AB13" s="18" cm="1">
        <f t="array" ref="AB13">_FV(C13,"Rating")</f>
        <v>0</v>
      </c>
      <c r="AC13" s="19" t="str" cm="1">
        <f t="array" ref="AC13">IF(_FV(C13,"Net assets",TRUE) &gt; 1000000000, "$ " &amp; TEXT(_FV(C13,"Net assets",TRUE)/1000000000,"#.#") &amp; " Bn", IF(_FV(C13,"Net assets",TRUE) &gt; 1000000, "$ " &amp; TEXT(_FV(C13,"Net assets",TRUE)/1000000,"#.#") &amp; " Mn",  IF(_FV(C13,"Net assets",TRUE) &gt; 1000, "$ " &amp; TEXT(_FV(C13,"Net assets",TRUE)/1000,"#.#") &amp; " K", "$ " &amp;  TEXT(_FV(C13,"Net assets",TRUE),"#.#"))))</f>
        <v>$ 12. Bn</v>
      </c>
    </row>
    <row r="14" spans="1:30" hidden="1">
      <c r="A14" s="2" t="s">
        <v>70</v>
      </c>
      <c r="B14" s="2" t="s">
        <v>81</v>
      </c>
      <c r="C14" s="2" t="e" vm="138">
        <v>#VALUE!</v>
      </c>
      <c r="D14" s="7">
        <v>4</v>
      </c>
      <c r="E14" s="2" t="s">
        <v>85</v>
      </c>
      <c r="F14" s="2" t="e" vm="141">
        <v>#VALUE!</v>
      </c>
      <c r="G14" s="2" t="str" cm="1">
        <f t="array" ref="G14">IFERROR(_FV(F14,"Industry"),"Not Applicable")</f>
        <v>Software &amp; IT Services</v>
      </c>
      <c r="H14" s="9" cm="1">
        <f t="array" ref="H14">_FV(F14,"Previous close",TRUE)</f>
        <v>361.29</v>
      </c>
      <c r="I14" s="9" cm="1">
        <f t="array" ref="I14">_FV(F14,"Open")</f>
        <v>361.45</v>
      </c>
      <c r="J14" s="9" cm="1">
        <f t="array" ref="J14">_FV(F14,"High")</f>
        <v>362.07</v>
      </c>
      <c r="K14" s="9" cm="1">
        <f t="array" ref="K14">_FV(F14,"Low")</f>
        <v>354.24</v>
      </c>
      <c r="L14" s="9" cm="1">
        <f t="array" ref="L14">_FV(F14,"Price")</f>
        <v>359.73</v>
      </c>
      <c r="M14" s="8" cm="1">
        <f t="array" ref="M14">_FV(F14,"Change")</f>
        <v>-1.56</v>
      </c>
      <c r="N14" s="3" cm="1">
        <f t="array" ref="N14">_FV(F14,"Change (%)",TRUE)</f>
        <v>-4.3179999999999998E-3</v>
      </c>
      <c r="O14" s="10" cm="1">
        <f t="array" ref="O14">_FV(F14,"52 week high",TRUE)</f>
        <v>382.92</v>
      </c>
      <c r="P14" s="10" cm="1">
        <f t="array" ref="P14">_FV(F14,"52 week low",TRUE)</f>
        <v>218</v>
      </c>
      <c r="Q14" s="10" cm="1">
        <f t="array" ref="Q14">IFERROR(_FV(F14,"P/E",TRUE),"")</f>
        <v>87.669399999999996</v>
      </c>
      <c r="R14" s="4" cm="1">
        <f t="array" ref="R14">IFERROR(_FV(F14,"Beta"),"")</f>
        <v>0.77</v>
      </c>
      <c r="S14" s="15" cm="1">
        <f t="array" ref="S14">_FV(C14,"Previous close",TRUE)</f>
        <v>71.489999999999995</v>
      </c>
      <c r="T14" s="16" cm="1">
        <f t="array" ref="T14">_FV(C14,"Price")</f>
        <v>71.45</v>
      </c>
      <c r="U14" s="16" cm="1">
        <f t="array" ref="U14">_FV(C14,"Change")</f>
        <v>-0.04</v>
      </c>
      <c r="V14" s="17" cm="1">
        <f t="array" ref="V14">_FV(C14,"Change (%)",TRUE)</f>
        <v>-5.5949999999999999E-4</v>
      </c>
      <c r="W14" s="17" cm="1">
        <f t="array" ref="W14">_FV(C14,"Expense ratio",TRUE)</f>
        <v>7.000000000000001E-4</v>
      </c>
      <c r="X14" s="17" cm="1">
        <f t="array" ref="X14">_FV(C14,"Return (YTD)",TRUE)</f>
        <v>1.6794E-2</v>
      </c>
      <c r="Y14" s="17" cm="1">
        <f t="array" ref="Y14">_FV(C14,"Return (1y)",TRUE)</f>
        <v>7.3166999999999996E-2</v>
      </c>
      <c r="Z14" s="17" cm="1">
        <f t="array" ref="Z14">_FV(C14,"Return (3y)",TRUE)</f>
        <v>0.12034700000000001</v>
      </c>
      <c r="AA14" s="17" cm="1">
        <f t="array" ref="AA14">_FV(C14,"Return (5y)",TRUE)</f>
        <v>9.4971E-2</v>
      </c>
      <c r="AB14" s="18" cm="1">
        <f t="array" ref="AB14">_FV(C14,"Rating")</f>
        <v>0</v>
      </c>
      <c r="AC14" s="19" t="str" cm="1">
        <f t="array" ref="AC14">IF(_FV(C14,"Net assets",TRUE) &gt; 1000000000, "$ " &amp; TEXT(_FV(C14,"Net assets",TRUE)/1000000000,"#.#") &amp; " Bn", IF(_FV(C14,"Net assets",TRUE) &gt; 1000000, "$ " &amp; TEXT(_FV(C14,"Net assets",TRUE)/1000000,"#.#") &amp; " Mn",  IF(_FV(C14,"Net assets",TRUE) &gt; 1000, "$ " &amp; TEXT(_FV(C14,"Net assets",TRUE)/1000,"#.#") &amp; " K", "$ " &amp;  TEXT(_FV(C14,"Net assets",TRUE),"#.#"))))</f>
        <v>$ 12. Bn</v>
      </c>
    </row>
    <row r="15" spans="1:30" hidden="1">
      <c r="A15" s="2" t="s">
        <v>70</v>
      </c>
      <c r="B15" s="2" t="s">
        <v>81</v>
      </c>
      <c r="C15" s="2" t="e" vm="138">
        <v>#VALUE!</v>
      </c>
      <c r="D15" s="7">
        <v>5</v>
      </c>
      <c r="E15" s="2" t="s">
        <v>86</v>
      </c>
      <c r="F15" s="2" t="e" vm="15">
        <v>#VALUE!</v>
      </c>
      <c r="G15" s="2" t="str" cm="1">
        <f t="array" ref="G15">IFERROR(_FV(F15,"Industry"),"Not Applicable")</f>
        <v>Software &amp; IT Services</v>
      </c>
      <c r="H15" s="9" cm="1">
        <f t="array" ref="H15">_FV(F15,"Previous close",TRUE)</f>
        <v>312.22000000000003</v>
      </c>
      <c r="I15" s="9" cm="1">
        <f t="array" ref="I15">_FV(F15,"Open")</f>
        <v>312</v>
      </c>
      <c r="J15" s="9" cm="1">
        <f t="array" ref="J15">_FV(F15,"High")</f>
        <v>314.08999999999997</v>
      </c>
      <c r="K15" s="9" cm="1">
        <f t="array" ref="K15">_FV(F15,"Low")</f>
        <v>305</v>
      </c>
      <c r="L15" s="9" cm="1">
        <f t="array" ref="L15">_FV(F15,"Price")</f>
        <v>308.27999999999997</v>
      </c>
      <c r="M15" s="8" cm="1">
        <f t="array" ref="M15">_FV(F15,"Change")</f>
        <v>-3.94</v>
      </c>
      <c r="N15" s="3" cm="1">
        <f t="array" ref="N15">_FV(F15,"Change (%)",TRUE)</f>
        <v>-1.2619E-2</v>
      </c>
      <c r="O15" s="10" cm="1">
        <f t="array" ref="O15">_FV(F15,"52 week high",TRUE)</f>
        <v>312.93</v>
      </c>
      <c r="P15" s="10" cm="1">
        <f t="array" ref="P15">_FV(F15,"52 week low",TRUE)</f>
        <v>99.01</v>
      </c>
      <c r="Q15" s="10" t="str" cm="1">
        <f t="array" ref="Q15">IFERROR(_FV(F15,"P/E",TRUE),"")</f>
        <v/>
      </c>
      <c r="R15" s="4" cm="1">
        <f t="array" ref="R15">IFERROR(_FV(F15,"Beta"),"")</f>
        <v>1.4953000000000001</v>
      </c>
      <c r="S15" s="15" cm="1">
        <f t="array" ref="S15">_FV(C15,"Previous close",TRUE)</f>
        <v>71.489999999999995</v>
      </c>
      <c r="T15" s="16" cm="1">
        <f t="array" ref="T15">_FV(C15,"Price")</f>
        <v>71.45</v>
      </c>
      <c r="U15" s="16" cm="1">
        <f t="array" ref="U15">_FV(C15,"Change")</f>
        <v>-0.04</v>
      </c>
      <c r="V15" s="17" cm="1">
        <f t="array" ref="V15">_FV(C15,"Change (%)",TRUE)</f>
        <v>-5.5949999999999999E-4</v>
      </c>
      <c r="W15" s="17" cm="1">
        <f t="array" ref="W15">_FV(C15,"Expense ratio",TRUE)</f>
        <v>7.000000000000001E-4</v>
      </c>
      <c r="X15" s="17" cm="1">
        <f t="array" ref="X15">_FV(C15,"Return (YTD)",TRUE)</f>
        <v>1.6794E-2</v>
      </c>
      <c r="Y15" s="17" cm="1">
        <f t="array" ref="Y15">_FV(C15,"Return (1y)",TRUE)</f>
        <v>7.3166999999999996E-2</v>
      </c>
      <c r="Z15" s="17" cm="1">
        <f t="array" ref="Z15">_FV(C15,"Return (3y)",TRUE)</f>
        <v>0.12034700000000001</v>
      </c>
      <c r="AA15" s="17" cm="1">
        <f t="array" ref="AA15">_FV(C15,"Return (5y)",TRUE)</f>
        <v>9.4971E-2</v>
      </c>
      <c r="AB15" s="18" cm="1">
        <f t="array" ref="AB15">_FV(C15,"Rating")</f>
        <v>0</v>
      </c>
      <c r="AC15" s="19" t="str" cm="1">
        <f t="array" ref="AC15">IF(_FV(C15,"Net assets",TRUE) &gt; 1000000000, "$ " &amp; TEXT(_FV(C15,"Net assets",TRUE)/1000000000,"#.#") &amp; " Bn", IF(_FV(C15,"Net assets",TRUE) &gt; 1000000, "$ " &amp; TEXT(_FV(C15,"Net assets",TRUE)/1000000,"#.#") &amp; " Mn",  IF(_FV(C15,"Net assets",TRUE) &gt; 1000, "$ " &amp; TEXT(_FV(C15,"Net assets",TRUE)/1000,"#.#") &amp; " K", "$ " &amp;  TEXT(_FV(C15,"Net assets",TRUE),"#.#"))))</f>
        <v>$ 12. Bn</v>
      </c>
    </row>
    <row r="16" spans="1:30" hidden="1">
      <c r="A16" s="2" t="s">
        <v>70</v>
      </c>
      <c r="B16" s="2" t="s">
        <v>81</v>
      </c>
      <c r="C16" s="2" t="e" vm="138">
        <v>#VALUE!</v>
      </c>
      <c r="D16" s="7">
        <v>6</v>
      </c>
      <c r="E16" s="2" t="s">
        <v>87</v>
      </c>
      <c r="F16" s="2" t="e" vm="142">
        <v>#VALUE!</v>
      </c>
      <c r="G16" s="2" t="str" cm="1">
        <f t="array" ref="G16">IFERROR(_FV(F16,"Industry"),"Not Applicable")</f>
        <v>Electronic Equipment &amp; Parts</v>
      </c>
      <c r="H16" s="9" cm="1">
        <f t="array" ref="H16">_FV(F16,"Previous close",TRUE)</f>
        <v>262.01</v>
      </c>
      <c r="I16" s="9" cm="1">
        <f t="array" ref="I16">_FV(F16,"Open")</f>
        <v>264.11</v>
      </c>
      <c r="J16" s="9" cm="1">
        <f t="array" ref="J16">_FV(F16,"High")</f>
        <v>264.11</v>
      </c>
      <c r="K16" s="9" cm="1">
        <f t="array" ref="K16">_FV(F16,"Low")</f>
        <v>255.32</v>
      </c>
      <c r="L16" s="9" cm="1">
        <f t="array" ref="L16">_FV(F16,"Price")</f>
        <v>260.67</v>
      </c>
      <c r="M16" s="8" cm="1">
        <f t="array" ref="M16">_FV(F16,"Change")</f>
        <v>-1.34</v>
      </c>
      <c r="N16" s="3" cm="1">
        <f t="array" ref="N16">_FV(F16,"Change (%)",TRUE)</f>
        <v>-5.1139999999999996E-3</v>
      </c>
      <c r="O16" s="10" cm="1">
        <f t="array" ref="O16">_FV(F16,"52 week high",TRUE)</f>
        <v>278.60000000000002</v>
      </c>
      <c r="P16" s="10" cm="1">
        <f t="array" ref="P16">_FV(F16,"52 week low",TRUE)</f>
        <v>150.06</v>
      </c>
      <c r="Q16" s="10" cm="1">
        <f t="array" ref="Q16">IFERROR(_FV(F16,"P/E",TRUE),"")</f>
        <v>27.427700000000002</v>
      </c>
      <c r="R16" s="4" cm="1">
        <f t="array" ref="R16">IFERROR(_FV(F16,"Beta"),"")</f>
        <v>1.6633</v>
      </c>
      <c r="S16" s="15" cm="1">
        <f t="array" ref="S16">_FV(C16,"Previous close",TRUE)</f>
        <v>71.489999999999995</v>
      </c>
      <c r="T16" s="16" cm="1">
        <f t="array" ref="T16">_FV(C16,"Price")</f>
        <v>71.45</v>
      </c>
      <c r="U16" s="16" cm="1">
        <f t="array" ref="U16">_FV(C16,"Change")</f>
        <v>-0.04</v>
      </c>
      <c r="V16" s="17" cm="1">
        <f t="array" ref="V16">_FV(C16,"Change (%)",TRUE)</f>
        <v>-5.5949999999999999E-4</v>
      </c>
      <c r="W16" s="17" cm="1">
        <f t="array" ref="W16">_FV(C16,"Expense ratio",TRUE)</f>
        <v>7.000000000000001E-4</v>
      </c>
      <c r="X16" s="17" cm="1">
        <f t="array" ref="X16">_FV(C16,"Return (YTD)",TRUE)</f>
        <v>1.6794E-2</v>
      </c>
      <c r="Y16" s="17" cm="1">
        <f t="array" ref="Y16">_FV(C16,"Return (1y)",TRUE)</f>
        <v>7.3166999999999996E-2</v>
      </c>
      <c r="Z16" s="17" cm="1">
        <f t="array" ref="Z16">_FV(C16,"Return (3y)",TRUE)</f>
        <v>0.12034700000000001</v>
      </c>
      <c r="AA16" s="17" cm="1">
        <f t="array" ref="AA16">_FV(C16,"Return (5y)",TRUE)</f>
        <v>9.4971E-2</v>
      </c>
      <c r="AB16" s="18" cm="1">
        <f t="array" ref="AB16">_FV(C16,"Rating")</f>
        <v>0</v>
      </c>
      <c r="AC16" s="19" t="str" cm="1">
        <f t="array" ref="AC16">IF(_FV(C16,"Net assets",TRUE) &gt; 1000000000, "$ " &amp; TEXT(_FV(C16,"Net assets",TRUE)/1000000000,"#.#") &amp; " Bn", IF(_FV(C16,"Net assets",TRUE) &gt; 1000000, "$ " &amp; TEXT(_FV(C16,"Net assets",TRUE)/1000000,"#.#") &amp; " Mn",  IF(_FV(C16,"Net assets",TRUE) &gt; 1000, "$ " &amp; TEXT(_FV(C16,"Net assets",TRUE)/1000,"#.#") &amp; " K", "$ " &amp;  TEXT(_FV(C16,"Net assets",TRUE),"#.#"))))</f>
        <v>$ 12. Bn</v>
      </c>
    </row>
    <row r="17" spans="1:29" hidden="1">
      <c r="A17" s="2" t="s">
        <v>70</v>
      </c>
      <c r="B17" s="2" t="s">
        <v>81</v>
      </c>
      <c r="C17" s="2" t="e" vm="138">
        <v>#VALUE!</v>
      </c>
      <c r="D17" s="7">
        <v>7</v>
      </c>
      <c r="E17" s="2" t="s">
        <v>88</v>
      </c>
      <c r="F17" s="2" t="e" vm="71">
        <v>#VALUE!</v>
      </c>
      <c r="G17" s="2" t="str" cm="1">
        <f t="array" ref="G17">IFERROR(_FV(F17,"Industry"),"Not Applicable")</f>
        <v>Healthcare Providers &amp; Services</v>
      </c>
      <c r="H17" s="9" cm="1">
        <f t="array" ref="H17">_FV(F17,"Previous close",TRUE)</f>
        <v>228.43</v>
      </c>
      <c r="I17" s="9" cm="1">
        <f t="array" ref="I17">_FV(F17,"Open")</f>
        <v>228</v>
      </c>
      <c r="J17" s="9" cm="1">
        <f t="array" ref="J17">_FV(F17,"High")</f>
        <v>230.4</v>
      </c>
      <c r="K17" s="9" cm="1">
        <f t="array" ref="K17">_FV(F17,"Low")</f>
        <v>224.19900000000001</v>
      </c>
      <c r="L17" s="9" cm="1">
        <f t="array" ref="L17">_FV(F17,"Price")</f>
        <v>228.98</v>
      </c>
      <c r="M17" s="8" cm="1">
        <f t="array" ref="M17">_FV(F17,"Change")</f>
        <v>0.55000000000000004</v>
      </c>
      <c r="N17" s="3" cm="1">
        <f t="array" ref="N17">_FV(F17,"Change (%)",TRUE)</f>
        <v>2.408E-3</v>
      </c>
      <c r="O17" s="10" cm="1">
        <f t="array" ref="O17">_FV(F17,"52 week high",TRUE)</f>
        <v>229.41499999999999</v>
      </c>
      <c r="P17" s="10" cm="1">
        <f t="array" ref="P17">_FV(F17,"52 week low",TRUE)</f>
        <v>54.581000000000003</v>
      </c>
      <c r="Q17" s="10" cm="1">
        <f t="array" ref="Q17">IFERROR(_FV(F17,"P/E",TRUE),"")</f>
        <v>0</v>
      </c>
      <c r="R17" s="4" cm="1">
        <f t="array" ref="R17">IFERROR(_FV(F17,"Beta"),"")</f>
        <v>0.47149999999999997</v>
      </c>
      <c r="S17" s="15" cm="1">
        <f t="array" ref="S17">_FV(C17,"Previous close",TRUE)</f>
        <v>71.489999999999995</v>
      </c>
      <c r="T17" s="16" cm="1">
        <f t="array" ref="T17">_FV(C17,"Price")</f>
        <v>71.45</v>
      </c>
      <c r="U17" s="16" cm="1">
        <f t="array" ref="U17">_FV(C17,"Change")</f>
        <v>-0.04</v>
      </c>
      <c r="V17" s="17" cm="1">
        <f t="array" ref="V17">_FV(C17,"Change (%)",TRUE)</f>
        <v>-5.5949999999999999E-4</v>
      </c>
      <c r="W17" s="17" cm="1">
        <f t="array" ref="W17">_FV(C17,"Expense ratio",TRUE)</f>
        <v>7.000000000000001E-4</v>
      </c>
      <c r="X17" s="17" cm="1">
        <f t="array" ref="X17">_FV(C17,"Return (YTD)",TRUE)</f>
        <v>1.6794E-2</v>
      </c>
      <c r="Y17" s="17" cm="1">
        <f t="array" ref="Y17">_FV(C17,"Return (1y)",TRUE)</f>
        <v>7.3166999999999996E-2</v>
      </c>
      <c r="Z17" s="17" cm="1">
        <f t="array" ref="Z17">_FV(C17,"Return (3y)",TRUE)</f>
        <v>0.12034700000000001</v>
      </c>
      <c r="AA17" s="17" cm="1">
        <f t="array" ref="AA17">_FV(C17,"Return (5y)",TRUE)</f>
        <v>9.4971E-2</v>
      </c>
      <c r="AB17" s="18" cm="1">
        <f t="array" ref="AB17">_FV(C17,"Rating")</f>
        <v>0</v>
      </c>
      <c r="AC17" s="19" t="str" cm="1">
        <f t="array" ref="AC17">IF(_FV(C17,"Net assets",TRUE) &gt; 1000000000, "$ " &amp; TEXT(_FV(C17,"Net assets",TRUE)/1000000000,"#.#") &amp; " Bn", IF(_FV(C17,"Net assets",TRUE) &gt; 1000000, "$ " &amp; TEXT(_FV(C17,"Net assets",TRUE)/1000000,"#.#") &amp; " Mn",  IF(_FV(C17,"Net assets",TRUE) &gt; 1000, "$ " &amp; TEXT(_FV(C17,"Net assets",TRUE)/1000,"#.#") &amp; " K", "$ " &amp;  TEXT(_FV(C17,"Net assets",TRUE),"#.#"))))</f>
        <v>$ 12. Bn</v>
      </c>
    </row>
    <row r="18" spans="1:29" hidden="1">
      <c r="A18" s="2" t="s">
        <v>70</v>
      </c>
      <c r="B18" s="2" t="s">
        <v>81</v>
      </c>
      <c r="C18" s="2" t="e" vm="138">
        <v>#VALUE!</v>
      </c>
      <c r="D18" s="7">
        <v>8</v>
      </c>
      <c r="E18" s="2" t="s">
        <v>89</v>
      </c>
      <c r="F18" s="2" t="e" vm="143">
        <v>#VALUE!</v>
      </c>
      <c r="G18" s="2" t="str" cm="1">
        <f t="array" ref="G18">IFERROR(_FV(F18,"Industry"),"Not Applicable")</f>
        <v>Software &amp; IT Services</v>
      </c>
      <c r="H18" s="9" cm="1">
        <f t="array" ref="H18">_FV(F18,"Previous close",TRUE)</f>
        <v>463</v>
      </c>
      <c r="I18" s="9" cm="1">
        <f t="array" ref="I18">_FV(F18,"Open")</f>
        <v>461.15</v>
      </c>
      <c r="J18" s="9" cm="1">
        <f t="array" ref="J18">_FV(F18,"High")</f>
        <v>462.79</v>
      </c>
      <c r="K18" s="9" cm="1">
        <f t="array" ref="K18">_FV(F18,"Low")</f>
        <v>450.69470000000001</v>
      </c>
      <c r="L18" s="9" cm="1">
        <f t="array" ref="L18">_FV(F18,"Price")</f>
        <v>461.98</v>
      </c>
      <c r="M18" s="8" cm="1">
        <f t="array" ref="M18">_FV(F18,"Change")</f>
        <v>-1.02</v>
      </c>
      <c r="N18" s="3" cm="1">
        <f t="array" ref="N18">_FV(F18,"Change (%)",TRUE)</f>
        <v>-2.2030000000000001E-3</v>
      </c>
      <c r="O18" s="10" cm="1">
        <f t="array" ref="O18">_FV(F18,"52 week high",TRUE)</f>
        <v>471.12</v>
      </c>
      <c r="P18" s="10" cm="1">
        <f t="array" ref="P18">_FV(F18,"52 week low",TRUE)</f>
        <v>136</v>
      </c>
      <c r="Q18" s="10" cm="1">
        <f t="array" ref="Q18">IFERROR(_FV(F18,"P/E",TRUE),"")</f>
        <v>181.85169999999999</v>
      </c>
      <c r="R18" s="4" cm="1">
        <f t="array" ref="R18">IFERROR(_FV(F18,"Beta"),"")</f>
        <v>2.6472000000000002</v>
      </c>
      <c r="S18" s="15" cm="1">
        <f t="array" ref="S18">_FV(C18,"Previous close",TRUE)</f>
        <v>71.489999999999995</v>
      </c>
      <c r="T18" s="16" cm="1">
        <f t="array" ref="T18">_FV(C18,"Price")</f>
        <v>71.45</v>
      </c>
      <c r="U18" s="16" cm="1">
        <f t="array" ref="U18">_FV(C18,"Change")</f>
        <v>-0.04</v>
      </c>
      <c r="V18" s="17" cm="1">
        <f t="array" ref="V18">_FV(C18,"Change (%)",TRUE)</f>
        <v>-5.5949999999999999E-4</v>
      </c>
      <c r="W18" s="17" cm="1">
        <f t="array" ref="W18">_FV(C18,"Expense ratio",TRUE)</f>
        <v>7.000000000000001E-4</v>
      </c>
      <c r="X18" s="17" cm="1">
        <f t="array" ref="X18">_FV(C18,"Return (YTD)",TRUE)</f>
        <v>1.6794E-2</v>
      </c>
      <c r="Y18" s="17" cm="1">
        <f t="array" ref="Y18">_FV(C18,"Return (1y)",TRUE)</f>
        <v>7.3166999999999996E-2</v>
      </c>
      <c r="Z18" s="17" cm="1">
        <f t="array" ref="Z18">_FV(C18,"Return (3y)",TRUE)</f>
        <v>0.12034700000000001</v>
      </c>
      <c r="AA18" s="17" cm="1">
        <f t="array" ref="AA18">_FV(C18,"Return (5y)",TRUE)</f>
        <v>9.4971E-2</v>
      </c>
      <c r="AB18" s="18" cm="1">
        <f t="array" ref="AB18">_FV(C18,"Rating")</f>
        <v>0</v>
      </c>
      <c r="AC18" s="19" t="str" cm="1">
        <f t="array" ref="AC18">IF(_FV(C18,"Net assets",TRUE) &gt; 1000000000, "$ " &amp; TEXT(_FV(C18,"Net assets",TRUE)/1000000000,"#.#") &amp; " Bn", IF(_FV(C18,"Net assets",TRUE) &gt; 1000000, "$ " &amp; TEXT(_FV(C18,"Net assets",TRUE)/1000000,"#.#") &amp; " Mn",  IF(_FV(C18,"Net assets",TRUE) &gt; 1000, "$ " &amp; TEXT(_FV(C18,"Net assets",TRUE)/1000,"#.#") &amp; " K", "$ " &amp;  TEXT(_FV(C18,"Net assets",TRUE),"#.#"))))</f>
        <v>$ 12. Bn</v>
      </c>
    </row>
    <row r="19" spans="1:29" hidden="1">
      <c r="A19" s="2" t="s">
        <v>70</v>
      </c>
      <c r="B19" s="2" t="s">
        <v>81</v>
      </c>
      <c r="C19" s="2" t="e" vm="138">
        <v>#VALUE!</v>
      </c>
      <c r="D19" s="7">
        <v>9</v>
      </c>
      <c r="E19" s="2" t="s">
        <v>90</v>
      </c>
      <c r="F19" s="2" t="e" vm="144">
        <v>#VALUE!</v>
      </c>
      <c r="G19" s="2" t="str" cm="1">
        <f t="array" ref="G19">IFERROR(_FV(F19,"Industry"),"Not Applicable")</f>
        <v>Software &amp; IT Services</v>
      </c>
      <c r="H19" s="9" cm="1">
        <f t="array" ref="H19">_FV(F19,"Previous close",TRUE)</f>
        <v>262.10000000000002</v>
      </c>
      <c r="I19" s="9" cm="1">
        <f t="array" ref="I19">_FV(F19,"Open")</f>
        <v>260.70999999999998</v>
      </c>
      <c r="J19" s="9" cm="1">
        <f t="array" ref="J19">_FV(F19,"High")</f>
        <v>263.35500000000002</v>
      </c>
      <c r="K19" s="9" cm="1">
        <f t="array" ref="K19">_FV(F19,"Low")</f>
        <v>258.31</v>
      </c>
      <c r="L19" s="9" cm="1">
        <f t="array" ref="L19">_FV(F19,"Price")</f>
        <v>261.14</v>
      </c>
      <c r="M19" s="8" cm="1">
        <f t="array" ref="M19">_FV(F19,"Change")</f>
        <v>-0.96</v>
      </c>
      <c r="N19" s="3" cm="1">
        <f t="array" ref="N19">_FV(F19,"Change (%)",TRUE)</f>
        <v>-3.663E-3</v>
      </c>
      <c r="O19" s="10" cm="1">
        <f t="array" ref="O19">_FV(F19,"52 week high",TRUE)</f>
        <v>262.51</v>
      </c>
      <c r="P19" s="10" cm="1">
        <f t="array" ref="P19">_FV(F19,"52 week low",TRUE)</f>
        <v>151.97</v>
      </c>
      <c r="Q19" s="10" cm="1">
        <f t="array" ref="Q19">IFERROR(_FV(F19,"P/E",TRUE),"")</f>
        <v>53.102699999999999</v>
      </c>
      <c r="R19" s="4" cm="1">
        <f t="array" ref="R19">IFERROR(_FV(F19,"Beta"),"")</f>
        <v>1.3075000000000001</v>
      </c>
      <c r="S19" s="15" cm="1">
        <f t="array" ref="S19">_FV(C19,"Previous close",TRUE)</f>
        <v>71.489999999999995</v>
      </c>
      <c r="T19" s="16" cm="1">
        <f t="array" ref="T19">_FV(C19,"Price")</f>
        <v>71.45</v>
      </c>
      <c r="U19" s="16" cm="1">
        <f t="array" ref="U19">_FV(C19,"Change")</f>
        <v>-0.04</v>
      </c>
      <c r="V19" s="17" cm="1">
        <f t="array" ref="V19">_FV(C19,"Change (%)",TRUE)</f>
        <v>-5.5949999999999999E-4</v>
      </c>
      <c r="W19" s="17" cm="1">
        <f t="array" ref="W19">_FV(C19,"Expense ratio",TRUE)</f>
        <v>7.000000000000001E-4</v>
      </c>
      <c r="X19" s="17" cm="1">
        <f t="array" ref="X19">_FV(C19,"Return (YTD)",TRUE)</f>
        <v>1.6794E-2</v>
      </c>
      <c r="Y19" s="17" cm="1">
        <f t="array" ref="Y19">_FV(C19,"Return (1y)",TRUE)</f>
        <v>7.3166999999999996E-2</v>
      </c>
      <c r="Z19" s="17" cm="1">
        <f t="array" ref="Z19">_FV(C19,"Return (3y)",TRUE)</f>
        <v>0.12034700000000001</v>
      </c>
      <c r="AA19" s="17" cm="1">
        <f t="array" ref="AA19">_FV(C19,"Return (5y)",TRUE)</f>
        <v>9.4971E-2</v>
      </c>
      <c r="AB19" s="18" cm="1">
        <f t="array" ref="AB19">_FV(C19,"Rating")</f>
        <v>0</v>
      </c>
      <c r="AC19" s="19" t="str" cm="1">
        <f t="array" ref="AC19">IF(_FV(C19,"Net assets",TRUE) &gt; 1000000000, "$ " &amp; TEXT(_FV(C19,"Net assets",TRUE)/1000000000,"#.#") &amp; " Bn", IF(_FV(C19,"Net assets",TRUE) &gt; 1000000, "$ " &amp; TEXT(_FV(C19,"Net assets",TRUE)/1000000,"#.#") &amp; " Mn",  IF(_FV(C19,"Net assets",TRUE) &gt; 1000, "$ " &amp; TEXT(_FV(C19,"Net assets",TRUE)/1000,"#.#") &amp; " K", "$ " &amp;  TEXT(_FV(C19,"Net assets",TRUE),"#.#"))))</f>
        <v>$ 12. Bn</v>
      </c>
    </row>
    <row r="20" spans="1:29" hidden="1">
      <c r="A20" s="2" t="s">
        <v>70</v>
      </c>
      <c r="B20" s="2" t="s">
        <v>81</v>
      </c>
      <c r="C20" s="2" t="e" vm="138">
        <v>#VALUE!</v>
      </c>
      <c r="D20" s="7">
        <v>10</v>
      </c>
      <c r="E20" s="2" t="s">
        <v>91</v>
      </c>
      <c r="F20" s="2" t="e" vm="44">
        <v>#VALUE!</v>
      </c>
      <c r="G20" s="2" t="str" cm="1">
        <f t="array" ref="G20">IFERROR(_FV(F20,"Industry"),"Not Applicable")</f>
        <v>Software &amp; IT Services</v>
      </c>
      <c r="H20" s="9" cm="1">
        <f t="array" ref="H20">_FV(F20,"Previous close",TRUE)</f>
        <v>214.32</v>
      </c>
      <c r="I20" s="9" cm="1">
        <f t="array" ref="I20">_FV(F20,"Open")</f>
        <v>213.62</v>
      </c>
      <c r="J20" s="9" cm="1">
        <f t="array" ref="J20">_FV(F20,"High")</f>
        <v>214.08</v>
      </c>
      <c r="K20" s="9" cm="1">
        <f t="array" ref="K20">_FV(F20,"Low")</f>
        <v>211.08</v>
      </c>
      <c r="L20" s="9" cm="1">
        <f t="array" ref="L20">_FV(F20,"Price")</f>
        <v>213.67</v>
      </c>
      <c r="M20" s="8" cm="1">
        <f t="array" ref="M20">_FV(F20,"Change")</f>
        <v>-0.65</v>
      </c>
      <c r="N20" s="3" cm="1">
        <f t="array" ref="N20">_FV(F20,"Change (%)",TRUE)</f>
        <v>-3.0330000000000001E-3</v>
      </c>
      <c r="O20" s="10" cm="1">
        <f t="array" ref="O20">_FV(F20,"52 week high",TRUE)</f>
        <v>216.38</v>
      </c>
      <c r="P20" s="10" cm="1">
        <f t="array" ref="P20">_FV(F20,"52 week low",TRUE)</f>
        <v>130.78</v>
      </c>
      <c r="Q20" s="10" cm="1">
        <f t="array" ref="Q20">IFERROR(_FV(F20,"P/E",TRUE),"")</f>
        <v>37.804299999999998</v>
      </c>
      <c r="R20" s="4" cm="1">
        <f t="array" ref="R20">IFERROR(_FV(F20,"Beta"),"")</f>
        <v>0.93169999999999997</v>
      </c>
      <c r="S20" s="15" cm="1">
        <f t="array" ref="S20">_FV(C20,"Previous close",TRUE)</f>
        <v>71.489999999999995</v>
      </c>
      <c r="T20" s="16" cm="1">
        <f t="array" ref="T20">_FV(C20,"Price")</f>
        <v>71.45</v>
      </c>
      <c r="U20" s="16" cm="1">
        <f t="array" ref="U20">_FV(C20,"Change")</f>
        <v>-0.04</v>
      </c>
      <c r="V20" s="17" cm="1">
        <f t="array" ref="V20">_FV(C20,"Change (%)",TRUE)</f>
        <v>-5.5949999999999999E-4</v>
      </c>
      <c r="W20" s="17" cm="1">
        <f t="array" ref="W20">_FV(C20,"Expense ratio",TRUE)</f>
        <v>7.000000000000001E-4</v>
      </c>
      <c r="X20" s="17" cm="1">
        <f t="array" ref="X20">_FV(C20,"Return (YTD)",TRUE)</f>
        <v>1.6794E-2</v>
      </c>
      <c r="Y20" s="17" cm="1">
        <f t="array" ref="Y20">_FV(C20,"Return (1y)",TRUE)</f>
        <v>7.3166999999999996E-2</v>
      </c>
      <c r="Z20" s="17" cm="1">
        <f t="array" ref="Z20">_FV(C20,"Return (3y)",TRUE)</f>
        <v>0.12034700000000001</v>
      </c>
      <c r="AA20" s="17" cm="1">
        <f t="array" ref="AA20">_FV(C20,"Return (5y)",TRUE)</f>
        <v>9.4971E-2</v>
      </c>
      <c r="AB20" s="18" cm="1">
        <f t="array" ref="AB20">_FV(C20,"Rating")</f>
        <v>0</v>
      </c>
      <c r="AC20" s="19" t="str" cm="1">
        <f t="array" ref="AC20">IF(_FV(C20,"Net assets",TRUE) &gt; 1000000000, "$ " &amp; TEXT(_FV(C20,"Net assets",TRUE)/1000000000,"#.#") &amp; " Bn", IF(_FV(C20,"Net assets",TRUE) &gt; 1000000, "$ " &amp; TEXT(_FV(C20,"Net assets",TRUE)/1000000,"#.#") &amp; " Mn",  IF(_FV(C20,"Net assets",TRUE) &gt; 1000, "$ " &amp; TEXT(_FV(C20,"Net assets",TRUE)/1000,"#.#") &amp; " K", "$ " &amp;  TEXT(_FV(C20,"Net assets",TRUE),"#.#"))))</f>
        <v>$ 12. Bn</v>
      </c>
    </row>
    <row r="21" spans="1:29">
      <c r="A21" s="2" t="s">
        <v>92</v>
      </c>
      <c r="B21" s="2" t="s">
        <v>93</v>
      </c>
      <c r="C21" s="2" t="e" vm="145">
        <v>#VALUE!</v>
      </c>
      <c r="D21" s="7">
        <v>1</v>
      </c>
      <c r="E21" s="2" t="s">
        <v>94</v>
      </c>
      <c r="F21" s="2" t="e" vm="1">
        <v>#VALUE!</v>
      </c>
      <c r="G21" s="2" t="str" cm="1">
        <f t="array" ref="G21">IFERROR(_FV(F21,"Industry"),"Not Applicable")</f>
        <v>Computers, Phones &amp; Household Electronics</v>
      </c>
      <c r="H21" s="9" cm="1">
        <f t="array" ref="H21">_FV(F21,"Previous close",TRUE)</f>
        <v>382.73</v>
      </c>
      <c r="I21" s="9" cm="1">
        <f t="array" ref="I21">_FV(F21,"Open")</f>
        <v>381.34</v>
      </c>
      <c r="J21" s="9" cm="1">
        <f t="array" ref="J21">_FV(F21,"High")</f>
        <v>383.92</v>
      </c>
      <c r="K21" s="9" cm="1">
        <f t="array" ref="K21">_FV(F21,"Low")</f>
        <v>378.82069999999999</v>
      </c>
      <c r="L21" s="9" cm="1">
        <f t="array" ref="L21">_FV(F21,"Price")</f>
        <v>383.68</v>
      </c>
      <c r="M21" s="8" cm="1">
        <f t="array" ref="M21">_FV(F21,"Change")</f>
        <v>0.95</v>
      </c>
      <c r="N21" s="3" cm="1">
        <f t="array" ref="N21">_FV(F21,"Change (%)",TRUE)</f>
        <v>2.4819999999999998E-3</v>
      </c>
      <c r="O21" s="10" cm="1">
        <f t="array" ref="O21">_FV(F21,"52 week high",TRUE)</f>
        <v>385.27</v>
      </c>
      <c r="P21" s="10" cm="1">
        <f t="array" ref="P21">_FV(F21,"52 week low",TRUE)</f>
        <v>192.58</v>
      </c>
      <c r="Q21" s="10" cm="1">
        <f t="array" ref="Q21">IFERROR(_FV(F21,"P/E",TRUE),"")</f>
        <v>30.003900000000002</v>
      </c>
      <c r="R21" s="4" cm="1">
        <f t="array" ref="R21">IFERROR(_FV(F21,"Beta"),"")</f>
        <v>1.1909000000000001</v>
      </c>
      <c r="S21" s="15" cm="1">
        <f t="array" ref="S21">_FV(C21,"Previous close",TRUE)</f>
        <v>108.87</v>
      </c>
      <c r="T21" s="16" cm="1">
        <f t="array" ref="T21">_FV(C21,"Price")</f>
        <v>109.43</v>
      </c>
      <c r="U21" s="16" cm="1">
        <f t="array" ref="U21">_FV(C21,"Change")</f>
        <v>0.56000000000000005</v>
      </c>
      <c r="V21" s="17" cm="1">
        <f t="array" ref="V21">_FV(C21,"Change (%)",TRUE)</f>
        <v>5.1439999999999993E-3</v>
      </c>
      <c r="W21" s="17" cm="1">
        <f t="array" ref="W21">_FV(C21,"Expense ratio",TRUE)</f>
        <v>5.0000000000000001E-4</v>
      </c>
      <c r="X21" s="17" cm="1">
        <f t="array" ref="X21">_FV(C21,"Return (YTD)",TRUE)</f>
        <v>0.13178499999999999</v>
      </c>
      <c r="Y21" s="17" cm="1">
        <f t="array" ref="Y21">_FV(C21,"Return (1y)",TRUE)</f>
        <v>0.24059700000000001</v>
      </c>
      <c r="Z21" s="17" cm="1">
        <f t="array" ref="Z21">_FV(C21,"Return (3y)",TRUE)</f>
        <v>0.18781300000000001</v>
      </c>
      <c r="AA21" s="17" cm="1">
        <f t="array" ref="AA21">_FV(C21,"Return (5y)",TRUE)</f>
        <v>0.151199</v>
      </c>
      <c r="AB21" s="18" cm="1">
        <f t="array" ref="AB21">_FV(C21,"Rating")</f>
        <v>2.9485999999999999</v>
      </c>
      <c r="AC21" s="19" t="str" cm="1">
        <f t="array" ref="AC21">IF(_FV(C21,"Net assets",TRUE) &gt; 1000000000, "$ " &amp; TEXT(_FV(C21,"Net assets",TRUE)/1000000000,"#.#") &amp; " Bn", IF(_FV(C21,"Net assets",TRUE) &gt; 1000000, "$ " &amp; TEXT(_FV(C21,"Net assets",TRUE)/1000000,"#.#") &amp; " Mn",  IF(_FV(C21,"Net assets",TRUE) &gt; 1000, "$ " &amp; TEXT(_FV(C21,"Net assets",TRUE)/1000,"#.#") &amp; " K", "$ " &amp;  TEXT(_FV(C21,"Net assets",TRUE),"#.#"))))</f>
        <v>$ 40.9 Bn</v>
      </c>
    </row>
    <row r="22" spans="1:29">
      <c r="A22" s="2" t="s">
        <v>92</v>
      </c>
      <c r="B22" s="2" t="s">
        <v>93</v>
      </c>
      <c r="C22" s="2" t="e" vm="145">
        <v>#VALUE!</v>
      </c>
      <c r="D22" s="7">
        <v>2</v>
      </c>
      <c r="E22" s="2" t="s">
        <v>95</v>
      </c>
      <c r="F22" s="2" t="e" vm="7">
        <v>#VALUE!</v>
      </c>
      <c r="G22" s="2" t="str" cm="1">
        <f t="array" ref="G22">IFERROR(_FV(F22,"Industry"),"Not Applicable")</f>
        <v>Diversified Retail</v>
      </c>
      <c r="H22" s="9" cm="1">
        <f t="array" ref="H22">_FV(F22,"Previous close",TRUE)</f>
        <v>3182.63</v>
      </c>
      <c r="I22" s="9" cm="1">
        <f t="array" ref="I22">_FV(F22,"Open")</f>
        <v>3191.76</v>
      </c>
      <c r="J22" s="9" cm="1">
        <f t="array" ref="J22">_FV(F22,"High")</f>
        <v>3215</v>
      </c>
      <c r="K22" s="9" cm="1">
        <f t="array" ref="K22">_FV(F22,"Low")</f>
        <v>3135.7</v>
      </c>
      <c r="L22" s="9" cm="1">
        <f t="array" ref="L22">_FV(F22,"Price")</f>
        <v>3200</v>
      </c>
      <c r="M22" s="8" cm="1">
        <f t="array" ref="M22">_FV(F22,"Change")</f>
        <v>17.37</v>
      </c>
      <c r="N22" s="3" cm="1">
        <f t="array" ref="N22">_FV(F22,"Change (%)",TRUE)</f>
        <v>5.4579999999999993E-3</v>
      </c>
      <c r="O22" s="10" cm="1">
        <f t="array" ref="O22">_FV(F22,"52 week high",TRUE)</f>
        <v>3200</v>
      </c>
      <c r="P22" s="10" cm="1">
        <f t="array" ref="P22">_FV(F22,"52 week low",TRUE)</f>
        <v>1626.0318</v>
      </c>
      <c r="Q22" s="10" cm="1">
        <f t="array" ref="Q22">IFERROR(_FV(F22,"P/E",TRUE),"")</f>
        <v>152.0317</v>
      </c>
      <c r="R22" s="4" cm="1">
        <f t="array" ref="R22">IFERROR(_FV(F22,"Beta"),"")</f>
        <v>1.3209</v>
      </c>
      <c r="S22" s="15" cm="1">
        <f t="array" ref="S22">_FV(C22,"Previous close",TRUE)</f>
        <v>108.87</v>
      </c>
      <c r="T22" s="16" cm="1">
        <f t="array" ref="T22">_FV(C22,"Price")</f>
        <v>109.43</v>
      </c>
      <c r="U22" s="16" cm="1">
        <f t="array" ref="U22">_FV(C22,"Change")</f>
        <v>0.56000000000000005</v>
      </c>
      <c r="V22" s="17" cm="1">
        <f t="array" ref="V22">_FV(C22,"Change (%)",TRUE)</f>
        <v>5.1439999999999993E-3</v>
      </c>
      <c r="W22" s="17" cm="1">
        <f t="array" ref="W22">_FV(C22,"Expense ratio",TRUE)</f>
        <v>5.0000000000000001E-4</v>
      </c>
      <c r="X22" s="17" cm="1">
        <f t="array" ref="X22">_FV(C22,"Return (YTD)",TRUE)</f>
        <v>0.13178499999999999</v>
      </c>
      <c r="Y22" s="17" cm="1">
        <f t="array" ref="Y22">_FV(C22,"Return (1y)",TRUE)</f>
        <v>0.24059700000000001</v>
      </c>
      <c r="Z22" s="17" cm="1">
        <f t="array" ref="Z22">_FV(C22,"Return (3y)",TRUE)</f>
        <v>0.18781300000000001</v>
      </c>
      <c r="AA22" s="17" cm="1">
        <f t="array" ref="AA22">_FV(C22,"Return (5y)",TRUE)</f>
        <v>0.151199</v>
      </c>
      <c r="AB22" s="18" cm="1">
        <f t="array" ref="AB22">_FV(C22,"Rating")</f>
        <v>2.9485999999999999</v>
      </c>
      <c r="AC22" s="19" t="str" cm="1">
        <f t="array" ref="AC22">IF(_FV(C22,"Net assets",TRUE) &gt; 1000000000, "$ " &amp; TEXT(_FV(C22,"Net assets",TRUE)/1000000000,"#.#") &amp; " Bn", IF(_FV(C22,"Net assets",TRUE) &gt; 1000000, "$ " &amp; TEXT(_FV(C22,"Net assets",TRUE)/1000000,"#.#") &amp; " Mn",  IF(_FV(C22,"Net assets",TRUE) &gt; 1000, "$ " &amp; TEXT(_FV(C22,"Net assets",TRUE)/1000,"#.#") &amp; " K", "$ " &amp;  TEXT(_FV(C22,"Net assets",TRUE),"#.#"))))</f>
        <v>$ 40.9 Bn</v>
      </c>
    </row>
    <row r="23" spans="1:29">
      <c r="A23" s="2" t="s">
        <v>92</v>
      </c>
      <c r="B23" s="2" t="s">
        <v>93</v>
      </c>
      <c r="C23" s="2" t="e" vm="145">
        <v>#VALUE!</v>
      </c>
      <c r="D23" s="7">
        <v>3</v>
      </c>
      <c r="E23" s="2" t="s">
        <v>96</v>
      </c>
      <c r="F23" s="2" t="e" vm="32">
        <v>#VALUE!</v>
      </c>
      <c r="G23" s="2" t="str" cm="1">
        <f t="array" ref="G23">IFERROR(_FV(F23,"Industry"),"Not Applicable")</f>
        <v>Software &amp; IT Services</v>
      </c>
      <c r="H23" s="9" cm="1">
        <f t="array" ref="H23">_FV(F23,"Previous close",TRUE)</f>
        <v>1510.99</v>
      </c>
      <c r="I23" s="9" cm="1">
        <f t="array" ref="I23">_FV(F23,"Open")</f>
        <v>1506.15</v>
      </c>
      <c r="J23" s="9" cm="1">
        <f t="array" ref="J23">_FV(F23,"High")</f>
        <v>1543.83</v>
      </c>
      <c r="K23" s="9" cm="1">
        <f t="array" ref="K23">_FV(F23,"Low")</f>
        <v>1496.54</v>
      </c>
      <c r="L23" s="9" cm="1">
        <f t="array" ref="L23">_FV(F23,"Price")</f>
        <v>1541.74</v>
      </c>
      <c r="M23" s="8" cm="1">
        <f t="array" ref="M23">_FV(F23,"Change")</f>
        <v>30.75</v>
      </c>
      <c r="N23" s="3" cm="1">
        <f t="array" ref="N23">_FV(F23,"Change (%)",TRUE)</f>
        <v>2.0350999999999998E-2</v>
      </c>
      <c r="O23" s="10" cm="1">
        <f t="array" ref="O23">_FV(F23,"52 week high",TRUE)</f>
        <v>1541.74</v>
      </c>
      <c r="P23" s="10" cm="1">
        <f t="array" ref="P23">_FV(F23,"52 week low",TRUE)</f>
        <v>1013.5361</v>
      </c>
      <c r="Q23" s="10" cm="1">
        <f t="array" ref="Q23">IFERROR(_FV(F23,"P/E",TRUE),"")</f>
        <v>30.4849</v>
      </c>
      <c r="R23" s="4" cm="1">
        <f t="array" ref="R23">IFERROR(_FV(F23,"Beta"),"")</f>
        <v>1.0523</v>
      </c>
      <c r="S23" s="15" cm="1">
        <f t="array" ref="S23">_FV(C23,"Previous close",TRUE)</f>
        <v>108.87</v>
      </c>
      <c r="T23" s="16" cm="1">
        <f t="array" ref="T23">_FV(C23,"Price")</f>
        <v>109.43</v>
      </c>
      <c r="U23" s="16" cm="1">
        <f t="array" ref="U23">_FV(C23,"Change")</f>
        <v>0.56000000000000005</v>
      </c>
      <c r="V23" s="17" cm="1">
        <f t="array" ref="V23">_FV(C23,"Change (%)",TRUE)</f>
        <v>5.1439999999999993E-3</v>
      </c>
      <c r="W23" s="17" cm="1">
        <f t="array" ref="W23">_FV(C23,"Expense ratio",TRUE)</f>
        <v>5.0000000000000001E-4</v>
      </c>
      <c r="X23" s="17" cm="1">
        <f t="array" ref="X23">_FV(C23,"Return (YTD)",TRUE)</f>
        <v>0.13178499999999999</v>
      </c>
      <c r="Y23" s="17" cm="1">
        <f t="array" ref="Y23">_FV(C23,"Return (1y)",TRUE)</f>
        <v>0.24059700000000001</v>
      </c>
      <c r="Z23" s="17" cm="1">
        <f t="array" ref="Z23">_FV(C23,"Return (3y)",TRUE)</f>
        <v>0.18781300000000001</v>
      </c>
      <c r="AA23" s="17" cm="1">
        <f t="array" ref="AA23">_FV(C23,"Return (5y)",TRUE)</f>
        <v>0.151199</v>
      </c>
      <c r="AB23" s="18" cm="1">
        <f t="array" ref="AB23">_FV(C23,"Rating")</f>
        <v>2.9485999999999999</v>
      </c>
      <c r="AC23" s="19" t="str" cm="1">
        <f t="array" ref="AC23">IF(_FV(C23,"Net assets",TRUE) &gt; 1000000000, "$ " &amp; TEXT(_FV(C23,"Net assets",TRUE)/1000000000,"#.#") &amp; " Bn", IF(_FV(C23,"Net assets",TRUE) &gt; 1000000, "$ " &amp; TEXT(_FV(C23,"Net assets",TRUE)/1000000,"#.#") &amp; " Mn",  IF(_FV(C23,"Net assets",TRUE) &gt; 1000, "$ " &amp; TEXT(_FV(C23,"Net assets",TRUE)/1000,"#.#") &amp; " K", "$ " &amp;  TEXT(_FV(C23,"Net assets",TRUE),"#.#"))))</f>
        <v>$ 40.9 Bn</v>
      </c>
    </row>
    <row r="24" spans="1:29">
      <c r="A24" s="2" t="s">
        <v>92</v>
      </c>
      <c r="B24" s="2" t="s">
        <v>93</v>
      </c>
      <c r="C24" s="2" t="e" vm="145">
        <v>#VALUE!</v>
      </c>
      <c r="D24" s="7">
        <v>4</v>
      </c>
      <c r="E24" s="2" t="s">
        <v>97</v>
      </c>
      <c r="F24" s="2" t="e" vm="126">
        <v>#VALUE!</v>
      </c>
      <c r="G24" s="2" t="str" cm="1">
        <f t="array" ref="G24">IFERROR(_FV(F24,"Industry"),"Not Applicable")</f>
        <v>Software &amp; IT Services</v>
      </c>
      <c r="H24" s="9" cm="1">
        <f t="array" ref="H24">_FV(F24,"Previous close",TRUE)</f>
        <v>244.5</v>
      </c>
      <c r="I24" s="9" cm="1">
        <f t="array" ref="I24">_FV(F24,"Open")</f>
        <v>243.685</v>
      </c>
      <c r="J24" s="9" cm="1">
        <f t="array" ref="J24">_FV(F24,"High")</f>
        <v>245.49</v>
      </c>
      <c r="K24" s="9" cm="1">
        <f t="array" ref="K24">_FV(F24,"Low")</f>
        <v>239.32</v>
      </c>
      <c r="L24" s="9" cm="1">
        <f t="array" ref="L24">_FV(F24,"Price")</f>
        <v>245.07</v>
      </c>
      <c r="M24" s="8" cm="1">
        <f t="array" ref="M24">_FV(F24,"Change")</f>
        <v>0.56999999999999995</v>
      </c>
      <c r="N24" s="3" cm="1">
        <f t="array" ref="N24">_FV(F24,"Change (%)",TRUE)</f>
        <v>2.3310000000000002E-3</v>
      </c>
      <c r="O24" s="10" cm="1">
        <f t="array" ref="O24">_FV(F24,"52 week high",TRUE)</f>
        <v>247.65</v>
      </c>
      <c r="P24" s="10" cm="1">
        <f t="array" ref="P24">_FV(F24,"52 week low",TRUE)</f>
        <v>137.10059999999999</v>
      </c>
      <c r="Q24" s="10" cm="1">
        <f t="array" ref="Q24">IFERROR(_FV(F24,"P/E",TRUE),"")</f>
        <v>35.175400000000003</v>
      </c>
      <c r="R24" s="4" cm="1">
        <f t="array" ref="R24">IFERROR(_FV(F24,"Beta"),"")</f>
        <v>1.1979</v>
      </c>
      <c r="S24" s="15" cm="1">
        <f t="array" ref="S24">_FV(C24,"Previous close",TRUE)</f>
        <v>108.87</v>
      </c>
      <c r="T24" s="16" cm="1">
        <f t="array" ref="T24">_FV(C24,"Price")</f>
        <v>109.43</v>
      </c>
      <c r="U24" s="16" cm="1">
        <f t="array" ref="U24">_FV(C24,"Change")</f>
        <v>0.56000000000000005</v>
      </c>
      <c r="V24" s="17" cm="1">
        <f t="array" ref="V24">_FV(C24,"Change (%)",TRUE)</f>
        <v>5.1439999999999993E-3</v>
      </c>
      <c r="W24" s="17" cm="1">
        <f t="array" ref="W24">_FV(C24,"Expense ratio",TRUE)</f>
        <v>5.0000000000000001E-4</v>
      </c>
      <c r="X24" s="17" cm="1">
        <f t="array" ref="X24">_FV(C24,"Return (YTD)",TRUE)</f>
        <v>0.13178499999999999</v>
      </c>
      <c r="Y24" s="17" cm="1">
        <f t="array" ref="Y24">_FV(C24,"Return (1y)",TRUE)</f>
        <v>0.24059700000000001</v>
      </c>
      <c r="Z24" s="17" cm="1">
        <f t="array" ref="Z24">_FV(C24,"Return (3y)",TRUE)</f>
        <v>0.18781300000000001</v>
      </c>
      <c r="AA24" s="17" cm="1">
        <f t="array" ref="AA24">_FV(C24,"Return (5y)",TRUE)</f>
        <v>0.151199</v>
      </c>
      <c r="AB24" s="18" cm="1">
        <f t="array" ref="AB24">_FV(C24,"Rating")</f>
        <v>2.9485999999999999</v>
      </c>
      <c r="AC24" s="19" t="str" cm="1">
        <f t="array" ref="AC24">IF(_FV(C24,"Net assets",TRUE) &gt; 1000000000, "$ " &amp; TEXT(_FV(C24,"Net assets",TRUE)/1000000000,"#.#") &amp; " Bn", IF(_FV(C24,"Net assets",TRUE) &gt; 1000000, "$ " &amp; TEXT(_FV(C24,"Net assets",TRUE)/1000000,"#.#") &amp; " Mn",  IF(_FV(C24,"Net assets",TRUE) &gt; 1000, "$ " &amp; TEXT(_FV(C24,"Net assets",TRUE)/1000,"#.#") &amp; " K", "$ " &amp;  TEXT(_FV(C24,"Net assets",TRUE),"#.#"))))</f>
        <v>$ 40.9 Bn</v>
      </c>
    </row>
    <row r="25" spans="1:29">
      <c r="A25" s="2" t="s">
        <v>92</v>
      </c>
      <c r="B25" s="2" t="s">
        <v>93</v>
      </c>
      <c r="C25" s="2" t="e" vm="145">
        <v>#VALUE!</v>
      </c>
      <c r="D25" s="7">
        <v>5</v>
      </c>
      <c r="E25" s="2" t="s">
        <v>98</v>
      </c>
      <c r="F25" s="2" t="e" vm="77">
        <v>#VALUE!</v>
      </c>
      <c r="G25" s="2" t="str" cm="1">
        <f t="array" ref="G25">IFERROR(_FV(F25,"Industry"),"Not Applicable")</f>
        <v>Software &amp; IT Services</v>
      </c>
      <c r="H25" s="9" cm="1">
        <f t="array" ref="H25">_FV(F25,"Previous close",TRUE)</f>
        <v>192.21</v>
      </c>
      <c r="I25" s="9" cm="1">
        <f t="array" ref="I25">_FV(F25,"Open")</f>
        <v>191.65</v>
      </c>
      <c r="J25" s="9" cm="1">
        <f t="array" ref="J25">_FV(F25,"High")</f>
        <v>192.82</v>
      </c>
      <c r="K25" s="9" cm="1">
        <f t="array" ref="K25">_FV(F25,"Low")</f>
        <v>189.44</v>
      </c>
      <c r="L25" s="9" cm="1">
        <f t="array" ref="L25">_FV(F25,"Price")</f>
        <v>192.55</v>
      </c>
      <c r="M25" s="8" cm="1">
        <f t="array" ref="M25">_FV(F25,"Change")</f>
        <v>0.34</v>
      </c>
      <c r="N25" s="3" cm="1">
        <f t="array" ref="N25">_FV(F25,"Change (%)",TRUE)</f>
        <v>1.769E-3</v>
      </c>
      <c r="O25" s="10" cm="1">
        <f t="array" ref="O25">_FV(F25,"52 week high",TRUE)</f>
        <v>214.17</v>
      </c>
      <c r="P25" s="10" cm="1">
        <f t="array" ref="P25">_FV(F25,"52 week low",TRUE)</f>
        <v>133.93</v>
      </c>
      <c r="Q25" s="10" cm="1">
        <f t="array" ref="Q25">IFERROR(_FV(F25,"P/E",TRUE),"")</f>
        <v>34.619599999999998</v>
      </c>
      <c r="R25" s="4" cm="1">
        <f t="array" ref="R25">IFERROR(_FV(F25,"Beta"),"")</f>
        <v>0.90549999999999997</v>
      </c>
      <c r="S25" s="15" cm="1">
        <f t="array" ref="S25">_FV(C25,"Previous close",TRUE)</f>
        <v>108.87</v>
      </c>
      <c r="T25" s="16" cm="1">
        <f t="array" ref="T25">_FV(C25,"Price")</f>
        <v>109.43</v>
      </c>
      <c r="U25" s="16" cm="1">
        <f t="array" ref="U25">_FV(C25,"Change")</f>
        <v>0.56000000000000005</v>
      </c>
      <c r="V25" s="17" cm="1">
        <f t="array" ref="V25">_FV(C25,"Change (%)",TRUE)</f>
        <v>5.1439999999999993E-3</v>
      </c>
      <c r="W25" s="17" cm="1">
        <f t="array" ref="W25">_FV(C25,"Expense ratio",TRUE)</f>
        <v>5.0000000000000001E-4</v>
      </c>
      <c r="X25" s="17" cm="1">
        <f t="array" ref="X25">_FV(C25,"Return (YTD)",TRUE)</f>
        <v>0.13178499999999999</v>
      </c>
      <c r="Y25" s="17" cm="1">
        <f t="array" ref="Y25">_FV(C25,"Return (1y)",TRUE)</f>
        <v>0.24059700000000001</v>
      </c>
      <c r="Z25" s="17" cm="1">
        <f t="array" ref="Z25">_FV(C25,"Return (3y)",TRUE)</f>
        <v>0.18781300000000001</v>
      </c>
      <c r="AA25" s="17" cm="1">
        <f t="array" ref="AA25">_FV(C25,"Return (5y)",TRUE)</f>
        <v>0.151199</v>
      </c>
      <c r="AB25" s="18" cm="1">
        <f t="array" ref="AB25">_FV(C25,"Rating")</f>
        <v>2.9485999999999999</v>
      </c>
      <c r="AC25" s="19" t="str" cm="1">
        <f t="array" ref="AC25">IF(_FV(C25,"Net assets",TRUE) &gt; 1000000000, "$ " &amp; TEXT(_FV(C25,"Net assets",TRUE)/1000000000,"#.#") &amp; " Bn", IF(_FV(C25,"Net assets",TRUE) &gt; 1000000, "$ " &amp; TEXT(_FV(C25,"Net assets",TRUE)/1000000,"#.#") &amp; " Mn",  IF(_FV(C25,"Net assets",TRUE) &gt; 1000, "$ " &amp; TEXT(_FV(C25,"Net assets",TRUE)/1000,"#.#") &amp; " K", "$ " &amp;  TEXT(_FV(C25,"Net assets",TRUE),"#.#"))))</f>
        <v>$ 40.9 Bn</v>
      </c>
    </row>
    <row r="26" spans="1:29">
      <c r="A26" s="2" t="s">
        <v>92</v>
      </c>
      <c r="B26" s="2" t="s">
        <v>93</v>
      </c>
      <c r="C26" s="2" t="e" vm="145">
        <v>#VALUE!</v>
      </c>
      <c r="D26" s="7">
        <v>6</v>
      </c>
      <c r="E26" s="2" t="s">
        <v>99</v>
      </c>
      <c r="F26" s="2" t="e" vm="127">
        <v>#VALUE!</v>
      </c>
      <c r="G26" s="2" t="str" cm="1">
        <f t="array" ref="G26">IFERROR(_FV(F26,"Industry"),"Not Applicable")</f>
        <v>Specialty Retailers</v>
      </c>
      <c r="H26" s="9" cm="1">
        <f t="array" ref="H26">_FV(F26,"Previous close",TRUE)</f>
        <v>247.96</v>
      </c>
      <c r="I26" s="9" cm="1">
        <f t="array" ref="I26">_FV(F26,"Open")</f>
        <v>248.29</v>
      </c>
      <c r="J26" s="9" cm="1">
        <f t="array" ref="J26">_FV(F26,"High")</f>
        <v>250.33</v>
      </c>
      <c r="K26" s="9" cm="1">
        <f t="array" ref="K26">_FV(F26,"Low")</f>
        <v>246.63499999999999</v>
      </c>
      <c r="L26" s="9" cm="1">
        <f t="array" ref="L26">_FV(F26,"Price")</f>
        <v>250.11</v>
      </c>
      <c r="M26" s="8" cm="1">
        <f t="array" ref="M26">_FV(F26,"Change")</f>
        <v>2.15</v>
      </c>
      <c r="N26" s="3" cm="1">
        <f t="array" ref="N26">_FV(F26,"Change (%)",TRUE)</f>
        <v>8.6709999999999999E-3</v>
      </c>
      <c r="O26" s="10" cm="1">
        <f t="array" ref="O26">_FV(F26,"52 week high",TRUE)</f>
        <v>259.2867</v>
      </c>
      <c r="P26" s="10" cm="1">
        <f t="array" ref="P26">_FV(F26,"52 week low",TRUE)</f>
        <v>140.63</v>
      </c>
      <c r="Q26" s="10" cm="1">
        <f t="array" ref="Q26">IFERROR(_FV(F26,"P/E",TRUE),"")</f>
        <v>24.644400000000001</v>
      </c>
      <c r="R26" s="4" cm="1">
        <f t="array" ref="R26">IFERROR(_FV(F26,"Beta"),"")</f>
        <v>1.0510999999999999</v>
      </c>
      <c r="S26" s="15" cm="1">
        <f t="array" ref="S26">_FV(C26,"Previous close",TRUE)</f>
        <v>108.87</v>
      </c>
      <c r="T26" s="16" cm="1">
        <f t="array" ref="T26">_FV(C26,"Price")</f>
        <v>109.43</v>
      </c>
      <c r="U26" s="16" cm="1">
        <f t="array" ref="U26">_FV(C26,"Change")</f>
        <v>0.56000000000000005</v>
      </c>
      <c r="V26" s="17" cm="1">
        <f t="array" ref="V26">_FV(C26,"Change (%)",TRUE)</f>
        <v>5.1439999999999993E-3</v>
      </c>
      <c r="W26" s="17" cm="1">
        <f t="array" ref="W26">_FV(C26,"Expense ratio",TRUE)</f>
        <v>5.0000000000000001E-4</v>
      </c>
      <c r="X26" s="17" cm="1">
        <f t="array" ref="X26">_FV(C26,"Return (YTD)",TRUE)</f>
        <v>0.13178499999999999</v>
      </c>
      <c r="Y26" s="17" cm="1">
        <f t="array" ref="Y26">_FV(C26,"Return (1y)",TRUE)</f>
        <v>0.24059700000000001</v>
      </c>
      <c r="Z26" s="17" cm="1">
        <f t="array" ref="Z26">_FV(C26,"Return (3y)",TRUE)</f>
        <v>0.18781300000000001</v>
      </c>
      <c r="AA26" s="17" cm="1">
        <f t="array" ref="AA26">_FV(C26,"Return (5y)",TRUE)</f>
        <v>0.151199</v>
      </c>
      <c r="AB26" s="18" cm="1">
        <f t="array" ref="AB26">_FV(C26,"Rating")</f>
        <v>2.9485999999999999</v>
      </c>
      <c r="AC26" s="19" t="str" cm="1">
        <f t="array" ref="AC26">IF(_FV(C26,"Net assets",TRUE) &gt; 1000000000, "$ " &amp; TEXT(_FV(C26,"Net assets",TRUE)/1000000000,"#.#") &amp; " Bn", IF(_FV(C26,"Net assets",TRUE) &gt; 1000000, "$ " &amp; TEXT(_FV(C26,"Net assets",TRUE)/1000000,"#.#") &amp; " Mn",  IF(_FV(C26,"Net assets",TRUE) &gt; 1000, "$ " &amp; TEXT(_FV(C26,"Net assets",TRUE)/1000,"#.#") &amp; " K", "$ " &amp;  TEXT(_FV(C26,"Net assets",TRUE),"#.#"))))</f>
        <v>$ 40.9 Bn</v>
      </c>
    </row>
    <row r="27" spans="1:29">
      <c r="A27" s="2" t="s">
        <v>92</v>
      </c>
      <c r="B27" s="2" t="s">
        <v>93</v>
      </c>
      <c r="C27" s="2" t="e" vm="145">
        <v>#VALUE!</v>
      </c>
      <c r="D27" s="7">
        <v>7</v>
      </c>
      <c r="E27" s="2" t="s">
        <v>100</v>
      </c>
      <c r="F27" s="2" t="e" vm="40">
        <v>#VALUE!</v>
      </c>
      <c r="G27" s="2" t="str" cm="1">
        <f t="array" ref="G27">IFERROR(_FV(F27,"Industry"),"Not Applicable")</f>
        <v>Software &amp; IT Services</v>
      </c>
      <c r="H27" s="9" cm="1">
        <f t="array" ref="H27">_FV(F27,"Previous close",TRUE)</f>
        <v>294.58999999999997</v>
      </c>
      <c r="I27" s="9" cm="1">
        <f t="array" ref="I27">_FV(F27,"Open")</f>
        <v>294</v>
      </c>
      <c r="J27" s="9" cm="1">
        <f t="array" ref="J27">_FV(F27,"High")</f>
        <v>296.95999999999998</v>
      </c>
      <c r="K27" s="9" cm="1">
        <f t="array" ref="K27">_FV(F27,"Low")</f>
        <v>291.5</v>
      </c>
      <c r="L27" s="9" cm="1">
        <f t="array" ref="L27">_FV(F27,"Price")</f>
        <v>295.68</v>
      </c>
      <c r="M27" s="8" cm="1">
        <f t="array" ref="M27">_FV(F27,"Change")</f>
        <v>1.0900000000000001</v>
      </c>
      <c r="N27" s="3" cm="1">
        <f t="array" ref="N27">_FV(F27,"Change (%)",TRUE)</f>
        <v>3.7000000000000002E-3</v>
      </c>
      <c r="O27" s="10" cm="1">
        <f t="array" ref="O27">_FV(F27,"52 week high",TRUE)</f>
        <v>347.25</v>
      </c>
      <c r="P27" s="10" cm="1">
        <f t="array" ref="P27">_FV(F27,"52 week low",TRUE)</f>
        <v>199.99</v>
      </c>
      <c r="Q27" s="10" cm="1">
        <f t="array" ref="Q27">IFERROR(_FV(F27,"P/E",TRUE),"")</f>
        <v>37.801200000000001</v>
      </c>
      <c r="R27" s="4" cm="1">
        <f t="array" ref="R27">IFERROR(_FV(F27,"Beta"),"")</f>
        <v>1.0631999999999999</v>
      </c>
      <c r="S27" s="15" cm="1">
        <f t="array" ref="S27">_FV(C27,"Previous close",TRUE)</f>
        <v>108.87</v>
      </c>
      <c r="T27" s="16" cm="1">
        <f t="array" ref="T27">_FV(C27,"Price")</f>
        <v>109.43</v>
      </c>
      <c r="U27" s="16" cm="1">
        <f t="array" ref="U27">_FV(C27,"Change")</f>
        <v>0.56000000000000005</v>
      </c>
      <c r="V27" s="17" cm="1">
        <f t="array" ref="V27">_FV(C27,"Change (%)",TRUE)</f>
        <v>5.1439999999999993E-3</v>
      </c>
      <c r="W27" s="17" cm="1">
        <f t="array" ref="W27">_FV(C27,"Expense ratio",TRUE)</f>
        <v>5.0000000000000001E-4</v>
      </c>
      <c r="X27" s="17" cm="1">
        <f t="array" ref="X27">_FV(C27,"Return (YTD)",TRUE)</f>
        <v>0.13178499999999999</v>
      </c>
      <c r="Y27" s="17" cm="1">
        <f t="array" ref="Y27">_FV(C27,"Return (1y)",TRUE)</f>
        <v>0.24059700000000001</v>
      </c>
      <c r="Z27" s="17" cm="1">
        <f t="array" ref="Z27">_FV(C27,"Return (3y)",TRUE)</f>
        <v>0.18781300000000001</v>
      </c>
      <c r="AA27" s="17" cm="1">
        <f t="array" ref="AA27">_FV(C27,"Return (5y)",TRUE)</f>
        <v>0.151199</v>
      </c>
      <c r="AB27" s="18" cm="1">
        <f t="array" ref="AB27">_FV(C27,"Rating")</f>
        <v>2.9485999999999999</v>
      </c>
      <c r="AC27" s="19" t="str" cm="1">
        <f t="array" ref="AC27">IF(_FV(C27,"Net assets",TRUE) &gt; 1000000000, "$ " &amp; TEXT(_FV(C27,"Net assets",TRUE)/1000000000,"#.#") &amp; " Bn", IF(_FV(C27,"Net assets",TRUE) &gt; 1000000, "$ " &amp; TEXT(_FV(C27,"Net assets",TRUE)/1000000,"#.#") &amp; " Mn",  IF(_FV(C27,"Net assets",TRUE) &gt; 1000, "$ " &amp; TEXT(_FV(C27,"Net assets",TRUE)/1000,"#.#") &amp; " K", "$ " &amp;  TEXT(_FV(C27,"Net assets",TRUE),"#.#"))))</f>
        <v>$ 40.9 Bn</v>
      </c>
    </row>
    <row r="28" spans="1:29">
      <c r="A28" s="2" t="s">
        <v>92</v>
      </c>
      <c r="B28" s="2" t="s">
        <v>101</v>
      </c>
      <c r="C28" s="2" t="e" vm="146">
        <v>#VALUE!</v>
      </c>
      <c r="D28" s="7">
        <v>1</v>
      </c>
      <c r="E28" s="2" t="s">
        <v>91</v>
      </c>
      <c r="F28" s="2" t="e" vm="44">
        <v>#VALUE!</v>
      </c>
      <c r="G28" s="2" t="str" cm="1">
        <f t="array" ref="G28">IFERROR(_FV(F28,"Industry"),"Not Applicable")</f>
        <v>Software &amp; IT Services</v>
      </c>
      <c r="H28" s="9" cm="1">
        <f t="array" ref="H28">_FV(F28,"Previous close",TRUE)</f>
        <v>214.32</v>
      </c>
      <c r="I28" s="9" cm="1">
        <f t="array" ref="I28">_FV(F28,"Open")</f>
        <v>213.62</v>
      </c>
      <c r="J28" s="9" cm="1">
        <f t="array" ref="J28">_FV(F28,"High")</f>
        <v>214.08</v>
      </c>
      <c r="K28" s="9" cm="1">
        <f t="array" ref="K28">_FV(F28,"Low")</f>
        <v>211.08</v>
      </c>
      <c r="L28" s="9" cm="1">
        <f t="array" ref="L28">_FV(F28,"Price")</f>
        <v>213.67</v>
      </c>
      <c r="M28" s="8" cm="1">
        <f t="array" ref="M28">_FV(F28,"Change")</f>
        <v>-0.65</v>
      </c>
      <c r="N28" s="3" cm="1">
        <f t="array" ref="N28">_FV(F28,"Change (%)",TRUE)</f>
        <v>-3.0330000000000001E-3</v>
      </c>
      <c r="O28" s="10" cm="1">
        <f t="array" ref="O28">_FV(F28,"52 week high",TRUE)</f>
        <v>216.38</v>
      </c>
      <c r="P28" s="10" cm="1">
        <f t="array" ref="P28">_FV(F28,"52 week low",TRUE)</f>
        <v>130.78</v>
      </c>
      <c r="Q28" s="10" cm="1">
        <f t="array" ref="Q28">IFERROR(_FV(F28,"P/E",TRUE),"")</f>
        <v>37.804299999999998</v>
      </c>
      <c r="R28" s="4" cm="1">
        <f t="array" ref="R28">IFERROR(_FV(F28,"Beta"),"")</f>
        <v>0.93169999999999997</v>
      </c>
      <c r="S28" s="15" cm="1">
        <f t="array" ref="S28">_FV(C28,"Previous close",TRUE)</f>
        <v>20</v>
      </c>
      <c r="T28" s="16" cm="1">
        <f t="array" ref="T28">_FV(C28,"Price")</f>
        <v>20.07</v>
      </c>
      <c r="U28" s="16" cm="1">
        <f t="array" ref="U28">_FV(C28,"Change")</f>
        <v>7.0000000000000007E-2</v>
      </c>
      <c r="V28" s="17" cm="1">
        <f t="array" ref="V28">_FV(C28,"Change (%)",TRUE)</f>
        <v>3.4999999999999996E-3</v>
      </c>
      <c r="W28" s="17" cm="1">
        <f t="array" ref="W28">_FV(C28,"Expense ratio",TRUE)</f>
        <v>5.0000000000000001E-4</v>
      </c>
      <c r="X28" s="17" cm="1">
        <f t="array" ref="X28">_FV(C28,"Return (YTD)",TRUE)</f>
        <v>0.118283</v>
      </c>
      <c r="Y28" s="17" cm="1">
        <f t="array" ref="Y28">_FV(C28,"Return (1y)",TRUE)</f>
        <v>0.22612400000000002</v>
      </c>
      <c r="Z28" s="17" cm="1">
        <f t="array" ref="Z28">_FV(C28,"Return (3y)",TRUE)</f>
        <v>0.19758800000000001</v>
      </c>
      <c r="AA28" s="17" cm="1">
        <f t="array" ref="AA28">_FV(C28,"Return (5y)",TRUE)</f>
        <v>0</v>
      </c>
      <c r="AB28" s="18" cm="1">
        <f t="array" ref="AB28">_FV(C28,"Rating")</f>
        <v>0</v>
      </c>
      <c r="AC28" s="19" t="str" cm="1">
        <f t="array" ref="AC28">IF(_FV(C28,"Net assets",TRUE) &gt; 1000000000, "$ " &amp; TEXT(_FV(C28,"Net assets",TRUE)/1000000000,"#.#") &amp; " Bn", IF(_FV(C28,"Net assets",TRUE) &gt; 1000000, "$ " &amp; TEXT(_FV(C28,"Net assets",TRUE)/1000000,"#.#") &amp; " Mn",  IF(_FV(C28,"Net assets",TRUE) &gt; 1000, "$ " &amp; TEXT(_FV(C28,"Net assets",TRUE)/1000,"#.#") &amp; " K", "$ " &amp;  TEXT(_FV(C28,"Net assets",TRUE),"#.#"))))</f>
        <v>$ 4.4 Bn</v>
      </c>
    </row>
    <row r="29" spans="1:29">
      <c r="A29" s="2" t="s">
        <v>92</v>
      </c>
      <c r="B29" s="2" t="s">
        <v>101</v>
      </c>
      <c r="C29" s="2" t="e" vm="146">
        <v>#VALUE!</v>
      </c>
      <c r="D29" s="7">
        <v>2</v>
      </c>
      <c r="E29" s="2" t="s">
        <v>94</v>
      </c>
      <c r="F29" s="2" t="e" vm="1">
        <v>#VALUE!</v>
      </c>
      <c r="G29" s="2" t="str" cm="1">
        <f t="array" ref="G29">IFERROR(_FV(F29,"Industry"),"Not Applicable")</f>
        <v>Computers, Phones &amp; Household Electronics</v>
      </c>
      <c r="H29" s="9" cm="1">
        <f t="array" ref="H29">_FV(F29,"Previous close",TRUE)</f>
        <v>382.73</v>
      </c>
      <c r="I29" s="9" cm="1">
        <f t="array" ref="I29">_FV(F29,"Open")</f>
        <v>381.34</v>
      </c>
      <c r="J29" s="9" cm="1">
        <f t="array" ref="J29">_FV(F29,"High")</f>
        <v>383.92</v>
      </c>
      <c r="K29" s="9" cm="1">
        <f t="array" ref="K29">_FV(F29,"Low")</f>
        <v>378.82069999999999</v>
      </c>
      <c r="L29" s="9" cm="1">
        <f t="array" ref="L29">_FV(F29,"Price")</f>
        <v>383.68</v>
      </c>
      <c r="M29" s="8" cm="1">
        <f t="array" ref="M29">_FV(F29,"Change")</f>
        <v>0.95</v>
      </c>
      <c r="N29" s="3" cm="1">
        <f t="array" ref="N29">_FV(F29,"Change (%)",TRUE)</f>
        <v>2.4819999999999998E-3</v>
      </c>
      <c r="O29" s="10" cm="1">
        <f t="array" ref="O29">_FV(F29,"52 week high",TRUE)</f>
        <v>385.27</v>
      </c>
      <c r="P29" s="10" cm="1">
        <f t="array" ref="P29">_FV(F29,"52 week low",TRUE)</f>
        <v>192.58</v>
      </c>
      <c r="Q29" s="10" cm="1">
        <f t="array" ref="Q29">IFERROR(_FV(F29,"P/E",TRUE),"")</f>
        <v>30.003900000000002</v>
      </c>
      <c r="R29" s="4" cm="1">
        <f t="array" ref="R29">IFERROR(_FV(F29,"Beta"),"")</f>
        <v>1.1909000000000001</v>
      </c>
      <c r="S29" s="15" cm="1">
        <f t="array" ref="S29">_FV(C29,"Previous close",TRUE)</f>
        <v>20</v>
      </c>
      <c r="T29" s="16" cm="1">
        <f t="array" ref="T29">_FV(C29,"Price")</f>
        <v>20.07</v>
      </c>
      <c r="U29" s="16" cm="1">
        <f t="array" ref="U29">_FV(C29,"Change")</f>
        <v>7.0000000000000007E-2</v>
      </c>
      <c r="V29" s="17" cm="1">
        <f t="array" ref="V29">_FV(C29,"Change (%)",TRUE)</f>
        <v>3.4999999999999996E-3</v>
      </c>
      <c r="W29" s="17" cm="1">
        <f t="array" ref="W29">_FV(C29,"Expense ratio",TRUE)</f>
        <v>5.0000000000000001E-4</v>
      </c>
      <c r="X29" s="17" cm="1">
        <f t="array" ref="X29">_FV(C29,"Return (YTD)",TRUE)</f>
        <v>0.118283</v>
      </c>
      <c r="Y29" s="17" cm="1">
        <f t="array" ref="Y29">_FV(C29,"Return (1y)",TRUE)</f>
        <v>0.22612400000000002</v>
      </c>
      <c r="Z29" s="17" cm="1">
        <f t="array" ref="Z29">_FV(C29,"Return (3y)",TRUE)</f>
        <v>0.19758800000000001</v>
      </c>
      <c r="AA29" s="17" cm="1">
        <f t="array" ref="AA29">_FV(C29,"Return (5y)",TRUE)</f>
        <v>0</v>
      </c>
      <c r="AB29" s="18" cm="1">
        <f t="array" ref="AB29">_FV(C29,"Rating")</f>
        <v>0</v>
      </c>
      <c r="AC29" s="19" t="str" cm="1">
        <f t="array" ref="AC29">IF(_FV(C29,"Net assets",TRUE) &gt; 1000000000, "$ " &amp; TEXT(_FV(C29,"Net assets",TRUE)/1000000000,"#.#") &amp; " Bn", IF(_FV(C29,"Net assets",TRUE) &gt; 1000000, "$ " &amp; TEXT(_FV(C29,"Net assets",TRUE)/1000000,"#.#") &amp; " Mn",  IF(_FV(C29,"Net assets",TRUE) &gt; 1000, "$ " &amp; TEXT(_FV(C29,"Net assets",TRUE)/1000,"#.#") &amp; " K", "$ " &amp;  TEXT(_FV(C29,"Net assets",TRUE),"#.#"))))</f>
        <v>$ 4.4 Bn</v>
      </c>
    </row>
    <row r="30" spans="1:29">
      <c r="A30" s="2" t="s">
        <v>92</v>
      </c>
      <c r="B30" s="2" t="s">
        <v>101</v>
      </c>
      <c r="C30" s="2" t="e" vm="146">
        <v>#VALUE!</v>
      </c>
      <c r="D30" s="7">
        <v>3</v>
      </c>
      <c r="E30" s="2" t="s">
        <v>95</v>
      </c>
      <c r="F30" s="2" t="e" vm="7">
        <v>#VALUE!</v>
      </c>
      <c r="G30" s="2" t="str" cm="1">
        <f t="array" ref="G30">IFERROR(_FV(F30,"Industry"),"Not Applicable")</f>
        <v>Diversified Retail</v>
      </c>
      <c r="H30" s="9" cm="1">
        <f t="array" ref="H30">_FV(F30,"Previous close",TRUE)</f>
        <v>3182.63</v>
      </c>
      <c r="I30" s="9" cm="1">
        <f t="array" ref="I30">_FV(F30,"Open")</f>
        <v>3191.76</v>
      </c>
      <c r="J30" s="9" cm="1">
        <f t="array" ref="J30">_FV(F30,"High")</f>
        <v>3215</v>
      </c>
      <c r="K30" s="9" cm="1">
        <f t="array" ref="K30">_FV(F30,"Low")</f>
        <v>3135.7</v>
      </c>
      <c r="L30" s="9" cm="1">
        <f t="array" ref="L30">_FV(F30,"Price")</f>
        <v>3200</v>
      </c>
      <c r="M30" s="8" cm="1">
        <f t="array" ref="M30">_FV(F30,"Change")</f>
        <v>17.37</v>
      </c>
      <c r="N30" s="3" cm="1">
        <f t="array" ref="N30">_FV(F30,"Change (%)",TRUE)</f>
        <v>5.4579999999999993E-3</v>
      </c>
      <c r="O30" s="10" cm="1">
        <f t="array" ref="O30">_FV(F30,"52 week high",TRUE)</f>
        <v>3200</v>
      </c>
      <c r="P30" s="10" cm="1">
        <f t="array" ref="P30">_FV(F30,"52 week low",TRUE)</f>
        <v>1626.0318</v>
      </c>
      <c r="Q30" s="10" cm="1">
        <f t="array" ref="Q30">IFERROR(_FV(F30,"P/E",TRUE),"")</f>
        <v>152.0317</v>
      </c>
      <c r="R30" s="4" cm="1">
        <f t="array" ref="R30">IFERROR(_FV(F30,"Beta"),"")</f>
        <v>1.3209</v>
      </c>
      <c r="S30" s="15" cm="1">
        <f t="array" ref="S30">_FV(C30,"Previous close",TRUE)</f>
        <v>20</v>
      </c>
      <c r="T30" s="16" cm="1">
        <f t="array" ref="T30">_FV(C30,"Price")</f>
        <v>20.07</v>
      </c>
      <c r="U30" s="16" cm="1">
        <f t="array" ref="U30">_FV(C30,"Change")</f>
        <v>7.0000000000000007E-2</v>
      </c>
      <c r="V30" s="17" cm="1">
        <f t="array" ref="V30">_FV(C30,"Change (%)",TRUE)</f>
        <v>3.4999999999999996E-3</v>
      </c>
      <c r="W30" s="17" cm="1">
        <f t="array" ref="W30">_FV(C30,"Expense ratio",TRUE)</f>
        <v>5.0000000000000001E-4</v>
      </c>
      <c r="X30" s="17" cm="1">
        <f t="array" ref="X30">_FV(C30,"Return (YTD)",TRUE)</f>
        <v>0.118283</v>
      </c>
      <c r="Y30" s="17" cm="1">
        <f t="array" ref="Y30">_FV(C30,"Return (1y)",TRUE)</f>
        <v>0.22612400000000002</v>
      </c>
      <c r="Z30" s="17" cm="1">
        <f t="array" ref="Z30">_FV(C30,"Return (3y)",TRUE)</f>
        <v>0.19758800000000001</v>
      </c>
      <c r="AA30" s="17" cm="1">
        <f t="array" ref="AA30">_FV(C30,"Return (5y)",TRUE)</f>
        <v>0</v>
      </c>
      <c r="AB30" s="18" cm="1">
        <f t="array" ref="AB30">_FV(C30,"Rating")</f>
        <v>0</v>
      </c>
      <c r="AC30" s="19" t="str" cm="1">
        <f t="array" ref="AC30">IF(_FV(C30,"Net assets",TRUE) &gt; 1000000000, "$ " &amp; TEXT(_FV(C30,"Net assets",TRUE)/1000000000,"#.#") &amp; " Bn", IF(_FV(C30,"Net assets",TRUE) &gt; 1000000, "$ " &amp; TEXT(_FV(C30,"Net assets",TRUE)/1000000,"#.#") &amp; " Mn",  IF(_FV(C30,"Net assets",TRUE) &gt; 1000, "$ " &amp; TEXT(_FV(C30,"Net assets",TRUE)/1000,"#.#") &amp; " K", "$ " &amp;  TEXT(_FV(C30,"Net assets",TRUE),"#.#"))))</f>
        <v>$ 4.4 Bn</v>
      </c>
    </row>
    <row r="31" spans="1:29">
      <c r="A31" s="2" t="s">
        <v>92</v>
      </c>
      <c r="B31" s="2" t="s">
        <v>101</v>
      </c>
      <c r="C31" s="2" t="e" vm="146">
        <v>#VALUE!</v>
      </c>
      <c r="D31" s="7">
        <v>4</v>
      </c>
      <c r="E31" s="2" t="s">
        <v>97</v>
      </c>
      <c r="F31" s="2" t="e" vm="126">
        <v>#VALUE!</v>
      </c>
      <c r="G31" s="2" t="str" cm="1">
        <f t="array" ref="G31">IFERROR(_FV(F31,"Industry"),"Not Applicable")</f>
        <v>Software &amp; IT Services</v>
      </c>
      <c r="H31" s="9" cm="1">
        <f t="array" ref="H31">_FV(F31,"Previous close",TRUE)</f>
        <v>244.5</v>
      </c>
      <c r="I31" s="9" cm="1">
        <f t="array" ref="I31">_FV(F31,"Open")</f>
        <v>243.685</v>
      </c>
      <c r="J31" s="9" cm="1">
        <f t="array" ref="J31">_FV(F31,"High")</f>
        <v>245.49</v>
      </c>
      <c r="K31" s="9" cm="1">
        <f t="array" ref="K31">_FV(F31,"Low")</f>
        <v>239.32</v>
      </c>
      <c r="L31" s="9" cm="1">
        <f t="array" ref="L31">_FV(F31,"Price")</f>
        <v>245.07</v>
      </c>
      <c r="M31" s="8" cm="1">
        <f t="array" ref="M31">_FV(F31,"Change")</f>
        <v>0.56999999999999995</v>
      </c>
      <c r="N31" s="3" cm="1">
        <f t="array" ref="N31">_FV(F31,"Change (%)",TRUE)</f>
        <v>2.3310000000000002E-3</v>
      </c>
      <c r="O31" s="10" cm="1">
        <f t="array" ref="O31">_FV(F31,"52 week high",TRUE)</f>
        <v>247.65</v>
      </c>
      <c r="P31" s="10" cm="1">
        <f t="array" ref="P31">_FV(F31,"52 week low",TRUE)</f>
        <v>137.10059999999999</v>
      </c>
      <c r="Q31" s="10" cm="1">
        <f t="array" ref="Q31">IFERROR(_FV(F31,"P/E",TRUE),"")</f>
        <v>35.175400000000003</v>
      </c>
      <c r="R31" s="4" cm="1">
        <f t="array" ref="R31">IFERROR(_FV(F31,"Beta"),"")</f>
        <v>1.1979</v>
      </c>
      <c r="S31" s="15" cm="1">
        <f t="array" ref="S31">_FV(C31,"Previous close",TRUE)</f>
        <v>20</v>
      </c>
      <c r="T31" s="16" cm="1">
        <f t="array" ref="T31">_FV(C31,"Price")</f>
        <v>20.07</v>
      </c>
      <c r="U31" s="16" cm="1">
        <f t="array" ref="U31">_FV(C31,"Change")</f>
        <v>7.0000000000000007E-2</v>
      </c>
      <c r="V31" s="17" cm="1">
        <f t="array" ref="V31">_FV(C31,"Change (%)",TRUE)</f>
        <v>3.4999999999999996E-3</v>
      </c>
      <c r="W31" s="17" cm="1">
        <f t="array" ref="W31">_FV(C31,"Expense ratio",TRUE)</f>
        <v>5.0000000000000001E-4</v>
      </c>
      <c r="X31" s="17" cm="1">
        <f t="array" ref="X31">_FV(C31,"Return (YTD)",TRUE)</f>
        <v>0.118283</v>
      </c>
      <c r="Y31" s="17" cm="1">
        <f t="array" ref="Y31">_FV(C31,"Return (1y)",TRUE)</f>
        <v>0.22612400000000002</v>
      </c>
      <c r="Z31" s="17" cm="1">
        <f t="array" ref="Z31">_FV(C31,"Return (3y)",TRUE)</f>
        <v>0.19758800000000001</v>
      </c>
      <c r="AA31" s="17" cm="1">
        <f t="array" ref="AA31">_FV(C31,"Return (5y)",TRUE)</f>
        <v>0</v>
      </c>
      <c r="AB31" s="18" cm="1">
        <f t="array" ref="AB31">_FV(C31,"Rating")</f>
        <v>0</v>
      </c>
      <c r="AC31" s="19" t="str" cm="1">
        <f t="array" ref="AC31">IF(_FV(C31,"Net assets",TRUE) &gt; 1000000000, "$ " &amp; TEXT(_FV(C31,"Net assets",TRUE)/1000000000,"#.#") &amp; " Bn", IF(_FV(C31,"Net assets",TRUE) &gt; 1000000, "$ " &amp; TEXT(_FV(C31,"Net assets",TRUE)/1000000,"#.#") &amp; " Mn",  IF(_FV(C31,"Net assets",TRUE) &gt; 1000, "$ " &amp; TEXT(_FV(C31,"Net assets",TRUE)/1000,"#.#") &amp; " K", "$ " &amp;  TEXT(_FV(C31,"Net assets",TRUE),"#.#"))))</f>
        <v>$ 4.4 Bn</v>
      </c>
    </row>
    <row r="32" spans="1:29">
      <c r="A32" s="2" t="s">
        <v>92</v>
      </c>
      <c r="B32" s="2" t="s">
        <v>101</v>
      </c>
      <c r="C32" s="2" t="e" vm="146">
        <v>#VALUE!</v>
      </c>
      <c r="D32" s="7">
        <v>5</v>
      </c>
      <c r="E32" s="2" t="s">
        <v>96</v>
      </c>
      <c r="F32" s="2" t="e" vm="32">
        <v>#VALUE!</v>
      </c>
      <c r="G32" s="2" t="str" cm="1">
        <f t="array" ref="G32">IFERROR(_FV(F32,"Industry"),"Not Applicable")</f>
        <v>Software &amp; IT Services</v>
      </c>
      <c r="H32" s="9" cm="1">
        <f t="array" ref="H32">_FV(F32,"Previous close",TRUE)</f>
        <v>1510.99</v>
      </c>
      <c r="I32" s="9" cm="1">
        <f t="array" ref="I32">_FV(F32,"Open")</f>
        <v>1506.15</v>
      </c>
      <c r="J32" s="9" cm="1">
        <f t="array" ref="J32">_FV(F32,"High")</f>
        <v>1543.83</v>
      </c>
      <c r="K32" s="9" cm="1">
        <f t="array" ref="K32">_FV(F32,"Low")</f>
        <v>1496.54</v>
      </c>
      <c r="L32" s="9" cm="1">
        <f t="array" ref="L32">_FV(F32,"Price")</f>
        <v>1541.74</v>
      </c>
      <c r="M32" s="8" cm="1">
        <f t="array" ref="M32">_FV(F32,"Change")</f>
        <v>30.75</v>
      </c>
      <c r="N32" s="3" cm="1">
        <f t="array" ref="N32">_FV(F32,"Change (%)",TRUE)</f>
        <v>2.0350999999999998E-2</v>
      </c>
      <c r="O32" s="10" cm="1">
        <f t="array" ref="O32">_FV(F32,"52 week high",TRUE)</f>
        <v>1541.74</v>
      </c>
      <c r="P32" s="10" cm="1">
        <f t="array" ref="P32">_FV(F32,"52 week low",TRUE)</f>
        <v>1013.5361</v>
      </c>
      <c r="Q32" s="10" cm="1">
        <f t="array" ref="Q32">IFERROR(_FV(F32,"P/E",TRUE),"")</f>
        <v>30.4849</v>
      </c>
      <c r="R32" s="4" cm="1">
        <f t="array" ref="R32">IFERROR(_FV(F32,"Beta"),"")</f>
        <v>1.0523</v>
      </c>
      <c r="S32" s="15" cm="1">
        <f t="array" ref="S32">_FV(C32,"Previous close",TRUE)</f>
        <v>20</v>
      </c>
      <c r="T32" s="16" cm="1">
        <f t="array" ref="T32">_FV(C32,"Price")</f>
        <v>20.07</v>
      </c>
      <c r="U32" s="16" cm="1">
        <f t="array" ref="U32">_FV(C32,"Change")</f>
        <v>7.0000000000000007E-2</v>
      </c>
      <c r="V32" s="17" cm="1">
        <f t="array" ref="V32">_FV(C32,"Change (%)",TRUE)</f>
        <v>3.4999999999999996E-3</v>
      </c>
      <c r="W32" s="17" cm="1">
        <f t="array" ref="W32">_FV(C32,"Expense ratio",TRUE)</f>
        <v>5.0000000000000001E-4</v>
      </c>
      <c r="X32" s="17" cm="1">
        <f t="array" ref="X32">_FV(C32,"Return (YTD)",TRUE)</f>
        <v>0.118283</v>
      </c>
      <c r="Y32" s="17" cm="1">
        <f t="array" ref="Y32">_FV(C32,"Return (1y)",TRUE)</f>
        <v>0.22612400000000002</v>
      </c>
      <c r="Z32" s="17" cm="1">
        <f t="array" ref="Z32">_FV(C32,"Return (3y)",TRUE)</f>
        <v>0.19758800000000001</v>
      </c>
      <c r="AA32" s="17" cm="1">
        <f t="array" ref="AA32">_FV(C32,"Return (5y)",TRUE)</f>
        <v>0</v>
      </c>
      <c r="AB32" s="18" cm="1">
        <f t="array" ref="AB32">_FV(C32,"Rating")</f>
        <v>0</v>
      </c>
      <c r="AC32" s="19" t="str" cm="1">
        <f t="array" ref="AC32">IF(_FV(C32,"Net assets",TRUE) &gt; 1000000000, "$ " &amp; TEXT(_FV(C32,"Net assets",TRUE)/1000000000,"#.#") &amp; " Bn", IF(_FV(C32,"Net assets",TRUE) &gt; 1000000, "$ " &amp; TEXT(_FV(C32,"Net assets",TRUE)/1000000,"#.#") &amp; " Mn",  IF(_FV(C32,"Net assets",TRUE) &gt; 1000, "$ " &amp; TEXT(_FV(C32,"Net assets",TRUE)/1000,"#.#") &amp; " K", "$ " &amp;  TEXT(_FV(C32,"Net assets",TRUE),"#.#"))))</f>
        <v>$ 4.4 Bn</v>
      </c>
    </row>
    <row r="33" spans="1:29">
      <c r="A33" s="2" t="s">
        <v>92</v>
      </c>
      <c r="B33" s="2" t="s">
        <v>101</v>
      </c>
      <c r="C33" s="2" t="e" vm="146">
        <v>#VALUE!</v>
      </c>
      <c r="D33" s="7">
        <v>6</v>
      </c>
      <c r="E33" s="2" t="s">
        <v>102</v>
      </c>
      <c r="F33" s="2" t="e" vm="123">
        <v>#VALUE!</v>
      </c>
      <c r="G33" s="2" t="str" cm="1">
        <f t="array" ref="G33">IFERROR(_FV(F33,"Industry"),"Not Applicable")</f>
        <v>Software &amp; IT Services</v>
      </c>
      <c r="H33" s="9" cm="1">
        <f t="array" ref="H33">_FV(F33,"Previous close",TRUE)</f>
        <v>1518.66</v>
      </c>
      <c r="I33" s="9" cm="1">
        <f t="array" ref="I33">_FV(F33,"Open")</f>
        <v>1513.25</v>
      </c>
      <c r="J33" s="9" cm="1">
        <f t="array" ref="J33">_FV(F33,"High")</f>
        <v>1541.34</v>
      </c>
      <c r="K33" s="9" cm="1">
        <f t="array" ref="K33">_FV(F33,"Low")</f>
        <v>1500.72</v>
      </c>
      <c r="L33" s="9" cm="1">
        <f t="array" ref="L33">_FV(F33,"Price")</f>
        <v>1539.01</v>
      </c>
      <c r="M33" s="8" cm="1">
        <f t="array" ref="M33">_FV(F33,"Change")</f>
        <v>20.350000000000001</v>
      </c>
      <c r="N33" s="3" cm="1">
        <f t="array" ref="N33">_FV(F33,"Change (%)",TRUE)</f>
        <v>1.34E-2</v>
      </c>
      <c r="O33" s="10" cm="1">
        <f t="array" ref="O33">_FV(F33,"52 week high",TRUE)</f>
        <v>1539.01</v>
      </c>
      <c r="P33" s="10" cm="1">
        <f t="array" ref="P33">_FV(F33,"52 week low",TRUE)</f>
        <v>1008.87</v>
      </c>
      <c r="Q33" s="10" cm="1">
        <f t="array" ref="Q33">IFERROR(_FV(F33,"P/E",TRUE),"")</f>
        <v>30.658899999999999</v>
      </c>
      <c r="R33" s="4" cm="1">
        <f t="array" ref="R33">IFERROR(_FV(F33,"Beta"),"")</f>
        <v>1.0523</v>
      </c>
      <c r="S33" s="15" cm="1">
        <f t="array" ref="S33">_FV(C33,"Previous close",TRUE)</f>
        <v>20</v>
      </c>
      <c r="T33" s="16" cm="1">
        <f t="array" ref="T33">_FV(C33,"Price")</f>
        <v>20.07</v>
      </c>
      <c r="U33" s="16" cm="1">
        <f t="array" ref="U33">_FV(C33,"Change")</f>
        <v>7.0000000000000007E-2</v>
      </c>
      <c r="V33" s="17" cm="1">
        <f t="array" ref="V33">_FV(C33,"Change (%)",TRUE)</f>
        <v>3.4999999999999996E-3</v>
      </c>
      <c r="W33" s="17" cm="1">
        <f t="array" ref="W33">_FV(C33,"Expense ratio",TRUE)</f>
        <v>5.0000000000000001E-4</v>
      </c>
      <c r="X33" s="17" cm="1">
        <f t="array" ref="X33">_FV(C33,"Return (YTD)",TRUE)</f>
        <v>0.118283</v>
      </c>
      <c r="Y33" s="17" cm="1">
        <f t="array" ref="Y33">_FV(C33,"Return (1y)",TRUE)</f>
        <v>0.22612400000000002</v>
      </c>
      <c r="Z33" s="17" cm="1">
        <f t="array" ref="Z33">_FV(C33,"Return (3y)",TRUE)</f>
        <v>0.19758800000000001</v>
      </c>
      <c r="AA33" s="17" cm="1">
        <f t="array" ref="AA33">_FV(C33,"Return (5y)",TRUE)</f>
        <v>0</v>
      </c>
      <c r="AB33" s="18" cm="1">
        <f t="array" ref="AB33">_FV(C33,"Rating")</f>
        <v>0</v>
      </c>
      <c r="AC33" s="19" t="str" cm="1">
        <f t="array" ref="AC33">IF(_FV(C33,"Net assets",TRUE) &gt; 1000000000, "$ " &amp; TEXT(_FV(C33,"Net assets",TRUE)/1000000000,"#.#") &amp; " Bn", IF(_FV(C33,"Net assets",TRUE) &gt; 1000000, "$ " &amp; TEXT(_FV(C33,"Net assets",TRUE)/1000000,"#.#") &amp; " Mn",  IF(_FV(C33,"Net assets",TRUE) &gt; 1000, "$ " &amp; TEXT(_FV(C33,"Net assets",TRUE)/1000,"#.#") &amp; " K", "$ " &amp;  TEXT(_FV(C33,"Net assets",TRUE),"#.#"))))</f>
        <v>$ 4.4 Bn</v>
      </c>
    </row>
    <row r="34" spans="1:29">
      <c r="A34" s="2" t="s">
        <v>92</v>
      </c>
      <c r="B34" s="2" t="s">
        <v>101</v>
      </c>
      <c r="C34" s="2" t="e" vm="146">
        <v>#VALUE!</v>
      </c>
      <c r="D34" s="7">
        <v>7</v>
      </c>
      <c r="E34" s="2" t="s">
        <v>98</v>
      </c>
      <c r="F34" s="2" t="e" vm="77">
        <v>#VALUE!</v>
      </c>
      <c r="G34" s="2" t="str" cm="1">
        <f t="array" ref="G34">IFERROR(_FV(F34,"Industry"),"Not Applicable")</f>
        <v>Software &amp; IT Services</v>
      </c>
      <c r="H34" s="9" cm="1">
        <f t="array" ref="H34">_FV(F34,"Previous close",TRUE)</f>
        <v>192.21</v>
      </c>
      <c r="I34" s="9" cm="1">
        <f t="array" ref="I34">_FV(F34,"Open")</f>
        <v>191.65</v>
      </c>
      <c r="J34" s="9" cm="1">
        <f t="array" ref="J34">_FV(F34,"High")</f>
        <v>192.82</v>
      </c>
      <c r="K34" s="9" cm="1">
        <f t="array" ref="K34">_FV(F34,"Low")</f>
        <v>189.44</v>
      </c>
      <c r="L34" s="9" cm="1">
        <f t="array" ref="L34">_FV(F34,"Price")</f>
        <v>192.55</v>
      </c>
      <c r="M34" s="8" cm="1">
        <f t="array" ref="M34">_FV(F34,"Change")</f>
        <v>0.34</v>
      </c>
      <c r="N34" s="3" cm="1">
        <f t="array" ref="N34">_FV(F34,"Change (%)",TRUE)</f>
        <v>1.769E-3</v>
      </c>
      <c r="O34" s="10" cm="1">
        <f t="array" ref="O34">_FV(F34,"52 week high",TRUE)</f>
        <v>214.17</v>
      </c>
      <c r="P34" s="10" cm="1">
        <f t="array" ref="P34">_FV(F34,"52 week low",TRUE)</f>
        <v>133.93</v>
      </c>
      <c r="Q34" s="10" cm="1">
        <f t="array" ref="Q34">IFERROR(_FV(F34,"P/E",TRUE),"")</f>
        <v>34.619599999999998</v>
      </c>
      <c r="R34" s="4" cm="1">
        <f t="array" ref="R34">IFERROR(_FV(F34,"Beta"),"")</f>
        <v>0.90549999999999997</v>
      </c>
      <c r="S34" s="15" cm="1">
        <f t="array" ref="S34">_FV(C34,"Previous close",TRUE)</f>
        <v>20</v>
      </c>
      <c r="T34" s="16" cm="1">
        <f t="array" ref="T34">_FV(C34,"Price")</f>
        <v>20.07</v>
      </c>
      <c r="U34" s="16" cm="1">
        <f t="array" ref="U34">_FV(C34,"Change")</f>
        <v>7.0000000000000007E-2</v>
      </c>
      <c r="V34" s="17" cm="1">
        <f t="array" ref="V34">_FV(C34,"Change (%)",TRUE)</f>
        <v>3.4999999999999996E-3</v>
      </c>
      <c r="W34" s="17" cm="1">
        <f t="array" ref="W34">_FV(C34,"Expense ratio",TRUE)</f>
        <v>5.0000000000000001E-4</v>
      </c>
      <c r="X34" s="17" cm="1">
        <f t="array" ref="X34">_FV(C34,"Return (YTD)",TRUE)</f>
        <v>0.118283</v>
      </c>
      <c r="Y34" s="17" cm="1">
        <f t="array" ref="Y34">_FV(C34,"Return (1y)",TRUE)</f>
        <v>0.22612400000000002</v>
      </c>
      <c r="Z34" s="17" cm="1">
        <f t="array" ref="Z34">_FV(C34,"Return (3y)",TRUE)</f>
        <v>0.19758800000000001</v>
      </c>
      <c r="AA34" s="17" cm="1">
        <f t="array" ref="AA34">_FV(C34,"Return (5y)",TRUE)</f>
        <v>0</v>
      </c>
      <c r="AB34" s="18" cm="1">
        <f t="array" ref="AB34">_FV(C34,"Rating")</f>
        <v>0</v>
      </c>
      <c r="AC34" s="19" t="str" cm="1">
        <f t="array" ref="AC34">IF(_FV(C34,"Net assets",TRUE) &gt; 1000000000, "$ " &amp; TEXT(_FV(C34,"Net assets",TRUE)/1000000000,"#.#") &amp; " Bn", IF(_FV(C34,"Net assets",TRUE) &gt; 1000000, "$ " &amp; TEXT(_FV(C34,"Net assets",TRUE)/1000000,"#.#") &amp; " Mn",  IF(_FV(C34,"Net assets",TRUE) &gt; 1000, "$ " &amp; TEXT(_FV(C34,"Net assets",TRUE)/1000,"#.#") &amp; " K", "$ " &amp;  TEXT(_FV(C34,"Net assets",TRUE),"#.#"))))</f>
        <v>$ 4.4 Bn</v>
      </c>
    </row>
    <row r="35" spans="1:29">
      <c r="A35" s="2" t="s">
        <v>92</v>
      </c>
      <c r="B35" s="2" t="s">
        <v>101</v>
      </c>
      <c r="C35" s="2" t="e" vm="146">
        <v>#VALUE!</v>
      </c>
      <c r="D35" s="7">
        <v>8</v>
      </c>
      <c r="E35" s="2" t="s">
        <v>103</v>
      </c>
      <c r="F35" s="2" t="e" vm="74">
        <v>#VALUE!</v>
      </c>
      <c r="G35" s="2" t="str" cm="1">
        <f t="array" ref="G35">IFERROR(_FV(F35,"Industry"),"Not Applicable")</f>
        <v>Healthcare Providers &amp; Services</v>
      </c>
      <c r="H35" s="9" cm="1">
        <f t="array" ref="H35">_FV(F35,"Previous close",TRUE)</f>
        <v>291.16000000000003</v>
      </c>
      <c r="I35" s="9" cm="1">
        <f t="array" ref="I35">_FV(F35,"Open")</f>
        <v>294.24</v>
      </c>
      <c r="J35" s="9" cm="1">
        <f t="array" ref="J35">_FV(F35,"High")</f>
        <v>294.24</v>
      </c>
      <c r="K35" s="9" cm="1">
        <f t="array" ref="K35">_FV(F35,"Low")</f>
        <v>287.10059999999999</v>
      </c>
      <c r="L35" s="9" cm="1">
        <f t="array" ref="L35">_FV(F35,"Price")</f>
        <v>291.23</v>
      </c>
      <c r="M35" s="8" cm="1">
        <f t="array" ref="M35">_FV(F35,"Change")</f>
        <v>7.0000000000000007E-2</v>
      </c>
      <c r="N35" s="3" cm="1">
        <f t="array" ref="N35">_FV(F35,"Change (%)",TRUE)</f>
        <v>2.4039999999999999E-4</v>
      </c>
      <c r="O35" s="10" cm="1">
        <f t="array" ref="O35">_FV(F35,"52 week high",TRUE)</f>
        <v>315.83999999999997</v>
      </c>
      <c r="P35" s="10" cm="1">
        <f t="array" ref="P35">_FV(F35,"52 week low",TRUE)</f>
        <v>187.72</v>
      </c>
      <c r="Q35" s="10" cm="1">
        <f t="array" ref="Q35">IFERROR(_FV(F35,"P/E",TRUE),"")</f>
        <v>20.3857</v>
      </c>
      <c r="R35" s="4" cm="1">
        <f t="array" ref="R35">IFERROR(_FV(F35,"Beta"),"")</f>
        <v>0.71489999999999998</v>
      </c>
      <c r="S35" s="15" cm="1">
        <f t="array" ref="S35">_FV(C35,"Previous close",TRUE)</f>
        <v>20</v>
      </c>
      <c r="T35" s="16" cm="1">
        <f t="array" ref="T35">_FV(C35,"Price")</f>
        <v>20.07</v>
      </c>
      <c r="U35" s="16" cm="1">
        <f t="array" ref="U35">_FV(C35,"Change")</f>
        <v>7.0000000000000007E-2</v>
      </c>
      <c r="V35" s="17" cm="1">
        <f t="array" ref="V35">_FV(C35,"Change (%)",TRUE)</f>
        <v>3.4999999999999996E-3</v>
      </c>
      <c r="W35" s="17" cm="1">
        <f t="array" ref="W35">_FV(C35,"Expense ratio",TRUE)</f>
        <v>5.0000000000000001E-4</v>
      </c>
      <c r="X35" s="17" cm="1">
        <f t="array" ref="X35">_FV(C35,"Return (YTD)",TRUE)</f>
        <v>0.118283</v>
      </c>
      <c r="Y35" s="17" cm="1">
        <f t="array" ref="Y35">_FV(C35,"Return (1y)",TRUE)</f>
        <v>0.22612400000000002</v>
      </c>
      <c r="Z35" s="17" cm="1">
        <f t="array" ref="Z35">_FV(C35,"Return (3y)",TRUE)</f>
        <v>0.19758800000000001</v>
      </c>
      <c r="AA35" s="17" cm="1">
        <f t="array" ref="AA35">_FV(C35,"Return (5y)",TRUE)</f>
        <v>0</v>
      </c>
      <c r="AB35" s="18" cm="1">
        <f t="array" ref="AB35">_FV(C35,"Rating")</f>
        <v>0</v>
      </c>
      <c r="AC35" s="19" t="str" cm="1">
        <f t="array" ref="AC35">IF(_FV(C35,"Net assets",TRUE) &gt; 1000000000, "$ " &amp; TEXT(_FV(C35,"Net assets",TRUE)/1000000000,"#.#") &amp; " Bn", IF(_FV(C35,"Net assets",TRUE) &gt; 1000000, "$ " &amp; TEXT(_FV(C35,"Net assets",TRUE)/1000000,"#.#") &amp; " Mn",  IF(_FV(C35,"Net assets",TRUE) &gt; 1000, "$ " &amp; TEXT(_FV(C35,"Net assets",TRUE)/1000,"#.#") &amp; " K", "$ " &amp;  TEXT(_FV(C35,"Net assets",TRUE),"#.#"))))</f>
        <v>$ 4.4 Bn</v>
      </c>
    </row>
    <row r="36" spans="1:29">
      <c r="A36" s="2" t="s">
        <v>92</v>
      </c>
      <c r="B36" s="2" t="s">
        <v>101</v>
      </c>
      <c r="C36" s="2" t="e" vm="146">
        <v>#VALUE!</v>
      </c>
      <c r="D36" s="7">
        <v>9</v>
      </c>
      <c r="E36" s="2" t="s">
        <v>100</v>
      </c>
      <c r="F36" s="2" t="e" vm="40">
        <v>#VALUE!</v>
      </c>
      <c r="G36" s="2" t="str" cm="1">
        <f t="array" ref="G36">IFERROR(_FV(F36,"Industry"),"Not Applicable")</f>
        <v>Software &amp; IT Services</v>
      </c>
      <c r="H36" s="9" cm="1">
        <f t="array" ref="H36">_FV(F36,"Previous close",TRUE)</f>
        <v>294.58999999999997</v>
      </c>
      <c r="I36" s="9" cm="1">
        <f t="array" ref="I36">_FV(F36,"Open")</f>
        <v>294</v>
      </c>
      <c r="J36" s="9" cm="1">
        <f t="array" ref="J36">_FV(F36,"High")</f>
        <v>296.95999999999998</v>
      </c>
      <c r="K36" s="9" cm="1">
        <f t="array" ref="K36">_FV(F36,"Low")</f>
        <v>291.5</v>
      </c>
      <c r="L36" s="9" cm="1">
        <f t="array" ref="L36">_FV(F36,"Price")</f>
        <v>295.68</v>
      </c>
      <c r="M36" s="8" cm="1">
        <f t="array" ref="M36">_FV(F36,"Change")</f>
        <v>1.0900000000000001</v>
      </c>
      <c r="N36" s="3" cm="1">
        <f t="array" ref="N36">_FV(F36,"Change (%)",TRUE)</f>
        <v>3.7000000000000002E-3</v>
      </c>
      <c r="O36" s="10" cm="1">
        <f t="array" ref="O36">_FV(F36,"52 week high",TRUE)</f>
        <v>347.25</v>
      </c>
      <c r="P36" s="10" cm="1">
        <f t="array" ref="P36">_FV(F36,"52 week low",TRUE)</f>
        <v>199.99</v>
      </c>
      <c r="Q36" s="10" cm="1">
        <f t="array" ref="Q36">IFERROR(_FV(F36,"P/E",TRUE),"")</f>
        <v>37.801200000000001</v>
      </c>
      <c r="R36" s="4" cm="1">
        <f t="array" ref="R36">IFERROR(_FV(F36,"Beta"),"")</f>
        <v>1.0631999999999999</v>
      </c>
      <c r="S36" s="15" cm="1">
        <f t="array" ref="S36">_FV(C36,"Previous close",TRUE)</f>
        <v>20</v>
      </c>
      <c r="T36" s="16" cm="1">
        <f t="array" ref="T36">_FV(C36,"Price")</f>
        <v>20.07</v>
      </c>
      <c r="U36" s="16" cm="1">
        <f t="array" ref="U36">_FV(C36,"Change")</f>
        <v>7.0000000000000007E-2</v>
      </c>
      <c r="V36" s="17" cm="1">
        <f t="array" ref="V36">_FV(C36,"Change (%)",TRUE)</f>
        <v>3.4999999999999996E-3</v>
      </c>
      <c r="W36" s="17" cm="1">
        <f t="array" ref="W36">_FV(C36,"Expense ratio",TRUE)</f>
        <v>5.0000000000000001E-4</v>
      </c>
      <c r="X36" s="17" cm="1">
        <f t="array" ref="X36">_FV(C36,"Return (YTD)",TRUE)</f>
        <v>0.118283</v>
      </c>
      <c r="Y36" s="17" cm="1">
        <f t="array" ref="Y36">_FV(C36,"Return (1y)",TRUE)</f>
        <v>0.22612400000000002</v>
      </c>
      <c r="Z36" s="17" cm="1">
        <f t="array" ref="Z36">_FV(C36,"Return (3y)",TRUE)</f>
        <v>0.19758800000000001</v>
      </c>
      <c r="AA36" s="17" cm="1">
        <f t="array" ref="AA36">_FV(C36,"Return (5y)",TRUE)</f>
        <v>0</v>
      </c>
      <c r="AB36" s="18" cm="1">
        <f t="array" ref="AB36">_FV(C36,"Rating")</f>
        <v>0</v>
      </c>
      <c r="AC36" s="19" t="str" cm="1">
        <f t="array" ref="AC36">IF(_FV(C36,"Net assets",TRUE) &gt; 1000000000, "$ " &amp; TEXT(_FV(C36,"Net assets",TRUE)/1000000000,"#.#") &amp; " Bn", IF(_FV(C36,"Net assets",TRUE) &gt; 1000000, "$ " &amp; TEXT(_FV(C36,"Net assets",TRUE)/1000000,"#.#") &amp; " Mn",  IF(_FV(C36,"Net assets",TRUE) &gt; 1000, "$ " &amp; TEXT(_FV(C36,"Net assets",TRUE)/1000,"#.#") &amp; " K", "$ " &amp;  TEXT(_FV(C36,"Net assets",TRUE),"#.#"))))</f>
        <v>$ 4.4 Bn</v>
      </c>
    </row>
    <row r="37" spans="1:29">
      <c r="A37" s="2" t="s">
        <v>92</v>
      </c>
      <c r="B37" s="2" t="s">
        <v>101</v>
      </c>
      <c r="C37" s="2" t="e" vm="146">
        <v>#VALUE!</v>
      </c>
      <c r="D37" s="7">
        <v>10</v>
      </c>
      <c r="E37" s="2" t="s">
        <v>104</v>
      </c>
      <c r="F37" s="2" t="e" vm="128">
        <v>#VALUE!</v>
      </c>
      <c r="G37" s="2" t="str" cm="1">
        <f t="array" ref="G37">IFERROR(_FV(F37,"Industry"),"Not Applicable")</f>
        <v>Pharmaceuticals</v>
      </c>
      <c r="H37" s="9" cm="1">
        <f t="array" ref="H37">_FV(F37,"Previous close",TRUE)</f>
        <v>76.69</v>
      </c>
      <c r="I37" s="9" cm="1">
        <f t="array" ref="I37">_FV(F37,"Open")</f>
        <v>76.75</v>
      </c>
      <c r="J37" s="9" cm="1">
        <f t="array" ref="J37">_FV(F37,"High")</f>
        <v>77.349999999999994</v>
      </c>
      <c r="K37" s="9" cm="1">
        <f t="array" ref="K37">_FV(F37,"Low")</f>
        <v>76.400000000000006</v>
      </c>
      <c r="L37" s="9" cm="1">
        <f t="array" ref="L37">_FV(F37,"Price")</f>
        <v>76.73</v>
      </c>
      <c r="M37" s="8" cm="1">
        <f t="array" ref="M37">_FV(F37,"Change")</f>
        <v>0.04</v>
      </c>
      <c r="N37" s="3" cm="1">
        <f t="array" ref="N37">_FV(F37,"Change (%)",TRUE)</f>
        <v>5.2159999999999999E-4</v>
      </c>
      <c r="O37" s="10" cm="1">
        <f t="array" ref="O37">_FV(F37,"52 week high",TRUE)</f>
        <v>92.64</v>
      </c>
      <c r="P37" s="10" cm="1">
        <f t="array" ref="P37">_FV(F37,"52 week low",TRUE)</f>
        <v>65.25</v>
      </c>
      <c r="Q37" s="10" cm="1">
        <f t="array" ref="Q37">IFERROR(_FV(F37,"P/E",TRUE),"")</f>
        <v>19.293900000000001</v>
      </c>
      <c r="R37" s="4" cm="1">
        <f t="array" ref="R37">IFERROR(_FV(F37,"Beta"),"")</f>
        <v>0.4829</v>
      </c>
      <c r="S37" s="15" cm="1">
        <f t="array" ref="S37">_FV(C37,"Previous close",TRUE)</f>
        <v>20</v>
      </c>
      <c r="T37" s="16" cm="1">
        <f t="array" ref="T37">_FV(C37,"Price")</f>
        <v>20.07</v>
      </c>
      <c r="U37" s="16" cm="1">
        <f t="array" ref="U37">_FV(C37,"Change")</f>
        <v>7.0000000000000007E-2</v>
      </c>
      <c r="V37" s="17" cm="1">
        <f t="array" ref="V37">_FV(C37,"Change (%)",TRUE)</f>
        <v>3.4999999999999996E-3</v>
      </c>
      <c r="W37" s="17" cm="1">
        <f t="array" ref="W37">_FV(C37,"Expense ratio",TRUE)</f>
        <v>5.0000000000000001E-4</v>
      </c>
      <c r="X37" s="17" cm="1">
        <f t="array" ref="X37">_FV(C37,"Return (YTD)",TRUE)</f>
        <v>0.118283</v>
      </c>
      <c r="Y37" s="17" cm="1">
        <f t="array" ref="Y37">_FV(C37,"Return (1y)",TRUE)</f>
        <v>0.22612400000000002</v>
      </c>
      <c r="Z37" s="17" cm="1">
        <f t="array" ref="Z37">_FV(C37,"Return (3y)",TRUE)</f>
        <v>0.19758800000000001</v>
      </c>
      <c r="AA37" s="17" cm="1">
        <f t="array" ref="AA37">_FV(C37,"Return (5y)",TRUE)</f>
        <v>0</v>
      </c>
      <c r="AB37" s="18" cm="1">
        <f t="array" ref="AB37">_FV(C37,"Rating")</f>
        <v>0</v>
      </c>
      <c r="AC37" s="19" t="str" cm="1">
        <f t="array" ref="AC37">IF(_FV(C37,"Net assets",TRUE) &gt; 1000000000, "$ " &amp; TEXT(_FV(C37,"Net assets",TRUE)/1000000000,"#.#") &amp; " Bn", IF(_FV(C37,"Net assets",TRUE) &gt; 1000000, "$ " &amp; TEXT(_FV(C37,"Net assets",TRUE)/1000000,"#.#") &amp; " Mn",  IF(_FV(C37,"Net assets",TRUE) &gt; 1000, "$ " &amp; TEXT(_FV(C37,"Net assets",TRUE)/1000,"#.#") &amp; " K", "$ " &amp;  TEXT(_FV(C37,"Net assets",TRUE),"#.#"))))</f>
        <v>$ 4.4 Bn</v>
      </c>
    </row>
    <row r="38" spans="1:29" hidden="1">
      <c r="A38" s="2" t="s">
        <v>105</v>
      </c>
      <c r="B38" s="2" t="s">
        <v>106</v>
      </c>
      <c r="C38" s="2" t="e" vm="147">
        <v>#VALUE!</v>
      </c>
      <c r="D38" s="7">
        <v>1</v>
      </c>
      <c r="E38" s="2" t="s">
        <v>107</v>
      </c>
      <c r="F38" s="2" t="e" vm="36">
        <v>#VALUE!</v>
      </c>
      <c r="G38" s="2" t="str" cm="1">
        <f t="array" ref="G38">IFERROR(_FV(F38,"Industry"),"Not Applicable")</f>
        <v>Pharmaceuticals</v>
      </c>
      <c r="H38" s="9" cm="1">
        <f t="array" ref="H38">_FV(F38,"Previous close",TRUE)</f>
        <v>142.49</v>
      </c>
      <c r="I38" s="9" cm="1">
        <f t="array" ref="I38">_FV(F38,"Open")</f>
        <v>142.75</v>
      </c>
      <c r="J38" s="9" cm="1">
        <f t="array" ref="J38">_FV(F38,"High")</f>
        <v>142.87</v>
      </c>
      <c r="K38" s="9" cm="1">
        <f t="array" ref="K38">_FV(F38,"Low")</f>
        <v>141.42500000000001</v>
      </c>
      <c r="L38" s="9" cm="1">
        <f t="array" ref="L38">_FV(F38,"Price")</f>
        <v>142.37</v>
      </c>
      <c r="M38" s="8" cm="1">
        <f t="array" ref="M38">_FV(F38,"Change")</f>
        <v>-0.12</v>
      </c>
      <c r="N38" s="3" cm="1">
        <f t="array" ref="N38">_FV(F38,"Change (%)",TRUE)</f>
        <v>-8.4219999999999998E-4</v>
      </c>
      <c r="O38" s="10" cm="1">
        <f t="array" ref="O38">_FV(F38,"52 week high",TRUE)</f>
        <v>157</v>
      </c>
      <c r="P38" s="10" cm="1">
        <f t="array" ref="P38">_FV(F38,"52 week low",TRUE)</f>
        <v>109.16</v>
      </c>
      <c r="Q38" s="10" cm="1">
        <f t="array" ref="Q38">IFERROR(_FV(F38,"P/E",TRUE),"")</f>
        <v>22.229800000000001</v>
      </c>
      <c r="R38" s="4" cm="1">
        <f t="array" ref="R38">IFERROR(_FV(F38,"Beta"),"")</f>
        <v>0.69389999999999996</v>
      </c>
      <c r="S38" s="15" cm="1">
        <f t="array" ref="S38">_FV(C38,"Previous close",TRUE)</f>
        <v>38.380000000000003</v>
      </c>
      <c r="T38" s="16" cm="1">
        <f t="array" ref="T38">_FV(C38,"Price")</f>
        <v>39.090000000000003</v>
      </c>
      <c r="U38" s="16" cm="1">
        <f t="array" ref="U38">_FV(C38,"Change")</f>
        <v>0.71</v>
      </c>
      <c r="V38" s="17" cm="1">
        <f t="array" ref="V38">_FV(C38,"Change (%)",TRUE)</f>
        <v>1.8499000000000002E-2</v>
      </c>
      <c r="W38" s="17" cm="1">
        <f t="array" ref="W38">_FV(C38,"Expense ratio",TRUE)</f>
        <v>5.0000000000000001E-4</v>
      </c>
      <c r="X38" s="17" cm="1">
        <f t="array" ref="X38">_FV(C38,"Return (YTD)",TRUE)</f>
        <v>-0.151645</v>
      </c>
      <c r="Y38" s="17" cm="1">
        <f t="array" ref="Y38">_FV(C38,"Return (1y)",TRUE)</f>
        <v>-8.5495000000000002E-2</v>
      </c>
      <c r="Z38" s="17" cm="1">
        <f t="array" ref="Z38">_FV(C38,"Return (3y)",TRUE)</f>
        <v>3.7494E-2</v>
      </c>
      <c r="AA38" s="17" cm="1">
        <f t="array" ref="AA38">_FV(C38,"Return (5y)",TRUE)</f>
        <v>6.3715000000000008E-2</v>
      </c>
      <c r="AB38" s="18" cm="1">
        <f t="array" ref="AB38">_FV(C38,"Rating")</f>
        <v>4.32</v>
      </c>
      <c r="AC38" s="19" t="str" cm="1">
        <f t="array" ref="AC38">IF(_FV(C38,"Net assets",TRUE) &gt; 1000000000, "$ " &amp; TEXT(_FV(C38,"Net assets",TRUE)/1000000000,"#.#") &amp; " Bn", IF(_FV(C38,"Net assets",TRUE) &gt; 1000000, "$ " &amp; TEXT(_FV(C38,"Net assets",TRUE)/1000000,"#.#") &amp; " Mn",  IF(_FV(C38,"Net assets",TRUE) &gt; 1000, "$ " &amp; TEXT(_FV(C38,"Net assets",TRUE)/1000,"#.#") &amp; " K", "$ " &amp;  TEXT(_FV(C38,"Net assets",TRUE),"#.#"))))</f>
        <v>$ 19.2 Bn</v>
      </c>
    </row>
    <row r="39" spans="1:29" hidden="1">
      <c r="A39" s="2" t="s">
        <v>105</v>
      </c>
      <c r="B39" s="2" t="s">
        <v>106</v>
      </c>
      <c r="C39" s="2" t="e" vm="147">
        <v>#VALUE!</v>
      </c>
      <c r="D39" s="7">
        <v>2</v>
      </c>
      <c r="E39" s="2" t="s">
        <v>108</v>
      </c>
      <c r="F39" s="2" t="e" vm="148">
        <v>#VALUE!</v>
      </c>
      <c r="G39" s="2" t="str" cm="1">
        <f t="array" ref="G39">IFERROR(_FV(F39,"Industry"),"Not Applicable")</f>
        <v>Insurance</v>
      </c>
      <c r="H39" s="9" cm="1">
        <f t="array" ref="H39">_FV(F39,"Previous close",TRUE)</f>
        <v>178.8</v>
      </c>
      <c r="I39" s="9" cm="1">
        <f t="array" ref="I39">_FV(F39,"Open")</f>
        <v>178.26</v>
      </c>
      <c r="J39" s="9" cm="1">
        <f t="array" ref="J39">_FV(F39,"High")</f>
        <v>182.96</v>
      </c>
      <c r="K39" s="9" cm="1">
        <f t="array" ref="K39">_FV(F39,"Low")</f>
        <v>178.09</v>
      </c>
      <c r="L39" s="9" cm="1">
        <f t="array" ref="L39">_FV(F39,"Price")</f>
        <v>182.9</v>
      </c>
      <c r="M39" s="8" cm="1">
        <f t="array" ref="M39">_FV(F39,"Change")</f>
        <v>4.0999999999999996</v>
      </c>
      <c r="N39" s="3" cm="1">
        <f t="array" ref="N39">_FV(F39,"Change (%)",TRUE)</f>
        <v>2.2931E-2</v>
      </c>
      <c r="O39" s="10" cm="1">
        <f t="array" ref="O39">_FV(F39,"52 week high",TRUE)</f>
        <v>231.61</v>
      </c>
      <c r="P39" s="10" cm="1">
        <f t="array" ref="P39">_FV(F39,"52 week low",TRUE)</f>
        <v>159.5</v>
      </c>
      <c r="Q39" s="10" cm="1">
        <f t="array" ref="Q39">IFERROR(_FV(F39,"P/E",TRUE),"")</f>
        <v>3.9866000000000001</v>
      </c>
      <c r="R39" s="4" cm="1">
        <f t="array" ref="R39">IFERROR(_FV(F39,"Beta"),"")</f>
        <v>0.75949999999999995</v>
      </c>
      <c r="S39" s="15" cm="1">
        <f t="array" ref="S39">_FV(C39,"Previous close",TRUE)</f>
        <v>38.380000000000003</v>
      </c>
      <c r="T39" s="16" cm="1">
        <f t="array" ref="T39">_FV(C39,"Price")</f>
        <v>39.090000000000003</v>
      </c>
      <c r="U39" s="16" cm="1">
        <f t="array" ref="U39">_FV(C39,"Change")</f>
        <v>0.71</v>
      </c>
      <c r="V39" s="17" cm="1">
        <f t="array" ref="V39">_FV(C39,"Change (%)",TRUE)</f>
        <v>1.8499000000000002E-2</v>
      </c>
      <c r="W39" s="17" cm="1">
        <f t="array" ref="W39">_FV(C39,"Expense ratio",TRUE)</f>
        <v>5.0000000000000001E-4</v>
      </c>
      <c r="X39" s="17" cm="1">
        <f t="array" ref="X39">_FV(C39,"Return (YTD)",TRUE)</f>
        <v>-0.151645</v>
      </c>
      <c r="Y39" s="17" cm="1">
        <f t="array" ref="Y39">_FV(C39,"Return (1y)",TRUE)</f>
        <v>-8.5495000000000002E-2</v>
      </c>
      <c r="Z39" s="17" cm="1">
        <f t="array" ref="Z39">_FV(C39,"Return (3y)",TRUE)</f>
        <v>3.7494E-2</v>
      </c>
      <c r="AA39" s="17" cm="1">
        <f t="array" ref="AA39">_FV(C39,"Return (5y)",TRUE)</f>
        <v>6.3715000000000008E-2</v>
      </c>
      <c r="AB39" s="18" cm="1">
        <f t="array" ref="AB39">_FV(C39,"Rating")</f>
        <v>4.32</v>
      </c>
      <c r="AC39" s="19" t="str" cm="1">
        <f t="array" ref="AC39">IF(_FV(C39,"Net assets",TRUE) &gt; 1000000000, "$ " &amp; TEXT(_FV(C39,"Net assets",TRUE)/1000000000,"#.#") &amp; " Bn", IF(_FV(C39,"Net assets",TRUE) &gt; 1000000, "$ " &amp; TEXT(_FV(C39,"Net assets",TRUE)/1000000,"#.#") &amp; " Mn",  IF(_FV(C39,"Net assets",TRUE) &gt; 1000, "$ " &amp; TEXT(_FV(C39,"Net assets",TRUE)/1000,"#.#") &amp; " K", "$ " &amp;  TEXT(_FV(C39,"Net assets",TRUE),"#.#"))))</f>
        <v>$ 19.2 Bn</v>
      </c>
    </row>
    <row r="40" spans="1:29" hidden="1">
      <c r="A40" s="2" t="s">
        <v>105</v>
      </c>
      <c r="B40" s="2" t="s">
        <v>106</v>
      </c>
      <c r="C40" s="2" t="e" vm="147">
        <v>#VALUE!</v>
      </c>
      <c r="D40" s="7">
        <v>3</v>
      </c>
      <c r="E40" s="2" t="s">
        <v>109</v>
      </c>
      <c r="F40" s="2" t="e" vm="37">
        <v>#VALUE!</v>
      </c>
      <c r="G40" s="2" t="str" cm="1">
        <f t="array" ref="G40">IFERROR(_FV(F40,"Industry"),"Not Applicable")</f>
        <v>Banking Services</v>
      </c>
      <c r="H40" s="9" cm="1">
        <f t="array" ref="H40">_FV(F40,"Previous close",TRUE)</f>
        <v>91.28</v>
      </c>
      <c r="I40" s="9" cm="1">
        <f t="array" ref="I40">_FV(F40,"Open")</f>
        <v>92</v>
      </c>
      <c r="J40" s="9" cm="1">
        <f t="array" ref="J40">_FV(F40,"High")</f>
        <v>96.84</v>
      </c>
      <c r="K40" s="9" cm="1">
        <f t="array" ref="K40">_FV(F40,"Low")</f>
        <v>91.870599999999996</v>
      </c>
      <c r="L40" s="9" cm="1">
        <f t="array" ref="L40">_FV(F40,"Price")</f>
        <v>96.27</v>
      </c>
      <c r="M40" s="8" cm="1">
        <f t="array" ref="M40">_FV(F40,"Change")</f>
        <v>4.99</v>
      </c>
      <c r="N40" s="3" cm="1">
        <f t="array" ref="N40">_FV(F40,"Change (%)",TRUE)</f>
        <v>5.4667E-2</v>
      </c>
      <c r="O40" s="10" cm="1">
        <f t="array" ref="O40">_FV(F40,"52 week high",TRUE)</f>
        <v>141.1</v>
      </c>
      <c r="P40" s="10" cm="1">
        <f t="array" ref="P40">_FV(F40,"52 week low",TRUE)</f>
        <v>76.91</v>
      </c>
      <c r="Q40" s="10" cm="1">
        <f t="array" ref="Q40">IFERROR(_FV(F40,"P/E",TRUE),"")</f>
        <v>10.309699999999999</v>
      </c>
      <c r="R40" s="4" cm="1">
        <f t="array" ref="R40">IFERROR(_FV(F40,"Beta"),"")</f>
        <v>1.17</v>
      </c>
      <c r="S40" s="15" cm="1">
        <f t="array" ref="S40">_FV(C40,"Previous close",TRUE)</f>
        <v>38.380000000000003</v>
      </c>
      <c r="T40" s="16" cm="1">
        <f t="array" ref="T40">_FV(C40,"Price")</f>
        <v>39.090000000000003</v>
      </c>
      <c r="U40" s="16" cm="1">
        <f t="array" ref="U40">_FV(C40,"Change")</f>
        <v>0.71</v>
      </c>
      <c r="V40" s="17" cm="1">
        <f t="array" ref="V40">_FV(C40,"Change (%)",TRUE)</f>
        <v>1.8499000000000002E-2</v>
      </c>
      <c r="W40" s="17" cm="1">
        <f t="array" ref="W40">_FV(C40,"Expense ratio",TRUE)</f>
        <v>5.0000000000000001E-4</v>
      </c>
      <c r="X40" s="17" cm="1">
        <f t="array" ref="X40">_FV(C40,"Return (YTD)",TRUE)</f>
        <v>-0.151645</v>
      </c>
      <c r="Y40" s="17" cm="1">
        <f t="array" ref="Y40">_FV(C40,"Return (1y)",TRUE)</f>
        <v>-8.5495000000000002E-2</v>
      </c>
      <c r="Z40" s="17" cm="1">
        <f t="array" ref="Z40">_FV(C40,"Return (3y)",TRUE)</f>
        <v>3.7494E-2</v>
      </c>
      <c r="AA40" s="17" cm="1">
        <f t="array" ref="AA40">_FV(C40,"Return (5y)",TRUE)</f>
        <v>6.3715000000000008E-2</v>
      </c>
      <c r="AB40" s="18" cm="1">
        <f t="array" ref="AB40">_FV(C40,"Rating")</f>
        <v>4.32</v>
      </c>
      <c r="AC40" s="19" t="str" cm="1">
        <f t="array" ref="AC40">IF(_FV(C40,"Net assets",TRUE) &gt; 1000000000, "$ " &amp; TEXT(_FV(C40,"Net assets",TRUE)/1000000000,"#.#") &amp; " Bn", IF(_FV(C40,"Net assets",TRUE) &gt; 1000000, "$ " &amp; TEXT(_FV(C40,"Net assets",TRUE)/1000000,"#.#") &amp; " Mn",  IF(_FV(C40,"Net assets",TRUE) &gt; 1000, "$ " &amp; TEXT(_FV(C40,"Net assets",TRUE)/1000,"#.#") &amp; " K", "$ " &amp;  TEXT(_FV(C40,"Net assets",TRUE),"#.#"))))</f>
        <v>$ 19.2 Bn</v>
      </c>
    </row>
    <row r="41" spans="1:29" hidden="1">
      <c r="A41" s="2" t="s">
        <v>105</v>
      </c>
      <c r="B41" s="2" t="s">
        <v>106</v>
      </c>
      <c r="C41" s="2" t="e" vm="147">
        <v>#VALUE!</v>
      </c>
      <c r="D41" s="7">
        <v>4</v>
      </c>
      <c r="E41" s="2" t="s">
        <v>110</v>
      </c>
      <c r="F41" s="2" t="e" vm="149">
        <v>#VALUE!</v>
      </c>
      <c r="G41" s="2" t="str" cm="1">
        <f t="array" ref="G41">IFERROR(_FV(F41,"Industry"),"Not Applicable")</f>
        <v>Personal &amp; Household Products &amp; Services</v>
      </c>
      <c r="H41" s="9" cm="1">
        <f t="array" ref="H41">_FV(F41,"Previous close",TRUE)</f>
        <v>122.48</v>
      </c>
      <c r="I41" s="9" cm="1">
        <f t="array" ref="I41">_FV(F41,"Open")</f>
        <v>122.57</v>
      </c>
      <c r="J41" s="9" cm="1">
        <f t="array" ref="J41">_FV(F41,"High")</f>
        <v>124.5</v>
      </c>
      <c r="K41" s="9" cm="1">
        <f t="array" ref="K41">_FV(F41,"Low")</f>
        <v>122.47</v>
      </c>
      <c r="L41" s="9" cm="1">
        <f t="array" ref="L41">_FV(F41,"Price")</f>
        <v>123.89</v>
      </c>
      <c r="M41" s="8" cm="1">
        <f t="array" ref="M41">_FV(F41,"Change")</f>
        <v>1.41</v>
      </c>
      <c r="N41" s="3" cm="1">
        <f t="array" ref="N41">_FV(F41,"Change (%)",TRUE)</f>
        <v>1.1512E-2</v>
      </c>
      <c r="O41" s="10" cm="1">
        <f t="array" ref="O41">_FV(F41,"52 week high",TRUE)</f>
        <v>128.09</v>
      </c>
      <c r="P41" s="10" cm="1">
        <f t="array" ref="P41">_FV(F41,"52 week low",TRUE)</f>
        <v>94.34</v>
      </c>
      <c r="Q41" s="10" cm="1">
        <f t="array" ref="Q41">IFERROR(_FV(F41,"P/E",TRUE),"")</f>
        <v>64.947199999999995</v>
      </c>
      <c r="R41" s="4" cm="1">
        <f t="array" ref="R41">IFERROR(_FV(F41,"Beta"),"")</f>
        <v>0.41189999999999999</v>
      </c>
      <c r="S41" s="15" cm="1">
        <f t="array" ref="S41">_FV(C41,"Previous close",TRUE)</f>
        <v>38.380000000000003</v>
      </c>
      <c r="T41" s="16" cm="1">
        <f t="array" ref="T41">_FV(C41,"Price")</f>
        <v>39.090000000000003</v>
      </c>
      <c r="U41" s="16" cm="1">
        <f t="array" ref="U41">_FV(C41,"Change")</f>
        <v>0.71</v>
      </c>
      <c r="V41" s="17" cm="1">
        <f t="array" ref="V41">_FV(C41,"Change (%)",TRUE)</f>
        <v>1.8499000000000002E-2</v>
      </c>
      <c r="W41" s="17" cm="1">
        <f t="array" ref="W41">_FV(C41,"Expense ratio",TRUE)</f>
        <v>5.0000000000000001E-4</v>
      </c>
      <c r="X41" s="17" cm="1">
        <f t="array" ref="X41">_FV(C41,"Return (YTD)",TRUE)</f>
        <v>-0.151645</v>
      </c>
      <c r="Y41" s="17" cm="1">
        <f t="array" ref="Y41">_FV(C41,"Return (1y)",TRUE)</f>
        <v>-8.5495000000000002E-2</v>
      </c>
      <c r="Z41" s="17" cm="1">
        <f t="array" ref="Z41">_FV(C41,"Return (3y)",TRUE)</f>
        <v>3.7494E-2</v>
      </c>
      <c r="AA41" s="17" cm="1">
        <f t="array" ref="AA41">_FV(C41,"Return (5y)",TRUE)</f>
        <v>6.3715000000000008E-2</v>
      </c>
      <c r="AB41" s="18" cm="1">
        <f t="array" ref="AB41">_FV(C41,"Rating")</f>
        <v>4.32</v>
      </c>
      <c r="AC41" s="19" t="str" cm="1">
        <f t="array" ref="AC41">IF(_FV(C41,"Net assets",TRUE) &gt; 1000000000, "$ " &amp; TEXT(_FV(C41,"Net assets",TRUE)/1000000000,"#.#") &amp; " Bn", IF(_FV(C41,"Net assets",TRUE) &gt; 1000000, "$ " &amp; TEXT(_FV(C41,"Net assets",TRUE)/1000000,"#.#") &amp; " Mn",  IF(_FV(C41,"Net assets",TRUE) &gt; 1000, "$ " &amp; TEXT(_FV(C41,"Net assets",TRUE)/1000,"#.#") &amp; " K", "$ " &amp;  TEXT(_FV(C41,"Net assets",TRUE),"#.#"))))</f>
        <v>$ 19.2 Bn</v>
      </c>
    </row>
    <row r="42" spans="1:29" hidden="1">
      <c r="A42" s="2" t="s">
        <v>105</v>
      </c>
      <c r="B42" s="2" t="s">
        <v>106</v>
      </c>
      <c r="C42" s="2" t="e" vm="147">
        <v>#VALUE!</v>
      </c>
      <c r="D42" s="7">
        <v>5</v>
      </c>
      <c r="E42" s="2" t="s">
        <v>103</v>
      </c>
      <c r="F42" s="2" t="e" vm="74">
        <v>#VALUE!</v>
      </c>
      <c r="G42" s="2" t="str" cm="1">
        <f t="array" ref="G42">IFERROR(_FV(F42,"Industry"),"Not Applicable")</f>
        <v>Healthcare Providers &amp; Services</v>
      </c>
      <c r="H42" s="9" cm="1">
        <f t="array" ref="H42">_FV(F42,"Previous close",TRUE)</f>
        <v>291.16000000000003</v>
      </c>
      <c r="I42" s="9" cm="1">
        <f t="array" ref="I42">_FV(F42,"Open")</f>
        <v>294.24</v>
      </c>
      <c r="J42" s="9" cm="1">
        <f t="array" ref="J42">_FV(F42,"High")</f>
        <v>294.24</v>
      </c>
      <c r="K42" s="9" cm="1">
        <f t="array" ref="K42">_FV(F42,"Low")</f>
        <v>287.10059999999999</v>
      </c>
      <c r="L42" s="9" cm="1">
        <f t="array" ref="L42">_FV(F42,"Price")</f>
        <v>291.23</v>
      </c>
      <c r="M42" s="8" cm="1">
        <f t="array" ref="M42">_FV(F42,"Change")</f>
        <v>7.0000000000000007E-2</v>
      </c>
      <c r="N42" s="3" cm="1">
        <f t="array" ref="N42">_FV(F42,"Change (%)",TRUE)</f>
        <v>2.4039999999999999E-4</v>
      </c>
      <c r="O42" s="10" cm="1">
        <f t="array" ref="O42">_FV(F42,"52 week high",TRUE)</f>
        <v>315.83999999999997</v>
      </c>
      <c r="P42" s="10" cm="1">
        <f t="array" ref="P42">_FV(F42,"52 week low",TRUE)</f>
        <v>187.72</v>
      </c>
      <c r="Q42" s="10" cm="1">
        <f t="array" ref="Q42">IFERROR(_FV(F42,"P/E",TRUE),"")</f>
        <v>20.3857</v>
      </c>
      <c r="R42" s="4" cm="1">
        <f t="array" ref="R42">IFERROR(_FV(F42,"Beta"),"")</f>
        <v>0.71489999999999998</v>
      </c>
      <c r="S42" s="15" cm="1">
        <f t="array" ref="S42">_FV(C42,"Previous close",TRUE)</f>
        <v>38.380000000000003</v>
      </c>
      <c r="T42" s="16" cm="1">
        <f t="array" ref="T42">_FV(C42,"Price")</f>
        <v>39.090000000000003</v>
      </c>
      <c r="U42" s="16" cm="1">
        <f t="array" ref="U42">_FV(C42,"Change")</f>
        <v>0.71</v>
      </c>
      <c r="V42" s="17" cm="1">
        <f t="array" ref="V42">_FV(C42,"Change (%)",TRUE)</f>
        <v>1.8499000000000002E-2</v>
      </c>
      <c r="W42" s="17" cm="1">
        <f t="array" ref="W42">_FV(C42,"Expense ratio",TRUE)</f>
        <v>5.0000000000000001E-4</v>
      </c>
      <c r="X42" s="17" cm="1">
        <f t="array" ref="X42">_FV(C42,"Return (YTD)",TRUE)</f>
        <v>-0.151645</v>
      </c>
      <c r="Y42" s="17" cm="1">
        <f t="array" ref="Y42">_FV(C42,"Return (1y)",TRUE)</f>
        <v>-8.5495000000000002E-2</v>
      </c>
      <c r="Z42" s="17" cm="1">
        <f t="array" ref="Z42">_FV(C42,"Return (3y)",TRUE)</f>
        <v>3.7494E-2</v>
      </c>
      <c r="AA42" s="17" cm="1">
        <f t="array" ref="AA42">_FV(C42,"Return (5y)",TRUE)</f>
        <v>6.3715000000000008E-2</v>
      </c>
      <c r="AB42" s="18" cm="1">
        <f t="array" ref="AB42">_FV(C42,"Rating")</f>
        <v>4.32</v>
      </c>
      <c r="AC42" s="19" t="str" cm="1">
        <f t="array" ref="AC42">IF(_FV(C42,"Net assets",TRUE) &gt; 1000000000, "$ " &amp; TEXT(_FV(C42,"Net assets",TRUE)/1000000000,"#.#") &amp; " Bn", IF(_FV(C42,"Net assets",TRUE) &gt; 1000000, "$ " &amp; TEXT(_FV(C42,"Net assets",TRUE)/1000000,"#.#") &amp; " Mn",  IF(_FV(C42,"Net assets",TRUE) &gt; 1000, "$ " &amp; TEXT(_FV(C42,"Net assets",TRUE)/1000,"#.#") &amp; " K", "$ " &amp;  TEXT(_FV(C42,"Net assets",TRUE),"#.#"))))</f>
        <v>$ 19.2 Bn</v>
      </c>
    </row>
    <row r="43" spans="1:29" hidden="1">
      <c r="A43" s="2" t="s">
        <v>105</v>
      </c>
      <c r="B43" s="2" t="s">
        <v>106</v>
      </c>
      <c r="C43" s="2" t="e" vm="147">
        <v>#VALUE!</v>
      </c>
      <c r="D43" s="7">
        <v>6</v>
      </c>
      <c r="E43" s="2" t="s">
        <v>111</v>
      </c>
      <c r="F43" s="2" t="e" vm="150">
        <v>#VALUE!</v>
      </c>
      <c r="G43" s="2" t="str" cm="1">
        <f t="array" ref="G43">IFERROR(_FV(F43,"Industry"),"Not Applicable")</f>
        <v>Semiconductors &amp; Semiconductor Equipment</v>
      </c>
      <c r="H43" s="9" cm="1">
        <f t="array" ref="H43">_FV(F43,"Previous close",TRUE)</f>
        <v>58.42</v>
      </c>
      <c r="I43" s="9" cm="1">
        <f t="array" ref="I43">_FV(F43,"Open")</f>
        <v>57.95</v>
      </c>
      <c r="J43" s="9" cm="1">
        <f t="array" ref="J43">_FV(F43,"High")</f>
        <v>59.69</v>
      </c>
      <c r="K43" s="9" cm="1">
        <f t="array" ref="K43">_FV(F43,"Low")</f>
        <v>57.83</v>
      </c>
      <c r="L43" s="9" cm="1">
        <f t="array" ref="L43">_FV(F43,"Price")</f>
        <v>59.53</v>
      </c>
      <c r="M43" s="8" cm="1">
        <f t="array" ref="M43">_FV(F43,"Change")</f>
        <v>1.1100000000000001</v>
      </c>
      <c r="N43" s="3" cm="1">
        <f t="array" ref="N43">_FV(F43,"Change (%)",TRUE)</f>
        <v>1.9E-2</v>
      </c>
      <c r="O43" s="10" cm="1">
        <f t="array" ref="O43">_FV(F43,"52 week high",TRUE)</f>
        <v>69.290000000000006</v>
      </c>
      <c r="P43" s="10" cm="1">
        <f t="array" ref="P43">_FV(F43,"52 week low",TRUE)</f>
        <v>43.63</v>
      </c>
      <c r="Q43" s="10" cm="1">
        <f t="array" ref="Q43">IFERROR(_FV(F43,"P/E",TRUE),"")</f>
        <v>11.3047</v>
      </c>
      <c r="R43" s="4" cm="1">
        <f t="array" ref="R43">IFERROR(_FV(F43,"Beta"),"")</f>
        <v>0.79079999999999995</v>
      </c>
      <c r="S43" s="15" cm="1">
        <f t="array" ref="S43">_FV(C43,"Previous close",TRUE)</f>
        <v>38.380000000000003</v>
      </c>
      <c r="T43" s="16" cm="1">
        <f t="array" ref="T43">_FV(C43,"Price")</f>
        <v>39.090000000000003</v>
      </c>
      <c r="U43" s="16" cm="1">
        <f t="array" ref="U43">_FV(C43,"Change")</f>
        <v>0.71</v>
      </c>
      <c r="V43" s="17" cm="1">
        <f t="array" ref="V43">_FV(C43,"Change (%)",TRUE)</f>
        <v>1.8499000000000002E-2</v>
      </c>
      <c r="W43" s="17" cm="1">
        <f t="array" ref="W43">_FV(C43,"Expense ratio",TRUE)</f>
        <v>5.0000000000000001E-4</v>
      </c>
      <c r="X43" s="17" cm="1">
        <f t="array" ref="X43">_FV(C43,"Return (YTD)",TRUE)</f>
        <v>-0.151645</v>
      </c>
      <c r="Y43" s="17" cm="1">
        <f t="array" ref="Y43">_FV(C43,"Return (1y)",TRUE)</f>
        <v>-8.5495000000000002E-2</v>
      </c>
      <c r="Z43" s="17" cm="1">
        <f t="array" ref="Z43">_FV(C43,"Return (3y)",TRUE)</f>
        <v>3.7494E-2</v>
      </c>
      <c r="AA43" s="17" cm="1">
        <f t="array" ref="AA43">_FV(C43,"Return (5y)",TRUE)</f>
        <v>6.3715000000000008E-2</v>
      </c>
      <c r="AB43" s="18" cm="1">
        <f t="array" ref="AB43">_FV(C43,"Rating")</f>
        <v>4.32</v>
      </c>
      <c r="AC43" s="19" t="str" cm="1">
        <f t="array" ref="AC43">IF(_FV(C43,"Net assets",TRUE) &gt; 1000000000, "$ " &amp; TEXT(_FV(C43,"Net assets",TRUE)/1000000000,"#.#") &amp; " Bn", IF(_FV(C43,"Net assets",TRUE) &gt; 1000000, "$ " &amp; TEXT(_FV(C43,"Net assets",TRUE)/1000000,"#.#") &amp; " Mn",  IF(_FV(C43,"Net assets",TRUE) &gt; 1000, "$ " &amp; TEXT(_FV(C43,"Net assets",TRUE)/1000,"#.#") &amp; " K", "$ " &amp;  TEXT(_FV(C43,"Net assets",TRUE),"#.#"))))</f>
        <v>$ 19.2 Bn</v>
      </c>
    </row>
    <row r="44" spans="1:29" hidden="1">
      <c r="A44" s="2" t="s">
        <v>105</v>
      </c>
      <c r="B44" s="2" t="s">
        <v>106</v>
      </c>
      <c r="C44" s="2" t="e" vm="147">
        <v>#VALUE!</v>
      </c>
      <c r="D44" s="7">
        <v>7</v>
      </c>
      <c r="E44" s="2" t="s">
        <v>112</v>
      </c>
      <c r="F44" s="2" t="e" vm="151">
        <v>#VALUE!</v>
      </c>
      <c r="G44" s="2" t="str" cm="1">
        <f t="array" ref="G44">IFERROR(_FV(F44,"Industry"),"Not Applicable")</f>
        <v>Telecommunications Services</v>
      </c>
      <c r="H44" s="9" cm="1">
        <f t="array" ref="H44">_FV(F44,"Previous close",TRUE)</f>
        <v>53.94</v>
      </c>
      <c r="I44" s="9" cm="1">
        <f t="array" ref="I44">_FV(F44,"Open")</f>
        <v>53.84</v>
      </c>
      <c r="J44" s="9" cm="1">
        <f t="array" ref="J44">_FV(F44,"High")</f>
        <v>54.58</v>
      </c>
      <c r="K44" s="9" cm="1">
        <f t="array" ref="K44">_FV(F44,"Low")</f>
        <v>53.84</v>
      </c>
      <c r="L44" s="9" cm="1">
        <f t="array" ref="L44">_FV(F44,"Price")</f>
        <v>54.49</v>
      </c>
      <c r="M44" s="8" cm="1">
        <f t="array" ref="M44">_FV(F44,"Change")</f>
        <v>0.55000000000000004</v>
      </c>
      <c r="N44" s="3" cm="1">
        <f t="array" ref="N44">_FV(F44,"Change (%)",TRUE)</f>
        <v>1.0197000000000001E-2</v>
      </c>
      <c r="O44" s="10" cm="1">
        <f t="array" ref="O44">_FV(F44,"52 week high",TRUE)</f>
        <v>62.22</v>
      </c>
      <c r="P44" s="10" cm="1">
        <f t="array" ref="P44">_FV(F44,"52 week low",TRUE)</f>
        <v>48.84</v>
      </c>
      <c r="Q44" s="10" cm="1">
        <f t="array" ref="Q44">IFERROR(_FV(F44,"P/E",TRUE),"")</f>
        <v>12.143800000000001</v>
      </c>
      <c r="R44" s="4" cm="1">
        <f t="array" ref="R44">IFERROR(_FV(F44,"Beta"),"")</f>
        <v>0.41549999999999998</v>
      </c>
      <c r="S44" s="15" cm="1">
        <f t="array" ref="S44">_FV(C44,"Previous close",TRUE)</f>
        <v>38.380000000000003</v>
      </c>
      <c r="T44" s="16" cm="1">
        <f t="array" ref="T44">_FV(C44,"Price")</f>
        <v>39.090000000000003</v>
      </c>
      <c r="U44" s="16" cm="1">
        <f t="array" ref="U44">_FV(C44,"Change")</f>
        <v>0.71</v>
      </c>
      <c r="V44" s="17" cm="1">
        <f t="array" ref="V44">_FV(C44,"Change (%)",TRUE)</f>
        <v>1.8499000000000002E-2</v>
      </c>
      <c r="W44" s="17" cm="1">
        <f t="array" ref="W44">_FV(C44,"Expense ratio",TRUE)</f>
        <v>5.0000000000000001E-4</v>
      </c>
      <c r="X44" s="17" cm="1">
        <f t="array" ref="X44">_FV(C44,"Return (YTD)",TRUE)</f>
        <v>-0.151645</v>
      </c>
      <c r="Y44" s="17" cm="1">
        <f t="array" ref="Y44">_FV(C44,"Return (1y)",TRUE)</f>
        <v>-8.5495000000000002E-2</v>
      </c>
      <c r="Z44" s="17" cm="1">
        <f t="array" ref="Z44">_FV(C44,"Return (3y)",TRUE)</f>
        <v>3.7494E-2</v>
      </c>
      <c r="AA44" s="17" cm="1">
        <f t="array" ref="AA44">_FV(C44,"Return (5y)",TRUE)</f>
        <v>6.3715000000000008E-2</v>
      </c>
      <c r="AB44" s="18" cm="1">
        <f t="array" ref="AB44">_FV(C44,"Rating")</f>
        <v>4.32</v>
      </c>
      <c r="AC44" s="19" t="str" cm="1">
        <f t="array" ref="AC44">IF(_FV(C44,"Net assets",TRUE) &gt; 1000000000, "$ " &amp; TEXT(_FV(C44,"Net assets",TRUE)/1000000000,"#.#") &amp; " Bn", IF(_FV(C44,"Net assets",TRUE) &gt; 1000000, "$ " &amp; TEXT(_FV(C44,"Net assets",TRUE)/1000000,"#.#") &amp; " Mn",  IF(_FV(C44,"Net assets",TRUE) &gt; 1000, "$ " &amp; TEXT(_FV(C44,"Net assets",TRUE)/1000,"#.#") &amp; " K", "$ " &amp;  TEXT(_FV(C44,"Net assets",TRUE),"#.#"))))</f>
        <v>$ 19.2 Bn</v>
      </c>
    </row>
    <row r="45" spans="1:29" hidden="1">
      <c r="A45" s="2" t="s">
        <v>105</v>
      </c>
      <c r="B45" s="2" t="s">
        <v>106</v>
      </c>
      <c r="C45" s="2" t="e" vm="147">
        <v>#VALUE!</v>
      </c>
      <c r="D45" s="7">
        <v>8</v>
      </c>
      <c r="E45" s="2" t="s">
        <v>113</v>
      </c>
      <c r="F45" s="2" t="e" vm="70">
        <v>#VALUE!</v>
      </c>
      <c r="G45" s="2" t="str" cm="1">
        <f t="array" ref="G45">IFERROR(_FV(F45,"Industry"),"Not Applicable")</f>
        <v>Telecommunications Services</v>
      </c>
      <c r="H45" s="9" cm="1">
        <f t="array" ref="H45">_FV(F45,"Previous close",TRUE)</f>
        <v>29.54</v>
      </c>
      <c r="I45" s="9" cm="1">
        <f t="array" ref="I45">_FV(F45,"Open")</f>
        <v>29.5</v>
      </c>
      <c r="J45" s="9" cm="1">
        <f t="array" ref="J45">_FV(F45,"High")</f>
        <v>30.225000000000001</v>
      </c>
      <c r="K45" s="9" cm="1">
        <f t="array" ref="K45">_FV(F45,"Low")</f>
        <v>29.45</v>
      </c>
      <c r="L45" s="9" cm="1">
        <f t="array" ref="L45">_FV(F45,"Price")</f>
        <v>30.13</v>
      </c>
      <c r="M45" s="8" cm="1">
        <f t="array" ref="M45">_FV(F45,"Change")</f>
        <v>0.59</v>
      </c>
      <c r="N45" s="3" cm="1">
        <f t="array" ref="N45">_FV(F45,"Change (%)",TRUE)</f>
        <v>1.9973000000000001E-2</v>
      </c>
      <c r="O45" s="10" cm="1">
        <f t="array" ref="O45">_FV(F45,"52 week high",TRUE)</f>
        <v>39.700000000000003</v>
      </c>
      <c r="P45" s="10" cm="1">
        <f t="array" ref="P45">_FV(F45,"52 week low",TRUE)</f>
        <v>26.08</v>
      </c>
      <c r="Q45" s="10" cm="1">
        <f t="array" ref="Q45">IFERROR(_FV(F45,"P/E",TRUE),"")</f>
        <v>15.028</v>
      </c>
      <c r="R45" s="4" cm="1">
        <f t="array" ref="R45">IFERROR(_FV(F45,"Beta"),"")</f>
        <v>0.67849999999999999</v>
      </c>
      <c r="S45" s="15" cm="1">
        <f t="array" ref="S45">_FV(C45,"Previous close",TRUE)</f>
        <v>38.380000000000003</v>
      </c>
      <c r="T45" s="16" cm="1">
        <f t="array" ref="T45">_FV(C45,"Price")</f>
        <v>39.090000000000003</v>
      </c>
      <c r="U45" s="16" cm="1">
        <f t="array" ref="U45">_FV(C45,"Change")</f>
        <v>0.71</v>
      </c>
      <c r="V45" s="17" cm="1">
        <f t="array" ref="V45">_FV(C45,"Change (%)",TRUE)</f>
        <v>1.8499000000000002E-2</v>
      </c>
      <c r="W45" s="17" cm="1">
        <f t="array" ref="W45">_FV(C45,"Expense ratio",TRUE)</f>
        <v>5.0000000000000001E-4</v>
      </c>
      <c r="X45" s="17" cm="1">
        <f t="array" ref="X45">_FV(C45,"Return (YTD)",TRUE)</f>
        <v>-0.151645</v>
      </c>
      <c r="Y45" s="17" cm="1">
        <f t="array" ref="Y45">_FV(C45,"Return (1y)",TRUE)</f>
        <v>-8.5495000000000002E-2</v>
      </c>
      <c r="Z45" s="17" cm="1">
        <f t="array" ref="Z45">_FV(C45,"Return (3y)",TRUE)</f>
        <v>3.7494E-2</v>
      </c>
      <c r="AA45" s="17" cm="1">
        <f t="array" ref="AA45">_FV(C45,"Return (5y)",TRUE)</f>
        <v>6.3715000000000008E-2</v>
      </c>
      <c r="AB45" s="18" cm="1">
        <f t="array" ref="AB45">_FV(C45,"Rating")</f>
        <v>4.32</v>
      </c>
      <c r="AC45" s="19" t="str" cm="1">
        <f t="array" ref="AC45">IF(_FV(C45,"Net assets",TRUE) &gt; 1000000000, "$ " &amp; TEXT(_FV(C45,"Net assets",TRUE)/1000000000,"#.#") &amp; " Bn", IF(_FV(C45,"Net assets",TRUE) &gt; 1000000, "$ " &amp; TEXT(_FV(C45,"Net assets",TRUE)/1000000,"#.#") &amp; " Mn",  IF(_FV(C45,"Net assets",TRUE) &gt; 1000, "$ " &amp; TEXT(_FV(C45,"Net assets",TRUE)/1000,"#.#") &amp; " K", "$ " &amp;  TEXT(_FV(C45,"Net assets",TRUE),"#.#"))))</f>
        <v>$ 19.2 Bn</v>
      </c>
    </row>
    <row r="46" spans="1:29" hidden="1">
      <c r="A46" s="2" t="s">
        <v>105</v>
      </c>
      <c r="B46" s="2" t="s">
        <v>106</v>
      </c>
      <c r="C46" s="2" t="e" vm="147">
        <v>#VALUE!</v>
      </c>
      <c r="D46" s="7">
        <v>9</v>
      </c>
      <c r="E46" s="2" t="s">
        <v>114</v>
      </c>
      <c r="F46" s="2" t="e" vm="152">
        <v>#VALUE!</v>
      </c>
      <c r="G46" s="2" t="str" cm="1">
        <f t="array" ref="G46">IFERROR(_FV(F46,"Industry"),"Not Applicable")</f>
        <v>Pharmaceuticals</v>
      </c>
      <c r="H46" s="9" cm="1">
        <f t="array" ref="H46">_FV(F46,"Previous close",TRUE)</f>
        <v>33.46</v>
      </c>
      <c r="I46" s="9" cm="1">
        <f t="array" ref="I46">_FV(F46,"Open")</f>
        <v>33.659999999999997</v>
      </c>
      <c r="J46" s="9" cm="1">
        <f t="array" ref="J46">_FV(F46,"High")</f>
        <v>34.04</v>
      </c>
      <c r="K46" s="9" cm="1">
        <f t="array" ref="K46">_FV(F46,"Low")</f>
        <v>33.484999999999999</v>
      </c>
      <c r="L46" s="9" cm="1">
        <f t="array" ref="L46">_FV(F46,"Price")</f>
        <v>33.83</v>
      </c>
      <c r="M46" s="8" cm="1">
        <f t="array" ref="M46">_FV(F46,"Change")</f>
        <v>0.37</v>
      </c>
      <c r="N46" s="3" cm="1">
        <f t="array" ref="N46">_FV(F46,"Change (%)",TRUE)</f>
        <v>1.1057999999999998E-2</v>
      </c>
      <c r="O46" s="10" cm="1">
        <f t="array" ref="O46">_FV(F46,"52 week high",TRUE)</f>
        <v>44.104999999999997</v>
      </c>
      <c r="P46" s="10" cm="1">
        <f t="array" ref="P46">_FV(F46,"52 week low",TRUE)</f>
        <v>27.88</v>
      </c>
      <c r="Q46" s="10" cm="1">
        <f t="array" ref="Q46">IFERROR(_FV(F46,"P/E",TRUE),"")</f>
        <v>12.2249</v>
      </c>
      <c r="R46" s="4" cm="1">
        <f t="array" ref="R46">IFERROR(_FV(F46,"Beta"),"")</f>
        <v>0.67579999999999996</v>
      </c>
      <c r="S46" s="15" cm="1">
        <f t="array" ref="S46">_FV(C46,"Previous close",TRUE)</f>
        <v>38.380000000000003</v>
      </c>
      <c r="T46" s="16" cm="1">
        <f t="array" ref="T46">_FV(C46,"Price")</f>
        <v>39.090000000000003</v>
      </c>
      <c r="U46" s="16" cm="1">
        <f t="array" ref="U46">_FV(C46,"Change")</f>
        <v>0.71</v>
      </c>
      <c r="V46" s="17" cm="1">
        <f t="array" ref="V46">_FV(C46,"Change (%)",TRUE)</f>
        <v>1.8499000000000002E-2</v>
      </c>
      <c r="W46" s="17" cm="1">
        <f t="array" ref="W46">_FV(C46,"Expense ratio",TRUE)</f>
        <v>5.0000000000000001E-4</v>
      </c>
      <c r="X46" s="17" cm="1">
        <f t="array" ref="X46">_FV(C46,"Return (YTD)",TRUE)</f>
        <v>-0.151645</v>
      </c>
      <c r="Y46" s="17" cm="1">
        <f t="array" ref="Y46">_FV(C46,"Return (1y)",TRUE)</f>
        <v>-8.5495000000000002E-2</v>
      </c>
      <c r="Z46" s="17" cm="1">
        <f t="array" ref="Z46">_FV(C46,"Return (3y)",TRUE)</f>
        <v>3.7494E-2</v>
      </c>
      <c r="AA46" s="17" cm="1">
        <f t="array" ref="AA46">_FV(C46,"Return (5y)",TRUE)</f>
        <v>6.3715000000000008E-2</v>
      </c>
      <c r="AB46" s="18" cm="1">
        <f t="array" ref="AB46">_FV(C46,"Rating")</f>
        <v>4.32</v>
      </c>
      <c r="AC46" s="19" t="str" cm="1">
        <f t="array" ref="AC46">IF(_FV(C46,"Net assets",TRUE) &gt; 1000000000, "$ " &amp; TEXT(_FV(C46,"Net assets",TRUE)/1000000000,"#.#") &amp; " Bn", IF(_FV(C46,"Net assets",TRUE) &gt; 1000000, "$ " &amp; TEXT(_FV(C46,"Net assets",TRUE)/1000000,"#.#") &amp; " Mn",  IF(_FV(C46,"Net assets",TRUE) &gt; 1000, "$ " &amp; TEXT(_FV(C46,"Net assets",TRUE)/1000,"#.#") &amp; " K", "$ " &amp;  TEXT(_FV(C46,"Net assets",TRUE),"#.#"))))</f>
        <v>$ 19.2 Bn</v>
      </c>
    </row>
    <row r="47" spans="1:29" hidden="1">
      <c r="A47" s="2" t="s">
        <v>105</v>
      </c>
      <c r="B47" s="2" t="s">
        <v>106</v>
      </c>
      <c r="C47" s="2" t="e" vm="147">
        <v>#VALUE!</v>
      </c>
      <c r="D47" s="7">
        <v>10</v>
      </c>
      <c r="E47" s="2" t="s">
        <v>115</v>
      </c>
      <c r="F47" s="2" t="e" vm="153">
        <v>#VALUE!</v>
      </c>
      <c r="G47" s="2" t="str" cm="1">
        <f t="array" ref="G47">IFERROR(_FV(F47,"Industry"),"Not Applicable")</f>
        <v>Media &amp; Publishing</v>
      </c>
      <c r="H47" s="9" cm="1">
        <f t="array" ref="H47">_FV(F47,"Previous close",TRUE)</f>
        <v>116.81</v>
      </c>
      <c r="I47" s="9" cm="1">
        <f t="array" ref="I47">_FV(F47,"Open")</f>
        <v>116.83</v>
      </c>
      <c r="J47" s="9" cm="1">
        <f t="array" ref="J47">_FV(F47,"High")</f>
        <v>119.43940000000001</v>
      </c>
      <c r="K47" s="9" cm="1">
        <f t="array" ref="K47">_FV(F47,"Low")</f>
        <v>116.21</v>
      </c>
      <c r="L47" s="9" cm="1">
        <f t="array" ref="L47">_FV(F47,"Price")</f>
        <v>119.34</v>
      </c>
      <c r="M47" s="8" cm="1">
        <f t="array" ref="M47">_FV(F47,"Change")</f>
        <v>2.5299999999999998</v>
      </c>
      <c r="N47" s="3" cm="1">
        <f t="array" ref="N47">_FV(F47,"Change (%)",TRUE)</f>
        <v>2.1659000000000001E-2</v>
      </c>
      <c r="O47" s="10" cm="1">
        <f t="array" ref="O47">_FV(F47,"52 week high",TRUE)</f>
        <v>153.41</v>
      </c>
      <c r="P47" s="10" cm="1">
        <f t="array" ref="P47">_FV(F47,"52 week low",TRUE)</f>
        <v>79.069999999999993</v>
      </c>
      <c r="Q47" s="10" cm="1">
        <f t="array" ref="Q47">IFERROR(_FV(F47,"P/E",TRUE),"")</f>
        <v>43.914999999999999</v>
      </c>
      <c r="R47" s="4" cm="1">
        <f t="array" ref="R47">IFERROR(_FV(F47,"Beta"),"")</f>
        <v>1.1111</v>
      </c>
      <c r="S47" s="15" cm="1">
        <f t="array" ref="S47">_FV(C47,"Previous close",TRUE)</f>
        <v>38.380000000000003</v>
      </c>
      <c r="T47" s="16" cm="1">
        <f t="array" ref="T47">_FV(C47,"Price")</f>
        <v>39.090000000000003</v>
      </c>
      <c r="U47" s="16" cm="1">
        <f t="array" ref="U47">_FV(C47,"Change")</f>
        <v>0.71</v>
      </c>
      <c r="V47" s="17" cm="1">
        <f t="array" ref="V47">_FV(C47,"Change (%)",TRUE)</f>
        <v>1.8499000000000002E-2</v>
      </c>
      <c r="W47" s="17" cm="1">
        <f t="array" ref="W47">_FV(C47,"Expense ratio",TRUE)</f>
        <v>5.0000000000000001E-4</v>
      </c>
      <c r="X47" s="17" cm="1">
        <f t="array" ref="X47">_FV(C47,"Return (YTD)",TRUE)</f>
        <v>-0.151645</v>
      </c>
      <c r="Y47" s="17" cm="1">
        <f t="array" ref="Y47">_FV(C47,"Return (1y)",TRUE)</f>
        <v>-8.5495000000000002E-2</v>
      </c>
      <c r="Z47" s="17" cm="1">
        <f t="array" ref="Z47">_FV(C47,"Return (3y)",TRUE)</f>
        <v>3.7494E-2</v>
      </c>
      <c r="AA47" s="17" cm="1">
        <f t="array" ref="AA47">_FV(C47,"Return (5y)",TRUE)</f>
        <v>6.3715000000000008E-2</v>
      </c>
      <c r="AB47" s="18" cm="1">
        <f t="array" ref="AB47">_FV(C47,"Rating")</f>
        <v>4.32</v>
      </c>
      <c r="AC47" s="19" t="str" cm="1">
        <f t="array" ref="AC47">IF(_FV(C47,"Net assets",TRUE) &gt; 1000000000, "$ " &amp; TEXT(_FV(C47,"Net assets",TRUE)/1000000000,"#.#") &amp; " Bn", IF(_FV(C47,"Net assets",TRUE) &gt; 1000000, "$ " &amp; TEXT(_FV(C47,"Net assets",TRUE)/1000000,"#.#") &amp; " Mn",  IF(_FV(C47,"Net assets",TRUE) &gt; 1000, "$ " &amp; TEXT(_FV(C47,"Net assets",TRUE)/1000,"#.#") &amp; " K", "$ " &amp;  TEXT(_FV(C47,"Net assets",TRUE),"#.#"))))</f>
        <v>$ 19.2 Bn</v>
      </c>
    </row>
    <row r="48" spans="1:29" hidden="1">
      <c r="A48" s="2" t="s">
        <v>116</v>
      </c>
      <c r="B48" s="2" t="s">
        <v>117</v>
      </c>
      <c r="C48" s="2" t="e" vm="154">
        <v>#VALUE!</v>
      </c>
      <c r="D48" s="7">
        <v>1</v>
      </c>
      <c r="E48" s="2" t="s">
        <v>118</v>
      </c>
      <c r="F48" s="2" t="e" vm="155">
        <v>#VALUE!</v>
      </c>
      <c r="G48" s="2" t="str" cm="1">
        <f t="array" ref="G48">IFERROR(_FV(F48,"Industry"),"Not Applicable")</f>
        <v>Professional &amp; Commercial Services</v>
      </c>
      <c r="H48" s="9" cm="1">
        <f t="array" ref="H48">_FV(F48,"Previous close",TRUE)</f>
        <v>94.82</v>
      </c>
      <c r="I48" s="9" cm="1">
        <f t="array" ref="I48">_FV(F48,"Open")</f>
        <v>94.81</v>
      </c>
      <c r="J48" s="9" cm="1">
        <f t="array" ref="J48">_FV(F48,"High")</f>
        <v>96.21</v>
      </c>
      <c r="K48" s="9" cm="1">
        <f t="array" ref="K48">_FV(F48,"Low")</f>
        <v>94.358999999999995</v>
      </c>
      <c r="L48" s="9" cm="1">
        <f t="array" ref="L48">_FV(F48,"Price")</f>
        <v>95.98</v>
      </c>
      <c r="M48" s="8" cm="1">
        <f t="array" ref="M48">_FV(F48,"Change")</f>
        <v>1.1599999999999999</v>
      </c>
      <c r="N48" s="3" cm="1">
        <f t="array" ref="N48">_FV(F48,"Change (%)",TRUE)</f>
        <v>1.2234E-2</v>
      </c>
      <c r="O48" s="10" cm="1">
        <f t="array" ref="O48">_FV(F48,"52 week high",TRUE)</f>
        <v>125.05</v>
      </c>
      <c r="P48" s="10" cm="1">
        <f t="array" ref="P48">_FV(F48,"52 week low",TRUE)</f>
        <v>73.5</v>
      </c>
      <c r="Q48" s="10" cm="1">
        <f t="array" ref="Q48">IFERROR(_FV(F48,"P/E",TRUE),"")</f>
        <v>52.317399999999999</v>
      </c>
      <c r="R48" s="4" cm="1">
        <f t="array" ref="R48">IFERROR(_FV(F48,"Beta"),"")</f>
        <v>0.82010000000000005</v>
      </c>
      <c r="S48" s="15" cm="1">
        <f t="array" ref="S48">_FV(C48,"Previous close",TRUE)</f>
        <v>22.53</v>
      </c>
      <c r="T48" s="16" cm="1">
        <f t="array" ref="T48">_FV(C48,"Price")</f>
        <v>22.45</v>
      </c>
      <c r="U48" s="16" cm="1">
        <f t="array" ref="U48">_FV(C48,"Change")</f>
        <v>-0.08</v>
      </c>
      <c r="V48" s="17" cm="1">
        <f t="array" ref="V48">_FV(C48,"Change (%)",TRUE)</f>
        <v>-3.5510000000000003E-3</v>
      </c>
      <c r="W48" s="17" t="e" cm="1" vm="113">
        <f t="array" ref="W48">_FV(C48,"Expense ratio",TRUE)</f>
        <v>#VALUE!</v>
      </c>
      <c r="X48" s="17" cm="1">
        <f t="array" ref="X48">_FV(C48,"Return (YTD)",TRUE)</f>
        <v>5.2531000000000001E-2</v>
      </c>
      <c r="Y48" s="17" t="e" cm="1" vm="156">
        <f t="array" ref="Y48">_FV(C48,"Return (1y)",TRUE)</f>
        <v>#VALUE!</v>
      </c>
      <c r="Z48" s="17" cm="1">
        <f t="array" ref="Z48">_FV(C48,"Return (3y)",TRUE)</f>
        <v>0</v>
      </c>
      <c r="AA48" s="17" cm="1">
        <f t="array" ref="AA48">_FV(C48,"Return (5y)",TRUE)</f>
        <v>0</v>
      </c>
      <c r="AB48" s="18" cm="1">
        <f t="array" ref="AB48">_FV(C48,"Rating")</f>
        <v>0</v>
      </c>
      <c r="AC48" s="19" t="str" cm="1">
        <f t="array" ref="AC48">IF(_FV(C48,"Net assets",TRUE) &gt; 1000000000, "$ " &amp; TEXT(_FV(C48,"Net assets",TRUE)/1000000000,"#.#") &amp; " Bn", IF(_FV(C48,"Net assets",TRUE) &gt; 1000000, "$ " &amp; TEXT(_FV(C48,"Net assets",TRUE)/1000000,"#.#") &amp; " Mn",  IF(_FV(C48,"Net assets",TRUE) &gt; 1000, "$ " &amp; TEXT(_FV(C48,"Net assets",TRUE)/1000,"#.#") &amp; " K", "$ " &amp;  TEXT(_FV(C48,"Net assets",TRUE),"#.#"))))</f>
        <v>$ 208.4 Mn</v>
      </c>
    </row>
    <row r="49" spans="1:29" hidden="1">
      <c r="A49" s="2" t="s">
        <v>116</v>
      </c>
      <c r="B49" s="2" t="s">
        <v>117</v>
      </c>
      <c r="C49" s="2" t="e" vm="154">
        <v>#VALUE!</v>
      </c>
      <c r="D49" s="7">
        <v>2</v>
      </c>
      <c r="E49" s="2" t="s">
        <v>119</v>
      </c>
      <c r="F49" s="2" t="e" vm="157">
        <v>#VALUE!</v>
      </c>
      <c r="G49" s="2" t="str" cm="1">
        <f t="array" ref="G49">IFERROR(_FV(F49,"Industry"),"Not Applicable")</f>
        <v>Semiconductors &amp; Semiconductor Equipment</v>
      </c>
      <c r="H49" s="9" cm="1">
        <f t="array" ref="H49">_FV(F49,"Previous close",TRUE)</f>
        <v>57.255000000000003</v>
      </c>
      <c r="I49" s="9" cm="1">
        <f t="array" ref="I49">_FV(F49,"Open")</f>
        <v>57.54</v>
      </c>
      <c r="J49" s="9" cm="1">
        <f t="array" ref="J49">_FV(F49,"High")</f>
        <v>58.15</v>
      </c>
      <c r="K49" s="9" cm="1">
        <f t="array" ref="K49">_FV(F49,"Low")</f>
        <v>55.51</v>
      </c>
      <c r="L49" s="9" cm="1">
        <f t="array" ref="L49">_FV(F49,"Price")</f>
        <v>55.88</v>
      </c>
      <c r="M49" s="8" cm="1">
        <f t="array" ref="M49">_FV(F49,"Change")</f>
        <v>-1.375</v>
      </c>
      <c r="N49" s="3" cm="1">
        <f t="array" ref="N49">_FV(F49,"Change (%)",TRUE)</f>
        <v>-2.4014999999999998E-2</v>
      </c>
      <c r="O49" s="10" cm="1">
        <f t="array" ref="O49">_FV(F49,"52 week high",TRUE)</f>
        <v>59.27</v>
      </c>
      <c r="P49" s="10" cm="1">
        <f t="array" ref="P49">_FV(F49,"52 week low",TRUE)</f>
        <v>27.43</v>
      </c>
      <c r="Q49" s="10" cm="1">
        <f t="array" ref="Q49">IFERROR(_FV(F49,"P/E",TRUE),"")</f>
        <v>140.7448</v>
      </c>
      <c r="R49" s="4" cm="1">
        <f t="array" ref="R49">IFERROR(_FV(F49,"Beta"),"")</f>
        <v>2.1488999999999998</v>
      </c>
      <c r="S49" s="15" cm="1">
        <f t="array" ref="S49">_FV(C49,"Previous close",TRUE)</f>
        <v>22.53</v>
      </c>
      <c r="T49" s="16" cm="1">
        <f t="array" ref="T49">_FV(C49,"Price")</f>
        <v>22.45</v>
      </c>
      <c r="U49" s="16" cm="1">
        <f t="array" ref="U49">_FV(C49,"Change")</f>
        <v>-0.08</v>
      </c>
      <c r="V49" s="17" cm="1">
        <f t="array" ref="V49">_FV(C49,"Change (%)",TRUE)</f>
        <v>-3.5510000000000003E-3</v>
      </c>
      <c r="W49" s="17" t="e" cm="1" vm="113">
        <f t="array" ref="W49">_FV(C49,"Expense ratio",TRUE)</f>
        <v>#VALUE!</v>
      </c>
      <c r="X49" s="17" cm="1">
        <f t="array" ref="X49">_FV(C49,"Return (YTD)",TRUE)</f>
        <v>5.2531000000000001E-2</v>
      </c>
      <c r="Y49" s="17" t="e" cm="1" vm="156">
        <f t="array" ref="Y49">_FV(C49,"Return (1y)",TRUE)</f>
        <v>#VALUE!</v>
      </c>
      <c r="Z49" s="17" cm="1">
        <f t="array" ref="Z49">_FV(C49,"Return (3y)",TRUE)</f>
        <v>0</v>
      </c>
      <c r="AA49" s="17" cm="1">
        <f t="array" ref="AA49">_FV(C49,"Return (5y)",TRUE)</f>
        <v>0</v>
      </c>
      <c r="AB49" s="18" cm="1">
        <f t="array" ref="AB49">_FV(C49,"Rating")</f>
        <v>0</v>
      </c>
      <c r="AC49" s="19" t="str" cm="1">
        <f t="array" ref="AC49">IF(_FV(C49,"Net assets",TRUE) &gt; 1000000000, "$ " &amp; TEXT(_FV(C49,"Net assets",TRUE)/1000000000,"#.#") &amp; " Bn", IF(_FV(C49,"Net assets",TRUE) &gt; 1000000, "$ " &amp; TEXT(_FV(C49,"Net assets",TRUE)/1000000,"#.#") &amp; " Mn",  IF(_FV(C49,"Net assets",TRUE) &gt; 1000, "$ " &amp; TEXT(_FV(C49,"Net assets",TRUE)/1000,"#.#") &amp; " K", "$ " &amp;  TEXT(_FV(C49,"Net assets",TRUE),"#.#"))))</f>
        <v>$ 208.4 Mn</v>
      </c>
    </row>
    <row r="50" spans="1:29" hidden="1">
      <c r="A50" s="2" t="s">
        <v>116</v>
      </c>
      <c r="B50" s="2" t="s">
        <v>117</v>
      </c>
      <c r="C50" s="2" t="e" vm="154">
        <v>#VALUE!</v>
      </c>
      <c r="D50" s="7">
        <v>3</v>
      </c>
      <c r="E50" s="2" t="s">
        <v>120</v>
      </c>
      <c r="F50" s="2" t="e" vm="158">
        <v>#VALUE!</v>
      </c>
      <c r="G50" s="2" t="str" cm="1">
        <f t="array" ref="G50">IFERROR(_FV(F50,"Industry"),"Not Applicable")</f>
        <v>Professional &amp; Commercial Services</v>
      </c>
      <c r="H50" s="9" cm="1">
        <f t="array" ref="H50">_FV(F50,"Previous close",TRUE)</f>
        <v>164.16</v>
      </c>
      <c r="I50" s="9" cm="1">
        <f t="array" ref="I50">_FV(F50,"Open")</f>
        <v>162.88</v>
      </c>
      <c r="J50" s="9" cm="1">
        <f t="array" ref="J50">_FV(F50,"High")</f>
        <v>164.94499999999999</v>
      </c>
      <c r="K50" s="9" cm="1">
        <f t="array" ref="K50">_FV(F50,"Low")</f>
        <v>162.09</v>
      </c>
      <c r="L50" s="9" cm="1">
        <f t="array" ref="L50">_FV(F50,"Price")</f>
        <v>164.54</v>
      </c>
      <c r="M50" s="8" cm="1">
        <f t="array" ref="M50">_FV(F50,"Change")</f>
        <v>0.38</v>
      </c>
      <c r="N50" s="3" cm="1">
        <f t="array" ref="N50">_FV(F50,"Change (%)",TRUE)</f>
        <v>2.3150000000000002E-3</v>
      </c>
      <c r="O50" s="10" cm="1">
        <f t="array" ref="O50">_FV(F50,"52 week high",TRUE)</f>
        <v>209.62</v>
      </c>
      <c r="P50" s="10" cm="1">
        <f t="array" ref="P50">_FV(F50,"52 week low",TRUE)</f>
        <v>105.54</v>
      </c>
      <c r="Q50" s="10" cm="1">
        <f t="array" ref="Q50">IFERROR(_FV(F50,"P/E",TRUE),"")</f>
        <v>77.539299999999997</v>
      </c>
      <c r="R50" s="4" cm="1">
        <f t="array" ref="R50">IFERROR(_FV(F50,"Beta"),"")</f>
        <v>1.1189</v>
      </c>
      <c r="S50" s="15" cm="1">
        <f t="array" ref="S50">_FV(C50,"Previous close",TRUE)</f>
        <v>22.53</v>
      </c>
      <c r="T50" s="16" cm="1">
        <f t="array" ref="T50">_FV(C50,"Price")</f>
        <v>22.45</v>
      </c>
      <c r="U50" s="16" cm="1">
        <f t="array" ref="U50">_FV(C50,"Change")</f>
        <v>-0.08</v>
      </c>
      <c r="V50" s="17" cm="1">
        <f t="array" ref="V50">_FV(C50,"Change (%)",TRUE)</f>
        <v>-3.5510000000000003E-3</v>
      </c>
      <c r="W50" s="17" t="e" cm="1" vm="113">
        <f t="array" ref="W50">_FV(C50,"Expense ratio",TRUE)</f>
        <v>#VALUE!</v>
      </c>
      <c r="X50" s="17" cm="1">
        <f t="array" ref="X50">_FV(C50,"Return (YTD)",TRUE)</f>
        <v>5.2531000000000001E-2</v>
      </c>
      <c r="Y50" s="17" t="e" cm="1" vm="156">
        <f t="array" ref="Y50">_FV(C50,"Return (1y)",TRUE)</f>
        <v>#VALUE!</v>
      </c>
      <c r="Z50" s="17" cm="1">
        <f t="array" ref="Z50">_FV(C50,"Return (3y)",TRUE)</f>
        <v>0</v>
      </c>
      <c r="AA50" s="17" cm="1">
        <f t="array" ref="AA50">_FV(C50,"Return (5y)",TRUE)</f>
        <v>0</v>
      </c>
      <c r="AB50" s="18" cm="1">
        <f t="array" ref="AB50">_FV(C50,"Rating")</f>
        <v>0</v>
      </c>
      <c r="AC50" s="19" t="str" cm="1">
        <f t="array" ref="AC50">IF(_FV(C50,"Net assets",TRUE) &gt; 1000000000, "$ " &amp; TEXT(_FV(C50,"Net assets",TRUE)/1000000000,"#.#") &amp; " Bn", IF(_FV(C50,"Net assets",TRUE) &gt; 1000000, "$ " &amp; TEXT(_FV(C50,"Net assets",TRUE)/1000000,"#.#") &amp; " Mn",  IF(_FV(C50,"Net assets",TRUE) &gt; 1000, "$ " &amp; TEXT(_FV(C50,"Net assets",TRUE)/1000,"#.#") &amp; " K", "$ " &amp;  TEXT(_FV(C50,"Net assets",TRUE),"#.#"))))</f>
        <v>$ 208.4 Mn</v>
      </c>
    </row>
    <row r="51" spans="1:29" hidden="1">
      <c r="A51" s="2" t="s">
        <v>116</v>
      </c>
      <c r="B51" s="2" t="s">
        <v>117</v>
      </c>
      <c r="C51" s="2" t="e" vm="154">
        <v>#VALUE!</v>
      </c>
      <c r="D51" s="7">
        <v>4</v>
      </c>
      <c r="E51" s="2" t="s">
        <v>121</v>
      </c>
      <c r="F51" s="2" t="e" vm="159">
        <v>#VALUE!</v>
      </c>
      <c r="G51" s="2" t="str" cm="1">
        <f t="array" ref="G51">IFERROR(_FV(F51,"Industry"),"Not Applicable")</f>
        <v>Diversified Retail</v>
      </c>
      <c r="H51" s="9" cm="1">
        <f t="array" ref="H51">_FV(F51,"Previous close",TRUE)</f>
        <v>189.74</v>
      </c>
      <c r="I51" s="9" cm="1">
        <f t="array" ref="I51">_FV(F51,"Open")</f>
        <v>189.91</v>
      </c>
      <c r="J51" s="9" cm="1">
        <f t="array" ref="J51">_FV(F51,"High")</f>
        <v>190.49</v>
      </c>
      <c r="K51" s="9" cm="1">
        <f t="array" ref="K51">_FV(F51,"Low")</f>
        <v>186.84</v>
      </c>
      <c r="L51" s="9" cm="1">
        <f t="array" ref="L51">_FV(F51,"Price")</f>
        <v>188.24</v>
      </c>
      <c r="M51" s="8" cm="1">
        <f t="array" ref="M51">_FV(F51,"Change")</f>
        <v>-1.5</v>
      </c>
      <c r="N51" s="3" cm="1">
        <f t="array" ref="N51">_FV(F51,"Change (%)",TRUE)</f>
        <v>-7.9059999999999998E-3</v>
      </c>
      <c r="O51" s="10" cm="1">
        <f t="array" ref="O51">_FV(F51,"52 week high",TRUE)</f>
        <v>194.84</v>
      </c>
      <c r="P51" s="10" cm="1">
        <f t="array" ref="P51">_FV(F51,"52 week low",TRUE)</f>
        <v>125</v>
      </c>
      <c r="Q51" s="10" cm="1">
        <f t="array" ref="Q51">IFERROR(_FV(F51,"P/E",TRUE),"")</f>
        <v>24.552499999999998</v>
      </c>
      <c r="R51" s="4" cm="1">
        <f t="array" ref="R51">IFERROR(_FV(F51,"Beta"),"")</f>
        <v>0.52200000000000002</v>
      </c>
      <c r="S51" s="15" cm="1">
        <f t="array" ref="S51">_FV(C51,"Previous close",TRUE)</f>
        <v>22.53</v>
      </c>
      <c r="T51" s="16" cm="1">
        <f t="array" ref="T51">_FV(C51,"Price")</f>
        <v>22.45</v>
      </c>
      <c r="U51" s="16" cm="1">
        <f t="array" ref="U51">_FV(C51,"Change")</f>
        <v>-0.08</v>
      </c>
      <c r="V51" s="17" cm="1">
        <f t="array" ref="V51">_FV(C51,"Change (%)",TRUE)</f>
        <v>-3.5510000000000003E-3</v>
      </c>
      <c r="W51" s="17" t="e" cm="1" vm="113">
        <f t="array" ref="W51">_FV(C51,"Expense ratio",TRUE)</f>
        <v>#VALUE!</v>
      </c>
      <c r="X51" s="17" cm="1">
        <f t="array" ref="X51">_FV(C51,"Return (YTD)",TRUE)</f>
        <v>5.2531000000000001E-2</v>
      </c>
      <c r="Y51" s="17" t="e" cm="1" vm="156">
        <f t="array" ref="Y51">_FV(C51,"Return (1y)",TRUE)</f>
        <v>#VALUE!</v>
      </c>
      <c r="Z51" s="17" cm="1">
        <f t="array" ref="Z51">_FV(C51,"Return (3y)",TRUE)</f>
        <v>0</v>
      </c>
      <c r="AA51" s="17" cm="1">
        <f t="array" ref="AA51">_FV(C51,"Return (5y)",TRUE)</f>
        <v>0</v>
      </c>
      <c r="AB51" s="18" cm="1">
        <f t="array" ref="AB51">_FV(C51,"Rating")</f>
        <v>0</v>
      </c>
      <c r="AC51" s="19" t="str" cm="1">
        <f t="array" ref="AC51">IF(_FV(C51,"Net assets",TRUE) &gt; 1000000000, "$ " &amp; TEXT(_FV(C51,"Net assets",TRUE)/1000000000,"#.#") &amp; " Bn", IF(_FV(C51,"Net assets",TRUE) &gt; 1000000, "$ " &amp; TEXT(_FV(C51,"Net assets",TRUE)/1000000,"#.#") &amp; " Mn",  IF(_FV(C51,"Net assets",TRUE) &gt; 1000, "$ " &amp; TEXT(_FV(C51,"Net assets",TRUE)/1000,"#.#") &amp; " K", "$ " &amp;  TEXT(_FV(C51,"Net assets",TRUE),"#.#"))))</f>
        <v>$ 208.4 Mn</v>
      </c>
    </row>
    <row r="52" spans="1:29" hidden="1">
      <c r="A52" s="2" t="s">
        <v>116</v>
      </c>
      <c r="B52" s="2" t="s">
        <v>117</v>
      </c>
      <c r="C52" s="2" t="e" vm="154">
        <v>#VALUE!</v>
      </c>
      <c r="D52" s="7">
        <v>5</v>
      </c>
      <c r="E52" s="2" t="s">
        <v>122</v>
      </c>
      <c r="F52" s="2" t="e" vm="160">
        <v>#VALUE!</v>
      </c>
      <c r="G52" s="2" t="str" cm="1">
        <f t="array" ref="G52">IFERROR(_FV(F52,"Industry"),"Not Applicable")</f>
        <v>Semiconductors &amp; Semiconductor Equipment</v>
      </c>
      <c r="H52" s="9" cm="1">
        <f t="array" ref="H52">_FV(F52,"Previous close",TRUE)</f>
        <v>335.76</v>
      </c>
      <c r="I52" s="9" cm="1">
        <f t="array" ref="I52">_FV(F52,"Open")</f>
        <v>335.09</v>
      </c>
      <c r="J52" s="9" cm="1">
        <f t="array" ref="J52">_FV(F52,"High")</f>
        <v>340.29</v>
      </c>
      <c r="K52" s="9" cm="1">
        <f t="array" ref="K52">_FV(F52,"Low")</f>
        <v>330.65</v>
      </c>
      <c r="L52" s="9" cm="1">
        <f t="array" ref="L52">_FV(F52,"Price")</f>
        <v>339.98</v>
      </c>
      <c r="M52" s="8" cm="1">
        <f t="array" ref="M52">_FV(F52,"Change")</f>
        <v>4.22</v>
      </c>
      <c r="N52" s="3" cm="1">
        <f t="array" ref="N52">_FV(F52,"Change (%)",TRUE)</f>
        <v>1.2568999999999999E-2</v>
      </c>
      <c r="O52" s="10" cm="1">
        <f t="array" ref="O52">_FV(F52,"52 week high",TRUE)</f>
        <v>344.32</v>
      </c>
      <c r="P52" s="10" cm="1">
        <f t="array" ref="P52">_FV(F52,"52 week low",TRUE)</f>
        <v>181.38</v>
      </c>
      <c r="Q52" s="10" cm="1">
        <f t="array" ref="Q52">IFERROR(_FV(F52,"P/E",TRUE),"")</f>
        <v>24.150500000000001</v>
      </c>
      <c r="R52" s="4" cm="1">
        <f t="array" ref="R52">IFERROR(_FV(F52,"Beta"),"")</f>
        <v>1.3658999999999999</v>
      </c>
      <c r="S52" s="15" cm="1">
        <f t="array" ref="S52">_FV(C52,"Previous close",TRUE)</f>
        <v>22.53</v>
      </c>
      <c r="T52" s="16" cm="1">
        <f t="array" ref="T52">_FV(C52,"Price")</f>
        <v>22.45</v>
      </c>
      <c r="U52" s="16" cm="1">
        <f t="array" ref="U52">_FV(C52,"Change")</f>
        <v>-0.08</v>
      </c>
      <c r="V52" s="17" cm="1">
        <f t="array" ref="V52">_FV(C52,"Change (%)",TRUE)</f>
        <v>-3.5510000000000003E-3</v>
      </c>
      <c r="W52" s="17" t="e" cm="1" vm="113">
        <f t="array" ref="W52">_FV(C52,"Expense ratio",TRUE)</f>
        <v>#VALUE!</v>
      </c>
      <c r="X52" s="17" cm="1">
        <f t="array" ref="X52">_FV(C52,"Return (YTD)",TRUE)</f>
        <v>5.2531000000000001E-2</v>
      </c>
      <c r="Y52" s="17" t="e" cm="1" vm="156">
        <f t="array" ref="Y52">_FV(C52,"Return (1y)",TRUE)</f>
        <v>#VALUE!</v>
      </c>
      <c r="Z52" s="17" cm="1">
        <f t="array" ref="Z52">_FV(C52,"Return (3y)",TRUE)</f>
        <v>0</v>
      </c>
      <c r="AA52" s="17" cm="1">
        <f t="array" ref="AA52">_FV(C52,"Return (5y)",TRUE)</f>
        <v>0</v>
      </c>
      <c r="AB52" s="18" cm="1">
        <f t="array" ref="AB52">_FV(C52,"Rating")</f>
        <v>0</v>
      </c>
      <c r="AC52" s="19" t="str" cm="1">
        <f t="array" ref="AC52">IF(_FV(C52,"Net assets",TRUE) &gt; 1000000000, "$ " &amp; TEXT(_FV(C52,"Net assets",TRUE)/1000000000,"#.#") &amp; " Bn", IF(_FV(C52,"Net assets",TRUE) &gt; 1000000, "$ " &amp; TEXT(_FV(C52,"Net assets",TRUE)/1000000,"#.#") &amp; " Mn",  IF(_FV(C52,"Net assets",TRUE) &gt; 1000, "$ " &amp; TEXT(_FV(C52,"Net assets",TRUE)/1000,"#.#") &amp; " K", "$ " &amp;  TEXT(_FV(C52,"Net assets",TRUE),"#.#"))))</f>
        <v>$ 208.4 Mn</v>
      </c>
    </row>
    <row r="53" spans="1:29" hidden="1">
      <c r="A53" s="2" t="s">
        <v>116</v>
      </c>
      <c r="B53" s="2" t="s">
        <v>117</v>
      </c>
      <c r="C53" s="2" t="e" vm="154">
        <v>#VALUE!</v>
      </c>
      <c r="D53" s="7">
        <v>6</v>
      </c>
      <c r="E53" s="2" t="s">
        <v>123</v>
      </c>
      <c r="F53" s="2" t="e" vm="161">
        <v>#VALUE!</v>
      </c>
      <c r="G53" s="2" t="str" cm="1">
        <f t="array" ref="G53">IFERROR(_FV(F53,"Industry"),"Not Applicable")</f>
        <v>Residential &amp; Commercial REIT</v>
      </c>
      <c r="H53" s="9" cm="1">
        <f t="array" ref="H53">_FV(F53,"Previous close",TRUE)</f>
        <v>307.77999999999997</v>
      </c>
      <c r="I53" s="9" cm="1">
        <f t="array" ref="I53">_FV(F53,"Open")</f>
        <v>308.92</v>
      </c>
      <c r="J53" s="9" cm="1">
        <f t="array" ref="J53">_FV(F53,"High")</f>
        <v>309.83</v>
      </c>
      <c r="K53" s="9" cm="1">
        <f t="array" ref="K53">_FV(F53,"Low")</f>
        <v>301.70999999999998</v>
      </c>
      <c r="L53" s="9" cm="1">
        <f t="array" ref="L53">_FV(F53,"Price")</f>
        <v>304.42</v>
      </c>
      <c r="M53" s="8" cm="1">
        <f t="array" ref="M53">_FV(F53,"Change")</f>
        <v>-3.36</v>
      </c>
      <c r="N53" s="3" cm="1">
        <f t="array" ref="N53">_FV(F53,"Change (%)",TRUE)</f>
        <v>-1.0917E-2</v>
      </c>
      <c r="O53" s="10" cm="1">
        <f t="array" ref="O53">_FV(F53,"52 week high",TRUE)</f>
        <v>323.02499999999998</v>
      </c>
      <c r="P53" s="10" cm="1">
        <f t="array" ref="P53">_FV(F53,"52 week low",TRUE)</f>
        <v>205.2</v>
      </c>
      <c r="Q53" s="10" cm="1">
        <f t="array" ref="Q53">IFERROR(_FV(F53,"P/E",TRUE),"")</f>
        <v>229.56219999999999</v>
      </c>
      <c r="R53" s="4" cm="1">
        <f t="array" ref="R53">IFERROR(_FV(F53,"Beta"),"")</f>
        <v>0.40849999999999997</v>
      </c>
      <c r="S53" s="15" cm="1">
        <f t="array" ref="S53">_FV(C53,"Previous close",TRUE)</f>
        <v>22.53</v>
      </c>
      <c r="T53" s="16" cm="1">
        <f t="array" ref="T53">_FV(C53,"Price")</f>
        <v>22.45</v>
      </c>
      <c r="U53" s="16" cm="1">
        <f t="array" ref="U53">_FV(C53,"Change")</f>
        <v>-0.08</v>
      </c>
      <c r="V53" s="17" cm="1">
        <f t="array" ref="V53">_FV(C53,"Change (%)",TRUE)</f>
        <v>-3.5510000000000003E-3</v>
      </c>
      <c r="W53" s="17" t="e" cm="1" vm="113">
        <f t="array" ref="W53">_FV(C53,"Expense ratio",TRUE)</f>
        <v>#VALUE!</v>
      </c>
      <c r="X53" s="17" cm="1">
        <f t="array" ref="X53">_FV(C53,"Return (YTD)",TRUE)</f>
        <v>5.2531000000000001E-2</v>
      </c>
      <c r="Y53" s="17" t="e" cm="1" vm="156">
        <f t="array" ref="Y53">_FV(C53,"Return (1y)",TRUE)</f>
        <v>#VALUE!</v>
      </c>
      <c r="Z53" s="17" cm="1">
        <f t="array" ref="Z53">_FV(C53,"Return (3y)",TRUE)</f>
        <v>0</v>
      </c>
      <c r="AA53" s="17" cm="1">
        <f t="array" ref="AA53">_FV(C53,"Return (5y)",TRUE)</f>
        <v>0</v>
      </c>
      <c r="AB53" s="18" cm="1">
        <f t="array" ref="AB53">_FV(C53,"Rating")</f>
        <v>0</v>
      </c>
      <c r="AC53" s="19" t="str" cm="1">
        <f t="array" ref="AC53">IF(_FV(C53,"Net assets",TRUE) &gt; 1000000000, "$ " &amp; TEXT(_FV(C53,"Net assets",TRUE)/1000000000,"#.#") &amp; " Bn", IF(_FV(C53,"Net assets",TRUE) &gt; 1000000, "$ " &amp; TEXT(_FV(C53,"Net assets",TRUE)/1000000,"#.#") &amp; " Mn",  IF(_FV(C53,"Net assets",TRUE) &gt; 1000, "$ " &amp; TEXT(_FV(C53,"Net assets",TRUE)/1000,"#.#") &amp; " K", "$ " &amp;  TEXT(_FV(C53,"Net assets",TRUE),"#.#"))))</f>
        <v>$ 208.4 Mn</v>
      </c>
    </row>
    <row r="54" spans="1:29" hidden="1">
      <c r="A54" s="2" t="s">
        <v>116</v>
      </c>
      <c r="B54" s="2" t="s">
        <v>117</v>
      </c>
      <c r="C54" s="2" t="e" vm="154">
        <v>#VALUE!</v>
      </c>
      <c r="D54" s="7">
        <v>7</v>
      </c>
      <c r="E54" s="2" t="s">
        <v>124</v>
      </c>
      <c r="F54" s="2" t="e" vm="162">
        <v>#VALUE!</v>
      </c>
      <c r="G54" s="2" t="str" cm="1">
        <f t="array" ref="G54">IFERROR(_FV(F54,"Industry"),"Not Applicable")</f>
        <v>Healthcare Providers &amp; Services</v>
      </c>
      <c r="H54" s="9" cm="1">
        <f t="array" ref="H54">_FV(F54,"Previous close",TRUE)</f>
        <v>63.31</v>
      </c>
      <c r="I54" s="9" cm="1">
        <f t="array" ref="I54">_FV(F54,"Open")</f>
        <v>63.51</v>
      </c>
      <c r="J54" s="9" cm="1">
        <f t="array" ref="J54">_FV(F54,"High")</f>
        <v>63.52</v>
      </c>
      <c r="K54" s="9" cm="1">
        <f t="array" ref="K54">_FV(F54,"Low")</f>
        <v>62.174999999999997</v>
      </c>
      <c r="L54" s="9" cm="1">
        <f t="array" ref="L54">_FV(F54,"Price")</f>
        <v>62.84</v>
      </c>
      <c r="M54" s="8" cm="1">
        <f t="array" ref="M54">_FV(F54,"Change")</f>
        <v>-0.47</v>
      </c>
      <c r="N54" s="3" cm="1">
        <f t="array" ref="N54">_FV(F54,"Change (%)",TRUE)</f>
        <v>-7.4239999999999992E-3</v>
      </c>
      <c r="O54" s="10" cm="1">
        <f t="array" ref="O54">_FV(F54,"52 week high",TRUE)</f>
        <v>74.7</v>
      </c>
      <c r="P54" s="10" cm="1">
        <f t="array" ref="P54">_FV(F54,"52 week low",TRUE)</f>
        <v>41.624600000000001</v>
      </c>
      <c r="Q54" s="10" cm="1">
        <f t="array" ref="Q54">IFERROR(_FV(F54,"P/E",TRUE),"")</f>
        <v>31.915800000000001</v>
      </c>
      <c r="R54" s="4" cm="1">
        <f t="array" ref="R54">IFERROR(_FV(F54,"Beta"),"")</f>
        <v>0.73429999999999995</v>
      </c>
      <c r="S54" s="15" cm="1">
        <f t="array" ref="S54">_FV(C54,"Previous close",TRUE)</f>
        <v>22.53</v>
      </c>
      <c r="T54" s="16" cm="1">
        <f t="array" ref="T54">_FV(C54,"Price")</f>
        <v>22.45</v>
      </c>
      <c r="U54" s="16" cm="1">
        <f t="array" ref="U54">_FV(C54,"Change")</f>
        <v>-0.08</v>
      </c>
      <c r="V54" s="17" cm="1">
        <f t="array" ref="V54">_FV(C54,"Change (%)",TRUE)</f>
        <v>-3.5510000000000003E-3</v>
      </c>
      <c r="W54" s="17" t="e" cm="1" vm="113">
        <f t="array" ref="W54">_FV(C54,"Expense ratio",TRUE)</f>
        <v>#VALUE!</v>
      </c>
      <c r="X54" s="17" cm="1">
        <f t="array" ref="X54">_FV(C54,"Return (YTD)",TRUE)</f>
        <v>5.2531000000000001E-2</v>
      </c>
      <c r="Y54" s="17" t="e" cm="1" vm="156">
        <f t="array" ref="Y54">_FV(C54,"Return (1y)",TRUE)</f>
        <v>#VALUE!</v>
      </c>
      <c r="Z54" s="17" cm="1">
        <f t="array" ref="Z54">_FV(C54,"Return (3y)",TRUE)</f>
        <v>0</v>
      </c>
      <c r="AA54" s="17" cm="1">
        <f t="array" ref="AA54">_FV(C54,"Return (5y)",TRUE)</f>
        <v>0</v>
      </c>
      <c r="AB54" s="18" cm="1">
        <f t="array" ref="AB54">_FV(C54,"Rating")</f>
        <v>0</v>
      </c>
      <c r="AC54" s="19" t="str" cm="1">
        <f t="array" ref="AC54">IF(_FV(C54,"Net assets",TRUE) &gt; 1000000000, "$ " &amp; TEXT(_FV(C54,"Net assets",TRUE)/1000000000,"#.#") &amp; " Bn", IF(_FV(C54,"Net assets",TRUE) &gt; 1000000, "$ " &amp; TEXT(_FV(C54,"Net assets",TRUE)/1000000,"#.#") &amp; " Mn",  IF(_FV(C54,"Net assets",TRUE) &gt; 1000, "$ " &amp; TEXT(_FV(C54,"Net assets",TRUE)/1000,"#.#") &amp; " K", "$ " &amp;  TEXT(_FV(C54,"Net assets",TRUE),"#.#"))))</f>
        <v>$ 208.4 Mn</v>
      </c>
    </row>
    <row r="55" spans="1:29" hidden="1">
      <c r="A55" s="2" t="s">
        <v>116</v>
      </c>
      <c r="B55" s="2" t="s">
        <v>117</v>
      </c>
      <c r="C55" s="2" t="e" vm="154">
        <v>#VALUE!</v>
      </c>
      <c r="D55" s="7">
        <v>8</v>
      </c>
      <c r="E55" s="2" t="s">
        <v>125</v>
      </c>
      <c r="F55" s="2" t="e" vm="25">
        <v>#VALUE!</v>
      </c>
      <c r="G55" s="2" t="str" cm="1">
        <f t="array" ref="G55">IFERROR(_FV(F55,"Industry"),"Not Applicable")</f>
        <v>Healthcare Equipment &amp; Supplies</v>
      </c>
      <c r="H55" s="9" cm="1">
        <f t="array" ref="H55">_FV(F55,"Previous close",TRUE)</f>
        <v>440.5</v>
      </c>
      <c r="I55" s="9" cm="1">
        <f t="array" ref="I55">_FV(F55,"Open")</f>
        <v>439.33</v>
      </c>
      <c r="J55" s="9" cm="1">
        <f t="array" ref="J55">_FV(F55,"High")</f>
        <v>442.73</v>
      </c>
      <c r="K55" s="9" cm="1">
        <f t="array" ref="K55">_FV(F55,"Low")</f>
        <v>433</v>
      </c>
      <c r="L55" s="9" cm="1">
        <f t="array" ref="L55">_FV(F55,"Price")</f>
        <v>439.64</v>
      </c>
      <c r="M55" s="8" cm="1">
        <f t="array" ref="M55">_FV(F55,"Change")</f>
        <v>-0.86</v>
      </c>
      <c r="N55" s="3" cm="1">
        <f t="array" ref="N55">_FV(F55,"Change (%)",TRUE)</f>
        <v>-1.9520000000000002E-3</v>
      </c>
      <c r="O55" s="10" cm="1">
        <f t="array" ref="O55">_FV(F55,"52 week high",TRUE)</f>
        <v>445.52</v>
      </c>
      <c r="P55" s="10" cm="1">
        <f t="array" ref="P55">_FV(F55,"52 week low",TRUE)</f>
        <v>138.28</v>
      </c>
      <c r="Q55" s="10" cm="1">
        <f t="array" ref="Q55">IFERROR(_FV(F55,"P/E",TRUE),"")</f>
        <v>276.61950000000002</v>
      </c>
      <c r="R55" s="4" cm="1">
        <f t="array" ref="R55">IFERROR(_FV(F55,"Beta"),"")</f>
        <v>0.78459999999999996</v>
      </c>
      <c r="S55" s="15" cm="1">
        <f t="array" ref="S55">_FV(C55,"Previous close",TRUE)</f>
        <v>22.53</v>
      </c>
      <c r="T55" s="16" cm="1">
        <f t="array" ref="T55">_FV(C55,"Price")</f>
        <v>22.45</v>
      </c>
      <c r="U55" s="16" cm="1">
        <f t="array" ref="U55">_FV(C55,"Change")</f>
        <v>-0.08</v>
      </c>
      <c r="V55" s="17" cm="1">
        <f t="array" ref="V55">_FV(C55,"Change (%)",TRUE)</f>
        <v>-3.5510000000000003E-3</v>
      </c>
      <c r="W55" s="17" t="e" cm="1" vm="113">
        <f t="array" ref="W55">_FV(C55,"Expense ratio",TRUE)</f>
        <v>#VALUE!</v>
      </c>
      <c r="X55" s="17" cm="1">
        <f t="array" ref="X55">_FV(C55,"Return (YTD)",TRUE)</f>
        <v>5.2531000000000001E-2</v>
      </c>
      <c r="Y55" s="17" t="e" cm="1" vm="156">
        <f t="array" ref="Y55">_FV(C55,"Return (1y)",TRUE)</f>
        <v>#VALUE!</v>
      </c>
      <c r="Z55" s="17" cm="1">
        <f t="array" ref="Z55">_FV(C55,"Return (3y)",TRUE)</f>
        <v>0</v>
      </c>
      <c r="AA55" s="17" cm="1">
        <f t="array" ref="AA55">_FV(C55,"Return (5y)",TRUE)</f>
        <v>0</v>
      </c>
      <c r="AB55" s="18" cm="1">
        <f t="array" ref="AB55">_FV(C55,"Rating")</f>
        <v>0</v>
      </c>
      <c r="AC55" s="19" t="str" cm="1">
        <f t="array" ref="AC55">IF(_FV(C55,"Net assets",TRUE) &gt; 1000000000, "$ " &amp; TEXT(_FV(C55,"Net assets",TRUE)/1000000000,"#.#") &amp; " Bn", IF(_FV(C55,"Net assets",TRUE) &gt; 1000000, "$ " &amp; TEXT(_FV(C55,"Net assets",TRUE)/1000000,"#.#") &amp; " Mn",  IF(_FV(C55,"Net assets",TRUE) &gt; 1000, "$ " &amp; TEXT(_FV(C55,"Net assets",TRUE)/1000,"#.#") &amp; " K", "$ " &amp;  TEXT(_FV(C55,"Net assets",TRUE),"#.#"))))</f>
        <v>$ 208.4 Mn</v>
      </c>
    </row>
    <row r="56" spans="1:29" hidden="1">
      <c r="A56" s="2" t="s">
        <v>116</v>
      </c>
      <c r="B56" s="2" t="s">
        <v>117</v>
      </c>
      <c r="C56" s="2" t="e" vm="154">
        <v>#VALUE!</v>
      </c>
      <c r="D56" s="7">
        <v>9</v>
      </c>
      <c r="E56" s="2" t="s">
        <v>126</v>
      </c>
      <c r="F56" s="2" t="e" vm="163">
        <v>#VALUE!</v>
      </c>
      <c r="G56" s="2" t="str" cm="1">
        <f t="array" ref="G56">IFERROR(_FV(F56,"Industry"),"Not Applicable")</f>
        <v>Professional &amp; Commercial Services</v>
      </c>
      <c r="H56" s="9" cm="1">
        <f t="array" ref="H56">_FV(F56,"Previous close",TRUE)</f>
        <v>375.14</v>
      </c>
      <c r="I56" s="9" cm="1">
        <f t="array" ref="I56">_FV(F56,"Open")</f>
        <v>375.43</v>
      </c>
      <c r="J56" s="9" cm="1">
        <f t="array" ref="J56">_FV(F56,"High")</f>
        <v>377.51499999999999</v>
      </c>
      <c r="K56" s="9" cm="1">
        <f t="array" ref="K56">_FV(F56,"Low")</f>
        <v>367.07</v>
      </c>
      <c r="L56" s="9" cm="1">
        <f t="array" ref="L56">_FV(F56,"Price")</f>
        <v>370.95</v>
      </c>
      <c r="M56" s="8" cm="1">
        <f t="array" ref="M56">_FV(F56,"Change")</f>
        <v>-4.1900000000000004</v>
      </c>
      <c r="N56" s="3" cm="1">
        <f t="array" ref="N56">_FV(F56,"Change (%)",TRUE)</f>
        <v>-1.1169E-2</v>
      </c>
      <c r="O56" s="10" cm="1">
        <f t="array" ref="O56">_FV(F56,"52 week high",TRUE)</f>
        <v>379.97</v>
      </c>
      <c r="P56" s="10" cm="1">
        <f t="array" ref="P56">_FV(F56,"52 week low",TRUE)</f>
        <v>206.8228</v>
      </c>
      <c r="Q56" s="10" cm="1">
        <f t="array" ref="Q56">IFERROR(_FV(F56,"P/E",TRUE),"")</f>
        <v>60.12</v>
      </c>
      <c r="R56" s="4" cm="1">
        <f t="array" ref="R56">IFERROR(_FV(F56,"Beta"),"")</f>
        <v>0.94299999999999995</v>
      </c>
      <c r="S56" s="15" cm="1">
        <f t="array" ref="S56">_FV(C56,"Previous close",TRUE)</f>
        <v>22.53</v>
      </c>
      <c r="T56" s="16" cm="1">
        <f t="array" ref="T56">_FV(C56,"Price")</f>
        <v>22.45</v>
      </c>
      <c r="U56" s="16" cm="1">
        <f t="array" ref="U56">_FV(C56,"Change")</f>
        <v>-0.08</v>
      </c>
      <c r="V56" s="17" cm="1">
        <f t="array" ref="V56">_FV(C56,"Change (%)",TRUE)</f>
        <v>-3.5510000000000003E-3</v>
      </c>
      <c r="W56" s="17" t="e" cm="1" vm="113">
        <f t="array" ref="W56">_FV(C56,"Expense ratio",TRUE)</f>
        <v>#VALUE!</v>
      </c>
      <c r="X56" s="17" cm="1">
        <f t="array" ref="X56">_FV(C56,"Return (YTD)",TRUE)</f>
        <v>5.2531000000000001E-2</v>
      </c>
      <c r="Y56" s="17" t="e" cm="1" vm="156">
        <f t="array" ref="Y56">_FV(C56,"Return (1y)",TRUE)</f>
        <v>#VALUE!</v>
      </c>
      <c r="Z56" s="17" cm="1">
        <f t="array" ref="Z56">_FV(C56,"Return (3y)",TRUE)</f>
        <v>0</v>
      </c>
      <c r="AA56" s="17" cm="1">
        <f t="array" ref="AA56">_FV(C56,"Return (5y)",TRUE)</f>
        <v>0</v>
      </c>
      <c r="AB56" s="18" cm="1">
        <f t="array" ref="AB56">_FV(C56,"Rating")</f>
        <v>0</v>
      </c>
      <c r="AC56" s="19" t="str" cm="1">
        <f t="array" ref="AC56">IF(_FV(C56,"Net assets",TRUE) &gt; 1000000000, "$ " &amp; TEXT(_FV(C56,"Net assets",TRUE)/1000000000,"#.#") &amp; " Bn", IF(_FV(C56,"Net assets",TRUE) &gt; 1000000, "$ " &amp; TEXT(_FV(C56,"Net assets",TRUE)/1000000,"#.#") &amp; " Mn",  IF(_FV(C56,"Net assets",TRUE) &gt; 1000, "$ " &amp; TEXT(_FV(C56,"Net assets",TRUE)/1000,"#.#") &amp; " K", "$ " &amp;  TEXT(_FV(C56,"Net assets",TRUE),"#.#"))))</f>
        <v>$ 208.4 Mn</v>
      </c>
    </row>
    <row r="57" spans="1:29" hidden="1">
      <c r="A57" s="2" t="s">
        <v>116</v>
      </c>
      <c r="B57" s="2" t="s">
        <v>117</v>
      </c>
      <c r="C57" s="2" t="e" vm="154">
        <v>#VALUE!</v>
      </c>
      <c r="D57" s="7">
        <v>10</v>
      </c>
      <c r="E57" s="2" t="s">
        <v>127</v>
      </c>
      <c r="F57" s="2" t="e" vm="164">
        <v>#VALUE!</v>
      </c>
      <c r="G57" s="2" t="str" cm="1">
        <f t="array" ref="G57">IFERROR(_FV(F57,"Industry"),"Not Applicable")</f>
        <v>Semiconductors &amp; Semiconductor Equipment</v>
      </c>
      <c r="H57" s="9" cm="1">
        <f t="array" ref="H57">_FV(F57,"Previous close",TRUE)</f>
        <v>203.59</v>
      </c>
      <c r="I57" s="9" cm="1">
        <f t="array" ref="I57">_FV(F57,"Open")</f>
        <v>203.6</v>
      </c>
      <c r="J57" s="9" cm="1">
        <f t="array" ref="J57">_FV(F57,"High")</f>
        <v>204.2</v>
      </c>
      <c r="K57" s="9" cm="1">
        <f t="array" ref="K57">_FV(F57,"Low")</f>
        <v>198.23</v>
      </c>
      <c r="L57" s="9" cm="1">
        <f t="array" ref="L57">_FV(F57,"Price")</f>
        <v>202.26</v>
      </c>
      <c r="M57" s="8" cm="1">
        <f t="array" ref="M57">_FV(F57,"Change")</f>
        <v>-1.33</v>
      </c>
      <c r="N57" s="3" cm="1">
        <f t="array" ref="N57">_FV(F57,"Change (%)",TRUE)</f>
        <v>-6.5329999999999997E-3</v>
      </c>
      <c r="O57" s="10" cm="1">
        <f t="array" ref="O57">_FV(F57,"52 week high",TRUE)</f>
        <v>206.51</v>
      </c>
      <c r="P57" s="10" cm="1">
        <f t="array" ref="P57">_FV(F57,"52 week low",TRUE)</f>
        <v>110.19</v>
      </c>
      <c r="Q57" s="10" cm="1">
        <f t="array" ref="Q57">IFERROR(_FV(F57,"P/E",TRUE),"")</f>
        <v>31.745999999999999</v>
      </c>
      <c r="R57" s="4" cm="1">
        <f t="array" ref="R57">IFERROR(_FV(F57,"Beta"),"")</f>
        <v>1.3546</v>
      </c>
      <c r="S57" s="15" cm="1">
        <f t="array" ref="S57">_FV(C57,"Previous close",TRUE)</f>
        <v>22.53</v>
      </c>
      <c r="T57" s="16" cm="1">
        <f t="array" ref="T57">_FV(C57,"Price")</f>
        <v>22.45</v>
      </c>
      <c r="U57" s="16" cm="1">
        <f t="array" ref="U57">_FV(C57,"Change")</f>
        <v>-0.08</v>
      </c>
      <c r="V57" s="17" cm="1">
        <f t="array" ref="V57">_FV(C57,"Change (%)",TRUE)</f>
        <v>-3.5510000000000003E-3</v>
      </c>
      <c r="W57" s="17" t="e" cm="1" vm="113">
        <f t="array" ref="W57">_FV(C57,"Expense ratio",TRUE)</f>
        <v>#VALUE!</v>
      </c>
      <c r="X57" s="17" cm="1">
        <f t="array" ref="X57">_FV(C57,"Return (YTD)",TRUE)</f>
        <v>5.2531000000000001E-2</v>
      </c>
      <c r="Y57" s="17" t="e" cm="1" vm="156">
        <f t="array" ref="Y57">_FV(C57,"Return (1y)",TRUE)</f>
        <v>#VALUE!</v>
      </c>
      <c r="Z57" s="17" cm="1">
        <f t="array" ref="Z57">_FV(C57,"Return (3y)",TRUE)</f>
        <v>0</v>
      </c>
      <c r="AA57" s="17" cm="1">
        <f t="array" ref="AA57">_FV(C57,"Return (5y)",TRUE)</f>
        <v>0</v>
      </c>
      <c r="AB57" s="18" cm="1">
        <f t="array" ref="AB57">_FV(C57,"Rating")</f>
        <v>0</v>
      </c>
      <c r="AC57" s="19" t="str" cm="1">
        <f t="array" ref="AC57">IF(_FV(C57,"Net assets",TRUE) &gt; 1000000000, "$ " &amp; TEXT(_FV(C57,"Net assets",TRUE)/1000000000,"#.#") &amp; " Bn", IF(_FV(C57,"Net assets",TRUE) &gt; 1000000, "$ " &amp; TEXT(_FV(C57,"Net assets",TRUE)/1000000,"#.#") &amp; " Mn",  IF(_FV(C57,"Net assets",TRUE) &gt; 1000, "$ " &amp; TEXT(_FV(C57,"Net assets",TRUE)/1000,"#.#") &amp; " K", "$ " &amp;  TEXT(_FV(C57,"Net assets",TRUE),"#.#"))))</f>
        <v>$ 208.4 Mn</v>
      </c>
    </row>
    <row r="58" spans="1:29" hidden="1">
      <c r="A58" s="2" t="s">
        <v>116</v>
      </c>
      <c r="B58" s="2" t="s">
        <v>128</v>
      </c>
      <c r="C58" s="2" t="e" vm="165">
        <v>#VALUE!</v>
      </c>
      <c r="D58" s="7">
        <v>1</v>
      </c>
      <c r="E58" s="2" t="s">
        <v>129</v>
      </c>
      <c r="F58" s="2" t="e" vm="166">
        <v>#VALUE!</v>
      </c>
      <c r="G58" s="2" t="str" cm="1">
        <f t="array" ref="G58">IFERROR(_FV(F58,"Industry"),"Not Applicable")</f>
        <v>Software &amp; IT Services</v>
      </c>
      <c r="H58" s="9" cm="1">
        <f t="array" ref="H58">_FV(F58,"Previous close",TRUE)</f>
        <v>295.64</v>
      </c>
      <c r="I58" s="9" cm="1">
        <f t="array" ref="I58">_FV(F58,"Open")</f>
        <v>296.45</v>
      </c>
      <c r="J58" s="9" cm="1">
        <f t="array" ref="J58">_FV(F58,"High")</f>
        <v>299.74</v>
      </c>
      <c r="K58" s="9" cm="1">
        <f t="array" ref="K58">_FV(F58,"Low")</f>
        <v>282.10500000000002</v>
      </c>
      <c r="L58" s="9" cm="1">
        <f t="array" ref="L58">_FV(F58,"Price")</f>
        <v>284.5</v>
      </c>
      <c r="M58" s="8" cm="1">
        <f t="array" ref="M58">_FV(F58,"Change")</f>
        <v>-11.14</v>
      </c>
      <c r="N58" s="3" cm="1">
        <f t="array" ref="N58">_FV(F58,"Change (%)",TRUE)</f>
        <v>-3.7680999999999999E-2</v>
      </c>
      <c r="O58" s="10" cm="1">
        <f t="array" ref="O58">_FV(F58,"52 week high",TRUE)</f>
        <v>299.26</v>
      </c>
      <c r="P58" s="10" cm="1">
        <f t="array" ref="P58">_FV(F58,"52 week low",TRUE)</f>
        <v>119.01</v>
      </c>
      <c r="Q58" s="10" cm="1">
        <f t="array" ref="Q58">IFERROR(_FV(F58,"P/E",TRUE),"")</f>
        <v>0</v>
      </c>
      <c r="R58" s="4" cm="1">
        <f t="array" ref="R58">IFERROR(_FV(F58,"Beta"),"")</f>
        <v>0.63200000000000001</v>
      </c>
      <c r="S58" s="15" cm="1">
        <f t="array" ref="S58">_FV(C58,"Previous close",TRUE)</f>
        <v>28.51</v>
      </c>
      <c r="T58" s="16" cm="1">
        <f t="array" ref="T58">_FV(C58,"Price")</f>
        <v>28.4</v>
      </c>
      <c r="U58" s="16" cm="1">
        <f t="array" ref="U58">_FV(C58,"Change")</f>
        <v>-0.11</v>
      </c>
      <c r="V58" s="17" cm="1">
        <f t="array" ref="V58">_FV(C58,"Change (%)",TRUE)</f>
        <v>-3.8579999999999999E-3</v>
      </c>
      <c r="W58" s="17" cm="1">
        <f t="array" ref="W58">_FV(C58,"Expense ratio",TRUE)</f>
        <v>3.5999999999999999E-3</v>
      </c>
      <c r="X58" s="17" cm="1">
        <f t="array" ref="X58">_FV(C58,"Return (YTD)",TRUE)</f>
        <v>4.5284000000000005E-2</v>
      </c>
      <c r="Y58" s="17" cm="1">
        <f t="array" ref="Y58">_FV(C58,"Return (1y)",TRUE)</f>
        <v>6.2496999999999997E-2</v>
      </c>
      <c r="Z58" s="17" cm="1">
        <f t="array" ref="Z58">_FV(C58,"Return (3y)",TRUE)</f>
        <v>0.13844000000000001</v>
      </c>
      <c r="AA58" s="17" cm="1">
        <f t="array" ref="AA58">_FV(C58,"Return (5y)",TRUE)</f>
        <v>8.9110999999999996E-2</v>
      </c>
      <c r="AB58" s="18" cm="1">
        <f t="array" ref="AB58">_FV(C58,"Rating")</f>
        <v>1.3374999999999999</v>
      </c>
      <c r="AC58" s="19" t="str" cm="1">
        <f t="array" ref="AC58">IF(_FV(C58,"Net assets",TRUE) &gt; 1000000000, "$ " &amp; TEXT(_FV(C58,"Net assets",TRUE)/1000000000,"#.#") &amp; " Bn", IF(_FV(C58,"Net assets",TRUE) &gt; 1000000, "$ " &amp; TEXT(_FV(C58,"Net assets",TRUE)/1000000,"#.#") &amp; " Mn",  IF(_FV(C58,"Net assets",TRUE) &gt; 1000, "$ " &amp; TEXT(_FV(C58,"Net assets",TRUE)/1000,"#.#") &amp; " K", "$ " &amp;  TEXT(_FV(C58,"Net assets",TRUE),"#.#"))))</f>
        <v>$ 4.4 Bn</v>
      </c>
    </row>
    <row r="59" spans="1:29" hidden="1">
      <c r="A59" s="2" t="s">
        <v>116</v>
      </c>
      <c r="B59" s="2" t="s">
        <v>128</v>
      </c>
      <c r="C59" s="2" t="e" vm="165">
        <v>#VALUE!</v>
      </c>
      <c r="D59" s="7">
        <v>2</v>
      </c>
      <c r="E59" s="2" t="s">
        <v>120</v>
      </c>
      <c r="F59" s="2" t="e" vm="158">
        <v>#VALUE!</v>
      </c>
      <c r="G59" s="2" t="str" cm="1">
        <f t="array" ref="G59">IFERROR(_FV(F59,"Industry"),"Not Applicable")</f>
        <v>Professional &amp; Commercial Services</v>
      </c>
      <c r="H59" s="9" cm="1">
        <f t="array" ref="H59">_FV(F59,"Previous close",TRUE)</f>
        <v>164.16</v>
      </c>
      <c r="I59" s="9" cm="1">
        <f t="array" ref="I59">_FV(F59,"Open")</f>
        <v>162.88</v>
      </c>
      <c r="J59" s="9" cm="1">
        <f t="array" ref="J59">_FV(F59,"High")</f>
        <v>164.94499999999999</v>
      </c>
      <c r="K59" s="9" cm="1">
        <f t="array" ref="K59">_FV(F59,"Low")</f>
        <v>162.09</v>
      </c>
      <c r="L59" s="9" cm="1">
        <f t="array" ref="L59">_FV(F59,"Price")</f>
        <v>164.54</v>
      </c>
      <c r="M59" s="8" cm="1">
        <f t="array" ref="M59">_FV(F59,"Change")</f>
        <v>0.38</v>
      </c>
      <c r="N59" s="3" cm="1">
        <f t="array" ref="N59">_FV(F59,"Change (%)",TRUE)</f>
        <v>2.3150000000000002E-3</v>
      </c>
      <c r="O59" s="10" cm="1">
        <f t="array" ref="O59">_FV(F59,"52 week high",TRUE)</f>
        <v>209.62</v>
      </c>
      <c r="P59" s="10" cm="1">
        <f t="array" ref="P59">_FV(F59,"52 week low",TRUE)</f>
        <v>105.54</v>
      </c>
      <c r="Q59" s="10" cm="1">
        <f t="array" ref="Q59">IFERROR(_FV(F59,"P/E",TRUE),"")</f>
        <v>77.539299999999997</v>
      </c>
      <c r="R59" s="4" cm="1">
        <f t="array" ref="R59">IFERROR(_FV(F59,"Beta"),"")</f>
        <v>1.1189</v>
      </c>
      <c r="S59" s="15" cm="1">
        <f t="array" ref="S59">_FV(C59,"Previous close",TRUE)</f>
        <v>28.51</v>
      </c>
      <c r="T59" s="16" cm="1">
        <f t="array" ref="T59">_FV(C59,"Price")</f>
        <v>28.4</v>
      </c>
      <c r="U59" s="16" cm="1">
        <f t="array" ref="U59">_FV(C59,"Change")</f>
        <v>-0.11</v>
      </c>
      <c r="V59" s="17" cm="1">
        <f t="array" ref="V59">_FV(C59,"Change (%)",TRUE)</f>
        <v>-3.8579999999999999E-3</v>
      </c>
      <c r="W59" s="17" cm="1">
        <f t="array" ref="W59">_FV(C59,"Expense ratio",TRUE)</f>
        <v>3.5999999999999999E-3</v>
      </c>
      <c r="X59" s="17" cm="1">
        <f t="array" ref="X59">_FV(C59,"Return (YTD)",TRUE)</f>
        <v>4.5284000000000005E-2</v>
      </c>
      <c r="Y59" s="17" cm="1">
        <f t="array" ref="Y59">_FV(C59,"Return (1y)",TRUE)</f>
        <v>6.2496999999999997E-2</v>
      </c>
      <c r="Z59" s="17" cm="1">
        <f t="array" ref="Z59">_FV(C59,"Return (3y)",TRUE)</f>
        <v>0.13844000000000001</v>
      </c>
      <c r="AA59" s="17" cm="1">
        <f t="array" ref="AA59">_FV(C59,"Return (5y)",TRUE)</f>
        <v>8.9110999999999996E-2</v>
      </c>
      <c r="AB59" s="18" cm="1">
        <f t="array" ref="AB59">_FV(C59,"Rating")</f>
        <v>1.3374999999999999</v>
      </c>
      <c r="AC59" s="19" t="str" cm="1">
        <f t="array" ref="AC59">IF(_FV(C59,"Net assets",TRUE) &gt; 1000000000, "$ " &amp; TEXT(_FV(C59,"Net assets",TRUE)/1000000000,"#.#") &amp; " Bn", IF(_FV(C59,"Net assets",TRUE) &gt; 1000000, "$ " &amp; TEXT(_FV(C59,"Net assets",TRUE)/1000000,"#.#") &amp; " Mn",  IF(_FV(C59,"Net assets",TRUE) &gt; 1000, "$ " &amp; TEXT(_FV(C59,"Net assets",TRUE)/1000,"#.#") &amp; " K", "$ " &amp;  TEXT(_FV(C59,"Net assets",TRUE),"#.#"))))</f>
        <v>$ 4.4 Bn</v>
      </c>
    </row>
    <row r="60" spans="1:29" hidden="1">
      <c r="A60" s="2" t="s">
        <v>116</v>
      </c>
      <c r="B60" s="2" t="s">
        <v>128</v>
      </c>
      <c r="C60" s="2" t="e" vm="165">
        <v>#VALUE!</v>
      </c>
      <c r="D60" s="7">
        <v>3</v>
      </c>
      <c r="E60" s="2" t="s">
        <v>121</v>
      </c>
      <c r="F60" s="2" t="e" vm="159">
        <v>#VALUE!</v>
      </c>
      <c r="G60" s="2" t="str" cm="1">
        <f t="array" ref="G60">IFERROR(_FV(F60,"Industry"),"Not Applicable")</f>
        <v>Diversified Retail</v>
      </c>
      <c r="H60" s="9" cm="1">
        <f t="array" ref="H60">_FV(F60,"Previous close",TRUE)</f>
        <v>189.74</v>
      </c>
      <c r="I60" s="9" cm="1">
        <f t="array" ref="I60">_FV(F60,"Open")</f>
        <v>189.91</v>
      </c>
      <c r="J60" s="9" cm="1">
        <f t="array" ref="J60">_FV(F60,"High")</f>
        <v>190.49</v>
      </c>
      <c r="K60" s="9" cm="1">
        <f t="array" ref="K60">_FV(F60,"Low")</f>
        <v>186.84</v>
      </c>
      <c r="L60" s="9" cm="1">
        <f t="array" ref="L60">_FV(F60,"Price")</f>
        <v>188.24</v>
      </c>
      <c r="M60" s="8" cm="1">
        <f t="array" ref="M60">_FV(F60,"Change")</f>
        <v>-1.5</v>
      </c>
      <c r="N60" s="3" cm="1">
        <f t="array" ref="N60">_FV(F60,"Change (%)",TRUE)</f>
        <v>-7.9059999999999998E-3</v>
      </c>
      <c r="O60" s="10" cm="1">
        <f t="array" ref="O60">_FV(F60,"52 week high",TRUE)</f>
        <v>194.84</v>
      </c>
      <c r="P60" s="10" cm="1">
        <f t="array" ref="P60">_FV(F60,"52 week low",TRUE)</f>
        <v>125</v>
      </c>
      <c r="Q60" s="10" cm="1">
        <f t="array" ref="Q60">IFERROR(_FV(F60,"P/E",TRUE),"")</f>
        <v>24.552499999999998</v>
      </c>
      <c r="R60" s="4" cm="1">
        <f t="array" ref="R60">IFERROR(_FV(F60,"Beta"),"")</f>
        <v>0.52200000000000002</v>
      </c>
      <c r="S60" s="15" cm="1">
        <f t="array" ref="S60">_FV(C60,"Previous close",TRUE)</f>
        <v>28.51</v>
      </c>
      <c r="T60" s="16" cm="1">
        <f t="array" ref="T60">_FV(C60,"Price")</f>
        <v>28.4</v>
      </c>
      <c r="U60" s="16" cm="1">
        <f t="array" ref="U60">_FV(C60,"Change")</f>
        <v>-0.11</v>
      </c>
      <c r="V60" s="17" cm="1">
        <f t="array" ref="V60">_FV(C60,"Change (%)",TRUE)</f>
        <v>-3.8579999999999999E-3</v>
      </c>
      <c r="W60" s="17" cm="1">
        <f t="array" ref="W60">_FV(C60,"Expense ratio",TRUE)</f>
        <v>3.5999999999999999E-3</v>
      </c>
      <c r="X60" s="17" cm="1">
        <f t="array" ref="X60">_FV(C60,"Return (YTD)",TRUE)</f>
        <v>4.5284000000000005E-2</v>
      </c>
      <c r="Y60" s="17" cm="1">
        <f t="array" ref="Y60">_FV(C60,"Return (1y)",TRUE)</f>
        <v>6.2496999999999997E-2</v>
      </c>
      <c r="Z60" s="17" cm="1">
        <f t="array" ref="Z60">_FV(C60,"Return (3y)",TRUE)</f>
        <v>0.13844000000000001</v>
      </c>
      <c r="AA60" s="17" cm="1">
        <f t="array" ref="AA60">_FV(C60,"Return (5y)",TRUE)</f>
        <v>8.9110999999999996E-2</v>
      </c>
      <c r="AB60" s="18" cm="1">
        <f t="array" ref="AB60">_FV(C60,"Rating")</f>
        <v>1.3374999999999999</v>
      </c>
      <c r="AC60" s="19" t="str" cm="1">
        <f t="array" ref="AC60">IF(_FV(C60,"Net assets",TRUE) &gt; 1000000000, "$ " &amp; TEXT(_FV(C60,"Net assets",TRUE)/1000000000,"#.#") &amp; " Bn", IF(_FV(C60,"Net assets",TRUE) &gt; 1000000, "$ " &amp; TEXT(_FV(C60,"Net assets",TRUE)/1000000,"#.#") &amp; " Mn",  IF(_FV(C60,"Net assets",TRUE) &gt; 1000, "$ " &amp; TEXT(_FV(C60,"Net assets",TRUE)/1000,"#.#") &amp; " K", "$ " &amp;  TEXT(_FV(C60,"Net assets",TRUE),"#.#"))))</f>
        <v>$ 4.4 Bn</v>
      </c>
    </row>
    <row r="61" spans="1:29" hidden="1">
      <c r="A61" s="2" t="s">
        <v>116</v>
      </c>
      <c r="B61" s="2" t="s">
        <v>128</v>
      </c>
      <c r="C61" s="2" t="e" vm="165">
        <v>#VALUE!</v>
      </c>
      <c r="D61" s="7">
        <v>4</v>
      </c>
      <c r="E61" s="2" t="s">
        <v>130</v>
      </c>
      <c r="F61" s="2" t="e" vm="167">
        <v>#VALUE!</v>
      </c>
      <c r="G61" s="2" t="str" cm="1">
        <f t="array" ref="G61">IFERROR(_FV(F61,"Industry"),"Not Applicable")</f>
        <v>Aerospace &amp; Defense</v>
      </c>
      <c r="H61" s="9" cm="1">
        <f t="array" ref="H61">_FV(F61,"Previous close",TRUE)</f>
        <v>159.80000000000001</v>
      </c>
      <c r="I61" s="9" cm="1">
        <f t="array" ref="I61">_FV(F61,"Open")</f>
        <v>159.93</v>
      </c>
      <c r="J61" s="9" cm="1">
        <f t="array" ref="J61">_FV(F61,"High")</f>
        <v>163</v>
      </c>
      <c r="K61" s="9" cm="1">
        <f t="array" ref="K61">_FV(F61,"Low")</f>
        <v>159.93</v>
      </c>
      <c r="L61" s="9" cm="1">
        <f t="array" ref="L61">_FV(F61,"Price")</f>
        <v>162.51</v>
      </c>
      <c r="M61" s="8" cm="1">
        <f t="array" ref="M61">_FV(F61,"Change")</f>
        <v>2.71</v>
      </c>
      <c r="N61" s="3" cm="1">
        <f t="array" ref="N61">_FV(F61,"Change (%)",TRUE)</f>
        <v>1.6958999999999998E-2</v>
      </c>
      <c r="O61" s="10" cm="1">
        <f t="array" ref="O61">_FV(F61,"52 week high",TRUE)</f>
        <v>230.99</v>
      </c>
      <c r="P61" s="10" cm="1">
        <f t="array" ref="P61">_FV(F61,"52 week low",TRUE)</f>
        <v>142.01</v>
      </c>
      <c r="Q61" s="10" cm="1">
        <f t="array" ref="Q61">IFERROR(_FV(F61,"P/E",TRUE),"")</f>
        <v>20.208300000000001</v>
      </c>
      <c r="R61" s="4" cm="1">
        <f t="array" ref="R61">IFERROR(_FV(F61,"Beta"),"")</f>
        <v>0.72509999999999997</v>
      </c>
      <c r="S61" s="15" cm="1">
        <f t="array" ref="S61">_FV(C61,"Previous close",TRUE)</f>
        <v>28.51</v>
      </c>
      <c r="T61" s="16" cm="1">
        <f t="array" ref="T61">_FV(C61,"Price")</f>
        <v>28.4</v>
      </c>
      <c r="U61" s="16" cm="1">
        <f t="array" ref="U61">_FV(C61,"Change")</f>
        <v>-0.11</v>
      </c>
      <c r="V61" s="17" cm="1">
        <f t="array" ref="V61">_FV(C61,"Change (%)",TRUE)</f>
        <v>-3.8579999999999999E-3</v>
      </c>
      <c r="W61" s="17" cm="1">
        <f t="array" ref="W61">_FV(C61,"Expense ratio",TRUE)</f>
        <v>3.5999999999999999E-3</v>
      </c>
      <c r="X61" s="17" cm="1">
        <f t="array" ref="X61">_FV(C61,"Return (YTD)",TRUE)</f>
        <v>4.5284000000000005E-2</v>
      </c>
      <c r="Y61" s="17" cm="1">
        <f t="array" ref="Y61">_FV(C61,"Return (1y)",TRUE)</f>
        <v>6.2496999999999997E-2</v>
      </c>
      <c r="Z61" s="17" cm="1">
        <f t="array" ref="Z61">_FV(C61,"Return (3y)",TRUE)</f>
        <v>0.13844000000000001</v>
      </c>
      <c r="AA61" s="17" cm="1">
        <f t="array" ref="AA61">_FV(C61,"Return (5y)",TRUE)</f>
        <v>8.9110999999999996E-2</v>
      </c>
      <c r="AB61" s="18" cm="1">
        <f t="array" ref="AB61">_FV(C61,"Rating")</f>
        <v>1.3374999999999999</v>
      </c>
      <c r="AC61" s="19" t="str" cm="1">
        <f t="array" ref="AC61">IF(_FV(C61,"Net assets",TRUE) &gt; 1000000000, "$ " &amp; TEXT(_FV(C61,"Net assets",TRUE)/1000000000,"#.#") &amp; " Bn", IF(_FV(C61,"Net assets",TRUE) &gt; 1000000, "$ " &amp; TEXT(_FV(C61,"Net assets",TRUE)/1000000,"#.#") &amp; " Mn",  IF(_FV(C61,"Net assets",TRUE) &gt; 1000, "$ " &amp; TEXT(_FV(C61,"Net assets",TRUE)/1000,"#.#") &amp; " K", "$ " &amp;  TEXT(_FV(C61,"Net assets",TRUE),"#.#"))))</f>
        <v>$ 4.4 Bn</v>
      </c>
    </row>
    <row r="62" spans="1:29" hidden="1">
      <c r="A62" s="2" t="s">
        <v>116</v>
      </c>
      <c r="B62" s="2" t="s">
        <v>128</v>
      </c>
      <c r="C62" s="2" t="e" vm="165">
        <v>#VALUE!</v>
      </c>
      <c r="D62" s="7">
        <v>5</v>
      </c>
      <c r="E62" s="2" t="s">
        <v>131</v>
      </c>
      <c r="F62" s="2" t="e" vm="68">
        <v>#VALUE!</v>
      </c>
      <c r="G62" s="2" t="str" cm="1">
        <f t="array" ref="G62">IFERROR(_FV(F62,"Industry"),"Not Applicable")</f>
        <v>Software &amp; IT Services</v>
      </c>
      <c r="H62" s="9" cm="1">
        <f t="array" ref="H62">_FV(F62,"Previous close",TRUE)</f>
        <v>129.38999999999999</v>
      </c>
      <c r="I62" s="9" cm="1">
        <f t="array" ref="I62">_FV(F62,"Open")</f>
        <v>128.38999999999999</v>
      </c>
      <c r="J62" s="9" cm="1">
        <f t="array" ref="J62">_FV(F62,"High")</f>
        <v>129.6</v>
      </c>
      <c r="K62" s="9" cm="1">
        <f t="array" ref="K62">_FV(F62,"Low")</f>
        <v>125.255</v>
      </c>
      <c r="L62" s="9" cm="1">
        <f t="array" ref="L62">_FV(F62,"Price")</f>
        <v>128.05000000000001</v>
      </c>
      <c r="M62" s="8" cm="1">
        <f t="array" ref="M62">_FV(F62,"Change")</f>
        <v>-1.34</v>
      </c>
      <c r="N62" s="3" cm="1">
        <f t="array" ref="N62">_FV(F62,"Change (%)",TRUE)</f>
        <v>-1.0356000000000001E-2</v>
      </c>
      <c r="O62" s="10" cm="1">
        <f t="array" ref="O62">_FV(F62,"52 week high",TRUE)</f>
        <v>133.81</v>
      </c>
      <c r="P62" s="10" cm="1">
        <f t="array" ref="P62">_FV(F62,"52 week low",TRUE)</f>
        <v>32.33</v>
      </c>
      <c r="Q62" s="10" cm="1">
        <f t="array" ref="Q62">IFERROR(_FV(F62,"P/E",TRUE),"")</f>
        <v>278.46769999999998</v>
      </c>
      <c r="R62" s="4" cm="1">
        <f t="array" ref="R62">IFERROR(_FV(F62,"Beta"),"")</f>
        <v>2.7115</v>
      </c>
      <c r="S62" s="15" cm="1">
        <f t="array" ref="S62">_FV(C62,"Previous close",TRUE)</f>
        <v>28.51</v>
      </c>
      <c r="T62" s="16" cm="1">
        <f t="array" ref="T62">_FV(C62,"Price")</f>
        <v>28.4</v>
      </c>
      <c r="U62" s="16" cm="1">
        <f t="array" ref="U62">_FV(C62,"Change")</f>
        <v>-0.11</v>
      </c>
      <c r="V62" s="17" cm="1">
        <f t="array" ref="V62">_FV(C62,"Change (%)",TRUE)</f>
        <v>-3.8579999999999999E-3</v>
      </c>
      <c r="W62" s="17" cm="1">
        <f t="array" ref="W62">_FV(C62,"Expense ratio",TRUE)</f>
        <v>3.5999999999999999E-3</v>
      </c>
      <c r="X62" s="17" cm="1">
        <f t="array" ref="X62">_FV(C62,"Return (YTD)",TRUE)</f>
        <v>4.5284000000000005E-2</v>
      </c>
      <c r="Y62" s="17" cm="1">
        <f t="array" ref="Y62">_FV(C62,"Return (1y)",TRUE)</f>
        <v>6.2496999999999997E-2</v>
      </c>
      <c r="Z62" s="17" cm="1">
        <f t="array" ref="Z62">_FV(C62,"Return (3y)",TRUE)</f>
        <v>0.13844000000000001</v>
      </c>
      <c r="AA62" s="17" cm="1">
        <f t="array" ref="AA62">_FV(C62,"Return (5y)",TRUE)</f>
        <v>8.9110999999999996E-2</v>
      </c>
      <c r="AB62" s="18" cm="1">
        <f t="array" ref="AB62">_FV(C62,"Rating")</f>
        <v>1.3374999999999999</v>
      </c>
      <c r="AC62" s="19" t="str" cm="1">
        <f t="array" ref="AC62">IF(_FV(C62,"Net assets",TRUE) &gt; 1000000000, "$ " &amp; TEXT(_FV(C62,"Net assets",TRUE)/1000000000,"#.#") &amp; " Bn", IF(_FV(C62,"Net assets",TRUE) &gt; 1000000, "$ " &amp; TEXT(_FV(C62,"Net assets",TRUE)/1000000,"#.#") &amp; " Mn",  IF(_FV(C62,"Net assets",TRUE) &gt; 1000, "$ " &amp; TEXT(_FV(C62,"Net assets",TRUE)/1000,"#.#") &amp; " K", "$ " &amp;  TEXT(_FV(C62,"Net assets",TRUE),"#.#"))))</f>
        <v>$ 4.4 Bn</v>
      </c>
    </row>
    <row r="63" spans="1:29" hidden="1">
      <c r="A63" s="2" t="s">
        <v>116</v>
      </c>
      <c r="B63" s="2" t="s">
        <v>128</v>
      </c>
      <c r="C63" s="2" t="e" vm="165">
        <v>#VALUE!</v>
      </c>
      <c r="D63" s="7">
        <v>6</v>
      </c>
      <c r="E63" s="2" t="s">
        <v>132</v>
      </c>
      <c r="F63" s="2" t="e" vm="168">
        <v>#VALUE!</v>
      </c>
      <c r="G63" s="2" t="str" cm="1">
        <f t="array" ref="G63">IFERROR(_FV(F63,"Industry"),"Not Applicable")</f>
        <v>Diversified Retail</v>
      </c>
      <c r="H63" s="9" cm="1">
        <f t="array" ref="H63">_FV(F63,"Previous close",TRUE)</f>
        <v>178.9</v>
      </c>
      <c r="I63" s="9" cm="1">
        <f t="array" ref="I63">_FV(F63,"Open")</f>
        <v>178.18</v>
      </c>
      <c r="J63" s="9" cm="1">
        <f t="array" ref="J63">_FV(F63,"High")</f>
        <v>181.91</v>
      </c>
      <c r="K63" s="9" cm="1">
        <f t="array" ref="K63">_FV(F63,"Low")</f>
        <v>176.62</v>
      </c>
      <c r="L63" s="9" cm="1">
        <f t="array" ref="L63">_FV(F63,"Price")</f>
        <v>178.48</v>
      </c>
      <c r="M63" s="8" cm="1">
        <f t="array" ref="M63">_FV(F63,"Change")</f>
        <v>-0.42</v>
      </c>
      <c r="N63" s="3" cm="1">
        <f t="array" ref="N63">_FV(F63,"Change (%)",TRUE)</f>
        <v>-2.3480000000000003E-3</v>
      </c>
      <c r="O63" s="10" cm="1">
        <f t="array" ref="O63">_FV(F63,"52 week high",TRUE)</f>
        <v>250.89</v>
      </c>
      <c r="P63" s="10" cm="1">
        <f t="array" ref="P63">_FV(F63,"52 week low",TRUE)</f>
        <v>105.67</v>
      </c>
      <c r="Q63" s="10" cm="1">
        <f t="array" ref="Q63">IFERROR(_FV(F63,"P/E",TRUE),"")</f>
        <v>262.00549999999998</v>
      </c>
      <c r="R63" s="4" cm="1">
        <f t="array" ref="R63">IFERROR(_FV(F63,"Beta"),"")</f>
        <v>0.6825</v>
      </c>
      <c r="S63" s="15" cm="1">
        <f t="array" ref="S63">_FV(C63,"Previous close",TRUE)</f>
        <v>28.51</v>
      </c>
      <c r="T63" s="16" cm="1">
        <f t="array" ref="T63">_FV(C63,"Price")</f>
        <v>28.4</v>
      </c>
      <c r="U63" s="16" cm="1">
        <f t="array" ref="U63">_FV(C63,"Change")</f>
        <v>-0.11</v>
      </c>
      <c r="V63" s="17" cm="1">
        <f t="array" ref="V63">_FV(C63,"Change (%)",TRUE)</f>
        <v>-3.8579999999999999E-3</v>
      </c>
      <c r="W63" s="17" cm="1">
        <f t="array" ref="W63">_FV(C63,"Expense ratio",TRUE)</f>
        <v>3.5999999999999999E-3</v>
      </c>
      <c r="X63" s="17" cm="1">
        <f t="array" ref="X63">_FV(C63,"Return (YTD)",TRUE)</f>
        <v>4.5284000000000005E-2</v>
      </c>
      <c r="Y63" s="17" cm="1">
        <f t="array" ref="Y63">_FV(C63,"Return (1y)",TRUE)</f>
        <v>6.2496999999999997E-2</v>
      </c>
      <c r="Z63" s="17" cm="1">
        <f t="array" ref="Z63">_FV(C63,"Return (3y)",TRUE)</f>
        <v>0.13844000000000001</v>
      </c>
      <c r="AA63" s="17" cm="1">
        <f t="array" ref="AA63">_FV(C63,"Return (5y)",TRUE)</f>
        <v>8.9110999999999996E-2</v>
      </c>
      <c r="AB63" s="18" cm="1">
        <f t="array" ref="AB63">_FV(C63,"Rating")</f>
        <v>1.3374999999999999</v>
      </c>
      <c r="AC63" s="19" t="str" cm="1">
        <f t="array" ref="AC63">IF(_FV(C63,"Net assets",TRUE) &gt; 1000000000, "$ " &amp; TEXT(_FV(C63,"Net assets",TRUE)/1000000000,"#.#") &amp; " Bn", IF(_FV(C63,"Net assets",TRUE) &gt; 1000000, "$ " &amp; TEXT(_FV(C63,"Net assets",TRUE)/1000000,"#.#") &amp; " Mn",  IF(_FV(C63,"Net assets",TRUE) &gt; 1000, "$ " &amp; TEXT(_FV(C63,"Net assets",TRUE)/1000,"#.#") &amp; " K", "$ " &amp;  TEXT(_FV(C63,"Net assets",TRUE),"#.#"))))</f>
        <v>$ 4.4 Bn</v>
      </c>
    </row>
    <row r="64" spans="1:29" hidden="1">
      <c r="A64" s="2" t="s">
        <v>116</v>
      </c>
      <c r="B64" s="2" t="s">
        <v>128</v>
      </c>
      <c r="C64" s="2" t="e" vm="165">
        <v>#VALUE!</v>
      </c>
      <c r="D64" s="7">
        <v>7</v>
      </c>
      <c r="E64" s="2" t="s">
        <v>122</v>
      </c>
      <c r="F64" s="2" t="e" vm="160">
        <v>#VALUE!</v>
      </c>
      <c r="G64" s="2" t="str" cm="1">
        <f t="array" ref="G64">IFERROR(_FV(F64,"Industry"),"Not Applicable")</f>
        <v>Semiconductors &amp; Semiconductor Equipment</v>
      </c>
      <c r="H64" s="9" cm="1">
        <f t="array" ref="H64">_FV(F64,"Previous close",TRUE)</f>
        <v>335.76</v>
      </c>
      <c r="I64" s="9" cm="1">
        <f t="array" ref="I64">_FV(F64,"Open")</f>
        <v>335.09</v>
      </c>
      <c r="J64" s="9" cm="1">
        <f t="array" ref="J64">_FV(F64,"High")</f>
        <v>340.29</v>
      </c>
      <c r="K64" s="9" cm="1">
        <f t="array" ref="K64">_FV(F64,"Low")</f>
        <v>330.65</v>
      </c>
      <c r="L64" s="9" cm="1">
        <f t="array" ref="L64">_FV(F64,"Price")</f>
        <v>339.98</v>
      </c>
      <c r="M64" s="8" cm="1">
        <f t="array" ref="M64">_FV(F64,"Change")</f>
        <v>4.22</v>
      </c>
      <c r="N64" s="3" cm="1">
        <f t="array" ref="N64">_FV(F64,"Change (%)",TRUE)</f>
        <v>1.2568999999999999E-2</v>
      </c>
      <c r="O64" s="10" cm="1">
        <f t="array" ref="O64">_FV(F64,"52 week high",TRUE)</f>
        <v>344.32</v>
      </c>
      <c r="P64" s="10" cm="1">
        <f t="array" ref="P64">_FV(F64,"52 week low",TRUE)</f>
        <v>181.38</v>
      </c>
      <c r="Q64" s="10" cm="1">
        <f t="array" ref="Q64">IFERROR(_FV(F64,"P/E",TRUE),"")</f>
        <v>24.150500000000001</v>
      </c>
      <c r="R64" s="4" cm="1">
        <f t="array" ref="R64">IFERROR(_FV(F64,"Beta"),"")</f>
        <v>1.3658999999999999</v>
      </c>
      <c r="S64" s="15" cm="1">
        <f t="array" ref="S64">_FV(C64,"Previous close",TRUE)</f>
        <v>28.51</v>
      </c>
      <c r="T64" s="16" cm="1">
        <f t="array" ref="T64">_FV(C64,"Price")</f>
        <v>28.4</v>
      </c>
      <c r="U64" s="16" cm="1">
        <f t="array" ref="U64">_FV(C64,"Change")</f>
        <v>-0.11</v>
      </c>
      <c r="V64" s="17" cm="1">
        <f t="array" ref="V64">_FV(C64,"Change (%)",TRUE)</f>
        <v>-3.8579999999999999E-3</v>
      </c>
      <c r="W64" s="17" cm="1">
        <f t="array" ref="W64">_FV(C64,"Expense ratio",TRUE)</f>
        <v>3.5999999999999999E-3</v>
      </c>
      <c r="X64" s="17" cm="1">
        <f t="array" ref="X64">_FV(C64,"Return (YTD)",TRUE)</f>
        <v>4.5284000000000005E-2</v>
      </c>
      <c r="Y64" s="17" cm="1">
        <f t="array" ref="Y64">_FV(C64,"Return (1y)",TRUE)</f>
        <v>6.2496999999999997E-2</v>
      </c>
      <c r="Z64" s="17" cm="1">
        <f t="array" ref="Z64">_FV(C64,"Return (3y)",TRUE)</f>
        <v>0.13844000000000001</v>
      </c>
      <c r="AA64" s="17" cm="1">
        <f t="array" ref="AA64">_FV(C64,"Return (5y)",TRUE)</f>
        <v>8.9110999999999996E-2</v>
      </c>
      <c r="AB64" s="18" cm="1">
        <f t="array" ref="AB64">_FV(C64,"Rating")</f>
        <v>1.3374999999999999</v>
      </c>
      <c r="AC64" s="19" t="str" cm="1">
        <f t="array" ref="AC64">IF(_FV(C64,"Net assets",TRUE) &gt; 1000000000, "$ " &amp; TEXT(_FV(C64,"Net assets",TRUE)/1000000000,"#.#") &amp; " Bn", IF(_FV(C64,"Net assets",TRUE) &gt; 1000000, "$ " &amp; TEXT(_FV(C64,"Net assets",TRUE)/1000000,"#.#") &amp; " Mn",  IF(_FV(C64,"Net assets",TRUE) &gt; 1000, "$ " &amp; TEXT(_FV(C64,"Net assets",TRUE)/1000,"#.#") &amp; " K", "$ " &amp;  TEXT(_FV(C64,"Net assets",TRUE),"#.#"))))</f>
        <v>$ 4.4 Bn</v>
      </c>
    </row>
    <row r="65" spans="1:29" hidden="1">
      <c r="A65" s="2" t="s">
        <v>116</v>
      </c>
      <c r="B65" s="2" t="s">
        <v>128</v>
      </c>
      <c r="C65" s="2" t="e" vm="165">
        <v>#VALUE!</v>
      </c>
      <c r="D65" s="7">
        <v>8</v>
      </c>
      <c r="E65" s="2" t="s">
        <v>133</v>
      </c>
      <c r="F65" s="2" t="e" vm="169">
        <v>#VALUE!</v>
      </c>
      <c r="G65" s="2" t="str" cm="1">
        <f t="array" ref="G65">IFERROR(_FV(F65,"Industry"),"Not Applicable")</f>
        <v>Specialty Retailers</v>
      </c>
      <c r="H65" s="9" cm="1">
        <f t="array" ref="H65">_FV(F65,"Previous close",TRUE)</f>
        <v>419.41</v>
      </c>
      <c r="I65" s="9" cm="1">
        <f t="array" ref="I65">_FV(F65,"Open")</f>
        <v>418.38</v>
      </c>
      <c r="J65" s="9" cm="1">
        <f t="array" ref="J65">_FV(F65,"High")</f>
        <v>421.02</v>
      </c>
      <c r="K65" s="9" cm="1">
        <f t="array" ref="K65">_FV(F65,"Low")</f>
        <v>413</v>
      </c>
      <c r="L65" s="9" cm="1">
        <f t="array" ref="L65">_FV(F65,"Price")</f>
        <v>420.76</v>
      </c>
      <c r="M65" s="8" cm="1">
        <f t="array" ref="M65">_FV(F65,"Change")</f>
        <v>1.35</v>
      </c>
      <c r="N65" s="3" cm="1">
        <f t="array" ref="N65">_FV(F65,"Change (%)",TRUE)</f>
        <v>3.2190000000000001E-3</v>
      </c>
      <c r="O65" s="10" cm="1">
        <f t="array" ref="O65">_FV(F65,"52 week high",TRUE)</f>
        <v>454.31</v>
      </c>
      <c r="P65" s="10" cm="1">
        <f t="array" ref="P65">_FV(F65,"52 week low",TRUE)</f>
        <v>251.51499999999999</v>
      </c>
      <c r="Q65" s="10" cm="1">
        <f t="array" ref="Q65">IFERROR(_FV(F65,"P/E",TRUE),"")</f>
        <v>23.545500000000001</v>
      </c>
      <c r="R65" s="4" cm="1">
        <f t="array" ref="R65">IFERROR(_FV(F65,"Beta"),"")</f>
        <v>1.0577000000000001</v>
      </c>
      <c r="S65" s="15" cm="1">
        <f t="array" ref="S65">_FV(C65,"Previous close",TRUE)</f>
        <v>28.51</v>
      </c>
      <c r="T65" s="16" cm="1">
        <f t="array" ref="T65">_FV(C65,"Price")</f>
        <v>28.4</v>
      </c>
      <c r="U65" s="16" cm="1">
        <f t="array" ref="U65">_FV(C65,"Change")</f>
        <v>-0.11</v>
      </c>
      <c r="V65" s="17" cm="1">
        <f t="array" ref="V65">_FV(C65,"Change (%)",TRUE)</f>
        <v>-3.8579999999999999E-3</v>
      </c>
      <c r="W65" s="17" cm="1">
        <f t="array" ref="W65">_FV(C65,"Expense ratio",TRUE)</f>
        <v>3.5999999999999999E-3</v>
      </c>
      <c r="X65" s="17" cm="1">
        <f t="array" ref="X65">_FV(C65,"Return (YTD)",TRUE)</f>
        <v>4.5284000000000005E-2</v>
      </c>
      <c r="Y65" s="17" cm="1">
        <f t="array" ref="Y65">_FV(C65,"Return (1y)",TRUE)</f>
        <v>6.2496999999999997E-2</v>
      </c>
      <c r="Z65" s="17" cm="1">
        <f t="array" ref="Z65">_FV(C65,"Return (3y)",TRUE)</f>
        <v>0.13844000000000001</v>
      </c>
      <c r="AA65" s="17" cm="1">
        <f t="array" ref="AA65">_FV(C65,"Return (5y)",TRUE)</f>
        <v>8.9110999999999996E-2</v>
      </c>
      <c r="AB65" s="18" cm="1">
        <f t="array" ref="AB65">_FV(C65,"Rating")</f>
        <v>1.3374999999999999</v>
      </c>
      <c r="AC65" s="19" t="str" cm="1">
        <f t="array" ref="AC65">IF(_FV(C65,"Net assets",TRUE) &gt; 1000000000, "$ " &amp; TEXT(_FV(C65,"Net assets",TRUE)/1000000000,"#.#") &amp; " Bn", IF(_FV(C65,"Net assets",TRUE) &gt; 1000000, "$ " &amp; TEXT(_FV(C65,"Net assets",TRUE)/1000000,"#.#") &amp; " Mn",  IF(_FV(C65,"Net assets",TRUE) &gt; 1000, "$ " &amp; TEXT(_FV(C65,"Net assets",TRUE)/1000,"#.#") &amp; " K", "$ " &amp;  TEXT(_FV(C65,"Net assets",TRUE),"#.#"))))</f>
        <v>$ 4.4 Bn</v>
      </c>
    </row>
    <row r="66" spans="1:29" hidden="1">
      <c r="A66" s="2" t="s">
        <v>116</v>
      </c>
      <c r="B66" s="2" t="s">
        <v>128</v>
      </c>
      <c r="C66" s="2" t="e" vm="165">
        <v>#VALUE!</v>
      </c>
      <c r="D66" s="7">
        <v>9</v>
      </c>
      <c r="E66" s="2" t="s">
        <v>123</v>
      </c>
      <c r="F66" s="2" t="e" vm="161">
        <v>#VALUE!</v>
      </c>
      <c r="G66" s="2" t="str" cm="1">
        <f t="array" ref="G66">IFERROR(_FV(F66,"Industry"),"Not Applicable")</f>
        <v>Residential &amp; Commercial REIT</v>
      </c>
      <c r="H66" s="9" cm="1">
        <f t="array" ref="H66">_FV(F66,"Previous close",TRUE)</f>
        <v>307.77999999999997</v>
      </c>
      <c r="I66" s="9" cm="1">
        <f t="array" ref="I66">_FV(F66,"Open")</f>
        <v>308.92</v>
      </c>
      <c r="J66" s="9" cm="1">
        <f t="array" ref="J66">_FV(F66,"High")</f>
        <v>309.83</v>
      </c>
      <c r="K66" s="9" cm="1">
        <f t="array" ref="K66">_FV(F66,"Low")</f>
        <v>301.70999999999998</v>
      </c>
      <c r="L66" s="9" cm="1">
        <f t="array" ref="L66">_FV(F66,"Price")</f>
        <v>304.42</v>
      </c>
      <c r="M66" s="8" cm="1">
        <f t="array" ref="M66">_FV(F66,"Change")</f>
        <v>-3.36</v>
      </c>
      <c r="N66" s="3" cm="1">
        <f t="array" ref="N66">_FV(F66,"Change (%)",TRUE)</f>
        <v>-1.0917E-2</v>
      </c>
      <c r="O66" s="10" cm="1">
        <f t="array" ref="O66">_FV(F66,"52 week high",TRUE)</f>
        <v>323.02499999999998</v>
      </c>
      <c r="P66" s="10" cm="1">
        <f t="array" ref="P66">_FV(F66,"52 week low",TRUE)</f>
        <v>205.2</v>
      </c>
      <c r="Q66" s="10" cm="1">
        <f t="array" ref="Q66">IFERROR(_FV(F66,"P/E",TRUE),"")</f>
        <v>229.56219999999999</v>
      </c>
      <c r="R66" s="4" cm="1">
        <f t="array" ref="R66">IFERROR(_FV(F66,"Beta"),"")</f>
        <v>0.40849999999999997</v>
      </c>
      <c r="S66" s="15" cm="1">
        <f t="array" ref="S66">_FV(C66,"Previous close",TRUE)</f>
        <v>28.51</v>
      </c>
      <c r="T66" s="16" cm="1">
        <f t="array" ref="T66">_FV(C66,"Price")</f>
        <v>28.4</v>
      </c>
      <c r="U66" s="16" cm="1">
        <f t="array" ref="U66">_FV(C66,"Change")</f>
        <v>-0.11</v>
      </c>
      <c r="V66" s="17" cm="1">
        <f t="array" ref="V66">_FV(C66,"Change (%)",TRUE)</f>
        <v>-3.8579999999999999E-3</v>
      </c>
      <c r="W66" s="17" cm="1">
        <f t="array" ref="W66">_FV(C66,"Expense ratio",TRUE)</f>
        <v>3.5999999999999999E-3</v>
      </c>
      <c r="X66" s="17" cm="1">
        <f t="array" ref="X66">_FV(C66,"Return (YTD)",TRUE)</f>
        <v>4.5284000000000005E-2</v>
      </c>
      <c r="Y66" s="17" cm="1">
        <f t="array" ref="Y66">_FV(C66,"Return (1y)",TRUE)</f>
        <v>6.2496999999999997E-2</v>
      </c>
      <c r="Z66" s="17" cm="1">
        <f t="array" ref="Z66">_FV(C66,"Return (3y)",TRUE)</f>
        <v>0.13844000000000001</v>
      </c>
      <c r="AA66" s="17" cm="1">
        <f t="array" ref="AA66">_FV(C66,"Return (5y)",TRUE)</f>
        <v>8.9110999999999996E-2</v>
      </c>
      <c r="AB66" s="18" cm="1">
        <f t="array" ref="AB66">_FV(C66,"Rating")</f>
        <v>1.3374999999999999</v>
      </c>
      <c r="AC66" s="19" t="str" cm="1">
        <f t="array" ref="AC66">IF(_FV(C66,"Net assets",TRUE) &gt; 1000000000, "$ " &amp; TEXT(_FV(C66,"Net assets",TRUE)/1000000000,"#.#") &amp; " Bn", IF(_FV(C66,"Net assets",TRUE) &gt; 1000000, "$ " &amp; TEXT(_FV(C66,"Net assets",TRUE)/1000000,"#.#") &amp; " Mn",  IF(_FV(C66,"Net assets",TRUE) &gt; 1000, "$ " &amp; TEXT(_FV(C66,"Net assets",TRUE)/1000,"#.#") &amp; " K", "$ " &amp;  TEXT(_FV(C66,"Net assets",TRUE),"#.#"))))</f>
        <v>$ 4.4 Bn</v>
      </c>
    </row>
    <row r="67" spans="1:29" hidden="1">
      <c r="A67" s="2" t="s">
        <v>116</v>
      </c>
      <c r="B67" s="2" t="s">
        <v>128</v>
      </c>
      <c r="C67" s="2" t="e" vm="165">
        <v>#VALUE!</v>
      </c>
      <c r="D67" s="7">
        <v>10</v>
      </c>
      <c r="E67" s="2" t="s">
        <v>134</v>
      </c>
      <c r="F67" s="2" t="e" vm="170">
        <v>#VALUE!</v>
      </c>
      <c r="G67" s="2" t="str" cm="1">
        <f t="array" ref="G67">IFERROR(_FV(F67,"Industry"),"Not Applicable")</f>
        <v>Professional &amp; Commercial Services</v>
      </c>
      <c r="H67" s="9" cm="1">
        <f t="array" ref="H67">_FV(F67,"Previous close",TRUE)</f>
        <v>75.739999999999995</v>
      </c>
      <c r="I67" s="9" cm="1">
        <f t="array" ref="I67">_FV(F67,"Open")</f>
        <v>75.44</v>
      </c>
      <c r="J67" s="9" cm="1">
        <f t="array" ref="J67">_FV(F67,"High")</f>
        <v>75.75</v>
      </c>
      <c r="K67" s="9" cm="1">
        <f t="array" ref="K67">_FV(F67,"Low")</f>
        <v>75.06</v>
      </c>
      <c r="L67" s="9" cm="1">
        <f t="array" ref="L67">_FV(F67,"Price")</f>
        <v>75.64</v>
      </c>
      <c r="M67" s="8" cm="1">
        <f t="array" ref="M67">_FV(F67,"Change")</f>
        <v>-0.1</v>
      </c>
      <c r="N67" s="3" cm="1">
        <f t="array" ref="N67">_FV(F67,"Change (%)",TRUE)</f>
        <v>-1.32E-3</v>
      </c>
      <c r="O67" s="10" cm="1">
        <f t="array" ref="O67">_FV(F67,"52 week high",TRUE)</f>
        <v>81.650000000000006</v>
      </c>
      <c r="P67" s="10" cm="1">
        <f t="array" ref="P67">_FV(F67,"52 week low",TRUE)</f>
        <v>44.81</v>
      </c>
      <c r="Q67" s="10" cm="1">
        <f t="array" ref="Q67">IFERROR(_FV(F67,"P/E",TRUE),"")</f>
        <v>38.367600000000003</v>
      </c>
      <c r="R67" s="4" cm="1">
        <f t="array" ref="R67">IFERROR(_FV(F67,"Beta"),"")</f>
        <v>0.92830000000000001</v>
      </c>
      <c r="S67" s="15" cm="1">
        <f t="array" ref="S67">_FV(C67,"Previous close",TRUE)</f>
        <v>28.51</v>
      </c>
      <c r="T67" s="16" cm="1">
        <f t="array" ref="T67">_FV(C67,"Price")</f>
        <v>28.4</v>
      </c>
      <c r="U67" s="16" cm="1">
        <f t="array" ref="U67">_FV(C67,"Change")</f>
        <v>-0.11</v>
      </c>
      <c r="V67" s="17" cm="1">
        <f t="array" ref="V67">_FV(C67,"Change (%)",TRUE)</f>
        <v>-3.8579999999999999E-3</v>
      </c>
      <c r="W67" s="17" cm="1">
        <f t="array" ref="W67">_FV(C67,"Expense ratio",TRUE)</f>
        <v>3.5999999999999999E-3</v>
      </c>
      <c r="X67" s="17" cm="1">
        <f t="array" ref="X67">_FV(C67,"Return (YTD)",TRUE)</f>
        <v>4.5284000000000005E-2</v>
      </c>
      <c r="Y67" s="17" cm="1">
        <f t="array" ref="Y67">_FV(C67,"Return (1y)",TRUE)</f>
        <v>6.2496999999999997E-2</v>
      </c>
      <c r="Z67" s="17" cm="1">
        <f t="array" ref="Z67">_FV(C67,"Return (3y)",TRUE)</f>
        <v>0.13844000000000001</v>
      </c>
      <c r="AA67" s="17" cm="1">
        <f t="array" ref="AA67">_FV(C67,"Return (5y)",TRUE)</f>
        <v>8.9110999999999996E-2</v>
      </c>
      <c r="AB67" s="18" cm="1">
        <f t="array" ref="AB67">_FV(C67,"Rating")</f>
        <v>1.3374999999999999</v>
      </c>
      <c r="AC67" s="19" t="str" cm="1">
        <f t="array" ref="AC67">IF(_FV(C67,"Net assets",TRUE) &gt; 1000000000, "$ " &amp; TEXT(_FV(C67,"Net assets",TRUE)/1000000000,"#.#") &amp; " Bn", IF(_FV(C67,"Net assets",TRUE) &gt; 1000000, "$ " &amp; TEXT(_FV(C67,"Net assets",TRUE)/1000000,"#.#") &amp; " Mn",  IF(_FV(C67,"Net assets",TRUE) &gt; 1000, "$ " &amp; TEXT(_FV(C67,"Net assets",TRUE)/1000,"#.#") &amp; " K", "$ " &amp;  TEXT(_FV(C67,"Net assets",TRUE),"#.#"))))</f>
        <v>$ 4.4 Bn</v>
      </c>
    </row>
    <row r="68" spans="1:29">
      <c r="A68" s="2" t="s">
        <v>92</v>
      </c>
      <c r="B68" s="2" t="s">
        <v>135</v>
      </c>
      <c r="C68" s="2" t="e" vm="171">
        <v>#VALUE!</v>
      </c>
      <c r="D68" s="7">
        <v>1</v>
      </c>
      <c r="E68" s="2" t="s">
        <v>91</v>
      </c>
      <c r="F68" s="2" t="e" vm="44">
        <v>#VALUE!</v>
      </c>
      <c r="G68" s="2" t="str" cm="1">
        <f t="array" ref="G68">IFERROR(_FV(F68,"Industry"),"Not Applicable")</f>
        <v>Software &amp; IT Services</v>
      </c>
      <c r="H68" s="9" cm="1">
        <f t="array" ref="H68">_FV(F68,"Previous close",TRUE)</f>
        <v>214.32</v>
      </c>
      <c r="I68" s="9" cm="1">
        <f t="array" ref="I68">_FV(F68,"Open")</f>
        <v>213.62</v>
      </c>
      <c r="J68" s="9" cm="1">
        <f t="array" ref="J68">_FV(F68,"High")</f>
        <v>214.08</v>
      </c>
      <c r="K68" s="9" cm="1">
        <f t="array" ref="K68">_FV(F68,"Low")</f>
        <v>211.08</v>
      </c>
      <c r="L68" s="9" cm="1">
        <f t="array" ref="L68">_FV(F68,"Price")</f>
        <v>213.67</v>
      </c>
      <c r="M68" s="8" cm="1">
        <f t="array" ref="M68">_FV(F68,"Change")</f>
        <v>-0.65</v>
      </c>
      <c r="N68" s="3" cm="1">
        <f t="array" ref="N68">_FV(F68,"Change (%)",TRUE)</f>
        <v>-3.0330000000000001E-3</v>
      </c>
      <c r="O68" s="10" cm="1">
        <f t="array" ref="O68">_FV(F68,"52 week high",TRUE)</f>
        <v>216.38</v>
      </c>
      <c r="P68" s="10" cm="1">
        <f t="array" ref="P68">_FV(F68,"52 week low",TRUE)</f>
        <v>130.78</v>
      </c>
      <c r="Q68" s="10" cm="1">
        <f t="array" ref="Q68">IFERROR(_FV(F68,"P/E",TRUE),"")</f>
        <v>37.804299999999998</v>
      </c>
      <c r="R68" s="4" cm="1">
        <f t="array" ref="R68">IFERROR(_FV(F68,"Beta"),"")</f>
        <v>0.93169999999999997</v>
      </c>
      <c r="S68" s="15" cm="1">
        <f t="array" ref="S68">_FV(C68,"Previous close",TRUE)</f>
        <v>60.26</v>
      </c>
      <c r="T68" s="16" cm="1">
        <f t="array" ref="T68">_FV(C68,"Price")</f>
        <v>60.47</v>
      </c>
      <c r="U68" s="16" cm="1">
        <f t="array" ref="U68">_FV(C68,"Change")</f>
        <v>0.21</v>
      </c>
      <c r="V68" s="17" cm="1">
        <f t="array" ref="V68">_FV(C68,"Change (%)",TRUE)</f>
        <v>3.4849999999999998E-3</v>
      </c>
      <c r="W68" s="17" cm="1">
        <f t="array" ref="W68">_FV(C68,"Expense ratio",TRUE)</f>
        <v>2.0000000000000001E-4</v>
      </c>
      <c r="X68" s="17" cm="1">
        <f t="array" ref="X68">_FV(C68,"Return (YTD)",TRUE)</f>
        <v>0.11785</v>
      </c>
      <c r="Y68" s="17" cm="1">
        <f t="array" ref="Y68">_FV(C68,"Return (1y)",TRUE)</f>
        <v>0.22601700000000002</v>
      </c>
      <c r="Z68" s="17" cm="1">
        <f t="array" ref="Z68">_FV(C68,"Return (3y)",TRUE)</f>
        <v>0</v>
      </c>
      <c r="AA68" s="17" cm="1">
        <f t="array" ref="AA68">_FV(C68,"Return (5y)",TRUE)</f>
        <v>0</v>
      </c>
      <c r="AB68" s="18" cm="1">
        <f t="array" ref="AB68">_FV(C68,"Rating")</f>
        <v>0</v>
      </c>
      <c r="AC68" s="19" t="str" cm="1">
        <f t="array" ref="AC68">IF(_FV(C68,"Net assets",TRUE) &gt; 1000000000, "$ " &amp; TEXT(_FV(C68,"Net assets",TRUE)/1000000000,"#.#") &amp; " Bn", IF(_FV(C68,"Net assets",TRUE) &gt; 1000000, "$ " &amp; TEXT(_FV(C68,"Net assets",TRUE)/1000000,"#.#") &amp; " Mn",  IF(_FV(C68,"Net assets",TRUE) &gt; 1000, "$ " &amp; TEXT(_FV(C68,"Net assets",TRUE)/1000,"#.#") &amp; " K", "$ " &amp;  TEXT(_FV(C68,"Net assets",TRUE),"#.#"))))</f>
        <v>$ 404. Mn</v>
      </c>
    </row>
    <row r="69" spans="1:29">
      <c r="A69" s="2" t="s">
        <v>92</v>
      </c>
      <c r="B69" s="2" t="s">
        <v>135</v>
      </c>
      <c r="C69" s="2" t="e" vm="171">
        <v>#VALUE!</v>
      </c>
      <c r="D69" s="7">
        <v>2</v>
      </c>
      <c r="E69" s="2" t="s">
        <v>94</v>
      </c>
      <c r="F69" s="2" t="e" vm="1">
        <v>#VALUE!</v>
      </c>
      <c r="G69" s="2" t="str" cm="1">
        <f t="array" ref="G69">IFERROR(_FV(F69,"Industry"),"Not Applicable")</f>
        <v>Computers, Phones &amp; Household Electronics</v>
      </c>
      <c r="H69" s="9" cm="1">
        <f t="array" ref="H69">_FV(F69,"Previous close",TRUE)</f>
        <v>382.73</v>
      </c>
      <c r="I69" s="9" cm="1">
        <f t="array" ref="I69">_FV(F69,"Open")</f>
        <v>381.34</v>
      </c>
      <c r="J69" s="9" cm="1">
        <f t="array" ref="J69">_FV(F69,"High")</f>
        <v>383.92</v>
      </c>
      <c r="K69" s="9" cm="1">
        <f t="array" ref="K69">_FV(F69,"Low")</f>
        <v>378.82069999999999</v>
      </c>
      <c r="L69" s="9" cm="1">
        <f t="array" ref="L69">_FV(F69,"Price")</f>
        <v>383.68</v>
      </c>
      <c r="M69" s="8" cm="1">
        <f t="array" ref="M69">_FV(F69,"Change")</f>
        <v>0.95</v>
      </c>
      <c r="N69" s="3" cm="1">
        <f t="array" ref="N69">_FV(F69,"Change (%)",TRUE)</f>
        <v>2.4819999999999998E-3</v>
      </c>
      <c r="O69" s="10" cm="1">
        <f t="array" ref="O69">_FV(F69,"52 week high",TRUE)</f>
        <v>385.27</v>
      </c>
      <c r="P69" s="10" cm="1">
        <f t="array" ref="P69">_FV(F69,"52 week low",TRUE)</f>
        <v>192.58</v>
      </c>
      <c r="Q69" s="10" cm="1">
        <f t="array" ref="Q69">IFERROR(_FV(F69,"P/E",TRUE),"")</f>
        <v>30.003900000000002</v>
      </c>
      <c r="R69" s="4" cm="1">
        <f t="array" ref="R69">IFERROR(_FV(F69,"Beta"),"")</f>
        <v>1.1909000000000001</v>
      </c>
      <c r="S69" s="15" cm="1">
        <f t="array" ref="S69">_FV(C69,"Previous close",TRUE)</f>
        <v>60.26</v>
      </c>
      <c r="T69" s="16" cm="1">
        <f t="array" ref="T69">_FV(C69,"Price")</f>
        <v>60.47</v>
      </c>
      <c r="U69" s="16" cm="1">
        <f t="array" ref="U69">_FV(C69,"Change")</f>
        <v>0.21</v>
      </c>
      <c r="V69" s="17" cm="1">
        <f t="array" ref="V69">_FV(C69,"Change (%)",TRUE)</f>
        <v>3.4849999999999998E-3</v>
      </c>
      <c r="W69" s="17" cm="1">
        <f t="array" ref="W69">_FV(C69,"Expense ratio",TRUE)</f>
        <v>2.0000000000000001E-4</v>
      </c>
      <c r="X69" s="17" cm="1">
        <f t="array" ref="X69">_FV(C69,"Return (YTD)",TRUE)</f>
        <v>0.11785</v>
      </c>
      <c r="Y69" s="17" cm="1">
        <f t="array" ref="Y69">_FV(C69,"Return (1y)",TRUE)</f>
        <v>0.22601700000000002</v>
      </c>
      <c r="Z69" s="17" cm="1">
        <f t="array" ref="Z69">_FV(C69,"Return (3y)",TRUE)</f>
        <v>0</v>
      </c>
      <c r="AA69" s="17" cm="1">
        <f t="array" ref="AA69">_FV(C69,"Return (5y)",TRUE)</f>
        <v>0</v>
      </c>
      <c r="AB69" s="18" cm="1">
        <f t="array" ref="AB69">_FV(C69,"Rating")</f>
        <v>0</v>
      </c>
      <c r="AC69" s="19" t="str" cm="1">
        <f t="array" ref="AC69">IF(_FV(C69,"Net assets",TRUE) &gt; 1000000000, "$ " &amp; TEXT(_FV(C69,"Net assets",TRUE)/1000000000,"#.#") &amp; " Bn", IF(_FV(C69,"Net assets",TRUE) &gt; 1000000, "$ " &amp; TEXT(_FV(C69,"Net assets",TRUE)/1000000,"#.#") &amp; " Mn",  IF(_FV(C69,"Net assets",TRUE) &gt; 1000, "$ " &amp; TEXT(_FV(C69,"Net assets",TRUE)/1000,"#.#") &amp; " K", "$ " &amp;  TEXT(_FV(C69,"Net assets",TRUE),"#.#"))))</f>
        <v>$ 404. Mn</v>
      </c>
    </row>
    <row r="70" spans="1:29">
      <c r="A70" s="2" t="s">
        <v>92</v>
      </c>
      <c r="B70" s="2" t="s">
        <v>135</v>
      </c>
      <c r="C70" s="2" t="e" vm="171">
        <v>#VALUE!</v>
      </c>
      <c r="D70" s="7">
        <v>3</v>
      </c>
      <c r="E70" s="2" t="s">
        <v>95</v>
      </c>
      <c r="F70" s="2" t="e" vm="7">
        <v>#VALUE!</v>
      </c>
      <c r="G70" s="2" t="str" cm="1">
        <f t="array" ref="G70">IFERROR(_FV(F70,"Industry"),"Not Applicable")</f>
        <v>Diversified Retail</v>
      </c>
      <c r="H70" s="9" cm="1">
        <f t="array" ref="H70">_FV(F70,"Previous close",TRUE)</f>
        <v>3182.63</v>
      </c>
      <c r="I70" s="9" cm="1">
        <f t="array" ref="I70">_FV(F70,"Open")</f>
        <v>3191.76</v>
      </c>
      <c r="J70" s="9" cm="1">
        <f t="array" ref="J70">_FV(F70,"High")</f>
        <v>3215</v>
      </c>
      <c r="K70" s="9" cm="1">
        <f t="array" ref="K70">_FV(F70,"Low")</f>
        <v>3135.7</v>
      </c>
      <c r="L70" s="9" cm="1">
        <f t="array" ref="L70">_FV(F70,"Price")</f>
        <v>3200</v>
      </c>
      <c r="M70" s="8" cm="1">
        <f t="array" ref="M70">_FV(F70,"Change")</f>
        <v>17.37</v>
      </c>
      <c r="N70" s="3" cm="1">
        <f t="array" ref="N70">_FV(F70,"Change (%)",TRUE)</f>
        <v>5.4579999999999993E-3</v>
      </c>
      <c r="O70" s="10" cm="1">
        <f t="array" ref="O70">_FV(F70,"52 week high",TRUE)</f>
        <v>3200</v>
      </c>
      <c r="P70" s="10" cm="1">
        <f t="array" ref="P70">_FV(F70,"52 week low",TRUE)</f>
        <v>1626.0318</v>
      </c>
      <c r="Q70" s="10" cm="1">
        <f t="array" ref="Q70">IFERROR(_FV(F70,"P/E",TRUE),"")</f>
        <v>152.0317</v>
      </c>
      <c r="R70" s="4" cm="1">
        <f t="array" ref="R70">IFERROR(_FV(F70,"Beta"),"")</f>
        <v>1.3209</v>
      </c>
      <c r="S70" s="15" cm="1">
        <f t="array" ref="S70">_FV(C70,"Previous close",TRUE)</f>
        <v>60.26</v>
      </c>
      <c r="T70" s="16" cm="1">
        <f t="array" ref="T70">_FV(C70,"Price")</f>
        <v>60.47</v>
      </c>
      <c r="U70" s="16" cm="1">
        <f t="array" ref="U70">_FV(C70,"Change")</f>
        <v>0.21</v>
      </c>
      <c r="V70" s="17" cm="1">
        <f t="array" ref="V70">_FV(C70,"Change (%)",TRUE)</f>
        <v>3.4849999999999998E-3</v>
      </c>
      <c r="W70" s="17" cm="1">
        <f t="array" ref="W70">_FV(C70,"Expense ratio",TRUE)</f>
        <v>2.0000000000000001E-4</v>
      </c>
      <c r="X70" s="17" cm="1">
        <f t="array" ref="X70">_FV(C70,"Return (YTD)",TRUE)</f>
        <v>0.11785</v>
      </c>
      <c r="Y70" s="17" cm="1">
        <f t="array" ref="Y70">_FV(C70,"Return (1y)",TRUE)</f>
        <v>0.22601700000000002</v>
      </c>
      <c r="Z70" s="17" cm="1">
        <f t="array" ref="Z70">_FV(C70,"Return (3y)",TRUE)</f>
        <v>0</v>
      </c>
      <c r="AA70" s="17" cm="1">
        <f t="array" ref="AA70">_FV(C70,"Return (5y)",TRUE)</f>
        <v>0</v>
      </c>
      <c r="AB70" s="18" cm="1">
        <f t="array" ref="AB70">_FV(C70,"Rating")</f>
        <v>0</v>
      </c>
      <c r="AC70" s="19" t="str" cm="1">
        <f t="array" ref="AC70">IF(_FV(C70,"Net assets",TRUE) &gt; 1000000000, "$ " &amp; TEXT(_FV(C70,"Net assets",TRUE)/1000000000,"#.#") &amp; " Bn", IF(_FV(C70,"Net assets",TRUE) &gt; 1000000, "$ " &amp; TEXT(_FV(C70,"Net assets",TRUE)/1000000,"#.#") &amp; " Mn",  IF(_FV(C70,"Net assets",TRUE) &gt; 1000, "$ " &amp; TEXT(_FV(C70,"Net assets",TRUE)/1000,"#.#") &amp; " K", "$ " &amp;  TEXT(_FV(C70,"Net assets",TRUE),"#.#"))))</f>
        <v>$ 404. Mn</v>
      </c>
    </row>
    <row r="71" spans="1:29">
      <c r="A71" s="2" t="s">
        <v>92</v>
      </c>
      <c r="B71" s="2" t="s">
        <v>135</v>
      </c>
      <c r="C71" s="2" t="e" vm="171">
        <v>#VALUE!</v>
      </c>
      <c r="D71" s="7">
        <v>4</v>
      </c>
      <c r="E71" s="2" t="s">
        <v>97</v>
      </c>
      <c r="F71" s="2" t="e" vm="126">
        <v>#VALUE!</v>
      </c>
      <c r="G71" s="2" t="str" cm="1">
        <f t="array" ref="G71">IFERROR(_FV(F71,"Industry"),"Not Applicable")</f>
        <v>Software &amp; IT Services</v>
      </c>
      <c r="H71" s="9" cm="1">
        <f t="array" ref="H71">_FV(F71,"Previous close",TRUE)</f>
        <v>244.5</v>
      </c>
      <c r="I71" s="9" cm="1">
        <f t="array" ref="I71">_FV(F71,"Open")</f>
        <v>243.685</v>
      </c>
      <c r="J71" s="9" cm="1">
        <f t="array" ref="J71">_FV(F71,"High")</f>
        <v>245.49</v>
      </c>
      <c r="K71" s="9" cm="1">
        <f t="array" ref="K71">_FV(F71,"Low")</f>
        <v>239.32</v>
      </c>
      <c r="L71" s="9" cm="1">
        <f t="array" ref="L71">_FV(F71,"Price")</f>
        <v>245.07</v>
      </c>
      <c r="M71" s="8" cm="1">
        <f t="array" ref="M71">_FV(F71,"Change")</f>
        <v>0.56999999999999995</v>
      </c>
      <c r="N71" s="3" cm="1">
        <f t="array" ref="N71">_FV(F71,"Change (%)",TRUE)</f>
        <v>2.3310000000000002E-3</v>
      </c>
      <c r="O71" s="10" cm="1">
        <f t="array" ref="O71">_FV(F71,"52 week high",TRUE)</f>
        <v>247.65</v>
      </c>
      <c r="P71" s="10" cm="1">
        <f t="array" ref="P71">_FV(F71,"52 week low",TRUE)</f>
        <v>137.10059999999999</v>
      </c>
      <c r="Q71" s="10" cm="1">
        <f t="array" ref="Q71">IFERROR(_FV(F71,"P/E",TRUE),"")</f>
        <v>35.175400000000003</v>
      </c>
      <c r="R71" s="4" cm="1">
        <f t="array" ref="R71">IFERROR(_FV(F71,"Beta"),"")</f>
        <v>1.1979</v>
      </c>
      <c r="S71" s="15" cm="1">
        <f t="array" ref="S71">_FV(C71,"Previous close",TRUE)</f>
        <v>60.26</v>
      </c>
      <c r="T71" s="16" cm="1">
        <f t="array" ref="T71">_FV(C71,"Price")</f>
        <v>60.47</v>
      </c>
      <c r="U71" s="16" cm="1">
        <f t="array" ref="U71">_FV(C71,"Change")</f>
        <v>0.21</v>
      </c>
      <c r="V71" s="17" cm="1">
        <f t="array" ref="V71">_FV(C71,"Change (%)",TRUE)</f>
        <v>3.4849999999999998E-3</v>
      </c>
      <c r="W71" s="17" cm="1">
        <f t="array" ref="W71">_FV(C71,"Expense ratio",TRUE)</f>
        <v>2.0000000000000001E-4</v>
      </c>
      <c r="X71" s="17" cm="1">
        <f t="array" ref="X71">_FV(C71,"Return (YTD)",TRUE)</f>
        <v>0.11785</v>
      </c>
      <c r="Y71" s="17" cm="1">
        <f t="array" ref="Y71">_FV(C71,"Return (1y)",TRUE)</f>
        <v>0.22601700000000002</v>
      </c>
      <c r="Z71" s="17" cm="1">
        <f t="array" ref="Z71">_FV(C71,"Return (3y)",TRUE)</f>
        <v>0</v>
      </c>
      <c r="AA71" s="17" cm="1">
        <f t="array" ref="AA71">_FV(C71,"Return (5y)",TRUE)</f>
        <v>0</v>
      </c>
      <c r="AB71" s="18" cm="1">
        <f t="array" ref="AB71">_FV(C71,"Rating")</f>
        <v>0</v>
      </c>
      <c r="AC71" s="19" t="str" cm="1">
        <f t="array" ref="AC71">IF(_FV(C71,"Net assets",TRUE) &gt; 1000000000, "$ " &amp; TEXT(_FV(C71,"Net assets",TRUE)/1000000000,"#.#") &amp; " Bn", IF(_FV(C71,"Net assets",TRUE) &gt; 1000000, "$ " &amp; TEXT(_FV(C71,"Net assets",TRUE)/1000000,"#.#") &amp; " Mn",  IF(_FV(C71,"Net assets",TRUE) &gt; 1000, "$ " &amp; TEXT(_FV(C71,"Net assets",TRUE)/1000,"#.#") &amp; " K", "$ " &amp;  TEXT(_FV(C71,"Net assets",TRUE),"#.#"))))</f>
        <v>$ 404. Mn</v>
      </c>
    </row>
    <row r="72" spans="1:29">
      <c r="A72" s="2" t="s">
        <v>92</v>
      </c>
      <c r="B72" s="2" t="s">
        <v>135</v>
      </c>
      <c r="C72" s="2" t="e" vm="171">
        <v>#VALUE!</v>
      </c>
      <c r="D72" s="7">
        <v>5</v>
      </c>
      <c r="E72" s="2" t="s">
        <v>96</v>
      </c>
      <c r="F72" s="2" t="e" vm="32">
        <v>#VALUE!</v>
      </c>
      <c r="G72" s="2" t="str" cm="1">
        <f t="array" ref="G72">IFERROR(_FV(F72,"Industry"),"Not Applicable")</f>
        <v>Software &amp; IT Services</v>
      </c>
      <c r="H72" s="9" cm="1">
        <f t="array" ref="H72">_FV(F72,"Previous close",TRUE)</f>
        <v>1510.99</v>
      </c>
      <c r="I72" s="9" cm="1">
        <f t="array" ref="I72">_FV(F72,"Open")</f>
        <v>1506.15</v>
      </c>
      <c r="J72" s="9" cm="1">
        <f t="array" ref="J72">_FV(F72,"High")</f>
        <v>1543.83</v>
      </c>
      <c r="K72" s="9" cm="1">
        <f t="array" ref="K72">_FV(F72,"Low")</f>
        <v>1496.54</v>
      </c>
      <c r="L72" s="9" cm="1">
        <f t="array" ref="L72">_FV(F72,"Price")</f>
        <v>1541.74</v>
      </c>
      <c r="M72" s="8" cm="1">
        <f t="array" ref="M72">_FV(F72,"Change")</f>
        <v>30.75</v>
      </c>
      <c r="N72" s="3" cm="1">
        <f t="array" ref="N72">_FV(F72,"Change (%)",TRUE)</f>
        <v>2.0350999999999998E-2</v>
      </c>
      <c r="O72" s="10" cm="1">
        <f t="array" ref="O72">_FV(F72,"52 week high",TRUE)</f>
        <v>1541.74</v>
      </c>
      <c r="P72" s="10" cm="1">
        <f t="array" ref="P72">_FV(F72,"52 week low",TRUE)</f>
        <v>1013.5361</v>
      </c>
      <c r="Q72" s="10" cm="1">
        <f t="array" ref="Q72">IFERROR(_FV(F72,"P/E",TRUE),"")</f>
        <v>30.4849</v>
      </c>
      <c r="R72" s="4" cm="1">
        <f t="array" ref="R72">IFERROR(_FV(F72,"Beta"),"")</f>
        <v>1.0523</v>
      </c>
      <c r="S72" s="15" cm="1">
        <f t="array" ref="S72">_FV(C72,"Previous close",TRUE)</f>
        <v>60.26</v>
      </c>
      <c r="T72" s="16" cm="1">
        <f t="array" ref="T72">_FV(C72,"Price")</f>
        <v>60.47</v>
      </c>
      <c r="U72" s="16" cm="1">
        <f t="array" ref="U72">_FV(C72,"Change")</f>
        <v>0.21</v>
      </c>
      <c r="V72" s="17" cm="1">
        <f t="array" ref="V72">_FV(C72,"Change (%)",TRUE)</f>
        <v>3.4849999999999998E-3</v>
      </c>
      <c r="W72" s="17" cm="1">
        <f t="array" ref="W72">_FV(C72,"Expense ratio",TRUE)</f>
        <v>2.0000000000000001E-4</v>
      </c>
      <c r="X72" s="17" cm="1">
        <f t="array" ref="X72">_FV(C72,"Return (YTD)",TRUE)</f>
        <v>0.11785</v>
      </c>
      <c r="Y72" s="17" cm="1">
        <f t="array" ref="Y72">_FV(C72,"Return (1y)",TRUE)</f>
        <v>0.22601700000000002</v>
      </c>
      <c r="Z72" s="17" cm="1">
        <f t="array" ref="Z72">_FV(C72,"Return (3y)",TRUE)</f>
        <v>0</v>
      </c>
      <c r="AA72" s="17" cm="1">
        <f t="array" ref="AA72">_FV(C72,"Return (5y)",TRUE)</f>
        <v>0</v>
      </c>
      <c r="AB72" s="18" cm="1">
        <f t="array" ref="AB72">_FV(C72,"Rating")</f>
        <v>0</v>
      </c>
      <c r="AC72" s="19" t="str" cm="1">
        <f t="array" ref="AC72">IF(_FV(C72,"Net assets",TRUE) &gt; 1000000000, "$ " &amp; TEXT(_FV(C72,"Net assets",TRUE)/1000000000,"#.#") &amp; " Bn", IF(_FV(C72,"Net assets",TRUE) &gt; 1000000, "$ " &amp; TEXT(_FV(C72,"Net assets",TRUE)/1000000,"#.#") &amp; " Mn",  IF(_FV(C72,"Net assets",TRUE) &gt; 1000, "$ " &amp; TEXT(_FV(C72,"Net assets",TRUE)/1000,"#.#") &amp; " K", "$ " &amp;  TEXT(_FV(C72,"Net assets",TRUE),"#.#"))))</f>
        <v>$ 404. Mn</v>
      </c>
    </row>
    <row r="73" spans="1:29">
      <c r="A73" s="2" t="s">
        <v>92</v>
      </c>
      <c r="B73" s="2" t="s">
        <v>135</v>
      </c>
      <c r="C73" s="2" t="e" vm="171">
        <v>#VALUE!</v>
      </c>
      <c r="D73" s="7">
        <v>6</v>
      </c>
      <c r="E73" s="2" t="s">
        <v>102</v>
      </c>
      <c r="F73" s="2" t="e" vm="123">
        <v>#VALUE!</v>
      </c>
      <c r="G73" s="2" t="str" cm="1">
        <f t="array" ref="G73">IFERROR(_FV(F73,"Industry"),"Not Applicable")</f>
        <v>Software &amp; IT Services</v>
      </c>
      <c r="H73" s="9" cm="1">
        <f t="array" ref="H73">_FV(F73,"Previous close",TRUE)</f>
        <v>1518.66</v>
      </c>
      <c r="I73" s="9" cm="1">
        <f t="array" ref="I73">_FV(F73,"Open")</f>
        <v>1513.25</v>
      </c>
      <c r="J73" s="9" cm="1">
        <f t="array" ref="J73">_FV(F73,"High")</f>
        <v>1541.34</v>
      </c>
      <c r="K73" s="9" cm="1">
        <f t="array" ref="K73">_FV(F73,"Low")</f>
        <v>1500.72</v>
      </c>
      <c r="L73" s="9" cm="1">
        <f t="array" ref="L73">_FV(F73,"Price")</f>
        <v>1539.01</v>
      </c>
      <c r="M73" s="8" cm="1">
        <f t="array" ref="M73">_FV(F73,"Change")</f>
        <v>20.350000000000001</v>
      </c>
      <c r="N73" s="3" cm="1">
        <f t="array" ref="N73">_FV(F73,"Change (%)",TRUE)</f>
        <v>1.34E-2</v>
      </c>
      <c r="O73" s="10" cm="1">
        <f t="array" ref="O73">_FV(F73,"52 week high",TRUE)</f>
        <v>1539.01</v>
      </c>
      <c r="P73" s="10" cm="1">
        <f t="array" ref="P73">_FV(F73,"52 week low",TRUE)</f>
        <v>1008.87</v>
      </c>
      <c r="Q73" s="10" cm="1">
        <f t="array" ref="Q73">IFERROR(_FV(F73,"P/E",TRUE),"")</f>
        <v>30.658899999999999</v>
      </c>
      <c r="R73" s="4" cm="1">
        <f t="array" ref="R73">IFERROR(_FV(F73,"Beta"),"")</f>
        <v>1.0523</v>
      </c>
      <c r="S73" s="15" cm="1">
        <f t="array" ref="S73">_FV(C73,"Previous close",TRUE)</f>
        <v>60.26</v>
      </c>
      <c r="T73" s="16" cm="1">
        <f t="array" ref="T73">_FV(C73,"Price")</f>
        <v>60.47</v>
      </c>
      <c r="U73" s="16" cm="1">
        <f t="array" ref="U73">_FV(C73,"Change")</f>
        <v>0.21</v>
      </c>
      <c r="V73" s="17" cm="1">
        <f t="array" ref="V73">_FV(C73,"Change (%)",TRUE)</f>
        <v>3.4849999999999998E-3</v>
      </c>
      <c r="W73" s="17" cm="1">
        <f t="array" ref="W73">_FV(C73,"Expense ratio",TRUE)</f>
        <v>2.0000000000000001E-4</v>
      </c>
      <c r="X73" s="17" cm="1">
        <f t="array" ref="X73">_FV(C73,"Return (YTD)",TRUE)</f>
        <v>0.11785</v>
      </c>
      <c r="Y73" s="17" cm="1">
        <f t="array" ref="Y73">_FV(C73,"Return (1y)",TRUE)</f>
        <v>0.22601700000000002</v>
      </c>
      <c r="Z73" s="17" cm="1">
        <f t="array" ref="Z73">_FV(C73,"Return (3y)",TRUE)</f>
        <v>0</v>
      </c>
      <c r="AA73" s="17" cm="1">
        <f t="array" ref="AA73">_FV(C73,"Return (5y)",TRUE)</f>
        <v>0</v>
      </c>
      <c r="AB73" s="18" cm="1">
        <f t="array" ref="AB73">_FV(C73,"Rating")</f>
        <v>0</v>
      </c>
      <c r="AC73" s="19" t="str" cm="1">
        <f t="array" ref="AC73">IF(_FV(C73,"Net assets",TRUE) &gt; 1000000000, "$ " &amp; TEXT(_FV(C73,"Net assets",TRUE)/1000000000,"#.#") &amp; " Bn", IF(_FV(C73,"Net assets",TRUE) &gt; 1000000, "$ " &amp; TEXT(_FV(C73,"Net assets",TRUE)/1000000,"#.#") &amp; " Mn",  IF(_FV(C73,"Net assets",TRUE) &gt; 1000, "$ " &amp; TEXT(_FV(C73,"Net assets",TRUE)/1000,"#.#") &amp; " K", "$ " &amp;  TEXT(_FV(C73,"Net assets",TRUE),"#.#"))))</f>
        <v>$ 404. Mn</v>
      </c>
    </row>
    <row r="74" spans="1:29">
      <c r="A74" s="2" t="s">
        <v>92</v>
      </c>
      <c r="B74" s="2" t="s">
        <v>135</v>
      </c>
      <c r="C74" s="2" t="e" vm="171">
        <v>#VALUE!</v>
      </c>
      <c r="D74" s="7">
        <v>7</v>
      </c>
      <c r="E74" s="2" t="s">
        <v>98</v>
      </c>
      <c r="F74" s="2" t="e" vm="77">
        <v>#VALUE!</v>
      </c>
      <c r="G74" s="2" t="str" cm="1">
        <f t="array" ref="G74">IFERROR(_FV(F74,"Industry"),"Not Applicable")</f>
        <v>Software &amp; IT Services</v>
      </c>
      <c r="H74" s="9" cm="1">
        <f t="array" ref="H74">_FV(F74,"Previous close",TRUE)</f>
        <v>192.21</v>
      </c>
      <c r="I74" s="9" cm="1">
        <f t="array" ref="I74">_FV(F74,"Open")</f>
        <v>191.65</v>
      </c>
      <c r="J74" s="9" cm="1">
        <f t="array" ref="J74">_FV(F74,"High")</f>
        <v>192.82</v>
      </c>
      <c r="K74" s="9" cm="1">
        <f t="array" ref="K74">_FV(F74,"Low")</f>
        <v>189.44</v>
      </c>
      <c r="L74" s="9" cm="1">
        <f t="array" ref="L74">_FV(F74,"Price")</f>
        <v>192.55</v>
      </c>
      <c r="M74" s="8" cm="1">
        <f t="array" ref="M74">_FV(F74,"Change")</f>
        <v>0.34</v>
      </c>
      <c r="N74" s="3" cm="1">
        <f t="array" ref="N74">_FV(F74,"Change (%)",TRUE)</f>
        <v>1.769E-3</v>
      </c>
      <c r="O74" s="10" cm="1">
        <f t="array" ref="O74">_FV(F74,"52 week high",TRUE)</f>
        <v>214.17</v>
      </c>
      <c r="P74" s="10" cm="1">
        <f t="array" ref="P74">_FV(F74,"52 week low",TRUE)</f>
        <v>133.93</v>
      </c>
      <c r="Q74" s="10" cm="1">
        <f t="array" ref="Q74">IFERROR(_FV(F74,"P/E",TRUE),"")</f>
        <v>34.619599999999998</v>
      </c>
      <c r="R74" s="4" cm="1">
        <f t="array" ref="R74">IFERROR(_FV(F74,"Beta"),"")</f>
        <v>0.90549999999999997</v>
      </c>
      <c r="S74" s="15" cm="1">
        <f t="array" ref="S74">_FV(C74,"Previous close",TRUE)</f>
        <v>60.26</v>
      </c>
      <c r="T74" s="16" cm="1">
        <f t="array" ref="T74">_FV(C74,"Price")</f>
        <v>60.47</v>
      </c>
      <c r="U74" s="16" cm="1">
        <f t="array" ref="U74">_FV(C74,"Change")</f>
        <v>0.21</v>
      </c>
      <c r="V74" s="17" cm="1">
        <f t="array" ref="V74">_FV(C74,"Change (%)",TRUE)</f>
        <v>3.4849999999999998E-3</v>
      </c>
      <c r="W74" s="17" cm="1">
        <f t="array" ref="W74">_FV(C74,"Expense ratio",TRUE)</f>
        <v>2.0000000000000001E-4</v>
      </c>
      <c r="X74" s="17" cm="1">
        <f t="array" ref="X74">_FV(C74,"Return (YTD)",TRUE)</f>
        <v>0.11785</v>
      </c>
      <c r="Y74" s="17" cm="1">
        <f t="array" ref="Y74">_FV(C74,"Return (1y)",TRUE)</f>
        <v>0.22601700000000002</v>
      </c>
      <c r="Z74" s="17" cm="1">
        <f t="array" ref="Z74">_FV(C74,"Return (3y)",TRUE)</f>
        <v>0</v>
      </c>
      <c r="AA74" s="17" cm="1">
        <f t="array" ref="AA74">_FV(C74,"Return (5y)",TRUE)</f>
        <v>0</v>
      </c>
      <c r="AB74" s="18" cm="1">
        <f t="array" ref="AB74">_FV(C74,"Rating")</f>
        <v>0</v>
      </c>
      <c r="AC74" s="19" t="str" cm="1">
        <f t="array" ref="AC74">IF(_FV(C74,"Net assets",TRUE) &gt; 1000000000, "$ " &amp; TEXT(_FV(C74,"Net assets",TRUE)/1000000000,"#.#") &amp; " Bn", IF(_FV(C74,"Net assets",TRUE) &gt; 1000000, "$ " &amp; TEXT(_FV(C74,"Net assets",TRUE)/1000000,"#.#") &amp; " Mn",  IF(_FV(C74,"Net assets",TRUE) &gt; 1000, "$ " &amp; TEXT(_FV(C74,"Net assets",TRUE)/1000,"#.#") &amp; " K", "$ " &amp;  TEXT(_FV(C74,"Net assets",TRUE),"#.#"))))</f>
        <v>$ 404. Mn</v>
      </c>
    </row>
    <row r="75" spans="1:29">
      <c r="A75" s="2" t="s">
        <v>92</v>
      </c>
      <c r="B75" s="2" t="s">
        <v>135</v>
      </c>
      <c r="C75" s="2" t="e" vm="171">
        <v>#VALUE!</v>
      </c>
      <c r="D75" s="7">
        <v>8</v>
      </c>
      <c r="E75" s="2" t="s">
        <v>103</v>
      </c>
      <c r="F75" s="2" t="e" vm="74">
        <v>#VALUE!</v>
      </c>
      <c r="G75" s="2" t="str" cm="1">
        <f t="array" ref="G75">IFERROR(_FV(F75,"Industry"),"Not Applicable")</f>
        <v>Healthcare Providers &amp; Services</v>
      </c>
      <c r="H75" s="9" cm="1">
        <f t="array" ref="H75">_FV(F75,"Previous close",TRUE)</f>
        <v>291.16000000000003</v>
      </c>
      <c r="I75" s="9" cm="1">
        <f t="array" ref="I75">_FV(F75,"Open")</f>
        <v>294.24</v>
      </c>
      <c r="J75" s="9" cm="1">
        <f t="array" ref="J75">_FV(F75,"High")</f>
        <v>294.24</v>
      </c>
      <c r="K75" s="9" cm="1">
        <f t="array" ref="K75">_FV(F75,"Low")</f>
        <v>287.10059999999999</v>
      </c>
      <c r="L75" s="9" cm="1">
        <f t="array" ref="L75">_FV(F75,"Price")</f>
        <v>291.23</v>
      </c>
      <c r="M75" s="8" cm="1">
        <f t="array" ref="M75">_FV(F75,"Change")</f>
        <v>7.0000000000000007E-2</v>
      </c>
      <c r="N75" s="3" cm="1">
        <f t="array" ref="N75">_FV(F75,"Change (%)",TRUE)</f>
        <v>2.4039999999999999E-4</v>
      </c>
      <c r="O75" s="10" cm="1">
        <f t="array" ref="O75">_FV(F75,"52 week high",TRUE)</f>
        <v>315.83999999999997</v>
      </c>
      <c r="P75" s="10" cm="1">
        <f t="array" ref="P75">_FV(F75,"52 week low",TRUE)</f>
        <v>187.72</v>
      </c>
      <c r="Q75" s="10" cm="1">
        <f t="array" ref="Q75">IFERROR(_FV(F75,"P/E",TRUE),"")</f>
        <v>20.3857</v>
      </c>
      <c r="R75" s="4" cm="1">
        <f t="array" ref="R75">IFERROR(_FV(F75,"Beta"),"")</f>
        <v>0.71489999999999998</v>
      </c>
      <c r="S75" s="15" cm="1">
        <f t="array" ref="S75">_FV(C75,"Previous close",TRUE)</f>
        <v>60.26</v>
      </c>
      <c r="T75" s="16" cm="1">
        <f t="array" ref="T75">_FV(C75,"Price")</f>
        <v>60.47</v>
      </c>
      <c r="U75" s="16" cm="1">
        <f t="array" ref="U75">_FV(C75,"Change")</f>
        <v>0.21</v>
      </c>
      <c r="V75" s="17" cm="1">
        <f t="array" ref="V75">_FV(C75,"Change (%)",TRUE)</f>
        <v>3.4849999999999998E-3</v>
      </c>
      <c r="W75" s="17" cm="1">
        <f t="array" ref="W75">_FV(C75,"Expense ratio",TRUE)</f>
        <v>2.0000000000000001E-4</v>
      </c>
      <c r="X75" s="17" cm="1">
        <f t="array" ref="X75">_FV(C75,"Return (YTD)",TRUE)</f>
        <v>0.11785</v>
      </c>
      <c r="Y75" s="17" cm="1">
        <f t="array" ref="Y75">_FV(C75,"Return (1y)",TRUE)</f>
        <v>0.22601700000000002</v>
      </c>
      <c r="Z75" s="17" cm="1">
        <f t="array" ref="Z75">_FV(C75,"Return (3y)",TRUE)</f>
        <v>0</v>
      </c>
      <c r="AA75" s="17" cm="1">
        <f t="array" ref="AA75">_FV(C75,"Return (5y)",TRUE)</f>
        <v>0</v>
      </c>
      <c r="AB75" s="18" cm="1">
        <f t="array" ref="AB75">_FV(C75,"Rating")</f>
        <v>0</v>
      </c>
      <c r="AC75" s="19" t="str" cm="1">
        <f t="array" ref="AC75">IF(_FV(C75,"Net assets",TRUE) &gt; 1000000000, "$ " &amp; TEXT(_FV(C75,"Net assets",TRUE)/1000000000,"#.#") &amp; " Bn", IF(_FV(C75,"Net assets",TRUE) &gt; 1000000, "$ " &amp; TEXT(_FV(C75,"Net assets",TRUE)/1000000,"#.#") &amp; " Mn",  IF(_FV(C75,"Net assets",TRUE) &gt; 1000, "$ " &amp; TEXT(_FV(C75,"Net assets",TRUE)/1000,"#.#") &amp; " K", "$ " &amp;  TEXT(_FV(C75,"Net assets",TRUE),"#.#"))))</f>
        <v>$ 404. Mn</v>
      </c>
    </row>
    <row r="76" spans="1:29">
      <c r="A76" s="2" t="s">
        <v>92</v>
      </c>
      <c r="B76" s="2" t="s">
        <v>135</v>
      </c>
      <c r="C76" s="2" t="e" vm="171">
        <v>#VALUE!</v>
      </c>
      <c r="D76" s="7">
        <v>9</v>
      </c>
      <c r="E76" s="2" t="s">
        <v>100</v>
      </c>
      <c r="F76" s="2" t="e" vm="40">
        <v>#VALUE!</v>
      </c>
      <c r="G76" s="2" t="str" cm="1">
        <f t="array" ref="G76">IFERROR(_FV(F76,"Industry"),"Not Applicable")</f>
        <v>Software &amp; IT Services</v>
      </c>
      <c r="H76" s="9" cm="1">
        <f t="array" ref="H76">_FV(F76,"Previous close",TRUE)</f>
        <v>294.58999999999997</v>
      </c>
      <c r="I76" s="9" cm="1">
        <f t="array" ref="I76">_FV(F76,"Open")</f>
        <v>294</v>
      </c>
      <c r="J76" s="9" cm="1">
        <f t="array" ref="J76">_FV(F76,"High")</f>
        <v>296.95999999999998</v>
      </c>
      <c r="K76" s="9" cm="1">
        <f t="array" ref="K76">_FV(F76,"Low")</f>
        <v>291.5</v>
      </c>
      <c r="L76" s="9" cm="1">
        <f t="array" ref="L76">_FV(F76,"Price")</f>
        <v>295.68</v>
      </c>
      <c r="M76" s="8" cm="1">
        <f t="array" ref="M76">_FV(F76,"Change")</f>
        <v>1.0900000000000001</v>
      </c>
      <c r="N76" s="3" cm="1">
        <f t="array" ref="N76">_FV(F76,"Change (%)",TRUE)</f>
        <v>3.7000000000000002E-3</v>
      </c>
      <c r="O76" s="10" cm="1">
        <f t="array" ref="O76">_FV(F76,"52 week high",TRUE)</f>
        <v>347.25</v>
      </c>
      <c r="P76" s="10" cm="1">
        <f t="array" ref="P76">_FV(F76,"52 week low",TRUE)</f>
        <v>199.99</v>
      </c>
      <c r="Q76" s="10" cm="1">
        <f t="array" ref="Q76">IFERROR(_FV(F76,"P/E",TRUE),"")</f>
        <v>37.801200000000001</v>
      </c>
      <c r="R76" s="4" cm="1">
        <f t="array" ref="R76">IFERROR(_FV(F76,"Beta"),"")</f>
        <v>1.0631999999999999</v>
      </c>
      <c r="S76" s="15" cm="1">
        <f t="array" ref="S76">_FV(C76,"Previous close",TRUE)</f>
        <v>60.26</v>
      </c>
      <c r="T76" s="16" cm="1">
        <f t="array" ref="T76">_FV(C76,"Price")</f>
        <v>60.47</v>
      </c>
      <c r="U76" s="16" cm="1">
        <f t="array" ref="U76">_FV(C76,"Change")</f>
        <v>0.21</v>
      </c>
      <c r="V76" s="17" cm="1">
        <f t="array" ref="V76">_FV(C76,"Change (%)",TRUE)</f>
        <v>3.4849999999999998E-3</v>
      </c>
      <c r="W76" s="17" cm="1">
        <f t="array" ref="W76">_FV(C76,"Expense ratio",TRUE)</f>
        <v>2.0000000000000001E-4</v>
      </c>
      <c r="X76" s="17" cm="1">
        <f t="array" ref="X76">_FV(C76,"Return (YTD)",TRUE)</f>
        <v>0.11785</v>
      </c>
      <c r="Y76" s="17" cm="1">
        <f t="array" ref="Y76">_FV(C76,"Return (1y)",TRUE)</f>
        <v>0.22601700000000002</v>
      </c>
      <c r="Z76" s="17" cm="1">
        <f t="array" ref="Z76">_FV(C76,"Return (3y)",TRUE)</f>
        <v>0</v>
      </c>
      <c r="AA76" s="17" cm="1">
        <f t="array" ref="AA76">_FV(C76,"Return (5y)",TRUE)</f>
        <v>0</v>
      </c>
      <c r="AB76" s="18" cm="1">
        <f t="array" ref="AB76">_FV(C76,"Rating")</f>
        <v>0</v>
      </c>
      <c r="AC76" s="19" t="str" cm="1">
        <f t="array" ref="AC76">IF(_FV(C76,"Net assets",TRUE) &gt; 1000000000, "$ " &amp; TEXT(_FV(C76,"Net assets",TRUE)/1000000000,"#.#") &amp; " Bn", IF(_FV(C76,"Net assets",TRUE) &gt; 1000000, "$ " &amp; TEXT(_FV(C76,"Net assets",TRUE)/1000000,"#.#") &amp; " Mn",  IF(_FV(C76,"Net assets",TRUE) &gt; 1000, "$ " &amp; TEXT(_FV(C76,"Net assets",TRUE)/1000,"#.#") &amp; " K", "$ " &amp;  TEXT(_FV(C76,"Net assets",TRUE),"#.#"))))</f>
        <v>$ 404. Mn</v>
      </c>
    </row>
    <row r="77" spans="1:29">
      <c r="A77" s="2" t="s">
        <v>92</v>
      </c>
      <c r="B77" s="2" t="s">
        <v>135</v>
      </c>
      <c r="C77" s="2" t="e" vm="171">
        <v>#VALUE!</v>
      </c>
      <c r="D77" s="7">
        <v>10</v>
      </c>
      <c r="E77" s="2" t="s">
        <v>99</v>
      </c>
      <c r="F77" s="2" t="e" vm="127">
        <v>#VALUE!</v>
      </c>
      <c r="G77" s="2" t="str" cm="1">
        <f t="array" ref="G77">IFERROR(_FV(F77,"Industry"),"Not Applicable")</f>
        <v>Specialty Retailers</v>
      </c>
      <c r="H77" s="9" cm="1">
        <f t="array" ref="H77">_FV(F77,"Previous close",TRUE)</f>
        <v>247.96</v>
      </c>
      <c r="I77" s="9" cm="1">
        <f t="array" ref="I77">_FV(F77,"Open")</f>
        <v>248.29</v>
      </c>
      <c r="J77" s="9" cm="1">
        <f t="array" ref="J77">_FV(F77,"High")</f>
        <v>250.33</v>
      </c>
      <c r="K77" s="9" cm="1">
        <f t="array" ref="K77">_FV(F77,"Low")</f>
        <v>246.63499999999999</v>
      </c>
      <c r="L77" s="9" cm="1">
        <f t="array" ref="L77">_FV(F77,"Price")</f>
        <v>250.11</v>
      </c>
      <c r="M77" s="8" cm="1">
        <f t="array" ref="M77">_FV(F77,"Change")</f>
        <v>2.15</v>
      </c>
      <c r="N77" s="3" cm="1">
        <f t="array" ref="N77">_FV(F77,"Change (%)",TRUE)</f>
        <v>8.6709999999999999E-3</v>
      </c>
      <c r="O77" s="10" cm="1">
        <f t="array" ref="O77">_FV(F77,"52 week high",TRUE)</f>
        <v>259.2867</v>
      </c>
      <c r="P77" s="10" cm="1">
        <f t="array" ref="P77">_FV(F77,"52 week low",TRUE)</f>
        <v>140.63</v>
      </c>
      <c r="Q77" s="10" cm="1">
        <f t="array" ref="Q77">IFERROR(_FV(F77,"P/E",TRUE),"")</f>
        <v>24.644400000000001</v>
      </c>
      <c r="R77" s="4" cm="1">
        <f t="array" ref="R77">IFERROR(_FV(F77,"Beta"),"")</f>
        <v>1.0510999999999999</v>
      </c>
      <c r="S77" s="15" cm="1">
        <f t="array" ref="S77">_FV(C77,"Previous close",TRUE)</f>
        <v>60.26</v>
      </c>
      <c r="T77" s="16" cm="1">
        <f t="array" ref="T77">_FV(C77,"Price")</f>
        <v>60.47</v>
      </c>
      <c r="U77" s="16" cm="1">
        <f t="array" ref="U77">_FV(C77,"Change")</f>
        <v>0.21</v>
      </c>
      <c r="V77" s="17" cm="1">
        <f t="array" ref="V77">_FV(C77,"Change (%)",TRUE)</f>
        <v>3.4849999999999998E-3</v>
      </c>
      <c r="W77" s="17" cm="1">
        <f t="array" ref="W77">_FV(C77,"Expense ratio",TRUE)</f>
        <v>2.0000000000000001E-4</v>
      </c>
      <c r="X77" s="17" cm="1">
        <f t="array" ref="X77">_FV(C77,"Return (YTD)",TRUE)</f>
        <v>0.11785</v>
      </c>
      <c r="Y77" s="17" cm="1">
        <f t="array" ref="Y77">_FV(C77,"Return (1y)",TRUE)</f>
        <v>0.22601700000000002</v>
      </c>
      <c r="Z77" s="17" cm="1">
        <f t="array" ref="Z77">_FV(C77,"Return (3y)",TRUE)</f>
        <v>0</v>
      </c>
      <c r="AA77" s="17" cm="1">
        <f t="array" ref="AA77">_FV(C77,"Return (5y)",TRUE)</f>
        <v>0</v>
      </c>
      <c r="AB77" s="18" cm="1">
        <f t="array" ref="AB77">_FV(C77,"Rating")</f>
        <v>0</v>
      </c>
      <c r="AC77" s="19" t="str" cm="1">
        <f t="array" ref="AC77">IF(_FV(C77,"Net assets",TRUE) &gt; 1000000000, "$ " &amp; TEXT(_FV(C77,"Net assets",TRUE)/1000000000,"#.#") &amp; " Bn", IF(_FV(C77,"Net assets",TRUE) &gt; 1000000, "$ " &amp; TEXT(_FV(C77,"Net assets",TRUE)/1000000,"#.#") &amp; " Mn",  IF(_FV(C77,"Net assets",TRUE) &gt; 1000, "$ " &amp; TEXT(_FV(C77,"Net assets",TRUE)/1000,"#.#") &amp; " K", "$ " &amp;  TEXT(_FV(C77,"Net assets",TRUE),"#.#"))))</f>
        <v>$ 404. Mn</v>
      </c>
    </row>
    <row r="78" spans="1:29">
      <c r="A78" s="2" t="s">
        <v>92</v>
      </c>
      <c r="B78" s="2" t="s">
        <v>135</v>
      </c>
      <c r="C78" s="2" t="e" vm="171">
        <v>#VALUE!</v>
      </c>
      <c r="D78" s="7">
        <v>11</v>
      </c>
      <c r="E78" s="2" t="s">
        <v>136</v>
      </c>
      <c r="F78" s="2" t="e" vm="124">
        <v>#VALUE!</v>
      </c>
      <c r="G78" s="2" t="str" cm="1">
        <f t="array" ref="G78">IFERROR(_FV(F78,"Industry"),"Not Applicable")</f>
        <v>Aerospace &amp; Defense</v>
      </c>
      <c r="H78" s="9" cm="1">
        <f t="array" ref="H78">_FV(F78,"Previous close",TRUE)</f>
        <v>173.28</v>
      </c>
      <c r="I78" s="9" cm="1">
        <f t="array" ref="I78">_FV(F78,"Open")</f>
        <v>171.7</v>
      </c>
      <c r="J78" s="9" cm="1">
        <f t="array" ref="J78">_FV(F78,"High")</f>
        <v>179.32509999999999</v>
      </c>
      <c r="K78" s="9" cm="1">
        <f t="array" ref="K78">_FV(F78,"Low")</f>
        <v>169.75</v>
      </c>
      <c r="L78" s="9" cm="1">
        <f t="array" ref="L78">_FV(F78,"Price")</f>
        <v>178.44</v>
      </c>
      <c r="M78" s="8" cm="1">
        <f t="array" ref="M78">_FV(F78,"Change")</f>
        <v>5.16</v>
      </c>
      <c r="N78" s="3" cm="1">
        <f t="array" ref="N78">_FV(F78,"Change (%)",TRUE)</f>
        <v>2.9777999999999999E-2</v>
      </c>
      <c r="O78" s="10" cm="1">
        <f t="array" ref="O78">_FV(F78,"52 week high",TRUE)</f>
        <v>391</v>
      </c>
      <c r="P78" s="10" cm="1">
        <f t="array" ref="P78">_FV(F78,"52 week low",TRUE)</f>
        <v>89</v>
      </c>
      <c r="Q78" s="10" cm="1">
        <f t="array" ref="Q78">IFERROR(_FV(F78,"P/E",TRUE),"")</f>
        <v>0</v>
      </c>
      <c r="R78" s="4" cm="1">
        <f t="array" ref="R78">IFERROR(_FV(F78,"Beta"),"")</f>
        <v>1.4601</v>
      </c>
      <c r="S78" s="15" cm="1">
        <f t="array" ref="S78">_FV(C78,"Previous close",TRUE)</f>
        <v>60.26</v>
      </c>
      <c r="T78" s="16" cm="1">
        <f t="array" ref="T78">_FV(C78,"Price")</f>
        <v>60.47</v>
      </c>
      <c r="U78" s="16" cm="1">
        <f t="array" ref="U78">_FV(C78,"Change")</f>
        <v>0.21</v>
      </c>
      <c r="V78" s="17" cm="1">
        <f t="array" ref="V78">_FV(C78,"Change (%)",TRUE)</f>
        <v>3.4849999999999998E-3</v>
      </c>
      <c r="W78" s="17" cm="1">
        <f t="array" ref="W78">_FV(C78,"Expense ratio",TRUE)</f>
        <v>2.0000000000000001E-4</v>
      </c>
      <c r="X78" s="17" cm="1">
        <f t="array" ref="X78">_FV(C78,"Return (YTD)",TRUE)</f>
        <v>0.11785</v>
      </c>
      <c r="Y78" s="17" cm="1">
        <f t="array" ref="Y78">_FV(C78,"Return (1y)",TRUE)</f>
        <v>0.22601700000000002</v>
      </c>
      <c r="Z78" s="17" cm="1">
        <f t="array" ref="Z78">_FV(C78,"Return (3y)",TRUE)</f>
        <v>0</v>
      </c>
      <c r="AA78" s="17" cm="1">
        <f t="array" ref="AA78">_FV(C78,"Return (5y)",TRUE)</f>
        <v>0</v>
      </c>
      <c r="AB78" s="18" cm="1">
        <f t="array" ref="AB78">_FV(C78,"Rating")</f>
        <v>0</v>
      </c>
      <c r="AC78" s="19" t="str" cm="1">
        <f t="array" ref="AC78">IF(_FV(C78,"Net assets",TRUE) &gt; 1000000000, "$ " &amp; TEXT(_FV(C78,"Net assets",TRUE)/1000000000,"#.#") &amp; " Bn", IF(_FV(C78,"Net assets",TRUE) &gt; 1000000, "$ " &amp; TEXT(_FV(C78,"Net assets",TRUE)/1000000,"#.#") &amp; " Mn",  IF(_FV(C78,"Net assets",TRUE) &gt; 1000, "$ " &amp; TEXT(_FV(C78,"Net assets",TRUE)/1000,"#.#") &amp; " K", "$ " &amp;  TEXT(_FV(C78,"Net assets",TRUE),"#.#"))))</f>
        <v>$ 404. Mn</v>
      </c>
    </row>
    <row r="79" spans="1:29">
      <c r="A79" s="2" t="s">
        <v>92</v>
      </c>
      <c r="B79" s="2" t="s">
        <v>135</v>
      </c>
      <c r="C79" s="2" t="e" vm="171">
        <v>#VALUE!</v>
      </c>
      <c r="D79" s="7">
        <v>12</v>
      </c>
      <c r="E79" s="2" t="s">
        <v>137</v>
      </c>
      <c r="F79" s="2" t="e" vm="17">
        <v>#VALUE!</v>
      </c>
      <c r="G79" s="2" t="str" cm="1">
        <f t="array" ref="G79">IFERROR(_FV(F79,"Industry"),"Not Applicable")</f>
        <v>Communications &amp; Networking</v>
      </c>
      <c r="H79" s="9" cm="1">
        <f t="array" ref="H79">_FV(F79,"Previous close",TRUE)</f>
        <v>46.7</v>
      </c>
      <c r="I79" s="9" cm="1">
        <f t="array" ref="I79">_FV(F79,"Open")</f>
        <v>46.73</v>
      </c>
      <c r="J79" s="9" cm="1">
        <f t="array" ref="J79">_FV(F79,"High")</f>
        <v>46.92</v>
      </c>
      <c r="K79" s="9" cm="1">
        <f t="array" ref="K79">_FV(F79,"Low")</f>
        <v>46.236600000000003</v>
      </c>
      <c r="L79" s="9" cm="1">
        <f t="array" ref="L79">_FV(F79,"Price")</f>
        <v>46.66</v>
      </c>
      <c r="M79" s="8" cm="1">
        <f t="array" ref="M79">_FV(F79,"Change")</f>
        <v>-0.04</v>
      </c>
      <c r="N79" s="3" cm="1">
        <f t="array" ref="N79">_FV(F79,"Change (%)",TRUE)</f>
        <v>-8.5650000000000006E-4</v>
      </c>
      <c r="O79" s="10" cm="1">
        <f t="array" ref="O79">_FV(F79,"52 week high",TRUE)</f>
        <v>58.26</v>
      </c>
      <c r="P79" s="10" cm="1">
        <f t="array" ref="P79">_FV(F79,"52 week low",TRUE)</f>
        <v>32.400100000000002</v>
      </c>
      <c r="Q79" s="10" cm="1">
        <f t="array" ref="Q79">IFERROR(_FV(F79,"P/E",TRUE),"")</f>
        <v>17.175999999999998</v>
      </c>
      <c r="R79" s="4" cm="1">
        <f t="array" ref="R79">IFERROR(_FV(F79,"Beta"),"")</f>
        <v>0.95179999999999998</v>
      </c>
      <c r="S79" s="15" cm="1">
        <f t="array" ref="S79">_FV(C79,"Previous close",TRUE)</f>
        <v>60.26</v>
      </c>
      <c r="T79" s="16" cm="1">
        <f t="array" ref="T79">_FV(C79,"Price")</f>
        <v>60.47</v>
      </c>
      <c r="U79" s="16" cm="1">
        <f t="array" ref="U79">_FV(C79,"Change")</f>
        <v>0.21</v>
      </c>
      <c r="V79" s="17" cm="1">
        <f t="array" ref="V79">_FV(C79,"Change (%)",TRUE)</f>
        <v>3.4849999999999998E-3</v>
      </c>
      <c r="W79" s="17" cm="1">
        <f t="array" ref="W79">_FV(C79,"Expense ratio",TRUE)</f>
        <v>2.0000000000000001E-4</v>
      </c>
      <c r="X79" s="17" cm="1">
        <f t="array" ref="X79">_FV(C79,"Return (YTD)",TRUE)</f>
        <v>0.11785</v>
      </c>
      <c r="Y79" s="17" cm="1">
        <f t="array" ref="Y79">_FV(C79,"Return (1y)",TRUE)</f>
        <v>0.22601700000000002</v>
      </c>
      <c r="Z79" s="17" cm="1">
        <f t="array" ref="Z79">_FV(C79,"Return (3y)",TRUE)</f>
        <v>0</v>
      </c>
      <c r="AA79" s="17" cm="1">
        <f t="array" ref="AA79">_FV(C79,"Return (5y)",TRUE)</f>
        <v>0</v>
      </c>
      <c r="AB79" s="18" cm="1">
        <f t="array" ref="AB79">_FV(C79,"Rating")</f>
        <v>0</v>
      </c>
      <c r="AC79" s="19" t="str" cm="1">
        <f t="array" ref="AC79">IF(_FV(C79,"Net assets",TRUE) &gt; 1000000000, "$ " &amp; TEXT(_FV(C79,"Net assets",TRUE)/1000000000,"#.#") &amp; " Bn", IF(_FV(C79,"Net assets",TRUE) &gt; 1000000, "$ " &amp; TEXT(_FV(C79,"Net assets",TRUE)/1000000,"#.#") &amp; " Mn",  IF(_FV(C79,"Net assets",TRUE) &gt; 1000, "$ " &amp; TEXT(_FV(C79,"Net assets",TRUE)/1000,"#.#") &amp; " K", "$ " &amp;  TEXT(_FV(C79,"Net assets",TRUE),"#.#"))))</f>
        <v>$ 404. Mn</v>
      </c>
    </row>
    <row r="80" spans="1:29">
      <c r="A80" s="2" t="s">
        <v>92</v>
      </c>
      <c r="B80" s="2" t="s">
        <v>135</v>
      </c>
      <c r="C80" s="2" t="e" vm="171">
        <v>#VALUE!</v>
      </c>
      <c r="D80" s="7">
        <v>13</v>
      </c>
      <c r="E80" s="2" t="s">
        <v>138</v>
      </c>
      <c r="F80" s="2" t="e" vm="49">
        <v>#VALUE!</v>
      </c>
      <c r="G80" s="2" t="str" cm="1">
        <f t="array" ref="G80">IFERROR(_FV(F80,"Industry"),"Not Applicable")</f>
        <v>Semiconductors &amp; Semiconductor Equipment</v>
      </c>
      <c r="H80" s="9" cm="1">
        <f t="array" ref="H80">_FV(F80,"Previous close",TRUE)</f>
        <v>420.36</v>
      </c>
      <c r="I80" s="9" cm="1">
        <f t="array" ref="I80">_FV(F80,"Open")</f>
        <v>423.55</v>
      </c>
      <c r="J80" s="9" cm="1">
        <f t="array" ref="J80">_FV(F80,"High")</f>
        <v>426.21</v>
      </c>
      <c r="K80" s="9" cm="1">
        <f t="array" ref="K80">_FV(F80,"Low")</f>
        <v>415.15</v>
      </c>
      <c r="L80" s="9" cm="1">
        <f t="array" ref="L80">_FV(F80,"Price")</f>
        <v>419.17</v>
      </c>
      <c r="M80" s="8" cm="1">
        <f t="array" ref="M80">_FV(F80,"Change")</f>
        <v>-1.19</v>
      </c>
      <c r="N80" s="3" cm="1">
        <f t="array" ref="N80">_FV(F80,"Change (%)",TRUE)</f>
        <v>-2.8310000000000002E-3</v>
      </c>
      <c r="O80" s="10" cm="1">
        <f t="array" ref="O80">_FV(F80,"52 week high",TRUE)</f>
        <v>422.8</v>
      </c>
      <c r="P80" s="10" cm="1">
        <f t="array" ref="P80">_FV(F80,"52 week low",TRUE)</f>
        <v>147.39400000000001</v>
      </c>
      <c r="Q80" s="10" cm="1">
        <f t="array" ref="Q80">IFERROR(_FV(F80,"P/E",TRUE),"")</f>
        <v>78.477099999999993</v>
      </c>
      <c r="R80" s="4" cm="1">
        <f t="array" ref="R80">IFERROR(_FV(F80,"Beta"),"")</f>
        <v>1.3552999999999999</v>
      </c>
      <c r="S80" s="15" cm="1">
        <f t="array" ref="S80">_FV(C80,"Previous close",TRUE)</f>
        <v>60.26</v>
      </c>
      <c r="T80" s="16" cm="1">
        <f t="array" ref="T80">_FV(C80,"Price")</f>
        <v>60.47</v>
      </c>
      <c r="U80" s="16" cm="1">
        <f t="array" ref="U80">_FV(C80,"Change")</f>
        <v>0.21</v>
      </c>
      <c r="V80" s="17" cm="1">
        <f t="array" ref="V80">_FV(C80,"Change (%)",TRUE)</f>
        <v>3.4849999999999998E-3</v>
      </c>
      <c r="W80" s="17" cm="1">
        <f t="array" ref="W80">_FV(C80,"Expense ratio",TRUE)</f>
        <v>2.0000000000000001E-4</v>
      </c>
      <c r="X80" s="17" cm="1">
        <f t="array" ref="X80">_FV(C80,"Return (YTD)",TRUE)</f>
        <v>0.11785</v>
      </c>
      <c r="Y80" s="17" cm="1">
        <f t="array" ref="Y80">_FV(C80,"Return (1y)",TRUE)</f>
        <v>0.22601700000000002</v>
      </c>
      <c r="Z80" s="17" cm="1">
        <f t="array" ref="Z80">_FV(C80,"Return (3y)",TRUE)</f>
        <v>0</v>
      </c>
      <c r="AA80" s="17" cm="1">
        <f t="array" ref="AA80">_FV(C80,"Return (5y)",TRUE)</f>
        <v>0</v>
      </c>
      <c r="AB80" s="18" cm="1">
        <f t="array" ref="AB80">_FV(C80,"Rating")</f>
        <v>0</v>
      </c>
      <c r="AC80" s="19" t="str" cm="1">
        <f t="array" ref="AC80">IF(_FV(C80,"Net assets",TRUE) &gt; 1000000000, "$ " &amp; TEXT(_FV(C80,"Net assets",TRUE)/1000000000,"#.#") &amp; " Bn", IF(_FV(C80,"Net assets",TRUE) &gt; 1000000, "$ " &amp; TEXT(_FV(C80,"Net assets",TRUE)/1000000,"#.#") &amp; " Mn",  IF(_FV(C80,"Net assets",TRUE) &gt; 1000, "$ " &amp; TEXT(_FV(C80,"Net assets",TRUE)/1000,"#.#") &amp; " K", "$ " &amp;  TEXT(_FV(C80,"Net assets",TRUE),"#.#"))))</f>
        <v>$ 404. Mn</v>
      </c>
    </row>
    <row r="81" spans="1:29">
      <c r="A81" s="2" t="s">
        <v>92</v>
      </c>
      <c r="B81" s="2" t="s">
        <v>135</v>
      </c>
      <c r="C81" s="2" t="e" vm="171">
        <v>#VALUE!</v>
      </c>
      <c r="D81" s="7">
        <v>14</v>
      </c>
      <c r="E81" s="2" t="s">
        <v>104</v>
      </c>
      <c r="F81" s="2" t="e" vm="128">
        <v>#VALUE!</v>
      </c>
      <c r="G81" s="2" t="str" cm="1">
        <f t="array" ref="G81">IFERROR(_FV(F81,"Industry"),"Not Applicable")</f>
        <v>Pharmaceuticals</v>
      </c>
      <c r="H81" s="9" cm="1">
        <f t="array" ref="H81">_FV(F81,"Previous close",TRUE)</f>
        <v>76.69</v>
      </c>
      <c r="I81" s="9" cm="1">
        <f t="array" ref="I81">_FV(F81,"Open")</f>
        <v>76.75</v>
      </c>
      <c r="J81" s="9" cm="1">
        <f t="array" ref="J81">_FV(F81,"High")</f>
        <v>77.349999999999994</v>
      </c>
      <c r="K81" s="9" cm="1">
        <f t="array" ref="K81">_FV(F81,"Low")</f>
        <v>76.400000000000006</v>
      </c>
      <c r="L81" s="9" cm="1">
        <f t="array" ref="L81">_FV(F81,"Price")</f>
        <v>76.73</v>
      </c>
      <c r="M81" s="8" cm="1">
        <f t="array" ref="M81">_FV(F81,"Change")</f>
        <v>0.04</v>
      </c>
      <c r="N81" s="3" cm="1">
        <f t="array" ref="N81">_FV(F81,"Change (%)",TRUE)</f>
        <v>5.2159999999999999E-4</v>
      </c>
      <c r="O81" s="10" cm="1">
        <f t="array" ref="O81">_FV(F81,"52 week high",TRUE)</f>
        <v>92.64</v>
      </c>
      <c r="P81" s="10" cm="1">
        <f t="array" ref="P81">_FV(F81,"52 week low",TRUE)</f>
        <v>65.25</v>
      </c>
      <c r="Q81" s="10" cm="1">
        <f t="array" ref="Q81">IFERROR(_FV(F81,"P/E",TRUE),"")</f>
        <v>19.293900000000001</v>
      </c>
      <c r="R81" s="4" cm="1">
        <f t="array" ref="R81">IFERROR(_FV(F81,"Beta"),"")</f>
        <v>0.4829</v>
      </c>
      <c r="S81" s="15" cm="1">
        <f t="array" ref="S81">_FV(C81,"Previous close",TRUE)</f>
        <v>60.26</v>
      </c>
      <c r="T81" s="16" cm="1">
        <f t="array" ref="T81">_FV(C81,"Price")</f>
        <v>60.47</v>
      </c>
      <c r="U81" s="16" cm="1">
        <f t="array" ref="U81">_FV(C81,"Change")</f>
        <v>0.21</v>
      </c>
      <c r="V81" s="17" cm="1">
        <f t="array" ref="V81">_FV(C81,"Change (%)",TRUE)</f>
        <v>3.4849999999999998E-3</v>
      </c>
      <c r="W81" s="17" cm="1">
        <f t="array" ref="W81">_FV(C81,"Expense ratio",TRUE)</f>
        <v>2.0000000000000001E-4</v>
      </c>
      <c r="X81" s="17" cm="1">
        <f t="array" ref="X81">_FV(C81,"Return (YTD)",TRUE)</f>
        <v>0.11785</v>
      </c>
      <c r="Y81" s="17" cm="1">
        <f t="array" ref="Y81">_FV(C81,"Return (1y)",TRUE)</f>
        <v>0.22601700000000002</v>
      </c>
      <c r="Z81" s="17" cm="1">
        <f t="array" ref="Z81">_FV(C81,"Return (3y)",TRUE)</f>
        <v>0</v>
      </c>
      <c r="AA81" s="17" cm="1">
        <f t="array" ref="AA81">_FV(C81,"Return (5y)",TRUE)</f>
        <v>0</v>
      </c>
      <c r="AB81" s="18" cm="1">
        <f t="array" ref="AB81">_FV(C81,"Rating")</f>
        <v>0</v>
      </c>
      <c r="AC81" s="19" t="str" cm="1">
        <f t="array" ref="AC81">IF(_FV(C81,"Net assets",TRUE) &gt; 1000000000, "$ " &amp; TEXT(_FV(C81,"Net assets",TRUE)/1000000000,"#.#") &amp; " Bn", IF(_FV(C81,"Net assets",TRUE) &gt; 1000000, "$ " &amp; TEXT(_FV(C81,"Net assets",TRUE)/1000000,"#.#") &amp; " Mn",  IF(_FV(C81,"Net assets",TRUE) &gt; 1000, "$ " &amp; TEXT(_FV(C81,"Net assets",TRUE)/1000,"#.#") &amp; " K", "$ " &amp;  TEXT(_FV(C81,"Net assets",TRUE),"#.#"))))</f>
        <v>$ 404. Mn</v>
      </c>
    </row>
  </sheetData>
  <autoFilter ref="A1:AC81" xr:uid="{1B1D6232-96C5-4E81-B395-45C10A114F00}">
    <filterColumn colId="0">
      <filters>
        <filter val="Large Growth"/>
      </filters>
    </filterColumn>
  </autoFilter>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5D6F-E875-43E9-8129-50E630CD10D2}">
  <dimension ref="A1:S27"/>
  <sheetViews>
    <sheetView topLeftCell="J1" workbookViewId="0">
      <selection activeCell="T16" sqref="T16"/>
    </sheetView>
  </sheetViews>
  <sheetFormatPr defaultRowHeight="15"/>
  <cols>
    <col min="1" max="1" width="26.140625" bestFit="1" customWidth="1"/>
    <col min="7" max="7" width="64.42578125" bestFit="1" customWidth="1"/>
    <col min="8" max="8" width="9.28515625" style="57" bestFit="1" customWidth="1"/>
    <col min="9" max="9" width="11.140625" customWidth="1"/>
    <col min="13" max="14" width="10.42578125" customWidth="1"/>
    <col min="15" max="15" width="16.140625" style="58" bestFit="1" customWidth="1"/>
    <col min="16" max="16" width="10.42578125" style="56" customWidth="1"/>
    <col min="17" max="17" width="10.42578125" style="85" customWidth="1"/>
    <col min="18" max="18" width="11.28515625" style="85" bestFit="1" customWidth="1"/>
    <col min="19" max="19" width="27" customWidth="1"/>
  </cols>
  <sheetData>
    <row r="1" spans="1:19">
      <c r="A1" s="26" t="s">
        <v>139</v>
      </c>
      <c r="B1" s="27">
        <v>0.25</v>
      </c>
      <c r="C1" s="26">
        <f>B1*2000</f>
        <v>500</v>
      </c>
      <c r="G1" s="33" t="s">
        <v>140</v>
      </c>
      <c r="O1" s="82" t="s">
        <v>139</v>
      </c>
      <c r="P1" s="83">
        <v>0.2</v>
      </c>
      <c r="Q1" s="84">
        <f>P1*1000</f>
        <v>200</v>
      </c>
      <c r="R1" s="84">
        <f>Q1*12</f>
        <v>2400</v>
      </c>
      <c r="S1" s="26" t="s">
        <v>141</v>
      </c>
    </row>
    <row r="2" spans="1:19">
      <c r="A2" s="26" t="s">
        <v>142</v>
      </c>
      <c r="B2" s="27">
        <v>0.15</v>
      </c>
      <c r="C2" s="26">
        <f t="shared" ref="C2:C7" si="0">B2*2000</f>
        <v>300</v>
      </c>
      <c r="G2" t="s">
        <v>27</v>
      </c>
      <c r="H2" s="57">
        <v>0.34</v>
      </c>
      <c r="I2">
        <f>H2*2000</f>
        <v>680</v>
      </c>
      <c r="O2" s="82" t="s">
        <v>19</v>
      </c>
      <c r="P2" s="27">
        <v>0.16</v>
      </c>
      <c r="Q2" s="84">
        <f t="shared" ref="Q2:Q8" si="1">P2*1000</f>
        <v>160</v>
      </c>
      <c r="R2" s="84">
        <f t="shared" ref="R2:R9" si="2">Q2*12</f>
        <v>1920</v>
      </c>
      <c r="S2" s="26" t="s">
        <v>143</v>
      </c>
    </row>
    <row r="3" spans="1:19">
      <c r="A3" s="26" t="s">
        <v>144</v>
      </c>
      <c r="B3" s="27">
        <v>0.1</v>
      </c>
      <c r="C3" s="26">
        <f t="shared" si="0"/>
        <v>200</v>
      </c>
      <c r="G3" t="s">
        <v>145</v>
      </c>
      <c r="H3" s="57">
        <v>0.17</v>
      </c>
      <c r="I3">
        <f t="shared" ref="I3:I12" si="3">H3*2000</f>
        <v>340</v>
      </c>
      <c r="O3" s="82" t="s">
        <v>20</v>
      </c>
      <c r="P3" s="27">
        <v>0.16</v>
      </c>
      <c r="Q3" s="84">
        <f t="shared" si="1"/>
        <v>160</v>
      </c>
      <c r="R3" s="84">
        <f t="shared" si="2"/>
        <v>1920</v>
      </c>
      <c r="S3" s="26" t="s">
        <v>146</v>
      </c>
    </row>
    <row r="4" spans="1:19">
      <c r="A4" s="26" t="s">
        <v>147</v>
      </c>
      <c r="B4" s="27">
        <v>0.1</v>
      </c>
      <c r="C4" s="26">
        <f t="shared" si="0"/>
        <v>200</v>
      </c>
      <c r="G4" t="s">
        <v>148</v>
      </c>
      <c r="H4" s="57">
        <v>0.14000000000000001</v>
      </c>
      <c r="I4">
        <f t="shared" si="3"/>
        <v>280</v>
      </c>
      <c r="O4" s="82" t="s">
        <v>149</v>
      </c>
      <c r="P4" s="27">
        <v>0.15</v>
      </c>
      <c r="Q4" s="84">
        <f>P4*1000</f>
        <v>150</v>
      </c>
      <c r="R4" s="84">
        <f>Q4*12</f>
        <v>1800</v>
      </c>
      <c r="S4" s="88"/>
    </row>
    <row r="5" spans="1:19">
      <c r="A5" s="26" t="s">
        <v>150</v>
      </c>
      <c r="B5" s="27">
        <v>0.15</v>
      </c>
      <c r="C5" s="26">
        <f t="shared" si="0"/>
        <v>300</v>
      </c>
      <c r="G5" t="s">
        <v>151</v>
      </c>
      <c r="H5" s="57">
        <v>0.12909999999999999</v>
      </c>
      <c r="I5">
        <f t="shared" si="3"/>
        <v>258.2</v>
      </c>
      <c r="O5" s="82" t="s">
        <v>152</v>
      </c>
      <c r="P5" s="27">
        <v>0.11</v>
      </c>
      <c r="Q5" s="84">
        <f t="shared" si="1"/>
        <v>110</v>
      </c>
      <c r="R5" s="87">
        <f t="shared" si="2"/>
        <v>1320</v>
      </c>
      <c r="S5" s="86" t="s">
        <v>153</v>
      </c>
    </row>
    <row r="6" spans="1:19">
      <c r="A6" s="26" t="s">
        <v>154</v>
      </c>
      <c r="B6" s="27">
        <v>0.1</v>
      </c>
      <c r="C6" s="26">
        <f t="shared" si="0"/>
        <v>200</v>
      </c>
      <c r="G6" t="s">
        <v>155</v>
      </c>
      <c r="H6" s="57">
        <v>0.11899999999999999</v>
      </c>
      <c r="I6">
        <f t="shared" si="3"/>
        <v>238</v>
      </c>
      <c r="O6" s="82" t="s">
        <v>156</v>
      </c>
      <c r="P6" s="27">
        <v>0.08</v>
      </c>
      <c r="Q6" s="84">
        <f t="shared" si="1"/>
        <v>80</v>
      </c>
      <c r="R6" s="84">
        <f t="shared" si="2"/>
        <v>960</v>
      </c>
      <c r="S6" s="89" t="s">
        <v>157</v>
      </c>
    </row>
    <row r="7" spans="1:19">
      <c r="A7" s="26" t="s">
        <v>158</v>
      </c>
      <c r="B7" s="27">
        <v>0.15</v>
      </c>
      <c r="C7" s="26">
        <f t="shared" si="0"/>
        <v>300</v>
      </c>
      <c r="G7" t="s">
        <v>21</v>
      </c>
      <c r="H7" s="57">
        <v>0.05</v>
      </c>
      <c r="I7">
        <f t="shared" si="3"/>
        <v>100</v>
      </c>
      <c r="O7" s="82" t="s">
        <v>159</v>
      </c>
      <c r="P7" s="27">
        <v>7.0000000000000007E-2</v>
      </c>
      <c r="Q7" s="84">
        <f t="shared" si="1"/>
        <v>70</v>
      </c>
      <c r="R7" s="84">
        <f t="shared" si="2"/>
        <v>840</v>
      </c>
      <c r="S7" s="26"/>
    </row>
    <row r="8" spans="1:19">
      <c r="A8" s="26" t="s">
        <v>36</v>
      </c>
      <c r="B8" s="27">
        <v>1</v>
      </c>
      <c r="C8" s="26">
        <f>SUM(C1:C7)</f>
        <v>2000</v>
      </c>
      <c r="G8" t="s">
        <v>160</v>
      </c>
      <c r="H8" s="57">
        <v>0.03</v>
      </c>
      <c r="I8">
        <f t="shared" si="3"/>
        <v>60</v>
      </c>
      <c r="O8" s="82" t="s">
        <v>161</v>
      </c>
      <c r="P8" s="27">
        <v>7.0000000000000007E-2</v>
      </c>
      <c r="Q8" s="84">
        <f t="shared" si="1"/>
        <v>70</v>
      </c>
      <c r="R8" s="84">
        <f t="shared" si="2"/>
        <v>840</v>
      </c>
      <c r="S8" s="26" t="s">
        <v>162</v>
      </c>
    </row>
    <row r="9" spans="1:19">
      <c r="G9" t="s">
        <v>22</v>
      </c>
      <c r="H9" s="57">
        <v>0.02</v>
      </c>
      <c r="I9">
        <f t="shared" si="3"/>
        <v>40</v>
      </c>
      <c r="O9" s="82" t="s">
        <v>36</v>
      </c>
      <c r="P9" s="27">
        <f>SUM(P1:P8)</f>
        <v>1</v>
      </c>
      <c r="Q9" s="84">
        <f>SUM(Q1:Q8)</f>
        <v>1000</v>
      </c>
      <c r="R9" s="84">
        <f t="shared" si="2"/>
        <v>12000</v>
      </c>
      <c r="S9" s="26"/>
    </row>
    <row r="10" spans="1:19">
      <c r="G10" t="s">
        <v>163</v>
      </c>
      <c r="H10" s="57">
        <v>1.6000000000000001E-3</v>
      </c>
      <c r="I10">
        <f t="shared" si="3"/>
        <v>3.2</v>
      </c>
    </row>
    <row r="11" spans="1:19">
      <c r="A11" t="s">
        <v>164</v>
      </c>
      <c r="B11" t="s">
        <v>165</v>
      </c>
      <c r="G11" t="s">
        <v>30</v>
      </c>
      <c r="H11" s="57">
        <v>2.0000000000000001E-4</v>
      </c>
      <c r="I11">
        <f t="shared" si="3"/>
        <v>0.4</v>
      </c>
      <c r="O11" s="58" t="s">
        <v>166</v>
      </c>
    </row>
    <row r="12" spans="1:19">
      <c r="A12" t="s">
        <v>167</v>
      </c>
      <c r="G12" t="s">
        <v>28</v>
      </c>
      <c r="H12" s="57">
        <v>1E-4</v>
      </c>
      <c r="I12">
        <f t="shared" si="3"/>
        <v>0.2</v>
      </c>
    </row>
    <row r="13" spans="1:19">
      <c r="A13" t="s">
        <v>168</v>
      </c>
      <c r="H13" s="57">
        <f>SUM(H2:H12)</f>
        <v>1.0000000000000002</v>
      </c>
    </row>
    <row r="14" spans="1:19">
      <c r="A14" t="s">
        <v>169</v>
      </c>
    </row>
    <row r="15" spans="1:19">
      <c r="G15" t="s">
        <v>170</v>
      </c>
    </row>
    <row r="16" spans="1:19">
      <c r="A16" t="s">
        <v>171</v>
      </c>
      <c r="G16" t="s">
        <v>172</v>
      </c>
    </row>
    <row r="17" spans="1:12">
      <c r="A17" t="s">
        <v>173</v>
      </c>
      <c r="G17" t="s">
        <v>174</v>
      </c>
      <c r="H17" s="57">
        <v>0.3</v>
      </c>
      <c r="I17" s="66">
        <v>0.3</v>
      </c>
      <c r="J17">
        <f>I17*C$8</f>
        <v>600</v>
      </c>
      <c r="K17">
        <v>89.32</v>
      </c>
      <c r="L17">
        <f>J17/K17</f>
        <v>6.7174205105239597</v>
      </c>
    </row>
    <row r="18" spans="1:12">
      <c r="A18" t="s">
        <v>175</v>
      </c>
      <c r="G18" t="s">
        <v>176</v>
      </c>
      <c r="H18" s="57">
        <v>7.4999999999999997E-2</v>
      </c>
      <c r="I18" s="66">
        <v>0.1</v>
      </c>
      <c r="J18">
        <f>I18*C$8</f>
        <v>200</v>
      </c>
      <c r="K18">
        <v>17.899999999999999</v>
      </c>
      <c r="L18">
        <f>J18/K18</f>
        <v>11.173184357541901</v>
      </c>
    </row>
    <row r="19" spans="1:12">
      <c r="A19" t="s">
        <v>177</v>
      </c>
      <c r="G19" t="s">
        <v>178</v>
      </c>
      <c r="H19" s="57">
        <v>0.4</v>
      </c>
      <c r="I19" s="66">
        <v>0.2</v>
      </c>
      <c r="J19">
        <f t="shared" ref="J19:J26" si="4">I19*C$8</f>
        <v>400</v>
      </c>
      <c r="K19">
        <v>16.87</v>
      </c>
      <c r="L19">
        <f t="shared" ref="L19:L24" si="5">J19/K19</f>
        <v>23.710729104919974</v>
      </c>
    </row>
    <row r="20" spans="1:12">
      <c r="A20" t="s">
        <v>179</v>
      </c>
      <c r="G20" t="s">
        <v>180</v>
      </c>
      <c r="H20" s="57">
        <v>0.15</v>
      </c>
      <c r="I20" s="66">
        <v>0.1</v>
      </c>
      <c r="J20">
        <f t="shared" si="4"/>
        <v>200</v>
      </c>
      <c r="K20">
        <v>12.02</v>
      </c>
      <c r="L20">
        <f t="shared" si="5"/>
        <v>16.638935108153078</v>
      </c>
    </row>
    <row r="21" spans="1:12">
      <c r="A21" t="s">
        <v>181</v>
      </c>
      <c r="G21" t="s">
        <v>182</v>
      </c>
      <c r="I21" s="66">
        <v>0</v>
      </c>
      <c r="J21">
        <f t="shared" si="4"/>
        <v>0</v>
      </c>
      <c r="K21">
        <v>11.32</v>
      </c>
      <c r="L21">
        <f t="shared" si="5"/>
        <v>0</v>
      </c>
    </row>
    <row r="22" spans="1:12">
      <c r="A22" t="s">
        <v>183</v>
      </c>
      <c r="G22" t="s">
        <v>184</v>
      </c>
      <c r="H22" s="57">
        <v>7.4999999999999997E-2</v>
      </c>
      <c r="I22" s="66">
        <v>0</v>
      </c>
      <c r="J22">
        <f t="shared" si="4"/>
        <v>0</v>
      </c>
    </row>
    <row r="23" spans="1:12">
      <c r="A23" t="s">
        <v>185</v>
      </c>
      <c r="G23" t="s">
        <v>186</v>
      </c>
      <c r="H23" s="57">
        <v>0.12</v>
      </c>
      <c r="I23" s="66">
        <v>0.12</v>
      </c>
      <c r="J23">
        <f t="shared" si="4"/>
        <v>240</v>
      </c>
      <c r="K23">
        <v>19.350000000000001</v>
      </c>
      <c r="L23">
        <f t="shared" si="5"/>
        <v>12.403100775193797</v>
      </c>
    </row>
    <row r="24" spans="1:12">
      <c r="G24" t="s">
        <v>187</v>
      </c>
      <c r="H24" s="57">
        <v>0.18</v>
      </c>
      <c r="I24" s="66">
        <v>0.18</v>
      </c>
      <c r="J24">
        <f t="shared" si="4"/>
        <v>360</v>
      </c>
      <c r="K24">
        <v>23.46</v>
      </c>
      <c r="L24">
        <f t="shared" si="5"/>
        <v>15.345268542199488</v>
      </c>
    </row>
    <row r="25" spans="1:12">
      <c r="G25" t="s">
        <v>188</v>
      </c>
      <c r="I25" s="66">
        <v>0</v>
      </c>
      <c r="J25">
        <f t="shared" si="4"/>
        <v>0</v>
      </c>
    </row>
    <row r="26" spans="1:12">
      <c r="G26" t="s">
        <v>189</v>
      </c>
      <c r="I26" s="66">
        <v>0</v>
      </c>
      <c r="J26">
        <f t="shared" si="4"/>
        <v>0</v>
      </c>
    </row>
    <row r="27" spans="1:12">
      <c r="G27" t="s">
        <v>190</v>
      </c>
    </row>
  </sheetData>
  <hyperlinks>
    <hyperlink ref="G1" r:id="rId1" xr:uid="{D98FE0D3-A5E5-417B-8B06-E78CB5C2D123}"/>
  </hyperlinks>
  <pageMargins left="0.7" right="0.7" top="0.75" bottom="0.75" header="0.3" footer="0.3"/>
  <pageSetup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C18C-4CB8-4A73-BD4C-213FB2124584}">
  <dimension ref="A2:M1002"/>
  <sheetViews>
    <sheetView showGridLines="0" workbookViewId="0">
      <pane ySplit="5" topLeftCell="B6" activePane="bottomLeft" state="frozen"/>
      <selection pane="bottomLeft" activeCell="H16" sqref="H16"/>
    </sheetView>
  </sheetViews>
  <sheetFormatPr defaultRowHeight="15"/>
  <cols>
    <col min="1" max="1" width="9.140625" style="34" hidden="1" customWidth="1"/>
    <col min="2" max="2" width="11.140625" style="34" customWidth="1"/>
    <col min="3" max="3" width="9.140625" style="34"/>
    <col min="4" max="4" width="46.42578125" style="34" bestFit="1" customWidth="1"/>
    <col min="5" max="5" width="10.85546875" style="34" bestFit="1" customWidth="1"/>
    <col min="6" max="6" width="14.28515625" style="52" customWidth="1"/>
    <col min="7" max="7" width="10.7109375" style="51" bestFit="1" customWidth="1"/>
    <col min="8" max="8" width="13.28515625" style="34" bestFit="1" customWidth="1"/>
    <col min="9" max="9" width="12.85546875" style="34" bestFit="1" customWidth="1"/>
    <col min="10" max="10" width="13.28515625" style="34" bestFit="1" customWidth="1"/>
    <col min="11" max="11" width="13.28515625" style="34" customWidth="1"/>
    <col min="12" max="12" width="15.85546875" style="34" bestFit="1" customWidth="1"/>
    <col min="13" max="13" width="18.140625" style="34" bestFit="1" customWidth="1"/>
    <col min="14" max="16384" width="9.140625" style="34"/>
  </cols>
  <sheetData>
    <row r="2" spans="1:13">
      <c r="D2" s="114" t="s">
        <v>191</v>
      </c>
      <c r="E2" s="114"/>
      <c r="F2" s="55">
        <f>SUMIF(E:E,"Investment",K:K)</f>
        <v>28.998513793995127</v>
      </c>
      <c r="H2" s="115" t="s">
        <v>192</v>
      </c>
      <c r="I2" s="115"/>
      <c r="J2" s="55">
        <f>SUMIF(E:E,"IRA",K:K)</f>
        <v>0</v>
      </c>
    </row>
    <row r="3" spans="1:13">
      <c r="D3" s="114" t="s">
        <v>193</v>
      </c>
      <c r="E3" s="114"/>
      <c r="F3" s="81">
        <f>(SUMIF(E:E,"Investment",J:J) - SUMIF(E:E,"Investment",H:H)) / SUMIF(E:E,"Investment",H:H)</f>
        <v>1.4499256896997508E-2</v>
      </c>
    </row>
    <row r="5" spans="1:13">
      <c r="A5" s="34" t="s">
        <v>37</v>
      </c>
      <c r="B5" s="34" t="s">
        <v>38</v>
      </c>
      <c r="C5" s="34" t="s">
        <v>40</v>
      </c>
      <c r="D5" s="34" t="s">
        <v>39</v>
      </c>
      <c r="E5" s="34" t="s">
        <v>41</v>
      </c>
      <c r="F5" s="52" t="s">
        <v>42</v>
      </c>
      <c r="G5" s="51" t="s">
        <v>43</v>
      </c>
      <c r="H5" s="34" t="s">
        <v>44</v>
      </c>
      <c r="I5" s="34" t="s">
        <v>45</v>
      </c>
      <c r="J5" s="34" t="s">
        <v>46</v>
      </c>
      <c r="K5" s="34" t="s">
        <v>47</v>
      </c>
      <c r="L5" s="34" t="s">
        <v>48</v>
      </c>
      <c r="M5" s="34" t="s">
        <v>49</v>
      </c>
    </row>
    <row r="6" spans="1:13">
      <c r="A6" s="34" t="str">
        <f>C6&amp;E6</f>
        <v>AMZNInvestment</v>
      </c>
      <c r="B6" s="50">
        <v>44008</v>
      </c>
      <c r="C6" s="34" t="s">
        <v>95</v>
      </c>
      <c r="D6" s="34" t="e" vm="7">
        <v>#VALUE!</v>
      </c>
      <c r="E6" s="34" t="s">
        <v>51</v>
      </c>
      <c r="F6" s="59">
        <v>4.7053939037470155E-2</v>
      </c>
      <c r="G6" s="51">
        <v>2890.3</v>
      </c>
      <c r="H6" s="51">
        <f>G6*F6</f>
        <v>136</v>
      </c>
      <c r="I6" s="35">
        <f>_FV(D6,"Price")</f>
        <v>3200</v>
      </c>
      <c r="J6" s="35">
        <f>I6*F6</f>
        <v>150.57260491990451</v>
      </c>
      <c r="K6" s="35">
        <f>J6-H6</f>
        <v>14.572604919904506</v>
      </c>
      <c r="L6" s="54">
        <f>(J6-H6)/J6</f>
        <v>9.6781249999999985E-2</v>
      </c>
      <c r="M6" s="53">
        <f>SUMIF(A:A,A6,J:J) / SUMIF(E:E,E6,J:J)</f>
        <v>7.4210308137856132E-2</v>
      </c>
    </row>
    <row r="7" spans="1:13">
      <c r="A7" s="34" t="str">
        <f>C7&amp;E7</f>
        <v>WMTInvestment</v>
      </c>
      <c r="B7" s="50">
        <v>44008</v>
      </c>
      <c r="C7" s="34" t="s">
        <v>194</v>
      </c>
      <c r="D7" s="34" t="e" vm="83">
        <v>#VALUE!</v>
      </c>
      <c r="E7" s="34" t="s">
        <v>51</v>
      </c>
      <c r="F7" s="59">
        <v>0.20132539216508683</v>
      </c>
      <c r="G7" s="51">
        <v>119.21</v>
      </c>
      <c r="H7" s="51">
        <f>G7*F7</f>
        <v>24</v>
      </c>
      <c r="I7" s="35">
        <f>_FV(D7,"Price")</f>
        <v>130.68</v>
      </c>
      <c r="J7" s="35">
        <f>I7*F7</f>
        <v>26.309202248133548</v>
      </c>
      <c r="K7" s="35">
        <f>J7-H7</f>
        <v>2.3092022481335484</v>
      </c>
      <c r="L7" s="54">
        <f>(J7-H7)/J7</f>
        <v>8.777165595347422E-2</v>
      </c>
      <c r="M7" s="53">
        <f>SUMIF(A:A,A7,J:J) / SUMIF(E:E,E7,J:J)</f>
        <v>1.2966595130194724E-2</v>
      </c>
    </row>
    <row r="8" spans="1:13">
      <c r="A8" s="34" t="str">
        <f>C8&amp;E8</f>
        <v>CHGGInvestment</v>
      </c>
      <c r="B8" s="50">
        <v>44008</v>
      </c>
      <c r="C8" s="34" t="s">
        <v>195</v>
      </c>
      <c r="D8" s="34" t="e" vm="10">
        <v>#VALUE!</v>
      </c>
      <c r="E8" s="34" t="s">
        <v>51</v>
      </c>
      <c r="F8" s="59">
        <v>0.96866096866096862</v>
      </c>
      <c r="G8" s="51">
        <v>70.2</v>
      </c>
      <c r="H8" s="51">
        <f>G8*F8</f>
        <v>68</v>
      </c>
      <c r="I8" s="35">
        <f>_FV(D8,"Price")</f>
        <v>75.02</v>
      </c>
      <c r="J8" s="35">
        <f>I8*F8</f>
        <v>72.668945868945869</v>
      </c>
      <c r="K8" s="35">
        <f>J8-H8</f>
        <v>4.6689458689458689</v>
      </c>
      <c r="L8" s="54">
        <f>(J8-H8)/J8</f>
        <v>6.4249533457744604E-2</v>
      </c>
      <c r="M8" s="53">
        <f>SUMIF(A:A,A8,J:J) / SUMIF(E:E,E8,J:J)</f>
        <v>3.5815179446860836E-2</v>
      </c>
    </row>
    <row r="9" spans="1:13">
      <c r="A9" s="34" t="str">
        <f>C9&amp;E9</f>
        <v>NEEInvestment</v>
      </c>
      <c r="B9" s="50">
        <v>44008</v>
      </c>
      <c r="C9" s="34" t="s">
        <v>196</v>
      </c>
      <c r="D9" s="34" t="e" vm="46">
        <v>#VALUE!</v>
      </c>
      <c r="E9" s="34" t="s">
        <v>51</v>
      </c>
      <c r="F9" s="59">
        <v>1.6233766233766235E-3</v>
      </c>
      <c r="G9" s="51">
        <v>246.4</v>
      </c>
      <c r="H9" s="51">
        <f>G9*F9</f>
        <v>0.4</v>
      </c>
      <c r="I9" s="35">
        <f>_FV(D9,"Price")</f>
        <v>259.60000000000002</v>
      </c>
      <c r="J9" s="35">
        <f>I9*F9</f>
        <v>0.42142857142857149</v>
      </c>
      <c r="K9" s="35">
        <f>J9-H9</f>
        <v>2.1428571428571463E-2</v>
      </c>
      <c r="L9" s="54">
        <f>(J9-H9)/J9</f>
        <v>5.0847457627118717E-2</v>
      </c>
      <c r="M9" s="53">
        <f>SUMIF(A:A,A9,J:J) / SUMIF(E:E,E9,J:J)</f>
        <v>2.0770275018119568E-4</v>
      </c>
    </row>
    <row r="10" spans="1:13">
      <c r="A10" s="34" t="str">
        <f>C10&amp;E10</f>
        <v>GOOGInvestment</v>
      </c>
      <c r="B10" s="50">
        <v>44008</v>
      </c>
      <c r="C10" s="34" t="s">
        <v>96</v>
      </c>
      <c r="D10" s="34" t="e" vm="32">
        <v>#VALUE!</v>
      </c>
      <c r="E10" s="34" t="s">
        <v>51</v>
      </c>
      <c r="F10" s="59">
        <v>7.6466170546869661E-2</v>
      </c>
      <c r="G10" s="51">
        <v>1464.7</v>
      </c>
      <c r="H10" s="51">
        <f>G10*F10</f>
        <v>112</v>
      </c>
      <c r="I10" s="35">
        <f>_FV(D10,"Price")</f>
        <v>1541.74</v>
      </c>
      <c r="J10" s="35">
        <f>I10*F10</f>
        <v>117.89095377893084</v>
      </c>
      <c r="K10" s="35">
        <f>J10-H10</f>
        <v>5.8909537789308359</v>
      </c>
      <c r="L10" s="54">
        <f>(J10-H10)/J10</f>
        <v>4.9969514963612516E-2</v>
      </c>
      <c r="M10" s="53">
        <f>SUMIF(A:A,A10,J:J) / SUMIF(E:E,E10,J:J)</f>
        <v>5.810302618629732E-2</v>
      </c>
    </row>
    <row r="11" spans="1:13">
      <c r="A11" s="34" t="str">
        <f>C11&amp;E11</f>
        <v>MSFTInvestment</v>
      </c>
      <c r="B11" s="50">
        <v>44008</v>
      </c>
      <c r="C11" s="34" t="s">
        <v>91</v>
      </c>
      <c r="D11" s="34" t="e" vm="44">
        <v>#VALUE!</v>
      </c>
      <c r="E11" s="34" t="s">
        <v>51</v>
      </c>
      <c r="F11" s="59">
        <v>0.49452147774653354</v>
      </c>
      <c r="G11" s="51">
        <v>206.26</v>
      </c>
      <c r="H11" s="51">
        <f>G11*F11</f>
        <v>102</v>
      </c>
      <c r="I11" s="35">
        <f>_FV(D11,"Price")</f>
        <v>213.67</v>
      </c>
      <c r="J11" s="35">
        <f>I11*F11</f>
        <v>105.66440415010182</v>
      </c>
      <c r="K11" s="35">
        <f>J11-H11</f>
        <v>3.6644041501018165</v>
      </c>
      <c r="L11" s="54">
        <f>(J11-H11)/J11</f>
        <v>3.4679646183366906E-2</v>
      </c>
      <c r="M11" s="53">
        <f>SUMIF(A:A,A11,J:J) / SUMIF(E:E,E11,J:J)</f>
        <v>5.2077122497503202E-2</v>
      </c>
    </row>
    <row r="12" spans="1:13">
      <c r="A12" s="34" t="str">
        <f>C12&amp;E12</f>
        <v>CLXInvestment</v>
      </c>
      <c r="B12" s="50">
        <v>44008</v>
      </c>
      <c r="C12" s="34" t="s">
        <v>197</v>
      </c>
      <c r="D12" s="34" t="e" vm="12">
        <v>#VALUE!</v>
      </c>
      <c r="E12" s="34" t="s">
        <v>51</v>
      </c>
      <c r="F12" s="59">
        <v>5.4015124234785744E-2</v>
      </c>
      <c r="G12" s="51">
        <v>222.16</v>
      </c>
      <c r="H12" s="51">
        <f>G12*F12</f>
        <v>12</v>
      </c>
      <c r="I12" s="35">
        <f>_FV(D12,"Price")</f>
        <v>229.76</v>
      </c>
      <c r="J12" s="35">
        <f>I12*F12</f>
        <v>12.410514944184373</v>
      </c>
      <c r="K12" s="35">
        <f>J12-H12</f>
        <v>0.41051494418437251</v>
      </c>
      <c r="L12" s="54">
        <f>(J12-H12)/J12</f>
        <v>3.3077994428969429E-2</v>
      </c>
      <c r="M12" s="53">
        <f>SUMIF(A:A,A12,J:J) / SUMIF(E:E,E12,J:J)</f>
        <v>6.1165717272893072E-3</v>
      </c>
    </row>
    <row r="13" spans="1:13">
      <c r="A13" s="34" t="str">
        <f>C13&amp;E13</f>
        <v>BACInvestment</v>
      </c>
      <c r="B13" s="50">
        <v>44008</v>
      </c>
      <c r="C13" s="34" t="s">
        <v>198</v>
      </c>
      <c r="D13" s="34" t="e" vm="8">
        <v>#VALUE!</v>
      </c>
      <c r="E13" s="34" t="s">
        <v>51</v>
      </c>
      <c r="F13" s="59">
        <v>5.5431515671962215</v>
      </c>
      <c r="G13" s="51">
        <v>23.29</v>
      </c>
      <c r="H13" s="51">
        <f>G13*F13</f>
        <v>129.1</v>
      </c>
      <c r="I13" s="35">
        <f>_FV(D13,"Price")</f>
        <v>24.02</v>
      </c>
      <c r="J13" s="35">
        <f>I13*F13</f>
        <v>133.14650064405325</v>
      </c>
      <c r="K13" s="35">
        <f>J13-H13</f>
        <v>4.0465006440532534</v>
      </c>
      <c r="L13" s="54">
        <f>(J13-H13)/J13</f>
        <v>3.0391340549542133E-2</v>
      </c>
      <c r="M13" s="53">
        <f>SUMIF(A:A,A13,J:J) / SUMIF(E:E,E13,J:J)</f>
        <v>6.5621783228950986E-2</v>
      </c>
    </row>
    <row r="14" spans="1:13">
      <c r="A14" s="34" t="str">
        <f>C14&amp;E14</f>
        <v>CSCOInvestment</v>
      </c>
      <c r="B14" s="50">
        <v>44008</v>
      </c>
      <c r="C14" s="34" t="s">
        <v>137</v>
      </c>
      <c r="D14" s="34" t="e" vm="17">
        <v>#VALUE!</v>
      </c>
      <c r="E14" s="34" t="s">
        <v>51</v>
      </c>
      <c r="F14" s="59">
        <v>4.4707429322813939</v>
      </c>
      <c r="G14" s="51">
        <v>45.63</v>
      </c>
      <c r="H14" s="51">
        <f>G14*F14</f>
        <v>204</v>
      </c>
      <c r="I14" s="35">
        <f>_FV(D14,"Price")</f>
        <v>46.66</v>
      </c>
      <c r="J14" s="35">
        <f>I14*F14</f>
        <v>208.60486522024982</v>
      </c>
      <c r="K14" s="35">
        <f>J14-H14</f>
        <v>4.6048652202498204</v>
      </c>
      <c r="L14" s="54">
        <f>(J14-H14)/J14</f>
        <v>2.2074582083154666E-2</v>
      </c>
      <c r="M14" s="53">
        <f>SUMIF(A:A,A14,J:J) / SUMIF(E:E,E14,J:J)</f>
        <v>0.1028117387972762</v>
      </c>
    </row>
    <row r="15" spans="1:13">
      <c r="A15" s="34" t="str">
        <f>C15&amp;E15</f>
        <v>WSTInvestment</v>
      </c>
      <c r="B15" s="50">
        <v>44008</v>
      </c>
      <c r="C15" s="34" t="s">
        <v>84</v>
      </c>
      <c r="D15" s="34" t="e" vm="85">
        <v>#VALUE!</v>
      </c>
      <c r="E15" s="34" t="s">
        <v>51</v>
      </c>
      <c r="F15" s="59">
        <v>0.20719975623558093</v>
      </c>
      <c r="G15" s="51">
        <v>229.73</v>
      </c>
      <c r="H15" s="51">
        <f>G15*F15</f>
        <v>47.6</v>
      </c>
      <c r="I15" s="35">
        <f>_FV(D15,"Price")</f>
        <v>232.23</v>
      </c>
      <c r="J15" s="35">
        <f>I15*F15</f>
        <v>48.117999390588956</v>
      </c>
      <c r="K15" s="35">
        <f>J15-H15</f>
        <v>0.51799939058895461</v>
      </c>
      <c r="L15" s="54">
        <f>(J15-H15)/J15</f>
        <v>1.0765189682642257E-2</v>
      </c>
      <c r="M15" s="53">
        <f>SUMIF(A:A,A15,J:J) / SUMIF(E:E,E15,J:J)</f>
        <v>2.3715147676778632E-2</v>
      </c>
    </row>
    <row r="16" spans="1:13">
      <c r="A16" s="34" t="str">
        <f>C16&amp;E16</f>
        <v>KOInvestment</v>
      </c>
      <c r="B16" s="50">
        <v>44008</v>
      </c>
      <c r="C16" s="34" t="s">
        <v>199</v>
      </c>
      <c r="D16" s="34" t="e" vm="39">
        <v>#VALUE!</v>
      </c>
      <c r="E16" s="34" t="s">
        <v>51</v>
      </c>
      <c r="F16" s="59">
        <v>0.53475935828876997</v>
      </c>
      <c r="G16" s="51">
        <v>44.88</v>
      </c>
      <c r="H16" s="51">
        <f>G16*F16</f>
        <v>23.999999999999996</v>
      </c>
      <c r="I16" s="35">
        <f>_FV(D16,"Price")</f>
        <v>45.15</v>
      </c>
      <c r="J16" s="35">
        <f>I16*F16</f>
        <v>24.144385026737964</v>
      </c>
      <c r="K16" s="35">
        <f>J16-H16</f>
        <v>0.14438502673796805</v>
      </c>
      <c r="L16" s="54">
        <f>(J16-H16)/J16</f>
        <v>5.980066445182731E-3</v>
      </c>
      <c r="M16" s="53">
        <f>SUMIF(A:A,A16,J:J) / SUMIF(E:E,E16,J:J)</f>
        <v>1.1899656339122067E-2</v>
      </c>
    </row>
    <row r="17" spans="1:13">
      <c r="A17" s="34" t="str">
        <f>C17&amp;E17</f>
        <v>CCIInvestment</v>
      </c>
      <c r="B17" s="50">
        <v>44008</v>
      </c>
      <c r="C17" s="34" t="s">
        <v>200</v>
      </c>
      <c r="D17" s="34" t="e" vm="9">
        <v>#VALUE!</v>
      </c>
      <c r="E17" s="34" t="s">
        <v>51</v>
      </c>
      <c r="F17" s="59">
        <v>0.23430178069353327</v>
      </c>
      <c r="G17" s="51">
        <v>170.72</v>
      </c>
      <c r="H17" s="51">
        <f>G17*F17</f>
        <v>40</v>
      </c>
      <c r="I17" s="35">
        <f>_FV(D17,"Price")</f>
        <v>171.5</v>
      </c>
      <c r="J17" s="35">
        <f>I17*F17</f>
        <v>40.182755388940954</v>
      </c>
      <c r="K17" s="35">
        <f>J17-H17</f>
        <v>0.18275538894095433</v>
      </c>
      <c r="L17" s="54">
        <f>(J17-H17)/J17</f>
        <v>4.5481049562681817E-3</v>
      </c>
      <c r="M17" s="53">
        <f>SUMIF(A:A,A17,J:J) / SUMIF(E:E,E17,J:J)</f>
        <v>1.9804231060674263E-2</v>
      </c>
    </row>
    <row r="18" spans="1:13">
      <c r="A18" s="34" t="str">
        <f>C18&amp;E18</f>
        <v>TInvestment</v>
      </c>
      <c r="B18" s="50">
        <v>44008</v>
      </c>
      <c r="C18" s="34" t="s">
        <v>113</v>
      </c>
      <c r="D18" s="34" t="e" vm="70">
        <v>#VALUE!</v>
      </c>
      <c r="E18" s="34" t="s">
        <v>51</v>
      </c>
      <c r="F18" s="59">
        <v>5.585106382978724</v>
      </c>
      <c r="G18" s="51">
        <v>30.08</v>
      </c>
      <c r="H18" s="51">
        <f>G18*F18</f>
        <v>168</v>
      </c>
      <c r="I18" s="35">
        <f>_FV(D18,"Price")</f>
        <v>30.13</v>
      </c>
      <c r="J18" s="35">
        <f>I18*F18</f>
        <v>168.27925531914894</v>
      </c>
      <c r="K18" s="35">
        <f>J18-H18</f>
        <v>0.27925531914894464</v>
      </c>
      <c r="L18" s="54">
        <f>(J18-H18)/J18</f>
        <v>1.6594756057086463E-3</v>
      </c>
      <c r="M18" s="53">
        <f>SUMIF(A:A,A18,J:J) / SUMIF(E:E,E18,J:J)</f>
        <v>8.2937101321225712E-2</v>
      </c>
    </row>
    <row r="19" spans="1:13">
      <c r="A19" s="34" t="str">
        <f>C19&amp;E19</f>
        <v>GILDInvestment</v>
      </c>
      <c r="B19" s="50">
        <v>44008</v>
      </c>
      <c r="C19" s="34" t="s">
        <v>201</v>
      </c>
      <c r="D19" s="34" t="e" vm="31">
        <v>#VALUE!</v>
      </c>
      <c r="E19" s="34" t="s">
        <v>51</v>
      </c>
      <c r="F19" s="59">
        <v>0.93516699410609028</v>
      </c>
      <c r="G19" s="51">
        <v>76.349999999999994</v>
      </c>
      <c r="H19" s="51">
        <f>G19*F19</f>
        <v>71.399999999999991</v>
      </c>
      <c r="I19" s="35">
        <f>_FV(D19,"Price")</f>
        <v>76.319999999999993</v>
      </c>
      <c r="J19" s="35">
        <f>I19*F19</f>
        <v>71.3719449901768</v>
      </c>
      <c r="K19" s="35">
        <f>J19-H19</f>
        <v>-2.8055009823191313E-2</v>
      </c>
      <c r="L19" s="54">
        <f>(J19-H19)/J19</f>
        <v>-3.9308176100640989E-4</v>
      </c>
      <c r="M19" s="53">
        <f>SUMIF(A:A,A19,J:J) / SUMIF(E:E,E19,J:J)</f>
        <v>3.5175947397181398E-2</v>
      </c>
    </row>
    <row r="20" spans="1:13">
      <c r="A20" s="34" t="str">
        <f>C20&amp;E20</f>
        <v>ECLInvestment</v>
      </c>
      <c r="B20" s="50">
        <v>44008</v>
      </c>
      <c r="C20" s="34" t="s">
        <v>202</v>
      </c>
      <c r="D20" s="34" t="e" vm="27">
        <v>#VALUE!</v>
      </c>
      <c r="E20" s="34" t="s">
        <v>51</v>
      </c>
      <c r="F20" s="59">
        <v>1.5928322548531607E-2</v>
      </c>
      <c r="G20" s="51">
        <v>200.9</v>
      </c>
      <c r="H20" s="51">
        <f>G20*F20</f>
        <v>3.2</v>
      </c>
      <c r="I20" s="35">
        <f>_FV(D20,"Price")</f>
        <v>200.66</v>
      </c>
      <c r="J20" s="35">
        <f>I20*F20</f>
        <v>3.1961772025883524</v>
      </c>
      <c r="K20" s="35">
        <f>J20-H20</f>
        <v>-3.8227974116478158E-3</v>
      </c>
      <c r="L20" s="54">
        <f>(J20-H20)/J20</f>
        <v>-1.1960530250175144E-3</v>
      </c>
      <c r="M20" s="53">
        <f>SUMIF(A:A,A20,J:J) / SUMIF(E:E,E20,J:J)</f>
        <v>1.5752486662061998E-3</v>
      </c>
    </row>
    <row r="21" spans="1:13">
      <c r="A21" s="34" t="str">
        <f>C21&amp;E21</f>
        <v>HBIInvestment</v>
      </c>
      <c r="B21" s="50">
        <v>44008</v>
      </c>
      <c r="C21" s="34" t="s">
        <v>203</v>
      </c>
      <c r="D21" s="34" t="e" vm="33">
        <v>#VALUE!</v>
      </c>
      <c r="E21" s="34" t="s">
        <v>51</v>
      </c>
      <c r="F21" s="59">
        <v>11.867364746945897</v>
      </c>
      <c r="G21" s="51">
        <v>11.46</v>
      </c>
      <c r="H21" s="51">
        <f>G21*F21</f>
        <v>136</v>
      </c>
      <c r="I21" s="35">
        <f>_FV(D21,"Price")</f>
        <v>11.43</v>
      </c>
      <c r="J21" s="35">
        <f>I21*F21</f>
        <v>135.64397905759159</v>
      </c>
      <c r="K21" s="35">
        <f>J21-H21</f>
        <v>-0.35602094240840643</v>
      </c>
      <c r="L21" s="54">
        <f>(J21-H21)/J21</f>
        <v>-2.6246719160107164E-3</v>
      </c>
      <c r="M21" s="53">
        <f>SUMIF(A:A,A21,J:J) / SUMIF(E:E,E21,J:J)</f>
        <v>6.6852675413720669E-2</v>
      </c>
    </row>
    <row r="22" spans="1:13">
      <c r="A22" s="34" t="str">
        <f>C22&amp;E22</f>
        <v>DELLInvestment</v>
      </c>
      <c r="B22" s="50">
        <v>44008</v>
      </c>
      <c r="C22" s="34" t="s">
        <v>204</v>
      </c>
      <c r="D22" s="34" t="e" vm="20">
        <v>#VALUE!</v>
      </c>
      <c r="E22" s="34" t="s">
        <v>51</v>
      </c>
      <c r="F22" s="59">
        <v>3.7953488372093025</v>
      </c>
      <c r="G22" s="51">
        <v>53.75</v>
      </c>
      <c r="H22" s="51">
        <f>G22*F22</f>
        <v>204</v>
      </c>
      <c r="I22" s="35">
        <f>_FV(D22,"Price")</f>
        <v>53.43</v>
      </c>
      <c r="J22" s="35">
        <f>I22*F22</f>
        <v>202.78548837209303</v>
      </c>
      <c r="K22" s="35">
        <f>J22-H22</f>
        <v>-1.2145116279069725</v>
      </c>
      <c r="L22" s="54">
        <f>(J22-H22)/J22</f>
        <v>-5.9891446752760409E-3</v>
      </c>
      <c r="M22" s="53">
        <f>SUMIF(A:A,A22,J:J) / SUMIF(E:E,E22,J:J)</f>
        <v>9.994363573628616E-2</v>
      </c>
    </row>
    <row r="23" spans="1:13">
      <c r="A23" s="34" t="str">
        <f>C23&amp;E23</f>
        <v>WMInvestment</v>
      </c>
      <c r="B23" s="50">
        <v>44008</v>
      </c>
      <c r="C23" s="34" t="s">
        <v>205</v>
      </c>
      <c r="D23" s="34" t="e" vm="82">
        <v>#VALUE!</v>
      </c>
      <c r="E23" s="34" t="s">
        <v>51</v>
      </c>
      <c r="F23" s="59">
        <v>0.2857959416976279</v>
      </c>
      <c r="G23" s="51">
        <v>104.97</v>
      </c>
      <c r="H23" s="51">
        <f>G23*F23</f>
        <v>30</v>
      </c>
      <c r="I23" s="35">
        <f>_FV(D23,"Price")</f>
        <v>103.82</v>
      </c>
      <c r="J23" s="35">
        <f>I23*F23</f>
        <v>29.671334667047727</v>
      </c>
      <c r="K23" s="35">
        <f>J23-H23</f>
        <v>-0.32866533295227285</v>
      </c>
      <c r="L23" s="54">
        <f>(J23-H23)/J23</f>
        <v>-1.107686380273553E-2</v>
      </c>
      <c r="M23" s="53">
        <f>SUMIF(A:A,A23,J:J) / SUMIF(E:E,E23,J:J)</f>
        <v>1.4623635485846526E-2</v>
      </c>
    </row>
    <row r="24" spans="1:13">
      <c r="A24" s="34" t="str">
        <f>C24&amp;E24</f>
        <v>VInvestment</v>
      </c>
      <c r="B24" s="50">
        <v>44008</v>
      </c>
      <c r="C24" s="34" t="s">
        <v>98</v>
      </c>
      <c r="D24" s="34" t="e" vm="77">
        <v>#VALUE!</v>
      </c>
      <c r="E24" s="34" t="s">
        <v>51</v>
      </c>
      <c r="F24" s="59">
        <v>0.86880973066898359</v>
      </c>
      <c r="G24" s="51">
        <v>195.67</v>
      </c>
      <c r="H24" s="51">
        <f>G24*F24</f>
        <v>170</v>
      </c>
      <c r="I24" s="35">
        <f>_FV(D24,"Price")</f>
        <v>192.55</v>
      </c>
      <c r="J24" s="35">
        <f>I24*F24</f>
        <v>167.2893136403128</v>
      </c>
      <c r="K24" s="35">
        <f>J24-H24</f>
        <v>-2.7106863596872017</v>
      </c>
      <c r="L24" s="54">
        <f>(J24-H24)/J24</f>
        <v>-1.6203583484808978E-2</v>
      </c>
      <c r="M24" s="53">
        <f>SUMIF(A:A,A24,J:J) / SUMIF(E:E,E24,J:J)</f>
        <v>8.244920462139764E-2</v>
      </c>
    </row>
    <row r="25" spans="1:13">
      <c r="A25" s="34" t="str">
        <f>C25&amp;E25</f>
        <v>WFCInvestment</v>
      </c>
      <c r="B25" s="50">
        <v>44008</v>
      </c>
      <c r="C25" s="34" t="s">
        <v>206</v>
      </c>
      <c r="D25" s="34" t="e" vm="80">
        <v>#VALUE!</v>
      </c>
      <c r="E25" s="34" t="s">
        <v>51</v>
      </c>
      <c r="F25" s="59">
        <v>4.9845559845559846</v>
      </c>
      <c r="G25" s="51">
        <v>25.9</v>
      </c>
      <c r="H25" s="51">
        <f>G25*F25</f>
        <v>129.1</v>
      </c>
      <c r="I25" s="35">
        <f>_FV(D25,"Price")</f>
        <v>25.47</v>
      </c>
      <c r="J25" s="35">
        <f>I25*F25</f>
        <v>126.95664092664092</v>
      </c>
      <c r="K25" s="35">
        <f>J25-H25</f>
        <v>-2.143359073359079</v>
      </c>
      <c r="L25" s="54">
        <f>(J25-H25)/J25</f>
        <v>-1.6882606988614102E-2</v>
      </c>
      <c r="M25" s="53">
        <f>SUMIF(A:A,A25,J:J) / SUMIF(E:E,E25,J:J)</f>
        <v>6.2571086210036958E-2</v>
      </c>
    </row>
    <row r="26" spans="1:13">
      <c r="A26" s="34" t="str">
        <f>C26&amp;E26</f>
        <v>HONInvestment</v>
      </c>
      <c r="B26" s="50">
        <v>44008</v>
      </c>
      <c r="C26" s="34" t="s">
        <v>207</v>
      </c>
      <c r="D26" s="34" t="e" vm="35">
        <v>#VALUE!</v>
      </c>
      <c r="E26" s="34" t="s">
        <v>51</v>
      </c>
      <c r="F26" s="59">
        <v>0.27582402427251412</v>
      </c>
      <c r="G26" s="51">
        <v>145.02000000000001</v>
      </c>
      <c r="H26" s="51">
        <f>G26*F26</f>
        <v>40</v>
      </c>
      <c r="I26" s="35">
        <f>_FV(D26,"Price")</f>
        <v>142.44999999999999</v>
      </c>
      <c r="J26" s="35">
        <f>I26*F26</f>
        <v>39.291132257619637</v>
      </c>
      <c r="K26" s="35">
        <f>J26-H26</f>
        <v>-0.7088677423803631</v>
      </c>
      <c r="L26" s="54">
        <f>(J26-H26)/J26</f>
        <v>-1.8041418041418088E-2</v>
      </c>
      <c r="M26" s="53">
        <f>SUMIF(A:A,A26,J:J) / SUMIF(E:E,E26,J:J)</f>
        <v>1.9364791048638925E-2</v>
      </c>
    </row>
    <row r="27" spans="1:13">
      <c r="A27" s="34" t="str">
        <f>C27&amp;E27</f>
        <v>CVSInvestment</v>
      </c>
      <c r="B27" s="50">
        <v>44008</v>
      </c>
      <c r="C27" s="34" t="s">
        <v>208</v>
      </c>
      <c r="D27" s="34" t="e" vm="18">
        <v>#VALUE!</v>
      </c>
      <c r="E27" s="34" t="s">
        <v>51</v>
      </c>
      <c r="F27" s="59">
        <v>1.8392581143740339</v>
      </c>
      <c r="G27" s="51">
        <v>64.7</v>
      </c>
      <c r="H27" s="51">
        <f>G27*F27</f>
        <v>119</v>
      </c>
      <c r="I27" s="35">
        <f>_FV(D27,"Price")</f>
        <v>62.65</v>
      </c>
      <c r="J27" s="35">
        <f>I27*F27</f>
        <v>115.22952086553322</v>
      </c>
      <c r="K27" s="35">
        <f>J27-H27</f>
        <v>-3.7704791344667825</v>
      </c>
      <c r="L27" s="54">
        <f>(J27-H27)/J27</f>
        <v>-3.2721468475658537E-2</v>
      </c>
      <c r="M27" s="53">
        <f>SUMIF(A:A,A27,J:J) / SUMIF(E:E,E27,J:J)</f>
        <v>5.6791328373162385E-2</v>
      </c>
    </row>
    <row r="28" spans="1:13">
      <c r="A28" s="34" t="str">
        <f>C28&amp;E28</f>
        <v>RTXInvestment</v>
      </c>
      <c r="B28" s="50">
        <v>44008</v>
      </c>
      <c r="C28" s="34" t="s">
        <v>209</v>
      </c>
      <c r="D28" s="34" t="e" vm="62">
        <v>#VALUE!</v>
      </c>
      <c r="E28" s="34" t="s">
        <v>51</v>
      </c>
      <c r="F28" s="59">
        <v>0.48551545557533582</v>
      </c>
      <c r="G28" s="51">
        <v>61.79</v>
      </c>
      <c r="H28" s="51">
        <f>G28*F28</f>
        <v>30</v>
      </c>
      <c r="I28" s="35">
        <f>_FV(D28,"Price")</f>
        <v>59.64</v>
      </c>
      <c r="J28" s="35">
        <f>I28*F28</f>
        <v>28.956141770513028</v>
      </c>
      <c r="K28" s="35">
        <f>J28-H28</f>
        <v>-1.0438582294869718</v>
      </c>
      <c r="L28" s="54">
        <f>(J28-H28)/J28</f>
        <v>-3.6049631120053646E-2</v>
      </c>
      <c r="M28" s="53">
        <f>SUMIF(A:A,A28,J:J) / SUMIF(E:E,E28,J:J)</f>
        <v>1.4271149817832226E-2</v>
      </c>
    </row>
    <row r="29" spans="1:13">
      <c r="A29" s="34" t="str">
        <f>C29&amp;E29</f>
        <v>CVXInvestment</v>
      </c>
      <c r="B29" s="50">
        <v>44008</v>
      </c>
      <c r="C29" s="34" t="s">
        <v>210</v>
      </c>
      <c r="D29" s="34" t="e" vm="19">
        <v>#VALUE!</v>
      </c>
      <c r="E29" s="34" t="s">
        <v>51</v>
      </c>
      <c r="F29" s="59">
        <v>2.2647491790284227E-3</v>
      </c>
      <c r="G29" s="51">
        <v>88.31</v>
      </c>
      <c r="H29" s="51">
        <f>G29*F29</f>
        <v>0.2</v>
      </c>
      <c r="I29" s="35">
        <f>_FV(D29,"Price")</f>
        <v>85.23</v>
      </c>
      <c r="J29" s="35">
        <f>I29*F29</f>
        <v>0.19302457252859248</v>
      </c>
      <c r="K29" s="35">
        <f>J29-H29</f>
        <v>-6.9754274714075304E-3</v>
      </c>
      <c r="L29" s="54">
        <f>(J29-H29)/J29</f>
        <v>-3.6137510266338081E-2</v>
      </c>
      <c r="M29" s="53">
        <f>SUMIF(A:A,A29,J:J) / SUMIF(E:E,E29,J:J)</f>
        <v>9.5132929480396035E-5</v>
      </c>
    </row>
    <row r="30" spans="1:13">
      <c r="A30" s="34" t="str">
        <f>C30&amp;E30</f>
        <v/>
      </c>
      <c r="K30" s="35"/>
    </row>
    <row r="31" spans="1:13">
      <c r="A31" s="34" t="str">
        <f>C31&amp;E31</f>
        <v/>
      </c>
      <c r="K31" s="35"/>
    </row>
    <row r="32" spans="1:13">
      <c r="A32" s="34" t="str">
        <f>C32&amp;E32</f>
        <v/>
      </c>
      <c r="K32" s="35"/>
    </row>
    <row r="33" spans="1:11">
      <c r="A33" s="34" t="str">
        <f>C33&amp;E33</f>
        <v/>
      </c>
      <c r="K33" s="35"/>
    </row>
    <row r="34" spans="1:11">
      <c r="A34" s="34" t="str">
        <f>C34&amp;E34</f>
        <v/>
      </c>
      <c r="K34" s="35"/>
    </row>
    <row r="35" spans="1:11">
      <c r="A35" s="34" t="str">
        <f>C35&amp;E35</f>
        <v/>
      </c>
      <c r="K35" s="35"/>
    </row>
    <row r="36" spans="1:11">
      <c r="A36" s="34" t="str">
        <f>C36&amp;E36</f>
        <v/>
      </c>
      <c r="K36" s="35"/>
    </row>
    <row r="37" spans="1:11">
      <c r="A37" s="34" t="str">
        <f>C37&amp;E37</f>
        <v/>
      </c>
      <c r="K37" s="35"/>
    </row>
    <row r="38" spans="1:11">
      <c r="A38" s="34" t="str">
        <f>C38&amp;E38</f>
        <v/>
      </c>
      <c r="K38" s="35"/>
    </row>
    <row r="39" spans="1:11">
      <c r="A39" s="34" t="str">
        <f>C39&amp;E39</f>
        <v/>
      </c>
      <c r="K39" s="35"/>
    </row>
    <row r="40" spans="1:11">
      <c r="A40" s="34" t="str">
        <f>C40&amp;E40</f>
        <v/>
      </c>
      <c r="K40" s="35"/>
    </row>
    <row r="41" spans="1:11">
      <c r="A41" s="34" t="str">
        <f>C41&amp;E41</f>
        <v/>
      </c>
      <c r="K41" s="35"/>
    </row>
    <row r="42" spans="1:11">
      <c r="A42" s="34" t="str">
        <f>C42&amp;E42</f>
        <v/>
      </c>
      <c r="K42" s="35"/>
    </row>
    <row r="43" spans="1:11">
      <c r="A43" s="34" t="str">
        <f>C43&amp;E43</f>
        <v/>
      </c>
      <c r="K43" s="35"/>
    </row>
    <row r="44" spans="1:11">
      <c r="A44" s="34" t="str">
        <f>C44&amp;E44</f>
        <v/>
      </c>
      <c r="K44" s="35"/>
    </row>
    <row r="45" spans="1:11">
      <c r="A45" s="34" t="str">
        <f>C45&amp;E45</f>
        <v/>
      </c>
      <c r="K45" s="35"/>
    </row>
    <row r="46" spans="1:11">
      <c r="A46" s="34" t="str">
        <f>C46&amp;E46</f>
        <v/>
      </c>
      <c r="K46" s="35"/>
    </row>
    <row r="47" spans="1:11">
      <c r="A47" s="34" t="str">
        <f>C47&amp;E47</f>
        <v/>
      </c>
      <c r="K47" s="35"/>
    </row>
    <row r="48" spans="1:11">
      <c r="A48" s="34" t="str">
        <f>C48&amp;E48</f>
        <v/>
      </c>
      <c r="K48" s="35"/>
    </row>
    <row r="49" spans="1:11">
      <c r="A49" s="34" t="str">
        <f>C49&amp;E49</f>
        <v/>
      </c>
      <c r="K49" s="35"/>
    </row>
    <row r="50" spans="1:11">
      <c r="A50" s="34" t="str">
        <f>C50&amp;E50</f>
        <v/>
      </c>
      <c r="K50" s="35"/>
    </row>
    <row r="51" spans="1:11">
      <c r="A51" s="34" t="str">
        <f>C51&amp;E51</f>
        <v/>
      </c>
      <c r="K51" s="35"/>
    </row>
    <row r="52" spans="1:11">
      <c r="A52" s="34" t="str">
        <f>C52&amp;E52</f>
        <v/>
      </c>
      <c r="K52" s="35"/>
    </row>
    <row r="53" spans="1:11">
      <c r="A53" s="34" t="str">
        <f>C53&amp;E53</f>
        <v/>
      </c>
      <c r="K53" s="35"/>
    </row>
    <row r="54" spans="1:11">
      <c r="A54" s="34" t="str">
        <f>C54&amp;E54</f>
        <v/>
      </c>
      <c r="K54" s="35"/>
    </row>
    <row r="55" spans="1:11">
      <c r="A55" s="34" t="str">
        <f>C55&amp;E55</f>
        <v/>
      </c>
      <c r="K55" s="35"/>
    </row>
    <row r="56" spans="1:11">
      <c r="A56" s="34" t="str">
        <f>C56&amp;E56</f>
        <v/>
      </c>
      <c r="K56" s="35"/>
    </row>
    <row r="57" spans="1:11">
      <c r="A57" s="34" t="str">
        <f>C57&amp;E57</f>
        <v/>
      </c>
      <c r="K57" s="35"/>
    </row>
    <row r="58" spans="1:11">
      <c r="A58" s="34" t="str">
        <f>C58&amp;E58</f>
        <v/>
      </c>
      <c r="K58" s="35"/>
    </row>
    <row r="59" spans="1:11">
      <c r="A59" s="34" t="str">
        <f>C59&amp;E59</f>
        <v/>
      </c>
      <c r="K59" s="35"/>
    </row>
    <row r="60" spans="1:11">
      <c r="A60" s="34" t="str">
        <f>C60&amp;E60</f>
        <v/>
      </c>
      <c r="K60" s="35"/>
    </row>
    <row r="61" spans="1:11">
      <c r="A61" s="34" t="str">
        <f>C61&amp;E61</f>
        <v/>
      </c>
      <c r="K61" s="35"/>
    </row>
    <row r="62" spans="1:11">
      <c r="A62" s="34" t="str">
        <f>C62&amp;E62</f>
        <v/>
      </c>
      <c r="K62" s="35"/>
    </row>
    <row r="63" spans="1:11">
      <c r="A63" s="34" t="str">
        <f>C63&amp;E63</f>
        <v/>
      </c>
      <c r="K63" s="35"/>
    </row>
    <row r="64" spans="1:11">
      <c r="A64" s="34" t="str">
        <f>C64&amp;E64</f>
        <v/>
      </c>
      <c r="K64" s="35"/>
    </row>
    <row r="65" spans="1:11">
      <c r="A65" s="34" t="str">
        <f>C65&amp;E65</f>
        <v/>
      </c>
      <c r="K65" s="35"/>
    </row>
    <row r="66" spans="1:11">
      <c r="A66" s="34" t="str">
        <f>C66&amp;E66</f>
        <v/>
      </c>
      <c r="K66" s="35"/>
    </row>
    <row r="67" spans="1:11">
      <c r="A67" s="34" t="str">
        <f>C67&amp;E67</f>
        <v/>
      </c>
      <c r="K67" s="35"/>
    </row>
    <row r="68" spans="1:11">
      <c r="A68" s="34" t="str">
        <f>C68&amp;E68</f>
        <v/>
      </c>
      <c r="K68" s="35"/>
    </row>
    <row r="69" spans="1:11">
      <c r="A69" s="34" t="str">
        <f>C69&amp;E69</f>
        <v/>
      </c>
      <c r="K69" s="35"/>
    </row>
    <row r="70" spans="1:11">
      <c r="A70" s="34" t="str">
        <f>C70&amp;E70</f>
        <v/>
      </c>
      <c r="K70" s="35"/>
    </row>
    <row r="71" spans="1:11">
      <c r="A71" s="34" t="str">
        <f>C71&amp;E71</f>
        <v/>
      </c>
      <c r="K71" s="35"/>
    </row>
    <row r="72" spans="1:11">
      <c r="A72" s="34" t="str">
        <f>C72&amp;E72</f>
        <v/>
      </c>
      <c r="K72" s="35"/>
    </row>
    <row r="73" spans="1:11">
      <c r="A73" s="34" t="str">
        <f>C73&amp;E73</f>
        <v/>
      </c>
      <c r="K73" s="35"/>
    </row>
    <row r="74" spans="1:11">
      <c r="A74" s="34" t="str">
        <f>C74&amp;E74</f>
        <v/>
      </c>
      <c r="K74" s="35"/>
    </row>
    <row r="75" spans="1:11">
      <c r="A75" s="34" t="str">
        <f>C75&amp;E75</f>
        <v/>
      </c>
      <c r="K75" s="35"/>
    </row>
    <row r="76" spans="1:11">
      <c r="A76" s="34" t="str">
        <f>C76&amp;E76</f>
        <v/>
      </c>
      <c r="K76" s="35"/>
    </row>
    <row r="77" spans="1:11">
      <c r="A77" s="34" t="str">
        <f>C77&amp;E77</f>
        <v/>
      </c>
      <c r="K77" s="35"/>
    </row>
    <row r="78" spans="1:11">
      <c r="A78" s="34" t="str">
        <f>C78&amp;E78</f>
        <v/>
      </c>
      <c r="K78" s="35"/>
    </row>
    <row r="79" spans="1:11">
      <c r="A79" s="34" t="str">
        <f>C79&amp;E79</f>
        <v/>
      </c>
      <c r="K79" s="35"/>
    </row>
    <row r="80" spans="1:11">
      <c r="A80" s="34" t="str">
        <f>C80&amp;E80</f>
        <v/>
      </c>
      <c r="K80" s="35"/>
    </row>
    <row r="81" spans="1:11">
      <c r="A81" s="34" t="str">
        <f>C81&amp;E81</f>
        <v/>
      </c>
      <c r="K81" s="35"/>
    </row>
    <row r="82" spans="1:11">
      <c r="A82" s="34" t="str">
        <f>C82&amp;E82</f>
        <v/>
      </c>
      <c r="K82" s="35"/>
    </row>
    <row r="83" spans="1:11">
      <c r="A83" s="34" t="str">
        <f>C83&amp;E83</f>
        <v/>
      </c>
      <c r="K83" s="35"/>
    </row>
    <row r="84" spans="1:11">
      <c r="A84" s="34" t="str">
        <f>C84&amp;E84</f>
        <v/>
      </c>
      <c r="K84" s="35"/>
    </row>
    <row r="85" spans="1:11">
      <c r="A85" s="34" t="str">
        <f>C85&amp;E85</f>
        <v/>
      </c>
      <c r="K85" s="35"/>
    </row>
    <row r="86" spans="1:11">
      <c r="A86" s="34" t="str">
        <f>C86&amp;E86</f>
        <v/>
      </c>
      <c r="K86" s="35"/>
    </row>
    <row r="87" spans="1:11">
      <c r="A87" s="34" t="str">
        <f>C87&amp;E87</f>
        <v/>
      </c>
      <c r="K87" s="35"/>
    </row>
    <row r="88" spans="1:11">
      <c r="A88" s="34" t="str">
        <f>C88&amp;E88</f>
        <v/>
      </c>
      <c r="K88" s="35"/>
    </row>
    <row r="89" spans="1:11">
      <c r="A89" s="34" t="str">
        <f>C89&amp;E89</f>
        <v/>
      </c>
      <c r="K89" s="35"/>
    </row>
    <row r="90" spans="1:11">
      <c r="A90" s="34" t="str">
        <f>C90&amp;E90</f>
        <v/>
      </c>
      <c r="K90" s="35"/>
    </row>
    <row r="91" spans="1:11">
      <c r="A91" s="34" t="str">
        <f>C91&amp;E91</f>
        <v/>
      </c>
      <c r="K91" s="35"/>
    </row>
    <row r="92" spans="1:11">
      <c r="A92" s="34" t="str">
        <f>C92&amp;E92</f>
        <v/>
      </c>
      <c r="K92" s="35"/>
    </row>
    <row r="93" spans="1:11">
      <c r="A93" s="34" t="str">
        <f>C93&amp;E93</f>
        <v/>
      </c>
      <c r="K93" s="35"/>
    </row>
    <row r="94" spans="1:11">
      <c r="A94" s="34" t="str">
        <f>C94&amp;E94</f>
        <v/>
      </c>
      <c r="K94" s="35"/>
    </row>
    <row r="95" spans="1:11">
      <c r="A95" s="34" t="str">
        <f>C95&amp;E95</f>
        <v/>
      </c>
      <c r="K95" s="35"/>
    </row>
    <row r="96" spans="1:11">
      <c r="A96" s="34" t="str">
        <f>C96&amp;E96</f>
        <v/>
      </c>
      <c r="K96" s="35"/>
    </row>
    <row r="97" spans="1:11">
      <c r="A97" s="34" t="str">
        <f>C97&amp;E97</f>
        <v/>
      </c>
      <c r="K97" s="35"/>
    </row>
    <row r="98" spans="1:11">
      <c r="A98" s="34" t="str">
        <f>C98&amp;E98</f>
        <v/>
      </c>
      <c r="K98" s="35"/>
    </row>
    <row r="99" spans="1:11">
      <c r="A99" s="34" t="str">
        <f>C99&amp;E99</f>
        <v/>
      </c>
      <c r="K99" s="35"/>
    </row>
    <row r="100" spans="1:11">
      <c r="A100" s="34" t="str">
        <f>C100&amp;E100</f>
        <v/>
      </c>
      <c r="K100" s="35"/>
    </row>
    <row r="101" spans="1:11">
      <c r="A101" s="34" t="str">
        <f>C101&amp;E101</f>
        <v/>
      </c>
      <c r="K101" s="35"/>
    </row>
    <row r="102" spans="1:11">
      <c r="A102" s="34" t="str">
        <f>C102&amp;E102</f>
        <v/>
      </c>
      <c r="K102" s="35"/>
    </row>
    <row r="103" spans="1:11">
      <c r="A103" s="34" t="str">
        <f>C103&amp;E103</f>
        <v/>
      </c>
      <c r="K103" s="35"/>
    </row>
    <row r="104" spans="1:11">
      <c r="A104" s="34" t="str">
        <f>C104&amp;E104</f>
        <v/>
      </c>
      <c r="K104" s="35"/>
    </row>
    <row r="105" spans="1:11">
      <c r="A105" s="34" t="str">
        <f>C105&amp;E105</f>
        <v/>
      </c>
      <c r="K105" s="35"/>
    </row>
    <row r="106" spans="1:11">
      <c r="A106" s="34" t="str">
        <f>C106&amp;E106</f>
        <v/>
      </c>
      <c r="K106" s="35"/>
    </row>
    <row r="107" spans="1:11">
      <c r="A107" s="34" t="str">
        <f>C107&amp;E107</f>
        <v/>
      </c>
      <c r="K107" s="35"/>
    </row>
    <row r="108" spans="1:11">
      <c r="A108" s="34" t="str">
        <f>C108&amp;E108</f>
        <v/>
      </c>
      <c r="K108" s="35"/>
    </row>
    <row r="109" spans="1:11">
      <c r="A109" s="34" t="str">
        <f>C109&amp;E109</f>
        <v/>
      </c>
      <c r="K109" s="35"/>
    </row>
    <row r="110" spans="1:11">
      <c r="A110" s="34" t="str">
        <f>C110&amp;E110</f>
        <v/>
      </c>
      <c r="K110" s="35"/>
    </row>
    <row r="111" spans="1:11">
      <c r="A111" s="34" t="str">
        <f>C111&amp;E111</f>
        <v/>
      </c>
      <c r="K111" s="35"/>
    </row>
    <row r="112" spans="1:11">
      <c r="A112" s="34" t="str">
        <f>C112&amp;E112</f>
        <v/>
      </c>
      <c r="K112" s="35"/>
    </row>
    <row r="113" spans="1:11">
      <c r="A113" s="34" t="str">
        <f>C113&amp;E113</f>
        <v/>
      </c>
      <c r="K113" s="35"/>
    </row>
    <row r="114" spans="1:11">
      <c r="A114" s="34" t="str">
        <f>C114&amp;E114</f>
        <v/>
      </c>
      <c r="K114" s="35"/>
    </row>
    <row r="115" spans="1:11">
      <c r="A115" s="34" t="str">
        <f>C115&amp;E115</f>
        <v/>
      </c>
      <c r="K115" s="35"/>
    </row>
    <row r="116" spans="1:11">
      <c r="A116" s="34" t="str">
        <f>C116&amp;E116</f>
        <v/>
      </c>
      <c r="K116" s="35"/>
    </row>
    <row r="117" spans="1:11">
      <c r="A117" s="34" t="str">
        <f>C117&amp;E117</f>
        <v/>
      </c>
      <c r="K117" s="35"/>
    </row>
    <row r="118" spans="1:11">
      <c r="A118" s="34" t="str">
        <f>C118&amp;E118</f>
        <v/>
      </c>
      <c r="K118" s="35"/>
    </row>
    <row r="119" spans="1:11">
      <c r="A119" s="34" t="str">
        <f>C119&amp;E119</f>
        <v/>
      </c>
      <c r="K119" s="35"/>
    </row>
    <row r="120" spans="1:11">
      <c r="A120" s="34" t="str">
        <f>C120&amp;E120</f>
        <v/>
      </c>
      <c r="K120" s="35"/>
    </row>
    <row r="121" spans="1:11">
      <c r="A121" s="34" t="str">
        <f>C121&amp;E121</f>
        <v/>
      </c>
      <c r="K121" s="35"/>
    </row>
    <row r="122" spans="1:11">
      <c r="A122" s="34" t="str">
        <f>C122&amp;E122</f>
        <v/>
      </c>
      <c r="K122" s="35"/>
    </row>
    <row r="123" spans="1:11">
      <c r="A123" s="34" t="str">
        <f>C123&amp;E123</f>
        <v/>
      </c>
      <c r="K123" s="35"/>
    </row>
    <row r="124" spans="1:11">
      <c r="A124" s="34" t="str">
        <f>C124&amp;E124</f>
        <v/>
      </c>
      <c r="K124" s="35"/>
    </row>
    <row r="125" spans="1:11">
      <c r="A125" s="34" t="str">
        <f>C125&amp;E125</f>
        <v/>
      </c>
      <c r="K125" s="35"/>
    </row>
    <row r="126" spans="1:11">
      <c r="A126" s="34" t="str">
        <f>C126&amp;E126</f>
        <v/>
      </c>
      <c r="K126" s="35"/>
    </row>
    <row r="127" spans="1:11">
      <c r="A127" s="34" t="str">
        <f>C127&amp;E127</f>
        <v/>
      </c>
      <c r="K127" s="35"/>
    </row>
    <row r="128" spans="1:11">
      <c r="A128" s="34" t="str">
        <f>C128&amp;E128</f>
        <v/>
      </c>
      <c r="K128" s="35"/>
    </row>
    <row r="129" spans="1:11">
      <c r="A129" s="34" t="str">
        <f>C129&amp;E129</f>
        <v/>
      </c>
      <c r="K129" s="35"/>
    </row>
    <row r="130" spans="1:11">
      <c r="A130" s="34" t="str">
        <f>C130&amp;E130</f>
        <v/>
      </c>
      <c r="K130" s="35"/>
    </row>
    <row r="131" spans="1:11">
      <c r="A131" s="34" t="str">
        <f>C131&amp;E131</f>
        <v/>
      </c>
      <c r="K131" s="35"/>
    </row>
    <row r="132" spans="1:11">
      <c r="A132" s="34" t="str">
        <f>C132&amp;E132</f>
        <v/>
      </c>
      <c r="K132" s="35"/>
    </row>
    <row r="133" spans="1:11">
      <c r="A133" s="34" t="str">
        <f>C133&amp;E133</f>
        <v/>
      </c>
      <c r="K133" s="35"/>
    </row>
    <row r="134" spans="1:11">
      <c r="A134" s="34" t="str">
        <f>C134&amp;E134</f>
        <v/>
      </c>
      <c r="K134" s="35"/>
    </row>
    <row r="135" spans="1:11">
      <c r="A135" s="34" t="str">
        <f>C135&amp;E135</f>
        <v/>
      </c>
      <c r="K135" s="35"/>
    </row>
    <row r="136" spans="1:11">
      <c r="A136" s="34" t="str">
        <f>C136&amp;E136</f>
        <v/>
      </c>
      <c r="K136" s="35"/>
    </row>
    <row r="137" spans="1:11">
      <c r="A137" s="34" t="str">
        <f>C137&amp;E137</f>
        <v/>
      </c>
      <c r="K137" s="35"/>
    </row>
    <row r="138" spans="1:11">
      <c r="A138" s="34" t="str">
        <f>C138&amp;E138</f>
        <v/>
      </c>
      <c r="K138" s="35"/>
    </row>
    <row r="139" spans="1:11">
      <c r="A139" s="34" t="str">
        <f>C139&amp;E139</f>
        <v/>
      </c>
      <c r="K139" s="35"/>
    </row>
    <row r="140" spans="1:11">
      <c r="A140" s="34" t="str">
        <f>C140&amp;E140</f>
        <v/>
      </c>
      <c r="K140" s="35"/>
    </row>
    <row r="141" spans="1:11">
      <c r="A141" s="34" t="str">
        <f>C141&amp;E141</f>
        <v/>
      </c>
      <c r="K141" s="35"/>
    </row>
    <row r="142" spans="1:11">
      <c r="A142" s="34" t="str">
        <f>C142&amp;E142</f>
        <v/>
      </c>
      <c r="K142" s="35"/>
    </row>
    <row r="143" spans="1:11">
      <c r="A143" s="34" t="str">
        <f>C143&amp;E143</f>
        <v/>
      </c>
      <c r="K143" s="35"/>
    </row>
    <row r="144" spans="1:11">
      <c r="A144" s="34" t="str">
        <f>C144&amp;E144</f>
        <v/>
      </c>
      <c r="K144" s="35"/>
    </row>
    <row r="145" spans="1:11">
      <c r="A145" s="34" t="str">
        <f>C145&amp;E145</f>
        <v/>
      </c>
      <c r="K145" s="35"/>
    </row>
    <row r="146" spans="1:11">
      <c r="A146" s="34" t="str">
        <f>C146&amp;E146</f>
        <v/>
      </c>
      <c r="K146" s="35"/>
    </row>
    <row r="147" spans="1:11">
      <c r="A147" s="34" t="str">
        <f>C147&amp;E147</f>
        <v/>
      </c>
      <c r="K147" s="35"/>
    </row>
    <row r="148" spans="1:11">
      <c r="A148" s="34" t="str">
        <f>C148&amp;E148</f>
        <v/>
      </c>
      <c r="K148" s="35"/>
    </row>
    <row r="149" spans="1:11">
      <c r="A149" s="34" t="str">
        <f>C149&amp;E149</f>
        <v/>
      </c>
      <c r="K149" s="35"/>
    </row>
    <row r="150" spans="1:11">
      <c r="A150" s="34" t="str">
        <f>C150&amp;E150</f>
        <v/>
      </c>
      <c r="K150" s="35"/>
    </row>
    <row r="151" spans="1:11">
      <c r="A151" s="34" t="str">
        <f>C151&amp;E151</f>
        <v/>
      </c>
      <c r="K151" s="35"/>
    </row>
    <row r="152" spans="1:11">
      <c r="A152" s="34" t="str">
        <f>C152&amp;E152</f>
        <v/>
      </c>
      <c r="K152" s="35"/>
    </row>
    <row r="153" spans="1:11">
      <c r="A153" s="34" t="str">
        <f>C153&amp;E153</f>
        <v/>
      </c>
      <c r="K153" s="35"/>
    </row>
    <row r="154" spans="1:11">
      <c r="A154" s="34" t="str">
        <f>C154&amp;E154</f>
        <v/>
      </c>
      <c r="K154" s="35"/>
    </row>
    <row r="155" spans="1:11">
      <c r="A155" s="34" t="str">
        <f>C155&amp;E155</f>
        <v/>
      </c>
      <c r="K155" s="35"/>
    </row>
    <row r="156" spans="1:11">
      <c r="A156" s="34" t="str">
        <f>C156&amp;E156</f>
        <v/>
      </c>
      <c r="K156" s="35"/>
    </row>
    <row r="157" spans="1:11">
      <c r="A157" s="34" t="str">
        <f>C157&amp;E157</f>
        <v/>
      </c>
      <c r="K157" s="35"/>
    </row>
    <row r="158" spans="1:11">
      <c r="A158" s="34" t="str">
        <f>C158&amp;E158</f>
        <v/>
      </c>
      <c r="K158" s="35"/>
    </row>
    <row r="159" spans="1:11">
      <c r="A159" s="34" t="str">
        <f>C159&amp;E159</f>
        <v/>
      </c>
      <c r="K159" s="35"/>
    </row>
    <row r="160" spans="1:11">
      <c r="A160" s="34" t="str">
        <f>C160&amp;E160</f>
        <v/>
      </c>
      <c r="K160" s="35"/>
    </row>
    <row r="161" spans="1:11">
      <c r="A161" s="34" t="str">
        <f>C161&amp;E161</f>
        <v/>
      </c>
      <c r="K161" s="35"/>
    </row>
    <row r="162" spans="1:11">
      <c r="A162" s="34" t="str">
        <f>C162&amp;E162</f>
        <v/>
      </c>
      <c r="K162" s="35"/>
    </row>
    <row r="163" spans="1:11">
      <c r="A163" s="34" t="str">
        <f>C163&amp;E163</f>
        <v/>
      </c>
      <c r="K163" s="35"/>
    </row>
    <row r="164" spans="1:11">
      <c r="A164" s="34" t="str">
        <f>C164&amp;E164</f>
        <v/>
      </c>
      <c r="K164" s="35"/>
    </row>
    <row r="165" spans="1:11">
      <c r="A165" s="34" t="str">
        <f>C165&amp;E165</f>
        <v/>
      </c>
      <c r="K165" s="35"/>
    </row>
    <row r="166" spans="1:11">
      <c r="A166" s="34" t="str">
        <f>C166&amp;E166</f>
        <v/>
      </c>
      <c r="K166" s="35"/>
    </row>
    <row r="167" spans="1:11">
      <c r="A167" s="34" t="str">
        <f>C167&amp;E167</f>
        <v/>
      </c>
      <c r="K167" s="35"/>
    </row>
    <row r="168" spans="1:11">
      <c r="A168" s="34" t="str">
        <f>C168&amp;E168</f>
        <v/>
      </c>
      <c r="K168" s="35"/>
    </row>
    <row r="169" spans="1:11">
      <c r="A169" s="34" t="str">
        <f>C169&amp;E169</f>
        <v/>
      </c>
      <c r="K169" s="35"/>
    </row>
    <row r="170" spans="1:11">
      <c r="A170" s="34" t="str">
        <f>C170&amp;E170</f>
        <v/>
      </c>
      <c r="K170" s="35"/>
    </row>
    <row r="171" spans="1:11">
      <c r="A171" s="34" t="str">
        <f>C171&amp;E171</f>
        <v/>
      </c>
      <c r="K171" s="35"/>
    </row>
    <row r="172" spans="1:11">
      <c r="A172" s="34" t="str">
        <f>C172&amp;E172</f>
        <v/>
      </c>
      <c r="K172" s="35"/>
    </row>
    <row r="173" spans="1:11">
      <c r="A173" s="34" t="str">
        <f>C173&amp;E173</f>
        <v/>
      </c>
      <c r="K173" s="35"/>
    </row>
    <row r="174" spans="1:11">
      <c r="A174" s="34" t="str">
        <f>C174&amp;E174</f>
        <v/>
      </c>
      <c r="K174" s="35"/>
    </row>
    <row r="175" spans="1:11">
      <c r="A175" s="34" t="str">
        <f>C175&amp;E175</f>
        <v/>
      </c>
      <c r="K175" s="35"/>
    </row>
    <row r="176" spans="1:11">
      <c r="A176" s="34" t="str">
        <f>C176&amp;E176</f>
        <v/>
      </c>
      <c r="K176" s="35"/>
    </row>
    <row r="177" spans="1:11">
      <c r="A177" s="34" t="str">
        <f>C177&amp;E177</f>
        <v/>
      </c>
      <c r="K177" s="35"/>
    </row>
    <row r="178" spans="1:11">
      <c r="A178" s="34" t="str">
        <f>C178&amp;E178</f>
        <v/>
      </c>
      <c r="K178" s="35"/>
    </row>
    <row r="179" spans="1:11">
      <c r="A179" s="34" t="str">
        <f>C179&amp;E179</f>
        <v/>
      </c>
      <c r="K179" s="35"/>
    </row>
    <row r="180" spans="1:11">
      <c r="A180" s="34" t="str">
        <f>C180&amp;E180</f>
        <v/>
      </c>
      <c r="K180" s="35"/>
    </row>
    <row r="181" spans="1:11">
      <c r="A181" s="34" t="str">
        <f>C181&amp;E181</f>
        <v/>
      </c>
      <c r="K181" s="35"/>
    </row>
    <row r="182" spans="1:11">
      <c r="A182" s="34" t="str">
        <f>C182&amp;E182</f>
        <v/>
      </c>
      <c r="K182" s="35"/>
    </row>
    <row r="183" spans="1:11">
      <c r="A183" s="34" t="str">
        <f>C183&amp;E183</f>
        <v/>
      </c>
      <c r="K183" s="35"/>
    </row>
    <row r="184" spans="1:11">
      <c r="A184" s="34" t="str">
        <f>C184&amp;E184</f>
        <v/>
      </c>
      <c r="K184" s="35"/>
    </row>
    <row r="185" spans="1:11">
      <c r="A185" s="34" t="str">
        <f>C185&amp;E185</f>
        <v/>
      </c>
      <c r="K185" s="35"/>
    </row>
    <row r="186" spans="1:11">
      <c r="A186" s="34" t="str">
        <f>C186&amp;E186</f>
        <v/>
      </c>
      <c r="K186" s="35"/>
    </row>
    <row r="187" spans="1:11">
      <c r="A187" s="34" t="str">
        <f>C187&amp;E187</f>
        <v/>
      </c>
      <c r="K187" s="35"/>
    </row>
    <row r="188" spans="1:11">
      <c r="A188" s="34" t="str">
        <f>C188&amp;E188</f>
        <v/>
      </c>
      <c r="K188" s="35"/>
    </row>
    <row r="189" spans="1:11">
      <c r="A189" s="34" t="str">
        <f>C189&amp;E189</f>
        <v/>
      </c>
      <c r="K189" s="35"/>
    </row>
    <row r="190" spans="1:11">
      <c r="A190" s="34" t="str">
        <f>C190&amp;E190</f>
        <v/>
      </c>
      <c r="K190" s="35"/>
    </row>
    <row r="191" spans="1:11">
      <c r="A191" s="34" t="str">
        <f>C191&amp;E191</f>
        <v/>
      </c>
      <c r="K191" s="35"/>
    </row>
    <row r="192" spans="1:11">
      <c r="A192" s="34" t="str">
        <f>C192&amp;E192</f>
        <v/>
      </c>
      <c r="K192" s="35"/>
    </row>
    <row r="193" spans="1:11">
      <c r="A193" s="34" t="str">
        <f>C193&amp;E193</f>
        <v/>
      </c>
      <c r="K193" s="35"/>
    </row>
    <row r="194" spans="1:11">
      <c r="A194" s="34" t="str">
        <f>C194&amp;E194</f>
        <v/>
      </c>
      <c r="K194" s="35"/>
    </row>
    <row r="195" spans="1:11">
      <c r="A195" s="34" t="str">
        <f>C195&amp;E195</f>
        <v/>
      </c>
      <c r="K195" s="35"/>
    </row>
    <row r="196" spans="1:11">
      <c r="A196" s="34" t="str">
        <f>C196&amp;E196</f>
        <v/>
      </c>
      <c r="K196" s="35"/>
    </row>
    <row r="197" spans="1:11">
      <c r="A197" s="34" t="str">
        <f>C197&amp;E197</f>
        <v/>
      </c>
      <c r="K197" s="35"/>
    </row>
    <row r="198" spans="1:11">
      <c r="A198" s="34" t="str">
        <f>C198&amp;E198</f>
        <v/>
      </c>
      <c r="K198" s="35"/>
    </row>
    <row r="199" spans="1:11">
      <c r="A199" s="34" t="str">
        <f>C199&amp;E199</f>
        <v/>
      </c>
      <c r="K199" s="35"/>
    </row>
    <row r="200" spans="1:11">
      <c r="A200" s="34" t="str">
        <f>C200&amp;E200</f>
        <v/>
      </c>
      <c r="K200" s="35"/>
    </row>
    <row r="201" spans="1:11">
      <c r="A201" s="34" t="str">
        <f>C201&amp;E201</f>
        <v/>
      </c>
      <c r="K201" s="35"/>
    </row>
    <row r="202" spans="1:11">
      <c r="A202" s="34" t="str">
        <f>C202&amp;E202</f>
        <v/>
      </c>
      <c r="K202" s="35"/>
    </row>
    <row r="203" spans="1:11">
      <c r="A203" s="34" t="str">
        <f>C203&amp;E203</f>
        <v/>
      </c>
      <c r="K203" s="35"/>
    </row>
    <row r="204" spans="1:11">
      <c r="A204" s="34" t="str">
        <f>C204&amp;E204</f>
        <v/>
      </c>
      <c r="K204" s="35"/>
    </row>
    <row r="205" spans="1:11">
      <c r="A205" s="34" t="str">
        <f>C205&amp;E205</f>
        <v/>
      </c>
      <c r="K205" s="35"/>
    </row>
    <row r="206" spans="1:11">
      <c r="A206" s="34" t="str">
        <f>C206&amp;E206</f>
        <v/>
      </c>
      <c r="K206" s="35"/>
    </row>
    <row r="207" spans="1:11">
      <c r="A207" s="34" t="str">
        <f>C207&amp;E207</f>
        <v/>
      </c>
      <c r="K207" s="35"/>
    </row>
    <row r="208" spans="1:11">
      <c r="A208" s="34" t="str">
        <f>C208&amp;E208</f>
        <v/>
      </c>
      <c r="K208" s="35"/>
    </row>
    <row r="209" spans="1:11">
      <c r="A209" s="34" t="str">
        <f>C209&amp;E209</f>
        <v/>
      </c>
      <c r="K209" s="35"/>
    </row>
    <row r="210" spans="1:11">
      <c r="A210" s="34" t="str">
        <f>C210&amp;E210</f>
        <v/>
      </c>
      <c r="K210" s="35"/>
    </row>
    <row r="211" spans="1:11">
      <c r="A211" s="34" t="str">
        <f>C211&amp;E211</f>
        <v/>
      </c>
      <c r="K211" s="35"/>
    </row>
    <row r="212" spans="1:11">
      <c r="A212" s="34" t="str">
        <f>C212&amp;E212</f>
        <v/>
      </c>
      <c r="K212" s="35"/>
    </row>
    <row r="213" spans="1:11">
      <c r="A213" s="34" t="str">
        <f>C213&amp;E213</f>
        <v/>
      </c>
      <c r="K213" s="35"/>
    </row>
    <row r="214" spans="1:11">
      <c r="A214" s="34" t="str">
        <f>C214&amp;E214</f>
        <v/>
      </c>
      <c r="K214" s="35"/>
    </row>
    <row r="215" spans="1:11">
      <c r="A215" s="34" t="str">
        <f>C215&amp;E215</f>
        <v/>
      </c>
      <c r="K215" s="35"/>
    </row>
    <row r="216" spans="1:11">
      <c r="A216" s="34" t="str">
        <f>C216&amp;E216</f>
        <v/>
      </c>
      <c r="K216" s="35"/>
    </row>
    <row r="217" spans="1:11">
      <c r="A217" s="34" t="str">
        <f>C217&amp;E217</f>
        <v/>
      </c>
      <c r="K217" s="35"/>
    </row>
    <row r="218" spans="1:11">
      <c r="A218" s="34" t="str">
        <f>C218&amp;E218</f>
        <v/>
      </c>
      <c r="K218" s="35"/>
    </row>
    <row r="219" spans="1:11">
      <c r="A219" s="34" t="str">
        <f>C219&amp;E219</f>
        <v/>
      </c>
      <c r="K219" s="35"/>
    </row>
    <row r="220" spans="1:11">
      <c r="A220" s="34" t="str">
        <f>C220&amp;E220</f>
        <v/>
      </c>
      <c r="K220" s="35"/>
    </row>
    <row r="221" spans="1:11">
      <c r="A221" s="34" t="str">
        <f>C221&amp;E221</f>
        <v/>
      </c>
      <c r="K221" s="35"/>
    </row>
    <row r="222" spans="1:11">
      <c r="A222" s="34" t="str">
        <f>C222&amp;E222</f>
        <v/>
      </c>
      <c r="K222" s="35"/>
    </row>
    <row r="223" spans="1:11">
      <c r="A223" s="34" t="str">
        <f>C223&amp;E223</f>
        <v/>
      </c>
      <c r="K223" s="35"/>
    </row>
    <row r="224" spans="1:11">
      <c r="A224" s="34" t="str">
        <f>C224&amp;E224</f>
        <v/>
      </c>
      <c r="K224" s="35"/>
    </row>
    <row r="225" spans="1:11">
      <c r="A225" s="34" t="str">
        <f>C225&amp;E225</f>
        <v/>
      </c>
      <c r="K225" s="35"/>
    </row>
    <row r="226" spans="1:11">
      <c r="A226" s="34" t="str">
        <f>C226&amp;E226</f>
        <v/>
      </c>
      <c r="K226" s="35"/>
    </row>
    <row r="227" spans="1:11">
      <c r="A227" s="34" t="str">
        <f>C227&amp;E227</f>
        <v/>
      </c>
      <c r="K227" s="35"/>
    </row>
    <row r="228" spans="1:11">
      <c r="A228" s="34" t="str">
        <f>C228&amp;E228</f>
        <v/>
      </c>
      <c r="K228" s="35"/>
    </row>
    <row r="229" spans="1:11">
      <c r="A229" s="34" t="str">
        <f>C229&amp;E229</f>
        <v/>
      </c>
      <c r="K229" s="35"/>
    </row>
    <row r="230" spans="1:11">
      <c r="A230" s="34" t="str">
        <f>C230&amp;E230</f>
        <v/>
      </c>
      <c r="K230" s="35"/>
    </row>
    <row r="231" spans="1:11">
      <c r="A231" s="34" t="str">
        <f>C231&amp;E231</f>
        <v/>
      </c>
      <c r="K231" s="35"/>
    </row>
    <row r="232" spans="1:11">
      <c r="A232" s="34" t="str">
        <f>C232&amp;E232</f>
        <v/>
      </c>
      <c r="K232" s="35"/>
    </row>
    <row r="233" spans="1:11">
      <c r="A233" s="34" t="str">
        <f>C233&amp;E233</f>
        <v/>
      </c>
      <c r="K233" s="35"/>
    </row>
    <row r="234" spans="1:11">
      <c r="A234" s="34" t="str">
        <f>C234&amp;E234</f>
        <v/>
      </c>
      <c r="K234" s="35"/>
    </row>
    <row r="235" spans="1:11">
      <c r="A235" s="34" t="str">
        <f>C235&amp;E235</f>
        <v/>
      </c>
      <c r="K235" s="35"/>
    </row>
    <row r="236" spans="1:11">
      <c r="A236" s="34" t="str">
        <f>C236&amp;E236</f>
        <v/>
      </c>
      <c r="K236" s="35"/>
    </row>
    <row r="237" spans="1:11">
      <c r="A237" s="34" t="str">
        <f>C237&amp;E237</f>
        <v/>
      </c>
      <c r="K237" s="35"/>
    </row>
    <row r="238" spans="1:11">
      <c r="A238" s="34" t="str">
        <f>C238&amp;E238</f>
        <v/>
      </c>
      <c r="K238" s="35"/>
    </row>
    <row r="239" spans="1:11">
      <c r="A239" s="34" t="str">
        <f>C239&amp;E239</f>
        <v/>
      </c>
      <c r="K239" s="35"/>
    </row>
    <row r="240" spans="1:11">
      <c r="A240" s="34" t="str">
        <f>C240&amp;E240</f>
        <v/>
      </c>
      <c r="K240" s="35"/>
    </row>
    <row r="241" spans="1:11">
      <c r="A241" s="34" t="str">
        <f>C241&amp;E241</f>
        <v/>
      </c>
      <c r="K241" s="35"/>
    </row>
    <row r="242" spans="1:11">
      <c r="A242" s="34" t="str">
        <f>C242&amp;E242</f>
        <v/>
      </c>
      <c r="K242" s="35"/>
    </row>
    <row r="243" spans="1:11">
      <c r="A243" s="34" t="str">
        <f>C243&amp;E243</f>
        <v/>
      </c>
      <c r="K243" s="35"/>
    </row>
    <row r="244" spans="1:11">
      <c r="A244" s="34" t="str">
        <f>C244&amp;E244</f>
        <v/>
      </c>
      <c r="K244" s="35"/>
    </row>
    <row r="245" spans="1:11">
      <c r="A245" s="34" t="str">
        <f>C245&amp;E245</f>
        <v/>
      </c>
      <c r="K245" s="35"/>
    </row>
    <row r="246" spans="1:11">
      <c r="A246" s="34" t="str">
        <f>C246&amp;E246</f>
        <v/>
      </c>
      <c r="K246" s="35"/>
    </row>
    <row r="247" spans="1:11">
      <c r="A247" s="34" t="str">
        <f>C247&amp;E247</f>
        <v/>
      </c>
      <c r="K247" s="35"/>
    </row>
    <row r="248" spans="1:11">
      <c r="A248" s="34" t="str">
        <f>C248&amp;E248</f>
        <v/>
      </c>
      <c r="K248" s="35"/>
    </row>
    <row r="249" spans="1:11">
      <c r="A249" s="34" t="str">
        <f>C249&amp;E249</f>
        <v/>
      </c>
      <c r="K249" s="35"/>
    </row>
    <row r="250" spans="1:11">
      <c r="A250" s="34" t="str">
        <f>C250&amp;E250</f>
        <v/>
      </c>
      <c r="K250" s="35"/>
    </row>
    <row r="251" spans="1:11">
      <c r="A251" s="34" t="str">
        <f>C251&amp;E251</f>
        <v/>
      </c>
      <c r="K251" s="35"/>
    </row>
    <row r="252" spans="1:11">
      <c r="A252" s="34" t="str">
        <f>C252&amp;E252</f>
        <v/>
      </c>
      <c r="K252" s="35"/>
    </row>
    <row r="253" spans="1:11">
      <c r="A253" s="34" t="str">
        <f>C253&amp;E253</f>
        <v/>
      </c>
      <c r="K253" s="35"/>
    </row>
    <row r="254" spans="1:11">
      <c r="A254" s="34" t="str">
        <f>C254&amp;E254</f>
        <v/>
      </c>
      <c r="K254" s="35"/>
    </row>
    <row r="255" spans="1:11">
      <c r="A255" s="34" t="str">
        <f>C255&amp;E255</f>
        <v/>
      </c>
      <c r="K255" s="35"/>
    </row>
    <row r="256" spans="1:11">
      <c r="A256" s="34" t="str">
        <f>C256&amp;E256</f>
        <v/>
      </c>
      <c r="K256" s="35"/>
    </row>
    <row r="257" spans="1:11">
      <c r="A257" s="34" t="str">
        <f>C257&amp;E257</f>
        <v/>
      </c>
      <c r="K257" s="35"/>
    </row>
    <row r="258" spans="1:11">
      <c r="A258" s="34" t="str">
        <f>C258&amp;E258</f>
        <v/>
      </c>
      <c r="K258" s="35"/>
    </row>
    <row r="259" spans="1:11">
      <c r="A259" s="34" t="str">
        <f>C259&amp;E259</f>
        <v/>
      </c>
      <c r="K259" s="35"/>
    </row>
    <row r="260" spans="1:11">
      <c r="A260" s="34" t="str">
        <f>C260&amp;E260</f>
        <v/>
      </c>
      <c r="K260" s="35"/>
    </row>
    <row r="261" spans="1:11">
      <c r="A261" s="34" t="str">
        <f>C261&amp;E261</f>
        <v/>
      </c>
      <c r="K261" s="35"/>
    </row>
    <row r="262" spans="1:11">
      <c r="A262" s="34" t="str">
        <f>C262&amp;E262</f>
        <v/>
      </c>
      <c r="K262" s="35"/>
    </row>
    <row r="263" spans="1:11">
      <c r="A263" s="34" t="str">
        <f>C263&amp;E263</f>
        <v/>
      </c>
      <c r="K263" s="35"/>
    </row>
    <row r="264" spans="1:11">
      <c r="A264" s="34" t="str">
        <f>C264&amp;E264</f>
        <v/>
      </c>
      <c r="K264" s="35"/>
    </row>
    <row r="265" spans="1:11">
      <c r="A265" s="34" t="str">
        <f>C265&amp;E265</f>
        <v/>
      </c>
      <c r="K265" s="35"/>
    </row>
    <row r="266" spans="1:11">
      <c r="A266" s="34" t="str">
        <f>C266&amp;E266</f>
        <v/>
      </c>
      <c r="K266" s="35"/>
    </row>
    <row r="267" spans="1:11">
      <c r="A267" s="34" t="str">
        <f>C267&amp;E267</f>
        <v/>
      </c>
      <c r="K267" s="35"/>
    </row>
    <row r="268" spans="1:11">
      <c r="A268" s="34" t="str">
        <f>C268&amp;E268</f>
        <v/>
      </c>
      <c r="K268" s="35"/>
    </row>
    <row r="269" spans="1:11">
      <c r="A269" s="34" t="str">
        <f>C269&amp;E269</f>
        <v/>
      </c>
      <c r="K269" s="35"/>
    </row>
    <row r="270" spans="1:11">
      <c r="A270" s="34" t="str">
        <f>C270&amp;E270</f>
        <v/>
      </c>
      <c r="K270" s="35"/>
    </row>
    <row r="271" spans="1:11">
      <c r="A271" s="34" t="str">
        <f>C271&amp;E271</f>
        <v/>
      </c>
      <c r="K271" s="35"/>
    </row>
    <row r="272" spans="1:11">
      <c r="A272" s="34" t="str">
        <f>C272&amp;E272</f>
        <v/>
      </c>
      <c r="K272" s="35"/>
    </row>
    <row r="273" spans="1:11">
      <c r="A273" s="34" t="str">
        <f>C273&amp;E273</f>
        <v/>
      </c>
      <c r="K273" s="35"/>
    </row>
    <row r="274" spans="1:11">
      <c r="A274" s="34" t="str">
        <f>C274&amp;E274</f>
        <v/>
      </c>
      <c r="K274" s="35"/>
    </row>
    <row r="275" spans="1:11">
      <c r="A275" s="34" t="str">
        <f>C275&amp;E275</f>
        <v/>
      </c>
      <c r="K275" s="35"/>
    </row>
    <row r="276" spans="1:11">
      <c r="A276" s="34" t="str">
        <f>C276&amp;E276</f>
        <v/>
      </c>
      <c r="K276" s="35"/>
    </row>
    <row r="277" spans="1:11">
      <c r="A277" s="34" t="str">
        <f>C277&amp;E277</f>
        <v/>
      </c>
      <c r="K277" s="35"/>
    </row>
    <row r="278" spans="1:11">
      <c r="A278" s="34" t="str">
        <f>C278&amp;E278</f>
        <v/>
      </c>
      <c r="K278" s="35"/>
    </row>
    <row r="279" spans="1:11">
      <c r="A279" s="34" t="str">
        <f>C279&amp;E279</f>
        <v/>
      </c>
      <c r="K279" s="35"/>
    </row>
    <row r="280" spans="1:11">
      <c r="A280" s="34" t="str">
        <f>C280&amp;E280</f>
        <v/>
      </c>
      <c r="K280" s="35"/>
    </row>
    <row r="281" spans="1:11">
      <c r="A281" s="34" t="str">
        <f>C281&amp;E281</f>
        <v/>
      </c>
      <c r="K281" s="35"/>
    </row>
    <row r="282" spans="1:11">
      <c r="A282" s="34" t="str">
        <f>C282&amp;E282</f>
        <v/>
      </c>
      <c r="K282" s="35"/>
    </row>
    <row r="283" spans="1:11">
      <c r="A283" s="34" t="str">
        <f>C283&amp;E283</f>
        <v/>
      </c>
      <c r="K283" s="35"/>
    </row>
    <row r="284" spans="1:11">
      <c r="A284" s="34" t="str">
        <f>C284&amp;E284</f>
        <v/>
      </c>
      <c r="K284" s="35"/>
    </row>
    <row r="285" spans="1:11">
      <c r="A285" s="34" t="str">
        <f>C285&amp;E285</f>
        <v/>
      </c>
      <c r="K285" s="35"/>
    </row>
    <row r="286" spans="1:11">
      <c r="A286" s="34" t="str">
        <f>C286&amp;E286</f>
        <v/>
      </c>
      <c r="K286" s="35"/>
    </row>
    <row r="287" spans="1:11">
      <c r="A287" s="34" t="str">
        <f>C287&amp;E287</f>
        <v/>
      </c>
      <c r="K287" s="35"/>
    </row>
    <row r="288" spans="1:11">
      <c r="A288" s="34" t="str">
        <f>C288&amp;E288</f>
        <v/>
      </c>
      <c r="K288" s="35"/>
    </row>
    <row r="289" spans="1:11">
      <c r="A289" s="34" t="str">
        <f>C289&amp;E289</f>
        <v/>
      </c>
      <c r="K289" s="35"/>
    </row>
    <row r="290" spans="1:11">
      <c r="A290" s="34" t="str">
        <f>C290&amp;E290</f>
        <v/>
      </c>
      <c r="K290" s="35"/>
    </row>
    <row r="291" spans="1:11">
      <c r="A291" s="34" t="str">
        <f>C291&amp;E291</f>
        <v/>
      </c>
      <c r="K291" s="35"/>
    </row>
    <row r="292" spans="1:11">
      <c r="A292" s="34" t="str">
        <f>C292&amp;E292</f>
        <v/>
      </c>
      <c r="K292" s="35"/>
    </row>
    <row r="293" spans="1:11">
      <c r="A293" s="34" t="str">
        <f>C293&amp;E293</f>
        <v/>
      </c>
      <c r="K293" s="35"/>
    </row>
    <row r="294" spans="1:11">
      <c r="A294" s="34" t="str">
        <f>C294&amp;E294</f>
        <v/>
      </c>
      <c r="K294" s="35"/>
    </row>
    <row r="295" spans="1:11">
      <c r="A295" s="34" t="str">
        <f>C295&amp;E295</f>
        <v/>
      </c>
      <c r="K295" s="35"/>
    </row>
    <row r="296" spans="1:11">
      <c r="A296" s="34" t="str">
        <f>C296&amp;E296</f>
        <v/>
      </c>
      <c r="K296" s="35"/>
    </row>
    <row r="297" spans="1:11">
      <c r="A297" s="34" t="str">
        <f>C297&amp;E297</f>
        <v/>
      </c>
      <c r="K297" s="35"/>
    </row>
    <row r="298" spans="1:11">
      <c r="A298" s="34" t="str">
        <f>C298&amp;E298</f>
        <v/>
      </c>
      <c r="K298" s="35"/>
    </row>
    <row r="299" spans="1:11">
      <c r="A299" s="34" t="str">
        <f>C299&amp;E299</f>
        <v/>
      </c>
      <c r="K299" s="35"/>
    </row>
    <row r="300" spans="1:11">
      <c r="A300" s="34" t="str">
        <f>C300&amp;E300</f>
        <v/>
      </c>
      <c r="K300" s="35"/>
    </row>
    <row r="301" spans="1:11">
      <c r="A301" s="34" t="str">
        <f>C301&amp;E301</f>
        <v/>
      </c>
      <c r="K301" s="35"/>
    </row>
    <row r="302" spans="1:11">
      <c r="A302" s="34" t="str">
        <f>C302&amp;E302</f>
        <v/>
      </c>
      <c r="K302" s="35"/>
    </row>
    <row r="303" spans="1:11">
      <c r="A303" s="34" t="str">
        <f>C303&amp;E303</f>
        <v/>
      </c>
      <c r="K303" s="35"/>
    </row>
    <row r="304" spans="1:11">
      <c r="A304" s="34" t="str">
        <f>C304&amp;E304</f>
        <v/>
      </c>
      <c r="K304" s="35"/>
    </row>
    <row r="305" spans="1:11">
      <c r="A305" s="34" t="str">
        <f>C305&amp;E305</f>
        <v/>
      </c>
      <c r="K305" s="35"/>
    </row>
    <row r="306" spans="1:11">
      <c r="A306" s="34" t="str">
        <f>C306&amp;E306</f>
        <v/>
      </c>
      <c r="K306" s="35"/>
    </row>
    <row r="307" spans="1:11">
      <c r="A307" s="34" t="str">
        <f>C307&amp;E307</f>
        <v/>
      </c>
      <c r="K307" s="35"/>
    </row>
    <row r="308" spans="1:11">
      <c r="A308" s="34" t="str">
        <f>C308&amp;E308</f>
        <v/>
      </c>
      <c r="K308" s="35"/>
    </row>
    <row r="309" spans="1:11">
      <c r="A309" s="34" t="str">
        <f>C309&amp;E309</f>
        <v/>
      </c>
      <c r="K309" s="35"/>
    </row>
    <row r="310" spans="1:11">
      <c r="A310" s="34" t="str">
        <f>C310&amp;E310</f>
        <v/>
      </c>
      <c r="K310" s="35"/>
    </row>
    <row r="311" spans="1:11">
      <c r="A311" s="34" t="str">
        <f>C311&amp;E311</f>
        <v/>
      </c>
      <c r="K311" s="35"/>
    </row>
    <row r="312" spans="1:11">
      <c r="A312" s="34" t="str">
        <f>C312&amp;E312</f>
        <v/>
      </c>
      <c r="K312" s="35"/>
    </row>
    <row r="313" spans="1:11">
      <c r="A313" s="34" t="str">
        <f>C313&amp;E313</f>
        <v/>
      </c>
      <c r="K313" s="35"/>
    </row>
    <row r="314" spans="1:11">
      <c r="A314" s="34" t="str">
        <f>C314&amp;E314</f>
        <v/>
      </c>
      <c r="K314" s="35"/>
    </row>
    <row r="315" spans="1:11">
      <c r="A315" s="34" t="str">
        <f>C315&amp;E315</f>
        <v/>
      </c>
      <c r="K315" s="35"/>
    </row>
    <row r="316" spans="1:11">
      <c r="A316" s="34" t="str">
        <f>C316&amp;E316</f>
        <v/>
      </c>
      <c r="K316" s="35"/>
    </row>
    <row r="317" spans="1:11">
      <c r="A317" s="34" t="str">
        <f>C317&amp;E317</f>
        <v/>
      </c>
      <c r="K317" s="35"/>
    </row>
    <row r="318" spans="1:11">
      <c r="A318" s="34" t="str">
        <f>C318&amp;E318</f>
        <v/>
      </c>
      <c r="K318" s="35"/>
    </row>
    <row r="319" spans="1:11">
      <c r="A319" s="34" t="str">
        <f>C319&amp;E319</f>
        <v/>
      </c>
      <c r="K319" s="35"/>
    </row>
    <row r="320" spans="1:11">
      <c r="A320" s="34" t="str">
        <f>C320&amp;E320</f>
        <v/>
      </c>
      <c r="K320" s="35"/>
    </row>
    <row r="321" spans="1:11">
      <c r="A321" s="34" t="str">
        <f>C321&amp;E321</f>
        <v/>
      </c>
      <c r="K321" s="35"/>
    </row>
    <row r="322" spans="1:11">
      <c r="A322" s="34" t="str">
        <f>C322&amp;E322</f>
        <v/>
      </c>
      <c r="K322" s="35"/>
    </row>
    <row r="323" spans="1:11">
      <c r="A323" s="34" t="str">
        <f>C323&amp;E323</f>
        <v/>
      </c>
      <c r="K323" s="35"/>
    </row>
    <row r="324" spans="1:11">
      <c r="A324" s="34" t="str">
        <f>C324&amp;E324</f>
        <v/>
      </c>
      <c r="K324" s="35"/>
    </row>
    <row r="325" spans="1:11">
      <c r="A325" s="34" t="str">
        <f>C325&amp;E325</f>
        <v/>
      </c>
      <c r="K325" s="35"/>
    </row>
    <row r="326" spans="1:11">
      <c r="A326" s="34" t="str">
        <f>C326&amp;E326</f>
        <v/>
      </c>
      <c r="K326" s="35"/>
    </row>
    <row r="327" spans="1:11">
      <c r="A327" s="34" t="str">
        <f>C327&amp;E327</f>
        <v/>
      </c>
      <c r="K327" s="35"/>
    </row>
    <row r="328" spans="1:11">
      <c r="A328" s="34" t="str">
        <f>C328&amp;E328</f>
        <v/>
      </c>
      <c r="K328" s="35"/>
    </row>
    <row r="329" spans="1:11">
      <c r="A329" s="34" t="str">
        <f>C329&amp;E329</f>
        <v/>
      </c>
      <c r="K329" s="35"/>
    </row>
    <row r="330" spans="1:11">
      <c r="A330" s="34" t="str">
        <f>C330&amp;E330</f>
        <v/>
      </c>
      <c r="K330" s="35"/>
    </row>
    <row r="331" spans="1:11">
      <c r="A331" s="34" t="str">
        <f>C331&amp;E331</f>
        <v/>
      </c>
      <c r="K331" s="35"/>
    </row>
    <row r="332" spans="1:11">
      <c r="A332" s="34" t="str">
        <f>C332&amp;E332</f>
        <v/>
      </c>
      <c r="K332" s="35"/>
    </row>
    <row r="333" spans="1:11">
      <c r="A333" s="34" t="str">
        <f>C333&amp;E333</f>
        <v/>
      </c>
      <c r="K333" s="35"/>
    </row>
    <row r="334" spans="1:11">
      <c r="A334" s="34" t="str">
        <f>C334&amp;E334</f>
        <v/>
      </c>
      <c r="K334" s="35"/>
    </row>
    <row r="335" spans="1:11">
      <c r="A335" s="34" t="str">
        <f>C335&amp;E335</f>
        <v/>
      </c>
      <c r="K335" s="35"/>
    </row>
    <row r="336" spans="1:11">
      <c r="A336" s="34" t="str">
        <f>C336&amp;E336</f>
        <v/>
      </c>
      <c r="K336" s="35"/>
    </row>
    <row r="337" spans="1:11">
      <c r="A337" s="34" t="str">
        <f>C337&amp;E337</f>
        <v/>
      </c>
      <c r="K337" s="35"/>
    </row>
    <row r="338" spans="1:11">
      <c r="A338" s="34" t="str">
        <f>C338&amp;E338</f>
        <v/>
      </c>
      <c r="K338" s="35"/>
    </row>
    <row r="339" spans="1:11">
      <c r="A339" s="34" t="str">
        <f>C339&amp;E339</f>
        <v/>
      </c>
      <c r="K339" s="35"/>
    </row>
    <row r="340" spans="1:11">
      <c r="A340" s="34" t="str">
        <f>C340&amp;E340</f>
        <v/>
      </c>
      <c r="K340" s="35"/>
    </row>
    <row r="341" spans="1:11">
      <c r="A341" s="34" t="str">
        <f>C341&amp;E341</f>
        <v/>
      </c>
      <c r="K341" s="35"/>
    </row>
    <row r="342" spans="1:11">
      <c r="A342" s="34" t="str">
        <f>C342&amp;E342</f>
        <v/>
      </c>
      <c r="K342" s="35"/>
    </row>
    <row r="343" spans="1:11">
      <c r="A343" s="34" t="str">
        <f>C343&amp;E343</f>
        <v/>
      </c>
      <c r="K343" s="35"/>
    </row>
    <row r="344" spans="1:11">
      <c r="A344" s="34" t="str">
        <f>C344&amp;E344</f>
        <v/>
      </c>
      <c r="K344" s="35"/>
    </row>
    <row r="345" spans="1:11">
      <c r="A345" s="34" t="str">
        <f>C345&amp;E345</f>
        <v/>
      </c>
      <c r="K345" s="35"/>
    </row>
    <row r="346" spans="1:11">
      <c r="A346" s="34" t="str">
        <f>C346&amp;E346</f>
        <v/>
      </c>
      <c r="K346" s="35"/>
    </row>
    <row r="347" spans="1:11">
      <c r="A347" s="34" t="str">
        <f>C347&amp;E347</f>
        <v/>
      </c>
      <c r="K347" s="35"/>
    </row>
    <row r="348" spans="1:11">
      <c r="A348" s="34" t="str">
        <f>C348&amp;E348</f>
        <v/>
      </c>
      <c r="K348" s="35"/>
    </row>
    <row r="349" spans="1:11">
      <c r="A349" s="34" t="str">
        <f>C349&amp;E349</f>
        <v/>
      </c>
      <c r="K349" s="35"/>
    </row>
    <row r="350" spans="1:11">
      <c r="A350" s="34" t="str">
        <f>C350&amp;E350</f>
        <v/>
      </c>
      <c r="K350" s="35"/>
    </row>
    <row r="351" spans="1:11">
      <c r="A351" s="34" t="str">
        <f>C351&amp;E351</f>
        <v/>
      </c>
      <c r="K351" s="35"/>
    </row>
    <row r="352" spans="1:11">
      <c r="A352" s="34" t="str">
        <f>C352&amp;E352</f>
        <v/>
      </c>
      <c r="K352" s="35"/>
    </row>
    <row r="353" spans="1:11">
      <c r="A353" s="34" t="str">
        <f>C353&amp;E353</f>
        <v/>
      </c>
      <c r="K353" s="35"/>
    </row>
    <row r="354" spans="1:11">
      <c r="A354" s="34" t="str">
        <f>C354&amp;E354</f>
        <v/>
      </c>
      <c r="K354" s="35"/>
    </row>
    <row r="355" spans="1:11">
      <c r="A355" s="34" t="str">
        <f>C355&amp;E355</f>
        <v/>
      </c>
      <c r="K355" s="35"/>
    </row>
    <row r="356" spans="1:11">
      <c r="A356" s="34" t="str">
        <f>C356&amp;E356</f>
        <v/>
      </c>
      <c r="K356" s="35"/>
    </row>
    <row r="357" spans="1:11">
      <c r="A357" s="34" t="str">
        <f>C357&amp;E357</f>
        <v/>
      </c>
      <c r="K357" s="35"/>
    </row>
    <row r="358" spans="1:11">
      <c r="A358" s="34" t="str">
        <f>C358&amp;E358</f>
        <v/>
      </c>
      <c r="K358" s="35"/>
    </row>
    <row r="359" spans="1:11">
      <c r="A359" s="34" t="str">
        <f>C359&amp;E359</f>
        <v/>
      </c>
      <c r="K359" s="35"/>
    </row>
    <row r="360" spans="1:11">
      <c r="A360" s="34" t="str">
        <f>C360&amp;E360</f>
        <v/>
      </c>
      <c r="K360" s="35"/>
    </row>
    <row r="361" spans="1:11">
      <c r="A361" s="34" t="str">
        <f>C361&amp;E361</f>
        <v/>
      </c>
      <c r="K361" s="35"/>
    </row>
    <row r="362" spans="1:11">
      <c r="A362" s="34" t="str">
        <f>C362&amp;E362</f>
        <v/>
      </c>
      <c r="K362" s="35"/>
    </row>
    <row r="363" spans="1:11">
      <c r="A363" s="34" t="str">
        <f>C363&amp;E363</f>
        <v/>
      </c>
      <c r="K363" s="35"/>
    </row>
    <row r="364" spans="1:11">
      <c r="A364" s="34" t="str">
        <f>C364&amp;E364</f>
        <v/>
      </c>
      <c r="K364" s="35"/>
    </row>
    <row r="365" spans="1:11">
      <c r="A365" s="34" t="str">
        <f>C365&amp;E365</f>
        <v/>
      </c>
      <c r="K365" s="35"/>
    </row>
    <row r="366" spans="1:11">
      <c r="A366" s="34" t="str">
        <f>C366&amp;E366</f>
        <v/>
      </c>
      <c r="K366" s="35"/>
    </row>
    <row r="367" spans="1:11">
      <c r="A367" s="34" t="str">
        <f>C367&amp;E367</f>
        <v/>
      </c>
      <c r="K367" s="35"/>
    </row>
    <row r="368" spans="1:11">
      <c r="A368" s="34" t="str">
        <f>C368&amp;E368</f>
        <v/>
      </c>
      <c r="K368" s="35"/>
    </row>
    <row r="369" spans="1:11">
      <c r="A369" s="34" t="str">
        <f>C369&amp;E369</f>
        <v/>
      </c>
      <c r="K369" s="35"/>
    </row>
    <row r="370" spans="1:11">
      <c r="A370" s="34" t="str">
        <f>C370&amp;E370</f>
        <v/>
      </c>
      <c r="K370" s="35"/>
    </row>
    <row r="371" spans="1:11">
      <c r="A371" s="34" t="str">
        <f>C371&amp;E371</f>
        <v/>
      </c>
      <c r="K371" s="35"/>
    </row>
    <row r="372" spans="1:11">
      <c r="A372" s="34" t="str">
        <f>C372&amp;E372</f>
        <v/>
      </c>
      <c r="K372" s="35"/>
    </row>
    <row r="373" spans="1:11">
      <c r="A373" s="34" t="str">
        <f>C373&amp;E373</f>
        <v/>
      </c>
      <c r="K373" s="35"/>
    </row>
    <row r="374" spans="1:11">
      <c r="A374" s="34" t="str">
        <f>C374&amp;E374</f>
        <v/>
      </c>
      <c r="K374" s="35"/>
    </row>
    <row r="375" spans="1:11">
      <c r="A375" s="34" t="str">
        <f>C375&amp;E375</f>
        <v/>
      </c>
      <c r="K375" s="35"/>
    </row>
    <row r="376" spans="1:11">
      <c r="A376" s="34" t="str">
        <f>C376&amp;E376</f>
        <v/>
      </c>
      <c r="K376" s="35"/>
    </row>
    <row r="377" spans="1:11">
      <c r="A377" s="34" t="str">
        <f>C377&amp;E377</f>
        <v/>
      </c>
      <c r="K377" s="35"/>
    </row>
    <row r="378" spans="1:11">
      <c r="A378" s="34" t="str">
        <f>C378&amp;E378</f>
        <v/>
      </c>
      <c r="K378" s="35"/>
    </row>
    <row r="379" spans="1:11">
      <c r="A379" s="34" t="str">
        <f>C379&amp;E379</f>
        <v/>
      </c>
      <c r="K379" s="35"/>
    </row>
    <row r="380" spans="1:11">
      <c r="A380" s="34" t="str">
        <f>C380&amp;E380</f>
        <v/>
      </c>
      <c r="K380" s="35"/>
    </row>
    <row r="381" spans="1:11">
      <c r="A381" s="34" t="str">
        <f>C381&amp;E381</f>
        <v/>
      </c>
      <c r="K381" s="35"/>
    </row>
    <row r="382" spans="1:11">
      <c r="A382" s="34" t="str">
        <f>C382&amp;E382</f>
        <v/>
      </c>
      <c r="K382" s="35"/>
    </row>
    <row r="383" spans="1:11">
      <c r="A383" s="34" t="str">
        <f>C383&amp;E383</f>
        <v/>
      </c>
      <c r="K383" s="35"/>
    </row>
    <row r="384" spans="1:11">
      <c r="A384" s="34" t="str">
        <f>C384&amp;E384</f>
        <v/>
      </c>
      <c r="K384" s="35"/>
    </row>
    <row r="385" spans="1:11">
      <c r="A385" s="34" t="str">
        <f>C385&amp;E385</f>
        <v/>
      </c>
      <c r="K385" s="35"/>
    </row>
    <row r="386" spans="1:11">
      <c r="A386" s="34" t="str">
        <f>C386&amp;E386</f>
        <v/>
      </c>
      <c r="K386" s="35"/>
    </row>
    <row r="387" spans="1:11">
      <c r="A387" s="34" t="str">
        <f>C387&amp;E387</f>
        <v/>
      </c>
      <c r="K387" s="35"/>
    </row>
    <row r="388" spans="1:11">
      <c r="A388" s="34" t="str">
        <f>C388&amp;E388</f>
        <v/>
      </c>
      <c r="K388" s="35"/>
    </row>
    <row r="389" spans="1:11">
      <c r="A389" s="34" t="str">
        <f>C389&amp;E389</f>
        <v/>
      </c>
      <c r="K389" s="35"/>
    </row>
    <row r="390" spans="1:11">
      <c r="A390" s="34" t="str">
        <f>C390&amp;E390</f>
        <v/>
      </c>
      <c r="K390" s="35"/>
    </row>
    <row r="391" spans="1:11">
      <c r="A391" s="34" t="str">
        <f>C391&amp;E391</f>
        <v/>
      </c>
      <c r="K391" s="35"/>
    </row>
    <row r="392" spans="1:11">
      <c r="A392" s="34" t="str">
        <f>C392&amp;E392</f>
        <v/>
      </c>
      <c r="K392" s="35"/>
    </row>
    <row r="393" spans="1:11">
      <c r="A393" s="34" t="str">
        <f>C393&amp;E393</f>
        <v/>
      </c>
      <c r="K393" s="35"/>
    </row>
    <row r="394" spans="1:11">
      <c r="A394" s="34" t="str">
        <f>C394&amp;E394</f>
        <v/>
      </c>
      <c r="K394" s="35"/>
    </row>
    <row r="395" spans="1:11">
      <c r="A395" s="34" t="str">
        <f>C395&amp;E395</f>
        <v/>
      </c>
      <c r="K395" s="35"/>
    </row>
    <row r="396" spans="1:11">
      <c r="A396" s="34" t="str">
        <f>C396&amp;E396</f>
        <v/>
      </c>
      <c r="K396" s="35"/>
    </row>
    <row r="397" spans="1:11">
      <c r="A397" s="34" t="str">
        <f>C397&amp;E397</f>
        <v/>
      </c>
      <c r="K397" s="35"/>
    </row>
    <row r="398" spans="1:11">
      <c r="A398" s="34" t="str">
        <f>C398&amp;E398</f>
        <v/>
      </c>
      <c r="K398" s="35"/>
    </row>
    <row r="399" spans="1:11">
      <c r="A399" s="34" t="str">
        <f>C399&amp;E399</f>
        <v/>
      </c>
      <c r="K399" s="35"/>
    </row>
    <row r="400" spans="1:11">
      <c r="A400" s="34" t="str">
        <f>C400&amp;E400</f>
        <v/>
      </c>
      <c r="K400" s="35"/>
    </row>
    <row r="401" spans="1:11">
      <c r="A401" s="34" t="str">
        <f>C401&amp;E401</f>
        <v/>
      </c>
      <c r="K401" s="35"/>
    </row>
    <row r="402" spans="1:11">
      <c r="A402" s="34" t="str">
        <f>C402&amp;E402</f>
        <v/>
      </c>
      <c r="K402" s="35"/>
    </row>
    <row r="403" spans="1:11">
      <c r="A403" s="34" t="str">
        <f>C403&amp;E403</f>
        <v/>
      </c>
      <c r="K403" s="35"/>
    </row>
    <row r="404" spans="1:11">
      <c r="A404" s="34" t="str">
        <f>C404&amp;E404</f>
        <v/>
      </c>
      <c r="K404" s="35"/>
    </row>
    <row r="405" spans="1:11">
      <c r="A405" s="34" t="str">
        <f>C405&amp;E405</f>
        <v/>
      </c>
      <c r="K405" s="35"/>
    </row>
    <row r="406" spans="1:11">
      <c r="A406" s="34" t="str">
        <f>C406&amp;E406</f>
        <v/>
      </c>
      <c r="K406" s="35"/>
    </row>
    <row r="407" spans="1:11">
      <c r="A407" s="34" t="str">
        <f>C407&amp;E407</f>
        <v/>
      </c>
      <c r="K407" s="35"/>
    </row>
    <row r="408" spans="1:11">
      <c r="A408" s="34" t="str">
        <f>C408&amp;E408</f>
        <v/>
      </c>
      <c r="K408" s="35"/>
    </row>
    <row r="409" spans="1:11">
      <c r="A409" s="34" t="str">
        <f>C409&amp;E409</f>
        <v/>
      </c>
      <c r="K409" s="35"/>
    </row>
    <row r="410" spans="1:11">
      <c r="A410" s="34" t="str">
        <f>C410&amp;E410</f>
        <v/>
      </c>
      <c r="K410" s="35"/>
    </row>
    <row r="411" spans="1:11">
      <c r="A411" s="34" t="str">
        <f>C411&amp;E411</f>
        <v/>
      </c>
      <c r="K411" s="35"/>
    </row>
    <row r="412" spans="1:11">
      <c r="A412" s="34" t="str">
        <f>C412&amp;E412</f>
        <v/>
      </c>
      <c r="K412" s="35"/>
    </row>
    <row r="413" spans="1:11">
      <c r="A413" s="34" t="str">
        <f>C413&amp;E413</f>
        <v/>
      </c>
      <c r="K413" s="35"/>
    </row>
    <row r="414" spans="1:11">
      <c r="A414" s="34" t="str">
        <f>C414&amp;E414</f>
        <v/>
      </c>
      <c r="K414" s="35"/>
    </row>
    <row r="415" spans="1:11">
      <c r="A415" s="34" t="str">
        <f>C415&amp;E415</f>
        <v/>
      </c>
      <c r="K415" s="35"/>
    </row>
    <row r="416" spans="1:11">
      <c r="A416" s="34" t="str">
        <f>C416&amp;E416</f>
        <v/>
      </c>
      <c r="K416" s="35"/>
    </row>
    <row r="417" spans="1:11">
      <c r="A417" s="34" t="str">
        <f>C417&amp;E417</f>
        <v/>
      </c>
      <c r="K417" s="35"/>
    </row>
    <row r="418" spans="1:11">
      <c r="A418" s="34" t="str">
        <f>C418&amp;E418</f>
        <v/>
      </c>
      <c r="K418" s="35"/>
    </row>
    <row r="419" spans="1:11">
      <c r="A419" s="34" t="str">
        <f>C419&amp;E419</f>
        <v/>
      </c>
      <c r="K419" s="35"/>
    </row>
    <row r="420" spans="1:11">
      <c r="A420" s="34" t="str">
        <f>C420&amp;E420</f>
        <v/>
      </c>
      <c r="K420" s="35"/>
    </row>
    <row r="421" spans="1:11">
      <c r="A421" s="34" t="str">
        <f>C421&amp;E421</f>
        <v/>
      </c>
      <c r="K421" s="35"/>
    </row>
    <row r="422" spans="1:11">
      <c r="A422" s="34" t="str">
        <f>C422&amp;E422</f>
        <v/>
      </c>
      <c r="K422" s="35"/>
    </row>
    <row r="423" spans="1:11">
      <c r="A423" s="34" t="str">
        <f>C423&amp;E423</f>
        <v/>
      </c>
      <c r="K423" s="35"/>
    </row>
    <row r="424" spans="1:11">
      <c r="A424" s="34" t="str">
        <f>C424&amp;E424</f>
        <v/>
      </c>
      <c r="K424" s="35"/>
    </row>
    <row r="425" spans="1:11">
      <c r="A425" s="34" t="str">
        <f>C425&amp;E425</f>
        <v/>
      </c>
      <c r="K425" s="35"/>
    </row>
    <row r="426" spans="1:11">
      <c r="A426" s="34" t="str">
        <f>C426&amp;E426</f>
        <v/>
      </c>
      <c r="K426" s="35"/>
    </row>
    <row r="427" spans="1:11">
      <c r="A427" s="34" t="str">
        <f>C427&amp;E427</f>
        <v/>
      </c>
      <c r="K427" s="35"/>
    </row>
    <row r="428" spans="1:11">
      <c r="A428" s="34" t="str">
        <f>C428&amp;E428</f>
        <v/>
      </c>
      <c r="K428" s="35"/>
    </row>
    <row r="429" spans="1:11">
      <c r="A429" s="34" t="str">
        <f>C429&amp;E429</f>
        <v/>
      </c>
      <c r="K429" s="35"/>
    </row>
    <row r="430" spans="1:11">
      <c r="A430" s="34" t="str">
        <f>C430&amp;E430</f>
        <v/>
      </c>
      <c r="K430" s="35"/>
    </row>
    <row r="431" spans="1:11">
      <c r="A431" s="34" t="str">
        <f>C431&amp;E431</f>
        <v/>
      </c>
      <c r="K431" s="35"/>
    </row>
    <row r="432" spans="1:11">
      <c r="A432" s="34" t="str">
        <f>C432&amp;E432</f>
        <v/>
      </c>
      <c r="K432" s="35"/>
    </row>
    <row r="433" spans="1:11">
      <c r="A433" s="34" t="str">
        <f>C433&amp;E433</f>
        <v/>
      </c>
      <c r="K433" s="35"/>
    </row>
    <row r="434" spans="1:11">
      <c r="A434" s="34" t="str">
        <f>C434&amp;E434</f>
        <v/>
      </c>
      <c r="K434" s="35"/>
    </row>
    <row r="435" spans="1:11">
      <c r="A435" s="34" t="str">
        <f>C435&amp;E435</f>
        <v/>
      </c>
      <c r="K435" s="35"/>
    </row>
    <row r="436" spans="1:11">
      <c r="A436" s="34" t="str">
        <f>C436&amp;E436</f>
        <v/>
      </c>
      <c r="K436" s="35"/>
    </row>
    <row r="437" spans="1:11">
      <c r="A437" s="34" t="str">
        <f>C437&amp;E437</f>
        <v/>
      </c>
      <c r="K437" s="35"/>
    </row>
    <row r="438" spans="1:11">
      <c r="A438" s="34" t="str">
        <f>C438&amp;E438</f>
        <v/>
      </c>
      <c r="K438" s="35"/>
    </row>
    <row r="439" spans="1:11">
      <c r="A439" s="34" t="str">
        <f>C439&amp;E439</f>
        <v/>
      </c>
      <c r="K439" s="35"/>
    </row>
    <row r="440" spans="1:11">
      <c r="A440" s="34" t="str">
        <f>C440&amp;E440</f>
        <v/>
      </c>
      <c r="K440" s="35"/>
    </row>
    <row r="441" spans="1:11">
      <c r="A441" s="34" t="str">
        <f>C441&amp;E441</f>
        <v/>
      </c>
      <c r="K441" s="35"/>
    </row>
    <row r="442" spans="1:11">
      <c r="A442" s="34" t="str">
        <f>C442&amp;E442</f>
        <v/>
      </c>
      <c r="K442" s="35"/>
    </row>
    <row r="443" spans="1:11">
      <c r="A443" s="34" t="str">
        <f>C443&amp;E443</f>
        <v/>
      </c>
      <c r="K443" s="35"/>
    </row>
    <row r="444" spans="1:11">
      <c r="A444" s="34" t="str">
        <f>C444&amp;E444</f>
        <v/>
      </c>
      <c r="K444" s="35"/>
    </row>
    <row r="445" spans="1:11">
      <c r="A445" s="34" t="str">
        <f>C445&amp;E445</f>
        <v/>
      </c>
      <c r="K445" s="35"/>
    </row>
    <row r="446" spans="1:11">
      <c r="A446" s="34" t="str">
        <f>C446&amp;E446</f>
        <v/>
      </c>
      <c r="K446" s="35"/>
    </row>
    <row r="447" spans="1:11">
      <c r="A447" s="34" t="str">
        <f>C447&amp;E447</f>
        <v/>
      </c>
      <c r="K447" s="35"/>
    </row>
    <row r="448" spans="1:11">
      <c r="A448" s="34" t="str">
        <f>C448&amp;E448</f>
        <v/>
      </c>
      <c r="K448" s="35"/>
    </row>
    <row r="449" spans="1:11">
      <c r="A449" s="34" t="str">
        <f>C449&amp;E449</f>
        <v/>
      </c>
      <c r="K449" s="35"/>
    </row>
    <row r="450" spans="1:11">
      <c r="A450" s="34" t="str">
        <f>C450&amp;E450</f>
        <v/>
      </c>
      <c r="K450" s="35"/>
    </row>
    <row r="451" spans="1:11">
      <c r="A451" s="34" t="str">
        <f>C451&amp;E451</f>
        <v/>
      </c>
      <c r="K451" s="35"/>
    </row>
    <row r="452" spans="1:11">
      <c r="A452" s="34" t="str">
        <f>C452&amp;E452</f>
        <v/>
      </c>
      <c r="K452" s="35"/>
    </row>
    <row r="453" spans="1:11">
      <c r="A453" s="34" t="str">
        <f>C453&amp;E453</f>
        <v/>
      </c>
      <c r="K453" s="35"/>
    </row>
    <row r="454" spans="1:11">
      <c r="A454" s="34" t="str">
        <f>C454&amp;E454</f>
        <v/>
      </c>
      <c r="K454" s="35"/>
    </row>
    <row r="455" spans="1:11">
      <c r="A455" s="34" t="str">
        <f>C455&amp;E455</f>
        <v/>
      </c>
      <c r="K455" s="35"/>
    </row>
    <row r="456" spans="1:11">
      <c r="A456" s="34" t="str">
        <f>C456&amp;E456</f>
        <v/>
      </c>
      <c r="K456" s="35"/>
    </row>
    <row r="457" spans="1:11">
      <c r="A457" s="34" t="str">
        <f>C457&amp;E457</f>
        <v/>
      </c>
      <c r="K457" s="35"/>
    </row>
    <row r="458" spans="1:11">
      <c r="A458" s="34" t="str">
        <f>C458&amp;E458</f>
        <v/>
      </c>
      <c r="K458" s="35"/>
    </row>
    <row r="459" spans="1:11">
      <c r="A459" s="34" t="str">
        <f>C459&amp;E459</f>
        <v/>
      </c>
      <c r="K459" s="35"/>
    </row>
    <row r="460" spans="1:11">
      <c r="A460" s="34" t="str">
        <f>C460&amp;E460</f>
        <v/>
      </c>
      <c r="K460" s="35"/>
    </row>
    <row r="461" spans="1:11">
      <c r="A461" s="34" t="str">
        <f>C461&amp;E461</f>
        <v/>
      </c>
      <c r="K461" s="35"/>
    </row>
    <row r="462" spans="1:11">
      <c r="A462" s="34" t="str">
        <f>C462&amp;E462</f>
        <v/>
      </c>
      <c r="K462" s="35"/>
    </row>
    <row r="463" spans="1:11">
      <c r="A463" s="34" t="str">
        <f>C463&amp;E463</f>
        <v/>
      </c>
      <c r="K463" s="35"/>
    </row>
    <row r="464" spans="1:11">
      <c r="A464" s="34" t="str">
        <f>C464&amp;E464</f>
        <v/>
      </c>
      <c r="K464" s="35"/>
    </row>
    <row r="465" spans="1:11">
      <c r="A465" s="34" t="str">
        <f>C465&amp;E465</f>
        <v/>
      </c>
      <c r="K465" s="35"/>
    </row>
    <row r="466" spans="1:11">
      <c r="A466" s="34" t="str">
        <f>C466&amp;E466</f>
        <v/>
      </c>
      <c r="K466" s="35"/>
    </row>
    <row r="467" spans="1:11">
      <c r="A467" s="34" t="str">
        <f>C467&amp;E467</f>
        <v/>
      </c>
      <c r="K467" s="35"/>
    </row>
    <row r="468" spans="1:11">
      <c r="A468" s="34" t="str">
        <f>C468&amp;E468</f>
        <v/>
      </c>
      <c r="K468" s="35"/>
    </row>
    <row r="469" spans="1:11">
      <c r="A469" s="34" t="str">
        <f>C469&amp;E469</f>
        <v/>
      </c>
      <c r="K469" s="35"/>
    </row>
    <row r="470" spans="1:11">
      <c r="A470" s="34" t="str">
        <f>C470&amp;E470</f>
        <v/>
      </c>
      <c r="K470" s="35"/>
    </row>
    <row r="471" spans="1:11">
      <c r="A471" s="34" t="str">
        <f>C471&amp;E471</f>
        <v/>
      </c>
      <c r="K471" s="35"/>
    </row>
    <row r="472" spans="1:11">
      <c r="A472" s="34" t="str">
        <f>C472&amp;E472</f>
        <v/>
      </c>
      <c r="K472" s="35"/>
    </row>
    <row r="473" spans="1:11">
      <c r="A473" s="34" t="str">
        <f>C473&amp;E473</f>
        <v/>
      </c>
      <c r="K473" s="35"/>
    </row>
    <row r="474" spans="1:11">
      <c r="A474" s="34" t="str">
        <f>C474&amp;E474</f>
        <v/>
      </c>
      <c r="K474" s="35"/>
    </row>
    <row r="475" spans="1:11">
      <c r="A475" s="34" t="str">
        <f>C475&amp;E475</f>
        <v/>
      </c>
      <c r="K475" s="35"/>
    </row>
    <row r="476" spans="1:11">
      <c r="A476" s="34" t="str">
        <f>C476&amp;E476</f>
        <v/>
      </c>
      <c r="K476" s="35"/>
    </row>
    <row r="477" spans="1:11">
      <c r="A477" s="34" t="str">
        <f>C477&amp;E477</f>
        <v/>
      </c>
      <c r="K477" s="35"/>
    </row>
    <row r="478" spans="1:11">
      <c r="A478" s="34" t="str">
        <f>C478&amp;E478</f>
        <v/>
      </c>
      <c r="K478" s="35"/>
    </row>
    <row r="479" spans="1:11">
      <c r="A479" s="34" t="str">
        <f>C479&amp;E479</f>
        <v/>
      </c>
      <c r="K479" s="35"/>
    </row>
    <row r="480" spans="1:11">
      <c r="A480" s="34" t="str">
        <f>C480&amp;E480</f>
        <v/>
      </c>
      <c r="K480" s="35"/>
    </row>
    <row r="481" spans="1:11">
      <c r="A481" s="34" t="str">
        <f>C481&amp;E481</f>
        <v/>
      </c>
      <c r="K481" s="35"/>
    </row>
    <row r="482" spans="1:11">
      <c r="A482" s="34" t="str">
        <f>C482&amp;E482</f>
        <v/>
      </c>
      <c r="K482" s="35"/>
    </row>
    <row r="483" spans="1:11">
      <c r="A483" s="34" t="str">
        <f>C483&amp;E483</f>
        <v/>
      </c>
      <c r="K483" s="35"/>
    </row>
    <row r="484" spans="1:11">
      <c r="A484" s="34" t="str">
        <f>C484&amp;E484</f>
        <v/>
      </c>
      <c r="K484" s="35"/>
    </row>
    <row r="485" spans="1:11">
      <c r="A485" s="34" t="str">
        <f>C485&amp;E485</f>
        <v/>
      </c>
      <c r="K485" s="35"/>
    </row>
    <row r="486" spans="1:11">
      <c r="A486" s="34" t="str">
        <f>C486&amp;E486</f>
        <v/>
      </c>
      <c r="K486" s="35"/>
    </row>
    <row r="487" spans="1:11">
      <c r="A487" s="34" t="str">
        <f>C487&amp;E487</f>
        <v/>
      </c>
      <c r="K487" s="35"/>
    </row>
    <row r="488" spans="1:11">
      <c r="A488" s="34" t="str">
        <f>C488&amp;E488</f>
        <v/>
      </c>
      <c r="K488" s="35"/>
    </row>
    <row r="489" spans="1:11">
      <c r="A489" s="34" t="str">
        <f>C489&amp;E489</f>
        <v/>
      </c>
      <c r="K489" s="35"/>
    </row>
    <row r="490" spans="1:11">
      <c r="A490" s="34" t="str">
        <f>C490&amp;E490</f>
        <v/>
      </c>
      <c r="K490" s="35"/>
    </row>
    <row r="491" spans="1:11">
      <c r="A491" s="34" t="str">
        <f>C491&amp;E491</f>
        <v/>
      </c>
      <c r="K491" s="35"/>
    </row>
    <row r="492" spans="1:11">
      <c r="A492" s="34" t="str">
        <f>C492&amp;E492</f>
        <v/>
      </c>
      <c r="K492" s="35"/>
    </row>
    <row r="493" spans="1:11">
      <c r="A493" s="34" t="str">
        <f>C493&amp;E493</f>
        <v/>
      </c>
      <c r="K493" s="35"/>
    </row>
    <row r="494" spans="1:11">
      <c r="A494" s="34" t="str">
        <f>C494&amp;E494</f>
        <v/>
      </c>
      <c r="K494" s="35"/>
    </row>
    <row r="495" spans="1:11">
      <c r="A495" s="34" t="str">
        <f>C495&amp;E495</f>
        <v/>
      </c>
      <c r="K495" s="35"/>
    </row>
    <row r="496" spans="1:11">
      <c r="A496" s="34" t="str">
        <f>C496&amp;E496</f>
        <v/>
      </c>
      <c r="K496" s="35"/>
    </row>
    <row r="497" spans="1:11">
      <c r="A497" s="34" t="str">
        <f>C497&amp;E497</f>
        <v/>
      </c>
      <c r="K497" s="35"/>
    </row>
    <row r="498" spans="1:11">
      <c r="A498" s="34" t="str">
        <f>C498&amp;E498</f>
        <v/>
      </c>
      <c r="K498" s="35"/>
    </row>
    <row r="499" spans="1:11">
      <c r="A499" s="34" t="str">
        <f>C499&amp;E499</f>
        <v/>
      </c>
      <c r="K499" s="35"/>
    </row>
    <row r="500" spans="1:11">
      <c r="A500" s="34" t="str">
        <f>C500&amp;E500</f>
        <v/>
      </c>
      <c r="K500" s="35"/>
    </row>
    <row r="501" spans="1:11">
      <c r="A501" s="34" t="str">
        <f>C501&amp;E501</f>
        <v/>
      </c>
      <c r="K501" s="35"/>
    </row>
    <row r="502" spans="1:11">
      <c r="A502" s="34" t="str">
        <f>C502&amp;E502</f>
        <v/>
      </c>
      <c r="K502" s="35"/>
    </row>
    <row r="503" spans="1:11">
      <c r="A503" s="34" t="str">
        <f>C503&amp;E503</f>
        <v/>
      </c>
      <c r="K503" s="35"/>
    </row>
    <row r="504" spans="1:11">
      <c r="A504" s="34" t="str">
        <f>C504&amp;E504</f>
        <v/>
      </c>
      <c r="K504" s="35"/>
    </row>
    <row r="505" spans="1:11">
      <c r="A505" s="34" t="str">
        <f>C505&amp;E505</f>
        <v/>
      </c>
      <c r="K505" s="35"/>
    </row>
    <row r="506" spans="1:11">
      <c r="A506" s="34" t="str">
        <f>C506&amp;E506</f>
        <v/>
      </c>
      <c r="K506" s="35"/>
    </row>
    <row r="507" spans="1:11">
      <c r="A507" s="34" t="str">
        <f>C507&amp;E507</f>
        <v/>
      </c>
      <c r="K507" s="35"/>
    </row>
    <row r="508" spans="1:11">
      <c r="A508" s="34" t="str">
        <f>C508&amp;E508</f>
        <v/>
      </c>
      <c r="K508" s="35"/>
    </row>
    <row r="509" spans="1:11">
      <c r="A509" s="34" t="str">
        <f>C509&amp;E509</f>
        <v/>
      </c>
      <c r="K509" s="35"/>
    </row>
    <row r="510" spans="1:11">
      <c r="A510" s="34" t="str">
        <f>C510&amp;E510</f>
        <v/>
      </c>
      <c r="K510" s="35"/>
    </row>
    <row r="511" spans="1:11">
      <c r="A511" s="34" t="str">
        <f>C511&amp;E511</f>
        <v/>
      </c>
      <c r="K511" s="35"/>
    </row>
    <row r="512" spans="1:11">
      <c r="A512" s="34" t="str">
        <f>C512&amp;E512</f>
        <v/>
      </c>
      <c r="K512" s="35"/>
    </row>
    <row r="513" spans="1:11">
      <c r="A513" s="34" t="str">
        <f>C513&amp;E513</f>
        <v/>
      </c>
      <c r="K513" s="35"/>
    </row>
    <row r="514" spans="1:11">
      <c r="A514" s="34" t="str">
        <f>C514&amp;E514</f>
        <v/>
      </c>
      <c r="K514" s="35"/>
    </row>
    <row r="515" spans="1:11">
      <c r="A515" s="34" t="str">
        <f>C515&amp;E515</f>
        <v/>
      </c>
      <c r="K515" s="35"/>
    </row>
    <row r="516" spans="1:11">
      <c r="A516" s="34" t="str">
        <f>C516&amp;E516</f>
        <v/>
      </c>
      <c r="K516" s="35"/>
    </row>
    <row r="517" spans="1:11">
      <c r="A517" s="34" t="str">
        <f>C517&amp;E517</f>
        <v/>
      </c>
      <c r="K517" s="35"/>
    </row>
    <row r="518" spans="1:11">
      <c r="A518" s="34" t="str">
        <f>C518&amp;E518</f>
        <v/>
      </c>
      <c r="K518" s="35"/>
    </row>
    <row r="519" spans="1:11">
      <c r="A519" s="34" t="str">
        <f>C519&amp;E519</f>
        <v/>
      </c>
      <c r="K519" s="35"/>
    </row>
    <row r="520" spans="1:11">
      <c r="A520" s="34" t="str">
        <f>C520&amp;E520</f>
        <v/>
      </c>
      <c r="K520" s="35"/>
    </row>
    <row r="521" spans="1:11">
      <c r="A521" s="34" t="str">
        <f>C521&amp;E521</f>
        <v/>
      </c>
      <c r="K521" s="35"/>
    </row>
    <row r="522" spans="1:11">
      <c r="A522" s="34" t="str">
        <f>C522&amp;E522</f>
        <v/>
      </c>
      <c r="K522" s="35"/>
    </row>
    <row r="523" spans="1:11">
      <c r="A523" s="34" t="str">
        <f>C523&amp;E523</f>
        <v/>
      </c>
      <c r="K523" s="35"/>
    </row>
    <row r="524" spans="1:11">
      <c r="A524" s="34" t="str">
        <f>C524&amp;E524</f>
        <v/>
      </c>
      <c r="K524" s="35"/>
    </row>
    <row r="525" spans="1:11">
      <c r="A525" s="34" t="str">
        <f>C525&amp;E525</f>
        <v/>
      </c>
      <c r="K525" s="35"/>
    </row>
    <row r="526" spans="1:11">
      <c r="A526" s="34" t="str">
        <f>C526&amp;E526</f>
        <v/>
      </c>
      <c r="K526" s="35"/>
    </row>
    <row r="527" spans="1:11">
      <c r="A527" s="34" t="str">
        <f>C527&amp;E527</f>
        <v/>
      </c>
      <c r="K527" s="35"/>
    </row>
    <row r="528" spans="1:11">
      <c r="A528" s="34" t="str">
        <f>C528&amp;E528</f>
        <v/>
      </c>
      <c r="K528" s="35"/>
    </row>
    <row r="529" spans="1:11">
      <c r="A529" s="34" t="str">
        <f>C529&amp;E529</f>
        <v/>
      </c>
      <c r="K529" s="35"/>
    </row>
    <row r="530" spans="1:11">
      <c r="A530" s="34" t="str">
        <f>C530&amp;E530</f>
        <v/>
      </c>
      <c r="K530" s="35"/>
    </row>
    <row r="531" spans="1:11">
      <c r="A531" s="34" t="str">
        <f>C531&amp;E531</f>
        <v/>
      </c>
      <c r="K531" s="35"/>
    </row>
    <row r="532" spans="1:11">
      <c r="A532" s="34" t="str">
        <f>C532&amp;E532</f>
        <v/>
      </c>
      <c r="K532" s="35"/>
    </row>
    <row r="533" spans="1:11">
      <c r="A533" s="34" t="str">
        <f>C533&amp;E533</f>
        <v/>
      </c>
      <c r="K533" s="35"/>
    </row>
    <row r="534" spans="1:11">
      <c r="A534" s="34" t="str">
        <f>C534&amp;E534</f>
        <v/>
      </c>
      <c r="K534" s="35"/>
    </row>
    <row r="535" spans="1:11">
      <c r="A535" s="34" t="str">
        <f>C535&amp;E535</f>
        <v/>
      </c>
      <c r="K535" s="35"/>
    </row>
    <row r="536" spans="1:11">
      <c r="A536" s="34" t="str">
        <f>C536&amp;E536</f>
        <v/>
      </c>
      <c r="K536" s="35"/>
    </row>
    <row r="537" spans="1:11">
      <c r="A537" s="34" t="str">
        <f>C537&amp;E537</f>
        <v/>
      </c>
      <c r="K537" s="35"/>
    </row>
    <row r="538" spans="1:11">
      <c r="A538" s="34" t="str">
        <f>C538&amp;E538</f>
        <v/>
      </c>
      <c r="K538" s="35"/>
    </row>
    <row r="539" spans="1:11">
      <c r="A539" s="34" t="str">
        <f>C539&amp;E539</f>
        <v/>
      </c>
      <c r="K539" s="35"/>
    </row>
    <row r="540" spans="1:11">
      <c r="A540" s="34" t="str">
        <f>C540&amp;E540</f>
        <v/>
      </c>
      <c r="K540" s="35"/>
    </row>
    <row r="541" spans="1:11">
      <c r="A541" s="34" t="str">
        <f>C541&amp;E541</f>
        <v/>
      </c>
      <c r="K541" s="35"/>
    </row>
    <row r="542" spans="1:11">
      <c r="A542" s="34" t="str">
        <f>C542&amp;E542</f>
        <v/>
      </c>
      <c r="K542" s="35"/>
    </row>
    <row r="543" spans="1:11">
      <c r="A543" s="34" t="str">
        <f>C543&amp;E543</f>
        <v/>
      </c>
      <c r="K543" s="35"/>
    </row>
    <row r="544" spans="1:11">
      <c r="A544" s="34" t="str">
        <f>C544&amp;E544</f>
        <v/>
      </c>
      <c r="K544" s="35"/>
    </row>
    <row r="545" spans="1:11">
      <c r="A545" s="34" t="str">
        <f>C545&amp;E545</f>
        <v/>
      </c>
      <c r="K545" s="35"/>
    </row>
    <row r="546" spans="1:11">
      <c r="A546" s="34" t="str">
        <f>C546&amp;E546</f>
        <v/>
      </c>
      <c r="K546" s="35"/>
    </row>
    <row r="547" spans="1:11">
      <c r="A547" s="34" t="str">
        <f>C547&amp;E547</f>
        <v/>
      </c>
      <c r="K547" s="35"/>
    </row>
    <row r="548" spans="1:11">
      <c r="A548" s="34" t="str">
        <f>C548&amp;E548</f>
        <v/>
      </c>
      <c r="K548" s="35"/>
    </row>
    <row r="549" spans="1:11">
      <c r="A549" s="34" t="str">
        <f>C549&amp;E549</f>
        <v/>
      </c>
      <c r="K549" s="35"/>
    </row>
    <row r="550" spans="1:11">
      <c r="A550" s="34" t="str">
        <f>C550&amp;E550</f>
        <v/>
      </c>
      <c r="K550" s="35"/>
    </row>
    <row r="551" spans="1:11">
      <c r="A551" s="34" t="str">
        <f>C551&amp;E551</f>
        <v/>
      </c>
      <c r="K551" s="35"/>
    </row>
    <row r="552" spans="1:11">
      <c r="A552" s="34" t="str">
        <f>C552&amp;E552</f>
        <v/>
      </c>
      <c r="K552" s="35"/>
    </row>
    <row r="553" spans="1:11">
      <c r="A553" s="34" t="str">
        <f>C553&amp;E553</f>
        <v/>
      </c>
      <c r="K553" s="35"/>
    </row>
    <row r="554" spans="1:11">
      <c r="A554" s="34" t="str">
        <f>C554&amp;E554</f>
        <v/>
      </c>
      <c r="K554" s="35"/>
    </row>
    <row r="555" spans="1:11">
      <c r="A555" s="34" t="str">
        <f>C555&amp;E555</f>
        <v/>
      </c>
      <c r="K555" s="35"/>
    </row>
    <row r="556" spans="1:11">
      <c r="A556" s="34" t="str">
        <f>C556&amp;E556</f>
        <v/>
      </c>
      <c r="K556" s="35"/>
    </row>
    <row r="557" spans="1:11">
      <c r="A557" s="34" t="str">
        <f>C557&amp;E557</f>
        <v/>
      </c>
      <c r="K557" s="35"/>
    </row>
    <row r="558" spans="1:11">
      <c r="A558" s="34" t="str">
        <f>C558&amp;E558</f>
        <v/>
      </c>
      <c r="K558" s="35"/>
    </row>
    <row r="559" spans="1:11">
      <c r="A559" s="34" t="str">
        <f>C559&amp;E559</f>
        <v/>
      </c>
      <c r="K559" s="35"/>
    </row>
    <row r="560" spans="1:11">
      <c r="A560" s="34" t="str">
        <f>C560&amp;E560</f>
        <v/>
      </c>
      <c r="K560" s="35"/>
    </row>
    <row r="561" spans="1:11">
      <c r="A561" s="34" t="str">
        <f>C561&amp;E561</f>
        <v/>
      </c>
      <c r="K561" s="35"/>
    </row>
    <row r="562" spans="1:11">
      <c r="A562" s="34" t="str">
        <f>C562&amp;E562</f>
        <v/>
      </c>
      <c r="K562" s="35"/>
    </row>
    <row r="563" spans="1:11">
      <c r="A563" s="34" t="str">
        <f>C563&amp;E563</f>
        <v/>
      </c>
      <c r="K563" s="35"/>
    </row>
    <row r="564" spans="1:11">
      <c r="A564" s="34" t="str">
        <f>C564&amp;E564</f>
        <v/>
      </c>
      <c r="K564" s="35"/>
    </row>
    <row r="565" spans="1:11">
      <c r="A565" s="34" t="str">
        <f>C565&amp;E565</f>
        <v/>
      </c>
      <c r="K565" s="35"/>
    </row>
    <row r="566" spans="1:11">
      <c r="A566" s="34" t="str">
        <f>C566&amp;E566</f>
        <v/>
      </c>
      <c r="K566" s="35"/>
    </row>
    <row r="567" spans="1:11">
      <c r="A567" s="34" t="str">
        <f>C567&amp;E567</f>
        <v/>
      </c>
      <c r="K567" s="35"/>
    </row>
    <row r="568" spans="1:11">
      <c r="A568" s="34" t="str">
        <f>C568&amp;E568</f>
        <v/>
      </c>
      <c r="K568" s="35"/>
    </row>
    <row r="569" spans="1:11">
      <c r="A569" s="34" t="str">
        <f>C569&amp;E569</f>
        <v/>
      </c>
      <c r="K569" s="35"/>
    </row>
    <row r="570" spans="1:11">
      <c r="A570" s="34" t="str">
        <f>C570&amp;E570</f>
        <v/>
      </c>
      <c r="K570" s="35"/>
    </row>
    <row r="571" spans="1:11">
      <c r="A571" s="34" t="str">
        <f>C571&amp;E571</f>
        <v/>
      </c>
      <c r="K571" s="35"/>
    </row>
    <row r="572" spans="1:11">
      <c r="A572" s="34" t="str">
        <f>C572&amp;E572</f>
        <v/>
      </c>
      <c r="K572" s="35"/>
    </row>
    <row r="573" spans="1:11">
      <c r="A573" s="34" t="str">
        <f>C573&amp;E573</f>
        <v/>
      </c>
      <c r="K573" s="35"/>
    </row>
    <row r="574" spans="1:11">
      <c r="A574" s="34" t="str">
        <f>C574&amp;E574</f>
        <v/>
      </c>
      <c r="K574" s="35"/>
    </row>
    <row r="575" spans="1:11">
      <c r="A575" s="34" t="str">
        <f>C575&amp;E575</f>
        <v/>
      </c>
      <c r="K575" s="35"/>
    </row>
    <row r="576" spans="1:11">
      <c r="A576" s="34" t="str">
        <f>C576&amp;E576</f>
        <v/>
      </c>
      <c r="K576" s="35"/>
    </row>
    <row r="577" spans="1:11">
      <c r="A577" s="34" t="str">
        <f>C577&amp;E577</f>
        <v/>
      </c>
      <c r="K577" s="35"/>
    </row>
    <row r="578" spans="1:11">
      <c r="A578" s="34" t="str">
        <f>C578&amp;E578</f>
        <v/>
      </c>
      <c r="K578" s="35"/>
    </row>
    <row r="579" spans="1:11">
      <c r="A579" s="34" t="str">
        <f>C579&amp;E579</f>
        <v/>
      </c>
      <c r="K579" s="35"/>
    </row>
    <row r="580" spans="1:11">
      <c r="A580" s="34" t="str">
        <f>C580&amp;E580</f>
        <v/>
      </c>
      <c r="K580" s="35"/>
    </row>
    <row r="581" spans="1:11">
      <c r="A581" s="34" t="str">
        <f>C581&amp;E581</f>
        <v/>
      </c>
      <c r="K581" s="35"/>
    </row>
    <row r="582" spans="1:11">
      <c r="A582" s="34" t="str">
        <f>C582&amp;E582</f>
        <v/>
      </c>
      <c r="K582" s="35"/>
    </row>
    <row r="583" spans="1:11">
      <c r="A583" s="34" t="str">
        <f>C583&amp;E583</f>
        <v/>
      </c>
      <c r="K583" s="35"/>
    </row>
    <row r="584" spans="1:11">
      <c r="A584" s="34" t="str">
        <f>C584&amp;E584</f>
        <v/>
      </c>
      <c r="K584" s="35"/>
    </row>
    <row r="585" spans="1:11">
      <c r="A585" s="34" t="str">
        <f>C585&amp;E585</f>
        <v/>
      </c>
      <c r="K585" s="35"/>
    </row>
    <row r="586" spans="1:11">
      <c r="A586" s="34" t="str">
        <f>C586&amp;E586</f>
        <v/>
      </c>
      <c r="K586" s="35"/>
    </row>
    <row r="587" spans="1:11">
      <c r="A587" s="34" t="str">
        <f>C587&amp;E587</f>
        <v/>
      </c>
      <c r="K587" s="35"/>
    </row>
    <row r="588" spans="1:11">
      <c r="A588" s="34" t="str">
        <f>C588&amp;E588</f>
        <v/>
      </c>
      <c r="K588" s="35"/>
    </row>
    <row r="589" spans="1:11">
      <c r="A589" s="34" t="str">
        <f>C589&amp;E589</f>
        <v/>
      </c>
      <c r="K589" s="35"/>
    </row>
    <row r="590" spans="1:11">
      <c r="A590" s="34" t="str">
        <f>C590&amp;E590</f>
        <v/>
      </c>
      <c r="K590" s="35"/>
    </row>
    <row r="591" spans="1:11">
      <c r="A591" s="34" t="str">
        <f>C591&amp;E591</f>
        <v/>
      </c>
      <c r="K591" s="35"/>
    </row>
    <row r="592" spans="1:11">
      <c r="A592" s="34" t="str">
        <f>C592&amp;E592</f>
        <v/>
      </c>
      <c r="K592" s="35"/>
    </row>
    <row r="593" spans="1:11">
      <c r="A593" s="34" t="str">
        <f>C593&amp;E593</f>
        <v/>
      </c>
      <c r="K593" s="35"/>
    </row>
    <row r="594" spans="1:11">
      <c r="A594" s="34" t="str">
        <f>C594&amp;E594</f>
        <v/>
      </c>
      <c r="K594" s="35"/>
    </row>
    <row r="595" spans="1:11">
      <c r="A595" s="34" t="str">
        <f>C595&amp;E595</f>
        <v/>
      </c>
      <c r="K595" s="35"/>
    </row>
    <row r="596" spans="1:11">
      <c r="A596" s="34" t="str">
        <f>C596&amp;E596</f>
        <v/>
      </c>
      <c r="K596" s="35"/>
    </row>
    <row r="597" spans="1:11">
      <c r="A597" s="34" t="str">
        <f>C597&amp;E597</f>
        <v/>
      </c>
      <c r="K597" s="35"/>
    </row>
    <row r="598" spans="1:11">
      <c r="A598" s="34" t="str">
        <f>C598&amp;E598</f>
        <v/>
      </c>
      <c r="K598" s="35"/>
    </row>
    <row r="599" spans="1:11">
      <c r="A599" s="34" t="str">
        <f>C599&amp;E599</f>
        <v/>
      </c>
      <c r="K599" s="35"/>
    </row>
    <row r="600" spans="1:11">
      <c r="A600" s="34" t="str">
        <f>C600&amp;E600</f>
        <v/>
      </c>
      <c r="K600" s="35"/>
    </row>
    <row r="601" spans="1:11">
      <c r="A601" s="34" t="str">
        <f>C601&amp;E601</f>
        <v/>
      </c>
      <c r="K601" s="35"/>
    </row>
    <row r="602" spans="1:11">
      <c r="A602" s="34" t="str">
        <f>C602&amp;E602</f>
        <v/>
      </c>
      <c r="K602" s="35"/>
    </row>
    <row r="603" spans="1:11">
      <c r="A603" s="34" t="str">
        <f>C603&amp;E603</f>
        <v/>
      </c>
      <c r="K603" s="35"/>
    </row>
    <row r="604" spans="1:11">
      <c r="A604" s="34" t="str">
        <f>C604&amp;E604</f>
        <v/>
      </c>
      <c r="K604" s="35"/>
    </row>
    <row r="605" spans="1:11">
      <c r="A605" s="34" t="str">
        <f>C605&amp;E605</f>
        <v/>
      </c>
      <c r="K605" s="35"/>
    </row>
    <row r="606" spans="1:11">
      <c r="A606" s="34" t="str">
        <f>C606&amp;E606</f>
        <v/>
      </c>
      <c r="K606" s="35"/>
    </row>
    <row r="607" spans="1:11">
      <c r="A607" s="34" t="str">
        <f>C607&amp;E607</f>
        <v/>
      </c>
      <c r="K607" s="35"/>
    </row>
    <row r="608" spans="1:11">
      <c r="A608" s="34" t="str">
        <f>C608&amp;E608</f>
        <v/>
      </c>
      <c r="K608" s="35"/>
    </row>
    <row r="609" spans="1:11">
      <c r="A609" s="34" t="str">
        <f>C609&amp;E609</f>
        <v/>
      </c>
      <c r="K609" s="35"/>
    </row>
    <row r="610" spans="1:11">
      <c r="A610" s="34" t="str">
        <f>C610&amp;E610</f>
        <v/>
      </c>
      <c r="K610" s="35"/>
    </row>
    <row r="611" spans="1:11">
      <c r="A611" s="34" t="str">
        <f>C611&amp;E611</f>
        <v/>
      </c>
      <c r="K611" s="35"/>
    </row>
    <row r="612" spans="1:11">
      <c r="A612" s="34" t="str">
        <f>C612&amp;E612</f>
        <v/>
      </c>
      <c r="K612" s="35"/>
    </row>
    <row r="613" spans="1:11">
      <c r="A613" s="34" t="str">
        <f>C613&amp;E613</f>
        <v/>
      </c>
      <c r="K613" s="35"/>
    </row>
    <row r="614" spans="1:11">
      <c r="A614" s="34" t="str">
        <f>C614&amp;E614</f>
        <v/>
      </c>
      <c r="K614" s="35"/>
    </row>
    <row r="615" spans="1:11">
      <c r="A615" s="34" t="str">
        <f>C615&amp;E615</f>
        <v/>
      </c>
      <c r="K615" s="35"/>
    </row>
    <row r="616" spans="1:11">
      <c r="A616" s="34" t="str">
        <f>C616&amp;E616</f>
        <v/>
      </c>
      <c r="K616" s="35"/>
    </row>
    <row r="617" spans="1:11">
      <c r="A617" s="34" t="str">
        <f>C617&amp;E617</f>
        <v/>
      </c>
      <c r="K617" s="35"/>
    </row>
    <row r="618" spans="1:11">
      <c r="A618" s="34" t="str">
        <f>C618&amp;E618</f>
        <v/>
      </c>
      <c r="K618" s="35"/>
    </row>
    <row r="619" spans="1:11">
      <c r="A619" s="34" t="str">
        <f>C619&amp;E619</f>
        <v/>
      </c>
      <c r="K619" s="35"/>
    </row>
    <row r="620" spans="1:11">
      <c r="A620" s="34" t="str">
        <f>C620&amp;E620</f>
        <v/>
      </c>
      <c r="K620" s="35"/>
    </row>
    <row r="621" spans="1:11">
      <c r="A621" s="34" t="str">
        <f>C621&amp;E621</f>
        <v/>
      </c>
      <c r="K621" s="35"/>
    </row>
    <row r="622" spans="1:11">
      <c r="A622" s="34" t="str">
        <f>C622&amp;E622</f>
        <v/>
      </c>
      <c r="K622" s="35"/>
    </row>
    <row r="623" spans="1:11">
      <c r="A623" s="34" t="str">
        <f>C623&amp;E623</f>
        <v/>
      </c>
      <c r="K623" s="35"/>
    </row>
    <row r="624" spans="1:11">
      <c r="A624" s="34" t="str">
        <f>C624&amp;E624</f>
        <v/>
      </c>
      <c r="K624" s="35"/>
    </row>
    <row r="625" spans="1:11">
      <c r="A625" s="34" t="str">
        <f>C625&amp;E625</f>
        <v/>
      </c>
      <c r="K625" s="35"/>
    </row>
    <row r="626" spans="1:11">
      <c r="A626" s="34" t="str">
        <f>C626&amp;E626</f>
        <v/>
      </c>
      <c r="K626" s="35"/>
    </row>
    <row r="627" spans="1:11">
      <c r="A627" s="34" t="str">
        <f>C627&amp;E627</f>
        <v/>
      </c>
      <c r="K627" s="35"/>
    </row>
    <row r="628" spans="1:11">
      <c r="A628" s="34" t="str">
        <f>C628&amp;E628</f>
        <v/>
      </c>
      <c r="K628" s="35"/>
    </row>
    <row r="629" spans="1:11">
      <c r="A629" s="34" t="str">
        <f>C629&amp;E629</f>
        <v/>
      </c>
      <c r="K629" s="35"/>
    </row>
    <row r="630" spans="1:11">
      <c r="A630" s="34" t="str">
        <f>C630&amp;E630</f>
        <v/>
      </c>
      <c r="K630" s="35"/>
    </row>
    <row r="631" spans="1:11">
      <c r="A631" s="34" t="str">
        <f>C631&amp;E631</f>
        <v/>
      </c>
      <c r="K631" s="35"/>
    </row>
    <row r="632" spans="1:11">
      <c r="A632" s="34" t="str">
        <f>C632&amp;E632</f>
        <v/>
      </c>
      <c r="K632" s="35"/>
    </row>
    <row r="633" spans="1:11">
      <c r="A633" s="34" t="str">
        <f>C633&amp;E633</f>
        <v/>
      </c>
      <c r="K633" s="35"/>
    </row>
    <row r="634" spans="1:11">
      <c r="A634" s="34" t="str">
        <f>C634&amp;E634</f>
        <v/>
      </c>
      <c r="K634" s="35"/>
    </row>
    <row r="635" spans="1:11">
      <c r="A635" s="34" t="str">
        <f>C635&amp;E635</f>
        <v/>
      </c>
      <c r="K635" s="35"/>
    </row>
    <row r="636" spans="1:11">
      <c r="A636" s="34" t="str">
        <f>C636&amp;E636</f>
        <v/>
      </c>
      <c r="K636" s="35"/>
    </row>
    <row r="637" spans="1:11">
      <c r="A637" s="34" t="str">
        <f>C637&amp;E637</f>
        <v/>
      </c>
      <c r="K637" s="35"/>
    </row>
    <row r="638" spans="1:11">
      <c r="A638" s="34" t="str">
        <f>C638&amp;E638</f>
        <v/>
      </c>
      <c r="K638" s="35"/>
    </row>
    <row r="639" spans="1:11">
      <c r="A639" s="34" t="str">
        <f>C639&amp;E639</f>
        <v/>
      </c>
      <c r="K639" s="35"/>
    </row>
    <row r="640" spans="1:11">
      <c r="A640" s="34" t="str">
        <f>C640&amp;E640</f>
        <v/>
      </c>
      <c r="K640" s="35"/>
    </row>
    <row r="641" spans="1:11">
      <c r="A641" s="34" t="str">
        <f>C641&amp;E641</f>
        <v/>
      </c>
      <c r="K641" s="35"/>
    </row>
    <row r="642" spans="1:11">
      <c r="A642" s="34" t="str">
        <f>C642&amp;E642</f>
        <v/>
      </c>
      <c r="K642" s="35"/>
    </row>
    <row r="643" spans="1:11">
      <c r="A643" s="34" t="str">
        <f>C643&amp;E643</f>
        <v/>
      </c>
      <c r="K643" s="35"/>
    </row>
    <row r="644" spans="1:11">
      <c r="A644" s="34" t="str">
        <f>C644&amp;E644</f>
        <v/>
      </c>
      <c r="K644" s="35"/>
    </row>
    <row r="645" spans="1:11">
      <c r="A645" s="34" t="str">
        <f>C645&amp;E645</f>
        <v/>
      </c>
      <c r="K645" s="35"/>
    </row>
    <row r="646" spans="1:11">
      <c r="A646" s="34" t="str">
        <f>C646&amp;E646</f>
        <v/>
      </c>
      <c r="K646" s="35"/>
    </row>
    <row r="647" spans="1:11">
      <c r="A647" s="34" t="str">
        <f>C647&amp;E647</f>
        <v/>
      </c>
      <c r="K647" s="35"/>
    </row>
    <row r="648" spans="1:11">
      <c r="A648" s="34" t="str">
        <f>C648&amp;E648</f>
        <v/>
      </c>
      <c r="K648" s="35"/>
    </row>
    <row r="649" spans="1:11">
      <c r="A649" s="34" t="str">
        <f>C649&amp;E649</f>
        <v/>
      </c>
      <c r="K649" s="35"/>
    </row>
    <row r="650" spans="1:11">
      <c r="A650" s="34" t="str">
        <f>C650&amp;E650</f>
        <v/>
      </c>
      <c r="K650" s="35"/>
    </row>
    <row r="651" spans="1:11">
      <c r="A651" s="34" t="str">
        <f>C651&amp;E651</f>
        <v/>
      </c>
      <c r="K651" s="35"/>
    </row>
    <row r="652" spans="1:11">
      <c r="A652" s="34" t="str">
        <f>C652&amp;E652</f>
        <v/>
      </c>
      <c r="K652" s="35"/>
    </row>
    <row r="653" spans="1:11">
      <c r="A653" s="34" t="str">
        <f>C653&amp;E653</f>
        <v/>
      </c>
      <c r="K653" s="35"/>
    </row>
    <row r="654" spans="1:11">
      <c r="A654" s="34" t="str">
        <f>C654&amp;E654</f>
        <v/>
      </c>
      <c r="K654" s="35"/>
    </row>
    <row r="655" spans="1:11">
      <c r="A655" s="34" t="str">
        <f>C655&amp;E655</f>
        <v/>
      </c>
      <c r="K655" s="35"/>
    </row>
    <row r="656" spans="1:11">
      <c r="A656" s="34" t="str">
        <f>C656&amp;E656</f>
        <v/>
      </c>
      <c r="K656" s="35"/>
    </row>
    <row r="657" spans="1:11">
      <c r="A657" s="34" t="str">
        <f>C657&amp;E657</f>
        <v/>
      </c>
      <c r="K657" s="35"/>
    </row>
    <row r="658" spans="1:11">
      <c r="A658" s="34" t="str">
        <f>C658&amp;E658</f>
        <v/>
      </c>
      <c r="K658" s="35"/>
    </row>
    <row r="659" spans="1:11">
      <c r="A659" s="34" t="str">
        <f>C659&amp;E659</f>
        <v/>
      </c>
      <c r="K659" s="35"/>
    </row>
    <row r="660" spans="1:11">
      <c r="A660" s="34" t="str">
        <f>C660&amp;E660</f>
        <v/>
      </c>
      <c r="K660" s="35"/>
    </row>
    <row r="661" spans="1:11">
      <c r="A661" s="34" t="str">
        <f>C661&amp;E661</f>
        <v/>
      </c>
      <c r="K661" s="35"/>
    </row>
    <row r="662" spans="1:11">
      <c r="A662" s="34" t="str">
        <f>C662&amp;E662</f>
        <v/>
      </c>
      <c r="K662" s="35"/>
    </row>
    <row r="663" spans="1:11">
      <c r="A663" s="34" t="str">
        <f>C663&amp;E663</f>
        <v/>
      </c>
      <c r="K663" s="35"/>
    </row>
    <row r="664" spans="1:11">
      <c r="A664" s="34" t="str">
        <f>C664&amp;E664</f>
        <v/>
      </c>
      <c r="K664" s="35"/>
    </row>
    <row r="665" spans="1:11">
      <c r="A665" s="34" t="str">
        <f>C665&amp;E665</f>
        <v/>
      </c>
      <c r="K665" s="35"/>
    </row>
    <row r="666" spans="1:11">
      <c r="A666" s="34" t="str">
        <f>C666&amp;E666</f>
        <v/>
      </c>
      <c r="K666" s="35"/>
    </row>
    <row r="667" spans="1:11">
      <c r="A667" s="34" t="str">
        <f>C667&amp;E667</f>
        <v/>
      </c>
      <c r="K667" s="35"/>
    </row>
    <row r="668" spans="1:11">
      <c r="A668" s="34" t="str">
        <f>C668&amp;E668</f>
        <v/>
      </c>
      <c r="K668" s="35"/>
    </row>
    <row r="669" spans="1:11">
      <c r="A669" s="34" t="str">
        <f>C669&amp;E669</f>
        <v/>
      </c>
      <c r="K669" s="35"/>
    </row>
    <row r="670" spans="1:11">
      <c r="A670" s="34" t="str">
        <f>C670&amp;E670</f>
        <v/>
      </c>
      <c r="K670" s="35"/>
    </row>
    <row r="671" spans="1:11">
      <c r="A671" s="34" t="str">
        <f>C671&amp;E671</f>
        <v/>
      </c>
      <c r="K671" s="35"/>
    </row>
    <row r="672" spans="1:11">
      <c r="A672" s="34" t="str">
        <f>C672&amp;E672</f>
        <v/>
      </c>
      <c r="K672" s="35"/>
    </row>
    <row r="673" spans="1:11">
      <c r="A673" s="34" t="str">
        <f>C673&amp;E673</f>
        <v/>
      </c>
      <c r="K673" s="35"/>
    </row>
    <row r="674" spans="1:11">
      <c r="A674" s="34" t="str">
        <f>C674&amp;E674</f>
        <v/>
      </c>
      <c r="K674" s="35"/>
    </row>
    <row r="675" spans="1:11">
      <c r="A675" s="34" t="str">
        <f>C675&amp;E675</f>
        <v/>
      </c>
      <c r="K675" s="35"/>
    </row>
    <row r="676" spans="1:11">
      <c r="A676" s="34" t="str">
        <f>C676&amp;E676</f>
        <v/>
      </c>
      <c r="K676" s="35"/>
    </row>
    <row r="677" spans="1:11">
      <c r="A677" s="34" t="str">
        <f>C677&amp;E677</f>
        <v/>
      </c>
      <c r="K677" s="35"/>
    </row>
    <row r="678" spans="1:11">
      <c r="A678" s="34" t="str">
        <f>C678&amp;E678</f>
        <v/>
      </c>
      <c r="K678" s="35"/>
    </row>
    <row r="679" spans="1:11">
      <c r="A679" s="34" t="str">
        <f>C679&amp;E679</f>
        <v/>
      </c>
      <c r="K679" s="35"/>
    </row>
    <row r="680" spans="1:11">
      <c r="A680" s="34" t="str">
        <f>C680&amp;E680</f>
        <v/>
      </c>
      <c r="K680" s="35"/>
    </row>
    <row r="681" spans="1:11">
      <c r="A681" s="34" t="str">
        <f>C681&amp;E681</f>
        <v/>
      </c>
      <c r="K681" s="35"/>
    </row>
    <row r="682" spans="1:11">
      <c r="A682" s="34" t="str">
        <f>C682&amp;E682</f>
        <v/>
      </c>
      <c r="K682" s="35"/>
    </row>
    <row r="683" spans="1:11">
      <c r="A683" s="34" t="str">
        <f>C683&amp;E683</f>
        <v/>
      </c>
      <c r="K683" s="35"/>
    </row>
    <row r="684" spans="1:11">
      <c r="A684" s="34" t="str">
        <f>C684&amp;E684</f>
        <v/>
      </c>
      <c r="K684" s="35"/>
    </row>
    <row r="685" spans="1:11">
      <c r="A685" s="34" t="str">
        <f>C685&amp;E685</f>
        <v/>
      </c>
      <c r="K685" s="35"/>
    </row>
    <row r="686" spans="1:11">
      <c r="A686" s="34" t="str">
        <f>C686&amp;E686</f>
        <v/>
      </c>
      <c r="K686" s="35"/>
    </row>
    <row r="687" spans="1:11">
      <c r="A687" s="34" t="str">
        <f>C687&amp;E687</f>
        <v/>
      </c>
      <c r="K687" s="35"/>
    </row>
    <row r="688" spans="1:11">
      <c r="A688" s="34" t="str">
        <f>C688&amp;E688</f>
        <v/>
      </c>
      <c r="K688" s="35"/>
    </row>
    <row r="689" spans="1:11">
      <c r="A689" s="34" t="str">
        <f>C689&amp;E689</f>
        <v/>
      </c>
      <c r="K689" s="35"/>
    </row>
    <row r="690" spans="1:11">
      <c r="A690" s="34" t="str">
        <f>C690&amp;E690</f>
        <v/>
      </c>
      <c r="K690" s="35"/>
    </row>
    <row r="691" spans="1:11">
      <c r="A691" s="34" t="str">
        <f>C691&amp;E691</f>
        <v/>
      </c>
      <c r="K691" s="35"/>
    </row>
    <row r="692" spans="1:11">
      <c r="A692" s="34" t="str">
        <f>C692&amp;E692</f>
        <v/>
      </c>
      <c r="K692" s="35"/>
    </row>
    <row r="693" spans="1:11">
      <c r="A693" s="34" t="str">
        <f>C693&amp;E693</f>
        <v/>
      </c>
      <c r="K693" s="35"/>
    </row>
    <row r="694" spans="1:11">
      <c r="A694" s="34" t="str">
        <f>C694&amp;E694</f>
        <v/>
      </c>
      <c r="K694" s="35"/>
    </row>
    <row r="695" spans="1:11">
      <c r="A695" s="34" t="str">
        <f>C695&amp;E695</f>
        <v/>
      </c>
      <c r="K695" s="35"/>
    </row>
    <row r="696" spans="1:11">
      <c r="A696" s="34" t="str">
        <f>C696&amp;E696</f>
        <v/>
      </c>
      <c r="K696" s="35"/>
    </row>
    <row r="697" spans="1:11">
      <c r="A697" s="34" t="str">
        <f>C697&amp;E697</f>
        <v/>
      </c>
      <c r="K697" s="35"/>
    </row>
    <row r="698" spans="1:11">
      <c r="A698" s="34" t="str">
        <f>C698&amp;E698</f>
        <v/>
      </c>
      <c r="K698" s="35"/>
    </row>
    <row r="699" spans="1:11">
      <c r="A699" s="34" t="str">
        <f>C699&amp;E699</f>
        <v/>
      </c>
      <c r="K699" s="35"/>
    </row>
    <row r="700" spans="1:11">
      <c r="A700" s="34" t="str">
        <f>C700&amp;E700</f>
        <v/>
      </c>
      <c r="K700" s="35"/>
    </row>
    <row r="701" spans="1:11">
      <c r="A701" s="34" t="str">
        <f>C701&amp;E701</f>
        <v/>
      </c>
      <c r="K701" s="35"/>
    </row>
    <row r="702" spans="1:11">
      <c r="A702" s="34" t="str">
        <f>C702&amp;E702</f>
        <v/>
      </c>
      <c r="K702" s="35"/>
    </row>
    <row r="703" spans="1:11">
      <c r="A703" s="34" t="str">
        <f>C703&amp;E703</f>
        <v/>
      </c>
      <c r="K703" s="35"/>
    </row>
    <row r="704" spans="1:11">
      <c r="A704" s="34" t="str">
        <f>C704&amp;E704</f>
        <v/>
      </c>
      <c r="K704" s="35"/>
    </row>
    <row r="705" spans="1:11">
      <c r="A705" s="34" t="str">
        <f>C705&amp;E705</f>
        <v/>
      </c>
      <c r="K705" s="35"/>
    </row>
    <row r="706" spans="1:11">
      <c r="A706" s="34" t="str">
        <f>C706&amp;E706</f>
        <v/>
      </c>
      <c r="K706" s="35"/>
    </row>
    <row r="707" spans="1:11">
      <c r="A707" s="34" t="str">
        <f>C707&amp;E707</f>
        <v/>
      </c>
      <c r="K707" s="35"/>
    </row>
    <row r="708" spans="1:11">
      <c r="A708" s="34" t="str">
        <f>C708&amp;E708</f>
        <v/>
      </c>
      <c r="K708" s="35"/>
    </row>
    <row r="709" spans="1:11">
      <c r="A709" s="34" t="str">
        <f>C709&amp;E709</f>
        <v/>
      </c>
      <c r="K709" s="35"/>
    </row>
    <row r="710" spans="1:11">
      <c r="A710" s="34" t="str">
        <f>C710&amp;E710</f>
        <v/>
      </c>
      <c r="K710" s="35"/>
    </row>
    <row r="711" spans="1:11">
      <c r="A711" s="34" t="str">
        <f>C711&amp;E711</f>
        <v/>
      </c>
      <c r="K711" s="35"/>
    </row>
    <row r="712" spans="1:11">
      <c r="A712" s="34" t="str">
        <f>C712&amp;E712</f>
        <v/>
      </c>
      <c r="K712" s="35"/>
    </row>
    <row r="713" spans="1:11">
      <c r="A713" s="34" t="str">
        <f>C713&amp;E713</f>
        <v/>
      </c>
      <c r="K713" s="35"/>
    </row>
    <row r="714" spans="1:11">
      <c r="A714" s="34" t="str">
        <f>C714&amp;E714</f>
        <v/>
      </c>
      <c r="K714" s="35"/>
    </row>
    <row r="715" spans="1:11">
      <c r="A715" s="34" t="str">
        <f>C715&amp;E715</f>
        <v/>
      </c>
      <c r="K715" s="35"/>
    </row>
    <row r="716" spans="1:11">
      <c r="A716" s="34" t="str">
        <f>C716&amp;E716</f>
        <v/>
      </c>
      <c r="K716" s="35"/>
    </row>
    <row r="717" spans="1:11">
      <c r="A717" s="34" t="str">
        <f>C717&amp;E717</f>
        <v/>
      </c>
      <c r="K717" s="35"/>
    </row>
    <row r="718" spans="1:11">
      <c r="A718" s="34" t="str">
        <f>C718&amp;E718</f>
        <v/>
      </c>
      <c r="K718" s="35"/>
    </row>
    <row r="719" spans="1:11">
      <c r="A719" s="34" t="str">
        <f>C719&amp;E719</f>
        <v/>
      </c>
      <c r="K719" s="35"/>
    </row>
    <row r="720" spans="1:11">
      <c r="A720" s="34" t="str">
        <f>C720&amp;E720</f>
        <v/>
      </c>
      <c r="K720" s="35"/>
    </row>
    <row r="721" spans="1:11">
      <c r="A721" s="34" t="str">
        <f>C721&amp;E721</f>
        <v/>
      </c>
      <c r="K721" s="35"/>
    </row>
    <row r="722" spans="1:11">
      <c r="A722" s="34" t="str">
        <f>C722&amp;E722</f>
        <v/>
      </c>
      <c r="K722" s="35"/>
    </row>
    <row r="723" spans="1:11">
      <c r="A723" s="34" t="str">
        <f>C723&amp;E723</f>
        <v/>
      </c>
      <c r="K723" s="35"/>
    </row>
    <row r="724" spans="1:11">
      <c r="A724" s="34" t="str">
        <f>C724&amp;E724</f>
        <v/>
      </c>
      <c r="K724" s="35"/>
    </row>
    <row r="725" spans="1:11">
      <c r="A725" s="34" t="str">
        <f>C725&amp;E725</f>
        <v/>
      </c>
      <c r="K725" s="35"/>
    </row>
    <row r="726" spans="1:11">
      <c r="A726" s="34" t="str">
        <f>C726&amp;E726</f>
        <v/>
      </c>
      <c r="K726" s="35"/>
    </row>
    <row r="727" spans="1:11">
      <c r="A727" s="34" t="str">
        <f>C727&amp;E727</f>
        <v/>
      </c>
      <c r="K727" s="35"/>
    </row>
    <row r="728" spans="1:11">
      <c r="A728" s="34" t="str">
        <f>C728&amp;E728</f>
        <v/>
      </c>
      <c r="K728" s="35"/>
    </row>
    <row r="729" spans="1:11">
      <c r="A729" s="34" t="str">
        <f>C729&amp;E729</f>
        <v/>
      </c>
      <c r="K729" s="35"/>
    </row>
    <row r="730" spans="1:11">
      <c r="A730" s="34" t="str">
        <f>C730&amp;E730</f>
        <v/>
      </c>
      <c r="K730" s="35"/>
    </row>
    <row r="731" spans="1:11">
      <c r="A731" s="34" t="str">
        <f>C731&amp;E731</f>
        <v/>
      </c>
      <c r="K731" s="35"/>
    </row>
    <row r="732" spans="1:11">
      <c r="A732" s="34" t="str">
        <f>C732&amp;E732</f>
        <v/>
      </c>
      <c r="K732" s="35"/>
    </row>
    <row r="733" spans="1:11">
      <c r="A733" s="34" t="str">
        <f>C733&amp;E733</f>
        <v/>
      </c>
      <c r="K733" s="35"/>
    </row>
    <row r="734" spans="1:11">
      <c r="A734" s="34" t="str">
        <f>C734&amp;E734</f>
        <v/>
      </c>
      <c r="K734" s="35"/>
    </row>
    <row r="735" spans="1:11">
      <c r="A735" s="34" t="str">
        <f>C735&amp;E735</f>
        <v/>
      </c>
      <c r="K735" s="35"/>
    </row>
    <row r="736" spans="1:11">
      <c r="A736" s="34" t="str">
        <f>C736&amp;E736</f>
        <v/>
      </c>
      <c r="K736" s="35"/>
    </row>
    <row r="737" spans="1:11">
      <c r="A737" s="34" t="str">
        <f>C737&amp;E737</f>
        <v/>
      </c>
      <c r="K737" s="35"/>
    </row>
    <row r="738" spans="1:11">
      <c r="A738" s="34" t="str">
        <f>C738&amp;E738</f>
        <v/>
      </c>
      <c r="K738" s="35"/>
    </row>
    <row r="739" spans="1:11">
      <c r="A739" s="34" t="str">
        <f>C739&amp;E739</f>
        <v/>
      </c>
      <c r="K739" s="35"/>
    </row>
    <row r="740" spans="1:11">
      <c r="A740" s="34" t="str">
        <f>C740&amp;E740</f>
        <v/>
      </c>
      <c r="K740" s="35"/>
    </row>
    <row r="741" spans="1:11">
      <c r="A741" s="34" t="str">
        <f>C741&amp;E741</f>
        <v/>
      </c>
      <c r="K741" s="35"/>
    </row>
    <row r="742" spans="1:11">
      <c r="A742" s="34" t="str">
        <f>C742&amp;E742</f>
        <v/>
      </c>
      <c r="K742" s="35"/>
    </row>
    <row r="743" spans="1:11">
      <c r="A743" s="34" t="str">
        <f>C743&amp;E743</f>
        <v/>
      </c>
      <c r="K743" s="35"/>
    </row>
    <row r="744" spans="1:11">
      <c r="A744" s="34" t="str">
        <f>C744&amp;E744</f>
        <v/>
      </c>
      <c r="K744" s="35"/>
    </row>
    <row r="745" spans="1:11">
      <c r="A745" s="34" t="str">
        <f>C745&amp;E745</f>
        <v/>
      </c>
      <c r="K745" s="35"/>
    </row>
    <row r="746" spans="1:11">
      <c r="A746" s="34" t="str">
        <f>C746&amp;E746</f>
        <v/>
      </c>
      <c r="K746" s="35"/>
    </row>
    <row r="747" spans="1:11">
      <c r="A747" s="34" t="str">
        <f>C747&amp;E747</f>
        <v/>
      </c>
      <c r="K747" s="35"/>
    </row>
    <row r="748" spans="1:11">
      <c r="A748" s="34" t="str">
        <f>C748&amp;E748</f>
        <v/>
      </c>
      <c r="K748" s="35"/>
    </row>
    <row r="749" spans="1:11">
      <c r="A749" s="34" t="str">
        <f>C749&amp;E749</f>
        <v/>
      </c>
      <c r="K749" s="35"/>
    </row>
    <row r="750" spans="1:11">
      <c r="A750" s="34" t="str">
        <f>C750&amp;E750</f>
        <v/>
      </c>
      <c r="K750" s="35"/>
    </row>
    <row r="751" spans="1:11">
      <c r="A751" s="34" t="str">
        <f>C751&amp;E751</f>
        <v/>
      </c>
      <c r="K751" s="35"/>
    </row>
    <row r="752" spans="1:11">
      <c r="A752" s="34" t="str">
        <f>C752&amp;E752</f>
        <v/>
      </c>
      <c r="K752" s="35"/>
    </row>
    <row r="753" spans="1:11">
      <c r="A753" s="34" t="str">
        <f>C753&amp;E753</f>
        <v/>
      </c>
      <c r="K753" s="35"/>
    </row>
    <row r="754" spans="1:11">
      <c r="A754" s="34" t="str">
        <f>C754&amp;E754</f>
        <v/>
      </c>
      <c r="K754" s="35"/>
    </row>
    <row r="755" spans="1:11">
      <c r="A755" s="34" t="str">
        <f>C755&amp;E755</f>
        <v/>
      </c>
      <c r="K755" s="35"/>
    </row>
    <row r="756" spans="1:11">
      <c r="A756" s="34" t="str">
        <f>C756&amp;E756</f>
        <v/>
      </c>
      <c r="K756" s="35"/>
    </row>
    <row r="757" spans="1:11">
      <c r="A757" s="34" t="str">
        <f>C757&amp;E757</f>
        <v/>
      </c>
      <c r="K757" s="35"/>
    </row>
    <row r="758" spans="1:11">
      <c r="A758" s="34" t="str">
        <f>C758&amp;E758</f>
        <v/>
      </c>
      <c r="K758" s="35"/>
    </row>
    <row r="759" spans="1:11">
      <c r="A759" s="34" t="str">
        <f>C759&amp;E759</f>
        <v/>
      </c>
      <c r="K759" s="35"/>
    </row>
    <row r="760" spans="1:11">
      <c r="A760" s="34" t="str">
        <f>C760&amp;E760</f>
        <v/>
      </c>
      <c r="K760" s="35"/>
    </row>
    <row r="761" spans="1:11">
      <c r="A761" s="34" t="str">
        <f>C761&amp;E761</f>
        <v/>
      </c>
      <c r="K761" s="35"/>
    </row>
    <row r="762" spans="1:11">
      <c r="A762" s="34" t="str">
        <f>C762&amp;E762</f>
        <v/>
      </c>
      <c r="K762" s="35"/>
    </row>
    <row r="763" spans="1:11">
      <c r="A763" s="34" t="str">
        <f>C763&amp;E763</f>
        <v/>
      </c>
      <c r="K763" s="35"/>
    </row>
    <row r="764" spans="1:11">
      <c r="A764" s="34" t="str">
        <f>C764&amp;E764</f>
        <v/>
      </c>
      <c r="K764" s="35"/>
    </row>
    <row r="765" spans="1:11">
      <c r="A765" s="34" t="str">
        <f>C765&amp;E765</f>
        <v/>
      </c>
      <c r="K765" s="35"/>
    </row>
    <row r="766" spans="1:11">
      <c r="A766" s="34" t="str">
        <f>C766&amp;E766</f>
        <v/>
      </c>
      <c r="K766" s="35"/>
    </row>
    <row r="767" spans="1:11">
      <c r="A767" s="34" t="str">
        <f>C767&amp;E767</f>
        <v/>
      </c>
      <c r="K767" s="35"/>
    </row>
    <row r="768" spans="1:11">
      <c r="A768" s="34" t="str">
        <f>C768&amp;E768</f>
        <v/>
      </c>
      <c r="K768" s="35"/>
    </row>
    <row r="769" spans="1:11">
      <c r="A769" s="34" t="str">
        <f>C769&amp;E769</f>
        <v/>
      </c>
      <c r="K769" s="35"/>
    </row>
    <row r="770" spans="1:11">
      <c r="A770" s="34" t="str">
        <f>C770&amp;E770</f>
        <v/>
      </c>
      <c r="K770" s="35"/>
    </row>
    <row r="771" spans="1:11">
      <c r="A771" s="34" t="str">
        <f>C771&amp;E771</f>
        <v/>
      </c>
      <c r="K771" s="35"/>
    </row>
    <row r="772" spans="1:11">
      <c r="A772" s="34" t="str">
        <f>C772&amp;E772</f>
        <v/>
      </c>
      <c r="K772" s="35"/>
    </row>
    <row r="773" spans="1:11">
      <c r="A773" s="34" t="str">
        <f>C773&amp;E773</f>
        <v/>
      </c>
      <c r="K773" s="35"/>
    </row>
    <row r="774" spans="1:11">
      <c r="A774" s="34" t="str">
        <f>C774&amp;E774</f>
        <v/>
      </c>
      <c r="K774" s="35"/>
    </row>
    <row r="775" spans="1:11">
      <c r="A775" s="34" t="str">
        <f>C775&amp;E775</f>
        <v/>
      </c>
      <c r="K775" s="35"/>
    </row>
    <row r="776" spans="1:11">
      <c r="A776" s="34" t="str">
        <f>C776&amp;E776</f>
        <v/>
      </c>
      <c r="K776" s="35"/>
    </row>
    <row r="777" spans="1:11">
      <c r="A777" s="34" t="str">
        <f>C777&amp;E777</f>
        <v/>
      </c>
      <c r="K777" s="35"/>
    </row>
    <row r="778" spans="1:11">
      <c r="A778" s="34" t="str">
        <f>C778&amp;E778</f>
        <v/>
      </c>
      <c r="K778" s="35"/>
    </row>
    <row r="779" spans="1:11">
      <c r="A779" s="34" t="str">
        <f>C779&amp;E779</f>
        <v/>
      </c>
      <c r="K779" s="35"/>
    </row>
    <row r="780" spans="1:11">
      <c r="A780" s="34" t="str">
        <f>C780&amp;E780</f>
        <v/>
      </c>
      <c r="K780" s="35"/>
    </row>
    <row r="781" spans="1:11">
      <c r="A781" s="34" t="str">
        <f>C781&amp;E781</f>
        <v/>
      </c>
      <c r="K781" s="35"/>
    </row>
    <row r="782" spans="1:11">
      <c r="A782" s="34" t="str">
        <f>C782&amp;E782</f>
        <v/>
      </c>
      <c r="K782" s="35"/>
    </row>
    <row r="783" spans="1:11">
      <c r="A783" s="34" t="str">
        <f>C783&amp;E783</f>
        <v/>
      </c>
      <c r="K783" s="35"/>
    </row>
    <row r="784" spans="1:11">
      <c r="A784" s="34" t="str">
        <f>C784&amp;E784</f>
        <v/>
      </c>
      <c r="K784" s="35"/>
    </row>
    <row r="785" spans="1:11">
      <c r="A785" s="34" t="str">
        <f>C785&amp;E785</f>
        <v/>
      </c>
      <c r="K785" s="35"/>
    </row>
    <row r="786" spans="1:11">
      <c r="A786" s="34" t="str">
        <f>C786&amp;E786</f>
        <v/>
      </c>
      <c r="K786" s="35"/>
    </row>
    <row r="787" spans="1:11">
      <c r="A787" s="34" t="str">
        <f>C787&amp;E787</f>
        <v/>
      </c>
      <c r="K787" s="35"/>
    </row>
    <row r="788" spans="1:11">
      <c r="A788" s="34" t="str">
        <f>C788&amp;E788</f>
        <v/>
      </c>
      <c r="K788" s="35"/>
    </row>
    <row r="789" spans="1:11">
      <c r="A789" s="34" t="str">
        <f>C789&amp;E789</f>
        <v/>
      </c>
      <c r="K789" s="35"/>
    </row>
    <row r="790" spans="1:11">
      <c r="A790" s="34" t="str">
        <f>C790&amp;E790</f>
        <v/>
      </c>
      <c r="K790" s="35"/>
    </row>
    <row r="791" spans="1:11">
      <c r="A791" s="34" t="str">
        <f>C791&amp;E791</f>
        <v/>
      </c>
      <c r="K791" s="35"/>
    </row>
    <row r="792" spans="1:11">
      <c r="A792" s="34" t="str">
        <f>C792&amp;E792</f>
        <v/>
      </c>
      <c r="K792" s="35"/>
    </row>
    <row r="793" spans="1:11">
      <c r="A793" s="34" t="str">
        <f>C793&amp;E793</f>
        <v/>
      </c>
      <c r="K793" s="35"/>
    </row>
    <row r="794" spans="1:11">
      <c r="A794" s="34" t="str">
        <f>C794&amp;E794</f>
        <v/>
      </c>
      <c r="K794" s="35"/>
    </row>
    <row r="795" spans="1:11">
      <c r="A795" s="34" t="str">
        <f>C795&amp;E795</f>
        <v/>
      </c>
      <c r="K795" s="35"/>
    </row>
    <row r="796" spans="1:11">
      <c r="A796" s="34" t="str">
        <f>C796&amp;E796</f>
        <v/>
      </c>
      <c r="K796" s="35"/>
    </row>
    <row r="797" spans="1:11">
      <c r="A797" s="34" t="str">
        <f>C797&amp;E797</f>
        <v/>
      </c>
      <c r="K797" s="35"/>
    </row>
    <row r="798" spans="1:11">
      <c r="A798" s="34" t="str">
        <f>C798&amp;E798</f>
        <v/>
      </c>
      <c r="K798" s="35"/>
    </row>
    <row r="799" spans="1:11">
      <c r="A799" s="34" t="str">
        <f>C799&amp;E799</f>
        <v/>
      </c>
      <c r="K799" s="35"/>
    </row>
    <row r="800" spans="1:11">
      <c r="A800" s="34" t="str">
        <f>C800&amp;E800</f>
        <v/>
      </c>
      <c r="K800" s="35"/>
    </row>
    <row r="801" spans="1:11">
      <c r="A801" s="34" t="str">
        <f>C801&amp;E801</f>
        <v/>
      </c>
      <c r="K801" s="35"/>
    </row>
    <row r="802" spans="1:11">
      <c r="A802" s="34" t="str">
        <f>C802&amp;E802</f>
        <v/>
      </c>
      <c r="K802" s="35"/>
    </row>
    <row r="803" spans="1:11">
      <c r="A803" s="34" t="str">
        <f>C803&amp;E803</f>
        <v/>
      </c>
      <c r="K803" s="35"/>
    </row>
    <row r="804" spans="1:11">
      <c r="A804" s="34" t="str">
        <f>C804&amp;E804</f>
        <v/>
      </c>
      <c r="K804" s="35"/>
    </row>
    <row r="805" spans="1:11">
      <c r="A805" s="34" t="str">
        <f>C805&amp;E805</f>
        <v/>
      </c>
      <c r="K805" s="35"/>
    </row>
    <row r="806" spans="1:11">
      <c r="A806" s="34" t="str">
        <f>C806&amp;E806</f>
        <v/>
      </c>
      <c r="K806" s="35"/>
    </row>
    <row r="807" spans="1:11">
      <c r="A807" s="34" t="str">
        <f>C807&amp;E807</f>
        <v/>
      </c>
      <c r="K807" s="35"/>
    </row>
    <row r="808" spans="1:11">
      <c r="A808" s="34" t="str">
        <f>C808&amp;E808</f>
        <v/>
      </c>
      <c r="K808" s="35"/>
    </row>
    <row r="809" spans="1:11">
      <c r="A809" s="34" t="str">
        <f>C809&amp;E809</f>
        <v/>
      </c>
      <c r="K809" s="35"/>
    </row>
    <row r="810" spans="1:11">
      <c r="A810" s="34" t="str">
        <f>C810&amp;E810</f>
        <v/>
      </c>
      <c r="K810" s="35"/>
    </row>
    <row r="811" spans="1:11">
      <c r="A811" s="34" t="str">
        <f>C811&amp;E811</f>
        <v/>
      </c>
      <c r="K811" s="35"/>
    </row>
    <row r="812" spans="1:11">
      <c r="A812" s="34" t="str">
        <f>C812&amp;E812</f>
        <v/>
      </c>
      <c r="K812" s="35"/>
    </row>
    <row r="813" spans="1:11">
      <c r="A813" s="34" t="str">
        <f>C813&amp;E813</f>
        <v/>
      </c>
      <c r="K813" s="35"/>
    </row>
    <row r="814" spans="1:11">
      <c r="A814" s="34" t="str">
        <f>C814&amp;E814</f>
        <v/>
      </c>
      <c r="K814" s="35"/>
    </row>
    <row r="815" spans="1:11">
      <c r="A815" s="34" t="str">
        <f>C815&amp;E815</f>
        <v/>
      </c>
      <c r="K815" s="35"/>
    </row>
    <row r="816" spans="1:11">
      <c r="A816" s="34" t="str">
        <f>C816&amp;E816</f>
        <v/>
      </c>
      <c r="K816" s="35"/>
    </row>
    <row r="817" spans="1:11">
      <c r="A817" s="34" t="str">
        <f>C817&amp;E817</f>
        <v/>
      </c>
      <c r="K817" s="35"/>
    </row>
    <row r="818" spans="1:11">
      <c r="A818" s="34" t="str">
        <f>C818&amp;E818</f>
        <v/>
      </c>
      <c r="K818" s="35"/>
    </row>
    <row r="819" spans="1:11">
      <c r="A819" s="34" t="str">
        <f>C819&amp;E819</f>
        <v/>
      </c>
      <c r="K819" s="35"/>
    </row>
    <row r="820" spans="1:11">
      <c r="A820" s="34" t="str">
        <f>C820&amp;E820</f>
        <v/>
      </c>
      <c r="K820" s="35"/>
    </row>
    <row r="821" spans="1:11">
      <c r="A821" s="34" t="str">
        <f>C821&amp;E821</f>
        <v/>
      </c>
      <c r="K821" s="35"/>
    </row>
    <row r="822" spans="1:11">
      <c r="A822" s="34" t="str">
        <f>C822&amp;E822</f>
        <v/>
      </c>
      <c r="K822" s="35"/>
    </row>
    <row r="823" spans="1:11">
      <c r="A823" s="34" t="str">
        <f>C823&amp;E823</f>
        <v/>
      </c>
      <c r="K823" s="35"/>
    </row>
    <row r="824" spans="1:11">
      <c r="A824" s="34" t="str">
        <f>C824&amp;E824</f>
        <v/>
      </c>
      <c r="K824" s="35"/>
    </row>
    <row r="825" spans="1:11">
      <c r="A825" s="34" t="str">
        <f>C825&amp;E825</f>
        <v/>
      </c>
      <c r="K825" s="35"/>
    </row>
    <row r="826" spans="1:11">
      <c r="A826" s="34" t="str">
        <f>C826&amp;E826</f>
        <v/>
      </c>
      <c r="K826" s="35"/>
    </row>
    <row r="827" spans="1:11">
      <c r="A827" s="34" t="str">
        <f>C827&amp;E827</f>
        <v/>
      </c>
      <c r="K827" s="35"/>
    </row>
    <row r="828" spans="1:11">
      <c r="A828" s="34" t="str">
        <f>C828&amp;E828</f>
        <v/>
      </c>
      <c r="K828" s="35"/>
    </row>
    <row r="829" spans="1:11">
      <c r="A829" s="34" t="str">
        <f>C829&amp;E829</f>
        <v/>
      </c>
      <c r="K829" s="35"/>
    </row>
    <row r="830" spans="1:11">
      <c r="A830" s="34" t="str">
        <f>C830&amp;E830</f>
        <v/>
      </c>
      <c r="K830" s="35"/>
    </row>
    <row r="831" spans="1:11">
      <c r="A831" s="34" t="str">
        <f>C831&amp;E831</f>
        <v/>
      </c>
      <c r="K831" s="35"/>
    </row>
    <row r="832" spans="1:11">
      <c r="A832" s="34" t="str">
        <f>C832&amp;E832</f>
        <v/>
      </c>
      <c r="K832" s="35"/>
    </row>
    <row r="833" spans="1:11">
      <c r="A833" s="34" t="str">
        <f>C833&amp;E833</f>
        <v/>
      </c>
      <c r="K833" s="35"/>
    </row>
    <row r="834" spans="1:11">
      <c r="A834" s="34" t="str">
        <f>C834&amp;E834</f>
        <v/>
      </c>
      <c r="K834" s="35"/>
    </row>
    <row r="835" spans="1:11">
      <c r="A835" s="34" t="str">
        <f>C835&amp;E835</f>
        <v/>
      </c>
      <c r="K835" s="35"/>
    </row>
    <row r="836" spans="1:11">
      <c r="A836" s="34" t="str">
        <f>C836&amp;E836</f>
        <v/>
      </c>
      <c r="K836" s="35"/>
    </row>
    <row r="837" spans="1:11">
      <c r="A837" s="34" t="str">
        <f>C837&amp;E837</f>
        <v/>
      </c>
      <c r="K837" s="35"/>
    </row>
    <row r="838" spans="1:11">
      <c r="A838" s="34" t="str">
        <f>C838&amp;E838</f>
        <v/>
      </c>
      <c r="K838" s="35"/>
    </row>
    <row r="839" spans="1:11">
      <c r="A839" s="34" t="str">
        <f>C839&amp;E839</f>
        <v/>
      </c>
      <c r="K839" s="35"/>
    </row>
    <row r="840" spans="1:11">
      <c r="A840" s="34" t="str">
        <f>C840&amp;E840</f>
        <v/>
      </c>
      <c r="K840" s="35"/>
    </row>
    <row r="841" spans="1:11">
      <c r="A841" s="34" t="str">
        <f>C841&amp;E841</f>
        <v/>
      </c>
      <c r="K841" s="35"/>
    </row>
    <row r="842" spans="1:11">
      <c r="A842" s="34" t="str">
        <f>C842&amp;E842</f>
        <v/>
      </c>
      <c r="K842" s="35"/>
    </row>
    <row r="843" spans="1:11">
      <c r="A843" s="34" t="str">
        <f>C843&amp;E843</f>
        <v/>
      </c>
      <c r="K843" s="35"/>
    </row>
    <row r="844" spans="1:11">
      <c r="A844" s="34" t="str">
        <f>C844&amp;E844</f>
        <v/>
      </c>
      <c r="K844" s="35"/>
    </row>
    <row r="845" spans="1:11">
      <c r="A845" s="34" t="str">
        <f>C845&amp;E845</f>
        <v/>
      </c>
      <c r="K845" s="35"/>
    </row>
    <row r="846" spans="1:11">
      <c r="A846" s="34" t="str">
        <f>C846&amp;E846</f>
        <v/>
      </c>
      <c r="K846" s="35"/>
    </row>
    <row r="847" spans="1:11">
      <c r="A847" s="34" t="str">
        <f>C847&amp;E847</f>
        <v/>
      </c>
      <c r="K847" s="35"/>
    </row>
    <row r="848" spans="1:11">
      <c r="A848" s="34" t="str">
        <f>C848&amp;E848</f>
        <v/>
      </c>
      <c r="K848" s="35"/>
    </row>
    <row r="849" spans="1:11">
      <c r="A849" s="34" t="str">
        <f>C849&amp;E849</f>
        <v/>
      </c>
      <c r="K849" s="35"/>
    </row>
    <row r="850" spans="1:11">
      <c r="A850" s="34" t="str">
        <f>C850&amp;E850</f>
        <v/>
      </c>
      <c r="K850" s="35"/>
    </row>
    <row r="851" spans="1:11">
      <c r="A851" s="34" t="str">
        <f>C851&amp;E851</f>
        <v/>
      </c>
      <c r="K851" s="35"/>
    </row>
    <row r="852" spans="1:11">
      <c r="A852" s="34" t="str">
        <f>C852&amp;E852</f>
        <v/>
      </c>
      <c r="K852" s="35"/>
    </row>
    <row r="853" spans="1:11">
      <c r="A853" s="34" t="str">
        <f>C853&amp;E853</f>
        <v/>
      </c>
      <c r="K853" s="35"/>
    </row>
    <row r="854" spans="1:11">
      <c r="A854" s="34" t="str">
        <f>C854&amp;E854</f>
        <v/>
      </c>
      <c r="K854" s="35"/>
    </row>
    <row r="855" spans="1:11">
      <c r="A855" s="34" t="str">
        <f>C855&amp;E855</f>
        <v/>
      </c>
      <c r="K855" s="35"/>
    </row>
    <row r="856" spans="1:11">
      <c r="A856" s="34" t="str">
        <f>C856&amp;E856</f>
        <v/>
      </c>
      <c r="K856" s="35"/>
    </row>
    <row r="857" spans="1:11">
      <c r="A857" s="34" t="str">
        <f>C857&amp;E857</f>
        <v/>
      </c>
      <c r="K857" s="35"/>
    </row>
    <row r="858" spans="1:11">
      <c r="A858" s="34" t="str">
        <f>C858&amp;E858</f>
        <v/>
      </c>
      <c r="K858" s="35"/>
    </row>
    <row r="859" spans="1:11">
      <c r="A859" s="34" t="str">
        <f>C859&amp;E859</f>
        <v/>
      </c>
      <c r="K859" s="35"/>
    </row>
    <row r="860" spans="1:11">
      <c r="A860" s="34" t="str">
        <f>C860&amp;E860</f>
        <v/>
      </c>
      <c r="K860" s="35"/>
    </row>
    <row r="861" spans="1:11">
      <c r="A861" s="34" t="str">
        <f>C861&amp;E861</f>
        <v/>
      </c>
      <c r="K861" s="35"/>
    </row>
    <row r="862" spans="1:11">
      <c r="A862" s="34" t="str">
        <f>C862&amp;E862</f>
        <v/>
      </c>
      <c r="K862" s="35"/>
    </row>
    <row r="863" spans="1:11">
      <c r="A863" s="34" t="str">
        <f>C863&amp;E863</f>
        <v/>
      </c>
      <c r="K863" s="35"/>
    </row>
    <row r="864" spans="1:11">
      <c r="A864" s="34" t="str">
        <f>C864&amp;E864</f>
        <v/>
      </c>
      <c r="K864" s="35"/>
    </row>
    <row r="865" spans="1:11">
      <c r="A865" s="34" t="str">
        <f>C865&amp;E865</f>
        <v/>
      </c>
      <c r="K865" s="35"/>
    </row>
    <row r="866" spans="1:11">
      <c r="A866" s="34" t="str">
        <f>C866&amp;E866</f>
        <v/>
      </c>
      <c r="K866" s="35"/>
    </row>
    <row r="867" spans="1:11">
      <c r="A867" s="34" t="str">
        <f>C867&amp;E867</f>
        <v/>
      </c>
      <c r="K867" s="35"/>
    </row>
    <row r="868" spans="1:11">
      <c r="A868" s="34" t="str">
        <f>C868&amp;E868</f>
        <v/>
      </c>
      <c r="K868" s="35"/>
    </row>
    <row r="869" spans="1:11">
      <c r="A869" s="34" t="str">
        <f>C869&amp;E869</f>
        <v/>
      </c>
      <c r="K869" s="35"/>
    </row>
    <row r="870" spans="1:11">
      <c r="A870" s="34" t="str">
        <f>C870&amp;E870</f>
        <v/>
      </c>
      <c r="K870" s="35"/>
    </row>
    <row r="871" spans="1:11">
      <c r="A871" s="34" t="str">
        <f>C871&amp;E871</f>
        <v/>
      </c>
      <c r="K871" s="35"/>
    </row>
    <row r="872" spans="1:11">
      <c r="A872" s="34" t="str">
        <f>C872&amp;E872</f>
        <v/>
      </c>
      <c r="K872" s="35"/>
    </row>
    <row r="873" spans="1:11">
      <c r="A873" s="34" t="str">
        <f>C873&amp;E873</f>
        <v/>
      </c>
      <c r="K873" s="35"/>
    </row>
    <row r="874" spans="1:11">
      <c r="A874" s="34" t="str">
        <f>C874&amp;E874</f>
        <v/>
      </c>
      <c r="K874" s="35"/>
    </row>
    <row r="875" spans="1:11">
      <c r="A875" s="34" t="str">
        <f>C875&amp;E875</f>
        <v/>
      </c>
      <c r="K875" s="35"/>
    </row>
    <row r="876" spans="1:11">
      <c r="A876" s="34" t="str">
        <f>C876&amp;E876</f>
        <v/>
      </c>
      <c r="K876" s="35"/>
    </row>
    <row r="877" spans="1:11">
      <c r="A877" s="34" t="str">
        <f>C877&amp;E877</f>
        <v/>
      </c>
      <c r="K877" s="35"/>
    </row>
    <row r="878" spans="1:11">
      <c r="A878" s="34" t="str">
        <f>C878&amp;E878</f>
        <v/>
      </c>
      <c r="K878" s="35"/>
    </row>
    <row r="879" spans="1:11">
      <c r="A879" s="34" t="str">
        <f>C879&amp;E879</f>
        <v/>
      </c>
      <c r="K879" s="35"/>
    </row>
    <row r="880" spans="1:11">
      <c r="A880" s="34" t="str">
        <f>C880&amp;E880</f>
        <v/>
      </c>
      <c r="K880" s="35"/>
    </row>
    <row r="881" spans="1:11">
      <c r="A881" s="34" t="str">
        <f>C881&amp;E881</f>
        <v/>
      </c>
      <c r="K881" s="35"/>
    </row>
    <row r="882" spans="1:11">
      <c r="A882" s="34" t="str">
        <f>C882&amp;E882</f>
        <v/>
      </c>
      <c r="K882" s="35"/>
    </row>
    <row r="883" spans="1:11">
      <c r="A883" s="34" t="str">
        <f>C883&amp;E883</f>
        <v/>
      </c>
      <c r="K883" s="35"/>
    </row>
    <row r="884" spans="1:11">
      <c r="A884" s="34" t="str">
        <f>C884&amp;E884</f>
        <v/>
      </c>
      <c r="K884" s="35"/>
    </row>
    <row r="885" spans="1:11">
      <c r="A885" s="34" t="str">
        <f>C885&amp;E885</f>
        <v/>
      </c>
      <c r="K885" s="35"/>
    </row>
    <row r="886" spans="1:11">
      <c r="A886" s="34" t="str">
        <f>C886&amp;E886</f>
        <v/>
      </c>
      <c r="K886" s="35"/>
    </row>
    <row r="887" spans="1:11">
      <c r="A887" s="34" t="str">
        <f>C887&amp;E887</f>
        <v/>
      </c>
      <c r="K887" s="35"/>
    </row>
    <row r="888" spans="1:11">
      <c r="A888" s="34" t="str">
        <f>C888&amp;E888</f>
        <v/>
      </c>
      <c r="K888" s="35"/>
    </row>
    <row r="889" spans="1:11">
      <c r="A889" s="34" t="str">
        <f>C889&amp;E889</f>
        <v/>
      </c>
      <c r="K889" s="35"/>
    </row>
    <row r="890" spans="1:11">
      <c r="A890" s="34" t="str">
        <f>C890&amp;E890</f>
        <v/>
      </c>
      <c r="K890" s="35"/>
    </row>
    <row r="891" spans="1:11">
      <c r="A891" s="34" t="str">
        <f>C891&amp;E891</f>
        <v/>
      </c>
      <c r="K891" s="35"/>
    </row>
    <row r="892" spans="1:11">
      <c r="A892" s="34" t="str">
        <f>C892&amp;E892</f>
        <v/>
      </c>
      <c r="K892" s="35"/>
    </row>
    <row r="893" spans="1:11">
      <c r="A893" s="34" t="str">
        <f>C893&amp;E893</f>
        <v/>
      </c>
      <c r="K893" s="35"/>
    </row>
    <row r="894" spans="1:11">
      <c r="A894" s="34" t="str">
        <f>C894&amp;E894</f>
        <v/>
      </c>
      <c r="K894" s="35"/>
    </row>
    <row r="895" spans="1:11">
      <c r="A895" s="34" t="str">
        <f>C895&amp;E895</f>
        <v/>
      </c>
      <c r="K895" s="35"/>
    </row>
    <row r="896" spans="1:11">
      <c r="A896" s="34" t="str">
        <f>C896&amp;E896</f>
        <v/>
      </c>
      <c r="K896" s="35"/>
    </row>
    <row r="897" spans="1:11">
      <c r="A897" s="34" t="str">
        <f>C897&amp;E897</f>
        <v/>
      </c>
      <c r="K897" s="35"/>
    </row>
    <row r="898" spans="1:11">
      <c r="A898" s="34" t="str">
        <f>C898&amp;E898</f>
        <v/>
      </c>
      <c r="K898" s="35"/>
    </row>
    <row r="899" spans="1:11">
      <c r="A899" s="34" t="str">
        <f>C899&amp;E899</f>
        <v/>
      </c>
      <c r="K899" s="35"/>
    </row>
    <row r="900" spans="1:11">
      <c r="A900" s="34" t="str">
        <f>C900&amp;E900</f>
        <v/>
      </c>
      <c r="K900" s="35"/>
    </row>
    <row r="901" spans="1:11">
      <c r="A901" s="34" t="str">
        <f>C901&amp;E901</f>
        <v/>
      </c>
      <c r="K901" s="35"/>
    </row>
    <row r="902" spans="1:11">
      <c r="A902" s="34" t="str">
        <f>C902&amp;E902</f>
        <v/>
      </c>
      <c r="K902" s="35"/>
    </row>
    <row r="903" spans="1:11">
      <c r="A903" s="34" t="str">
        <f>C903&amp;E903</f>
        <v/>
      </c>
      <c r="K903" s="35"/>
    </row>
    <row r="904" spans="1:11">
      <c r="A904" s="34" t="str">
        <f>C904&amp;E904</f>
        <v/>
      </c>
      <c r="K904" s="35"/>
    </row>
    <row r="905" spans="1:11">
      <c r="A905" s="34" t="str">
        <f>C905&amp;E905</f>
        <v/>
      </c>
      <c r="K905" s="35"/>
    </row>
    <row r="906" spans="1:11">
      <c r="A906" s="34" t="str">
        <f>C906&amp;E906</f>
        <v/>
      </c>
      <c r="K906" s="35"/>
    </row>
    <row r="907" spans="1:11">
      <c r="A907" s="34" t="str">
        <f>C907&amp;E907</f>
        <v/>
      </c>
      <c r="K907" s="35"/>
    </row>
    <row r="908" spans="1:11">
      <c r="A908" s="34" t="str">
        <f>C908&amp;E908</f>
        <v/>
      </c>
      <c r="K908" s="35"/>
    </row>
    <row r="909" spans="1:11">
      <c r="A909" s="34" t="str">
        <f>C909&amp;E909</f>
        <v/>
      </c>
      <c r="K909" s="35"/>
    </row>
    <row r="910" spans="1:11">
      <c r="A910" s="34" t="str">
        <f>C910&amp;E910</f>
        <v/>
      </c>
      <c r="K910" s="35"/>
    </row>
    <row r="911" spans="1:11">
      <c r="A911" s="34" t="str">
        <f>C911&amp;E911</f>
        <v/>
      </c>
      <c r="K911" s="35"/>
    </row>
    <row r="912" spans="1:11">
      <c r="A912" s="34" t="str">
        <f>C912&amp;E912</f>
        <v/>
      </c>
      <c r="K912" s="35"/>
    </row>
    <row r="913" spans="1:11">
      <c r="A913" s="34" t="str">
        <f>C913&amp;E913</f>
        <v/>
      </c>
      <c r="K913" s="35"/>
    </row>
    <row r="914" spans="1:11">
      <c r="A914" s="34" t="str">
        <f>C914&amp;E914</f>
        <v/>
      </c>
      <c r="K914" s="35"/>
    </row>
    <row r="915" spans="1:11">
      <c r="A915" s="34" t="str">
        <f>C915&amp;E915</f>
        <v/>
      </c>
      <c r="K915" s="35"/>
    </row>
    <row r="916" spans="1:11">
      <c r="A916" s="34" t="str">
        <f>C916&amp;E916</f>
        <v/>
      </c>
      <c r="K916" s="35"/>
    </row>
    <row r="917" spans="1:11">
      <c r="A917" s="34" t="str">
        <f>C917&amp;E917</f>
        <v/>
      </c>
      <c r="K917" s="35"/>
    </row>
    <row r="918" spans="1:11">
      <c r="A918" s="34" t="str">
        <f>C918&amp;E918</f>
        <v/>
      </c>
      <c r="K918" s="35"/>
    </row>
    <row r="919" spans="1:11">
      <c r="A919" s="34" t="str">
        <f>C919&amp;E919</f>
        <v/>
      </c>
      <c r="K919" s="35"/>
    </row>
    <row r="920" spans="1:11">
      <c r="A920" s="34" t="str">
        <f>C920&amp;E920</f>
        <v/>
      </c>
      <c r="K920" s="35"/>
    </row>
    <row r="921" spans="1:11">
      <c r="A921" s="34" t="str">
        <f>C921&amp;E921</f>
        <v/>
      </c>
      <c r="K921" s="35"/>
    </row>
    <row r="922" spans="1:11">
      <c r="A922" s="34" t="str">
        <f>C922&amp;E922</f>
        <v/>
      </c>
      <c r="K922" s="35"/>
    </row>
    <row r="923" spans="1:11">
      <c r="A923" s="34" t="str">
        <f>C923&amp;E923</f>
        <v/>
      </c>
      <c r="K923" s="35"/>
    </row>
    <row r="924" spans="1:11">
      <c r="A924" s="34" t="str">
        <f>C924&amp;E924</f>
        <v/>
      </c>
      <c r="K924" s="35"/>
    </row>
    <row r="925" spans="1:11">
      <c r="A925" s="34" t="str">
        <f>C925&amp;E925</f>
        <v/>
      </c>
      <c r="K925" s="35"/>
    </row>
    <row r="926" spans="1:11">
      <c r="A926" s="34" t="str">
        <f>C926&amp;E926</f>
        <v/>
      </c>
      <c r="K926" s="35"/>
    </row>
    <row r="927" spans="1:11">
      <c r="A927" s="34" t="str">
        <f>C927&amp;E927</f>
        <v/>
      </c>
      <c r="K927" s="35"/>
    </row>
    <row r="928" spans="1:11">
      <c r="A928" s="34" t="str">
        <f>C928&amp;E928</f>
        <v/>
      </c>
      <c r="K928" s="35"/>
    </row>
    <row r="929" spans="1:11">
      <c r="A929" s="34" t="str">
        <f>C929&amp;E929</f>
        <v/>
      </c>
      <c r="K929" s="35"/>
    </row>
    <row r="930" spans="1:11">
      <c r="A930" s="34" t="str">
        <f>C930&amp;E930</f>
        <v/>
      </c>
      <c r="K930" s="35"/>
    </row>
    <row r="931" spans="1:11">
      <c r="A931" s="34" t="str">
        <f>C931&amp;E931</f>
        <v/>
      </c>
      <c r="K931" s="35"/>
    </row>
    <row r="932" spans="1:11">
      <c r="A932" s="34" t="str">
        <f>C932&amp;E932</f>
        <v/>
      </c>
      <c r="K932" s="35"/>
    </row>
    <row r="933" spans="1:11">
      <c r="A933" s="34" t="str">
        <f>C933&amp;E933</f>
        <v/>
      </c>
      <c r="K933" s="35"/>
    </row>
    <row r="934" spans="1:11">
      <c r="A934" s="34" t="str">
        <f>C934&amp;E934</f>
        <v/>
      </c>
      <c r="K934" s="35"/>
    </row>
    <row r="935" spans="1:11">
      <c r="A935" s="34" t="str">
        <f>C935&amp;E935</f>
        <v/>
      </c>
      <c r="K935" s="35"/>
    </row>
    <row r="936" spans="1:11">
      <c r="A936" s="34" t="str">
        <f>C936&amp;E936</f>
        <v/>
      </c>
      <c r="K936" s="35"/>
    </row>
    <row r="937" spans="1:11">
      <c r="A937" s="34" t="str">
        <f>C937&amp;E937</f>
        <v/>
      </c>
      <c r="K937" s="35"/>
    </row>
    <row r="938" spans="1:11">
      <c r="A938" s="34" t="str">
        <f>C938&amp;E938</f>
        <v/>
      </c>
      <c r="K938" s="35"/>
    </row>
    <row r="939" spans="1:11">
      <c r="A939" s="34" t="str">
        <f>C939&amp;E939</f>
        <v/>
      </c>
      <c r="K939" s="35"/>
    </row>
    <row r="940" spans="1:11">
      <c r="A940" s="34" t="str">
        <f>C940&amp;E940</f>
        <v/>
      </c>
      <c r="K940" s="35"/>
    </row>
    <row r="941" spans="1:11">
      <c r="A941" s="34" t="str">
        <f>C941&amp;E941</f>
        <v/>
      </c>
      <c r="K941" s="35"/>
    </row>
    <row r="942" spans="1:11">
      <c r="A942" s="34" t="str">
        <f>C942&amp;E942</f>
        <v/>
      </c>
      <c r="K942" s="35"/>
    </row>
    <row r="943" spans="1:11">
      <c r="A943" s="34" t="str">
        <f>C943&amp;E943</f>
        <v/>
      </c>
      <c r="K943" s="35"/>
    </row>
    <row r="944" spans="1:11">
      <c r="A944" s="34" t="str">
        <f>C944&amp;E944</f>
        <v/>
      </c>
      <c r="K944" s="35"/>
    </row>
    <row r="945" spans="1:11">
      <c r="A945" s="34" t="str">
        <f>C945&amp;E945</f>
        <v/>
      </c>
      <c r="K945" s="35"/>
    </row>
    <row r="946" spans="1:11">
      <c r="A946" s="34" t="str">
        <f>C946&amp;E946</f>
        <v/>
      </c>
      <c r="K946" s="35"/>
    </row>
    <row r="947" spans="1:11">
      <c r="A947" s="34" t="str">
        <f>C947&amp;E947</f>
        <v/>
      </c>
      <c r="K947" s="35"/>
    </row>
    <row r="948" spans="1:11">
      <c r="A948" s="34" t="str">
        <f>C948&amp;E948</f>
        <v/>
      </c>
      <c r="K948" s="35"/>
    </row>
    <row r="949" spans="1:11">
      <c r="A949" s="34" t="str">
        <f>C949&amp;E949</f>
        <v/>
      </c>
      <c r="K949" s="35"/>
    </row>
    <row r="950" spans="1:11">
      <c r="A950" s="34" t="str">
        <f>C950&amp;E950</f>
        <v/>
      </c>
      <c r="K950" s="35"/>
    </row>
    <row r="951" spans="1:11">
      <c r="A951" s="34" t="str">
        <f>C951&amp;E951</f>
        <v/>
      </c>
      <c r="K951" s="35"/>
    </row>
    <row r="952" spans="1:11">
      <c r="A952" s="34" t="str">
        <f>C952&amp;E952</f>
        <v/>
      </c>
      <c r="K952" s="35"/>
    </row>
    <row r="953" spans="1:11">
      <c r="A953" s="34" t="str">
        <f>C953&amp;E953</f>
        <v/>
      </c>
      <c r="K953" s="35"/>
    </row>
    <row r="954" spans="1:11">
      <c r="A954" s="34" t="str">
        <f>C954&amp;E954</f>
        <v/>
      </c>
      <c r="K954" s="35"/>
    </row>
    <row r="955" spans="1:11">
      <c r="A955" s="34" t="str">
        <f>C955&amp;E955</f>
        <v/>
      </c>
      <c r="K955" s="35"/>
    </row>
    <row r="956" spans="1:11">
      <c r="A956" s="34" t="str">
        <f>C956&amp;E956</f>
        <v/>
      </c>
      <c r="K956" s="35"/>
    </row>
    <row r="957" spans="1:11">
      <c r="A957" s="34" t="str">
        <f>C957&amp;E957</f>
        <v/>
      </c>
      <c r="K957" s="35"/>
    </row>
    <row r="958" spans="1:11">
      <c r="A958" s="34" t="str">
        <f>C958&amp;E958</f>
        <v/>
      </c>
      <c r="K958" s="35"/>
    </row>
    <row r="959" spans="1:11">
      <c r="A959" s="34" t="str">
        <f>C959&amp;E959</f>
        <v/>
      </c>
      <c r="K959" s="35"/>
    </row>
    <row r="960" spans="1:11">
      <c r="A960" s="34" t="str">
        <f>C960&amp;E960</f>
        <v/>
      </c>
      <c r="K960" s="35"/>
    </row>
    <row r="961" spans="1:11">
      <c r="A961" s="34" t="str">
        <f>C961&amp;E961</f>
        <v/>
      </c>
      <c r="K961" s="35"/>
    </row>
    <row r="962" spans="1:11">
      <c r="A962" s="34" t="str">
        <f>C962&amp;E962</f>
        <v/>
      </c>
      <c r="K962" s="35"/>
    </row>
    <row r="963" spans="1:11">
      <c r="A963" s="34" t="str">
        <f>C963&amp;E963</f>
        <v/>
      </c>
      <c r="K963" s="35"/>
    </row>
    <row r="964" spans="1:11">
      <c r="A964" s="34" t="str">
        <f>C964&amp;E964</f>
        <v/>
      </c>
      <c r="K964" s="35"/>
    </row>
    <row r="965" spans="1:11">
      <c r="A965" s="34" t="str">
        <f>C965&amp;E965</f>
        <v/>
      </c>
      <c r="K965" s="35"/>
    </row>
    <row r="966" spans="1:11">
      <c r="A966" s="34" t="str">
        <f>C966&amp;E966</f>
        <v/>
      </c>
      <c r="K966" s="35"/>
    </row>
    <row r="967" spans="1:11">
      <c r="A967" s="34" t="str">
        <f>C967&amp;E967</f>
        <v/>
      </c>
      <c r="K967" s="35"/>
    </row>
    <row r="968" spans="1:11">
      <c r="A968" s="34" t="str">
        <f>C968&amp;E968</f>
        <v/>
      </c>
      <c r="K968" s="35"/>
    </row>
    <row r="969" spans="1:11">
      <c r="A969" s="34" t="str">
        <f>C969&amp;E969</f>
        <v/>
      </c>
      <c r="K969" s="35"/>
    </row>
    <row r="970" spans="1:11">
      <c r="A970" s="34" t="str">
        <f>C970&amp;E970</f>
        <v/>
      </c>
      <c r="K970" s="35"/>
    </row>
    <row r="971" spans="1:11">
      <c r="A971" s="34" t="str">
        <f>C971&amp;E971</f>
        <v/>
      </c>
      <c r="K971" s="35"/>
    </row>
    <row r="972" spans="1:11">
      <c r="A972" s="34" t="str">
        <f>C972&amp;E972</f>
        <v/>
      </c>
      <c r="K972" s="35"/>
    </row>
    <row r="973" spans="1:11">
      <c r="A973" s="34" t="str">
        <f>C973&amp;E973</f>
        <v/>
      </c>
      <c r="K973" s="35"/>
    </row>
    <row r="974" spans="1:11">
      <c r="A974" s="34" t="str">
        <f>C974&amp;E974</f>
        <v/>
      </c>
      <c r="K974" s="35"/>
    </row>
    <row r="975" spans="1:11">
      <c r="A975" s="34" t="str">
        <f>C975&amp;E975</f>
        <v/>
      </c>
      <c r="K975" s="35"/>
    </row>
    <row r="976" spans="1:11">
      <c r="A976" s="34" t="str">
        <f>C976&amp;E976</f>
        <v/>
      </c>
      <c r="K976" s="35"/>
    </row>
    <row r="977" spans="1:11">
      <c r="A977" s="34" t="str">
        <f>C977&amp;E977</f>
        <v/>
      </c>
      <c r="K977" s="35"/>
    </row>
    <row r="978" spans="1:11">
      <c r="A978" s="34" t="str">
        <f>C978&amp;E978</f>
        <v/>
      </c>
      <c r="K978" s="35"/>
    </row>
    <row r="979" spans="1:11">
      <c r="A979" s="34" t="str">
        <f>C979&amp;E979</f>
        <v/>
      </c>
      <c r="K979" s="35"/>
    </row>
    <row r="980" spans="1:11">
      <c r="A980" s="34" t="str">
        <f>C980&amp;E980</f>
        <v/>
      </c>
      <c r="K980" s="35"/>
    </row>
    <row r="981" spans="1:11">
      <c r="A981" s="34" t="str">
        <f>C981&amp;E981</f>
        <v/>
      </c>
      <c r="K981" s="35"/>
    </row>
    <row r="982" spans="1:11">
      <c r="A982" s="34" t="str">
        <f>C982&amp;E982</f>
        <v/>
      </c>
      <c r="K982" s="35"/>
    </row>
    <row r="983" spans="1:11">
      <c r="A983" s="34" t="str">
        <f>C983&amp;E983</f>
        <v/>
      </c>
      <c r="K983" s="35"/>
    </row>
    <row r="984" spans="1:11">
      <c r="A984" s="34" t="str">
        <f>C984&amp;E984</f>
        <v/>
      </c>
      <c r="K984" s="35"/>
    </row>
    <row r="985" spans="1:11">
      <c r="A985" s="34" t="str">
        <f>C985&amp;E985</f>
        <v/>
      </c>
      <c r="K985" s="35"/>
    </row>
    <row r="986" spans="1:11">
      <c r="A986" s="34" t="str">
        <f>C986&amp;E986</f>
        <v/>
      </c>
      <c r="K986" s="35"/>
    </row>
    <row r="987" spans="1:11">
      <c r="A987" s="34" t="str">
        <f>C987&amp;E987</f>
        <v/>
      </c>
      <c r="K987" s="35"/>
    </row>
    <row r="988" spans="1:11">
      <c r="A988" s="34" t="str">
        <f>C988&amp;E988</f>
        <v/>
      </c>
      <c r="K988" s="35"/>
    </row>
    <row r="989" spans="1:11">
      <c r="A989" s="34" t="str">
        <f>C989&amp;E989</f>
        <v/>
      </c>
      <c r="K989" s="35"/>
    </row>
    <row r="990" spans="1:11">
      <c r="A990" s="34" t="str">
        <f>C990&amp;E990</f>
        <v/>
      </c>
      <c r="K990" s="35"/>
    </row>
    <row r="991" spans="1:11">
      <c r="A991" s="34" t="str">
        <f>C991&amp;E991</f>
        <v/>
      </c>
      <c r="K991" s="35"/>
    </row>
    <row r="992" spans="1:11">
      <c r="A992" s="34" t="str">
        <f>C992&amp;E992</f>
        <v/>
      </c>
      <c r="K992" s="35"/>
    </row>
    <row r="993" spans="1:11">
      <c r="A993" s="34" t="str">
        <f>C993&amp;E993</f>
        <v/>
      </c>
      <c r="K993" s="35"/>
    </row>
    <row r="994" spans="1:11">
      <c r="A994" s="34" t="str">
        <f>C994&amp;E994</f>
        <v/>
      </c>
      <c r="K994" s="35"/>
    </row>
    <row r="995" spans="1:11">
      <c r="A995" s="34" t="str">
        <f>C995&amp;E995</f>
        <v/>
      </c>
      <c r="K995" s="35"/>
    </row>
    <row r="996" spans="1:11">
      <c r="A996" s="34" t="str">
        <f>C996&amp;E996</f>
        <v/>
      </c>
      <c r="K996" s="35"/>
    </row>
    <row r="997" spans="1:11">
      <c r="A997" s="34" t="str">
        <f>C997&amp;E997</f>
        <v/>
      </c>
      <c r="K997" s="35"/>
    </row>
    <row r="998" spans="1:11">
      <c r="A998" s="34" t="str">
        <f>C998&amp;E998</f>
        <v/>
      </c>
      <c r="K998" s="35"/>
    </row>
    <row r="999" spans="1:11">
      <c r="A999" s="34" t="str">
        <f>C999&amp;E999</f>
        <v/>
      </c>
      <c r="K999" s="35"/>
    </row>
    <row r="1000" spans="1:11">
      <c r="A1000" s="34" t="str">
        <f>C1000&amp;E1000</f>
        <v/>
      </c>
      <c r="K1000" s="35"/>
    </row>
    <row r="1001" spans="1:11">
      <c r="A1001" s="34" t="str">
        <f>C1001&amp;E1001</f>
        <v/>
      </c>
      <c r="K1001" s="35"/>
    </row>
    <row r="1002" spans="1:11">
      <c r="A1002" s="34" t="str">
        <f>C1002&amp;E1002</f>
        <v/>
      </c>
      <c r="K1002" s="35"/>
    </row>
  </sheetData>
  <autoFilter ref="A5:M1003" xr:uid="{05505DD2-182C-403F-8A1E-087E6EAB8993}">
    <sortState xmlns:xlrd2="http://schemas.microsoft.com/office/spreadsheetml/2017/richdata2" ref="A6:M1003">
      <sortCondition descending="1" ref="L5:L1003"/>
    </sortState>
  </autoFilter>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A2469747-ED7C-42E5-AE3E-E41A981D17EA}">
            <x14:iconSet iconSet="3Triangles">
              <x14:cfvo type="percent">
                <xm:f>0</xm:f>
              </x14:cfvo>
              <x14:cfvo type="percent">
                <xm:f>33</xm:f>
              </x14:cfvo>
              <x14:cfvo type="percent">
                <xm:f>67</xm:f>
              </x14:cfvo>
            </x14:iconSet>
          </x14:cfRule>
          <xm:sqref>K2</xm:sqref>
        </x14:conditionalFormatting>
        <x14:conditionalFormatting xmlns:xm="http://schemas.microsoft.com/office/excel/2006/main">
          <x14:cfRule type="iconSet" priority="15" id="{1FA20A26-4801-40C7-909F-840DB2F7000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L6:L16</xm:sqref>
        </x14:conditionalFormatting>
        <x14:conditionalFormatting xmlns:xm="http://schemas.microsoft.com/office/excel/2006/main">
          <x14:cfRule type="iconSet" priority="13" id="{7888E1E1-5EB9-4D67-A6F8-4D0AD18B2D5E}">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2" id="{8AA7FAFD-6696-4453-AF53-1ED0C6F40B8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1" id="{4D5FF42F-20A5-4BB4-A6E4-0F6490AD5BE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0" id="{4CC7867D-951B-405E-9D35-F2992234998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xm:sqref>
        </x14:conditionalFormatting>
        <x14:conditionalFormatting xmlns:xm="http://schemas.microsoft.com/office/excel/2006/main">
          <x14:cfRule type="iconSet" priority="9" id="{BA68CE32-22BF-4777-8562-45EA38383EB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L21:L22</xm:sqref>
        </x14:conditionalFormatting>
        <x14:conditionalFormatting xmlns:xm="http://schemas.microsoft.com/office/excel/2006/main">
          <x14:cfRule type="iconSet" priority="8" id="{3F0147C3-4F86-4D7E-8F35-3F25DC9228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L23:L25</xm:sqref>
        </x14:conditionalFormatting>
        <x14:conditionalFormatting xmlns:xm="http://schemas.microsoft.com/office/excel/2006/main">
          <x14:cfRule type="iconSet" priority="7" id="{EEB88A02-2C39-4E9A-85F8-1A5C83B1A9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6" id="{1E5BDE5A-5EB1-45E5-810E-15E7CD94BB91}">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xm:sqref>
        </x14:conditionalFormatting>
        <x14:conditionalFormatting xmlns:xm="http://schemas.microsoft.com/office/excel/2006/main">
          <x14:cfRule type="iconSet" priority="18" id="{05476FCB-55CC-456A-A161-1E052C71D20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L28:L29</xm:sqref>
        </x14:conditionalFormatting>
        <x14:conditionalFormatting xmlns:xm="http://schemas.microsoft.com/office/excel/2006/main">
          <x14:cfRule type="iconSet" priority="3" id="{FF75D9D4-32AB-41EF-AAE6-472C802AE92E}">
            <x14:iconSet iconSet="3Triangles">
              <x14:cfvo type="percent">
                <xm:f>0</xm:f>
              </x14:cfvo>
              <x14:cfvo type="num" gte="0">
                <xm:f>-1E-13</xm:f>
              </x14:cfvo>
              <x14:cfvo type="num" gte="0">
                <xm:f>0</xm:f>
              </x14:cfvo>
            </x14:iconSet>
          </x14:cfRule>
          <xm:sqref>F2</xm:sqref>
        </x14:conditionalFormatting>
        <x14:conditionalFormatting xmlns:xm="http://schemas.microsoft.com/office/excel/2006/main">
          <x14:cfRule type="iconSet" priority="2" id="{F70899F8-0B10-43AA-AD72-801EC3D7B5B9}">
            <x14:iconSet iconSet="3Triangles">
              <x14:cfvo type="percent">
                <xm:f>0</xm:f>
              </x14:cfvo>
              <x14:cfvo type="num" gte="0">
                <xm:f>-1E-13</xm:f>
              </x14:cfvo>
              <x14:cfvo type="num" gte="0">
                <xm:f>0</xm:f>
              </x14:cfvo>
            </x14:iconSet>
          </x14:cfRule>
          <xm:sqref>J2</xm:sqref>
        </x14:conditionalFormatting>
        <x14:conditionalFormatting xmlns:xm="http://schemas.microsoft.com/office/excel/2006/main">
          <x14:cfRule type="iconSet" priority="1" id="{27C1DD71-24DB-45D3-BC92-A02F1A49BF4E}">
            <x14:iconSet iconSet="3Triangles">
              <x14:cfvo type="percent">
                <xm:f>0</xm:f>
              </x14:cfvo>
              <x14:cfvo type="num" gte="0">
                <xm:f>-1E-13</xm:f>
              </x14:cfvo>
              <x14:cfvo type="num" gte="0">
                <xm:f>0</xm:f>
              </x14:cfvo>
            </x14:iconSet>
          </x14:cfRule>
          <xm:sqref>F3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7AE1-9D0A-404D-9CC4-3CA47D4B2E4B}">
  <dimension ref="A2:M1001"/>
  <sheetViews>
    <sheetView workbookViewId="0">
      <selection activeCell="C8" sqref="C8"/>
    </sheetView>
  </sheetViews>
  <sheetFormatPr defaultRowHeight="15"/>
  <cols>
    <col min="1" max="1" width="9.140625" style="34" customWidth="1"/>
    <col min="2" max="2" width="11.140625" style="34" customWidth="1"/>
    <col min="3" max="3" width="9.140625" style="34"/>
    <col min="4" max="4" width="46.42578125" style="34" bestFit="1" customWidth="1"/>
    <col min="5" max="5" width="10.85546875" style="34" bestFit="1" customWidth="1"/>
    <col min="6" max="6" width="14.28515625" style="52" customWidth="1"/>
    <col min="7" max="7" width="10.7109375" style="51" bestFit="1" customWidth="1"/>
    <col min="8" max="8" width="14.28515625" style="34" customWidth="1"/>
    <col min="9" max="9" width="12.85546875" style="34" bestFit="1" customWidth="1"/>
    <col min="10" max="10" width="13.28515625" style="34" bestFit="1" customWidth="1"/>
    <col min="11" max="11" width="13.28515625" style="34" customWidth="1"/>
    <col min="12" max="12" width="15.85546875" style="34" bestFit="1" customWidth="1"/>
    <col min="13" max="13" width="18.140625" style="34" bestFit="1" customWidth="1"/>
    <col min="14" max="16384" width="9.140625" style="34"/>
  </cols>
  <sheetData>
    <row r="2" spans="1:13">
      <c r="D2" s="114" t="s">
        <v>191</v>
      </c>
      <c r="E2" s="114"/>
      <c r="F2" s="71">
        <f>SUMIF(E:E,"Investment",K:K)</f>
        <v>0</v>
      </c>
      <c r="H2" s="115" t="s">
        <v>192</v>
      </c>
      <c r="I2" s="115"/>
      <c r="J2" s="71">
        <f>SUMIF(E:E,"IRA",K:K)</f>
        <v>13.971275235237812</v>
      </c>
    </row>
    <row r="3" spans="1:13">
      <c r="D3" s="114" t="s">
        <v>193</v>
      </c>
      <c r="E3" s="114"/>
      <c r="F3" s="54">
        <f>IFERROR((SUMIF(E:E,"Investment",J:J) - SUMIF(E:E,"Investment",H:H)) / SUMIF(E:E,"Investment",H:H),0)</f>
        <v>0</v>
      </c>
      <c r="H3" s="34" t="s">
        <v>211</v>
      </c>
      <c r="J3" s="54">
        <f>IFERROR((SUMIF(E:E,"IRA",K:K)) / SUMIF(E:E,"IRA",H:H),0)</f>
        <v>6.984857186648331E-3</v>
      </c>
    </row>
    <row r="5" spans="1:13">
      <c r="A5" s="34" t="s">
        <v>37</v>
      </c>
      <c r="B5" s="34" t="s">
        <v>38</v>
      </c>
      <c r="C5" s="34" t="s">
        <v>40</v>
      </c>
      <c r="D5" s="34" t="s">
        <v>39</v>
      </c>
      <c r="E5" s="34" t="s">
        <v>41</v>
      </c>
      <c r="F5" s="52" t="s">
        <v>42</v>
      </c>
      <c r="G5" s="51" t="s">
        <v>43</v>
      </c>
      <c r="H5" s="34" t="s">
        <v>44</v>
      </c>
      <c r="I5" s="34" t="s">
        <v>45</v>
      </c>
      <c r="J5" s="34" t="s">
        <v>46</v>
      </c>
      <c r="K5" s="34" t="s">
        <v>47</v>
      </c>
      <c r="L5" s="34" t="s">
        <v>48</v>
      </c>
      <c r="M5" s="34" t="s">
        <v>49</v>
      </c>
    </row>
    <row r="6" spans="1:13">
      <c r="A6" s="34" t="str">
        <f>C6&amp;E6</f>
        <v>FSKAXIRA</v>
      </c>
      <c r="B6" s="50">
        <v>44014</v>
      </c>
      <c r="C6" s="34" t="s">
        <v>212</v>
      </c>
      <c r="D6" s="34" t="e" vm="116">
        <v>#VALUE!</v>
      </c>
      <c r="E6" s="34" t="s">
        <v>50</v>
      </c>
      <c r="F6" s="59">
        <v>6.7174205105239597</v>
      </c>
      <c r="G6" s="51">
        <v>89.32</v>
      </c>
      <c r="H6" s="51">
        <f>G6*F6</f>
        <v>600</v>
      </c>
      <c r="I6" s="35">
        <f>_FV(D6,"Price")</f>
        <v>89.48</v>
      </c>
      <c r="J6" s="35">
        <f>I6*F6</f>
        <v>601.07478728168394</v>
      </c>
      <c r="K6" s="35">
        <f>J6-H6</f>
        <v>1.074787281683939</v>
      </c>
      <c r="L6" s="54">
        <f>(J6-H6)/J6</f>
        <v>1.7881090746537291E-3</v>
      </c>
      <c r="M6" s="53">
        <f t="shared" ref="M6:M11" si="0">SUMIF(A:A,A6,J:J) / SUMIF(E:E,E6,J:J)</f>
        <v>0.29841940089827862</v>
      </c>
    </row>
    <row r="7" spans="1:13">
      <c r="A7" s="34" t="str">
        <f t="shared" ref="A7:A35" si="1">C7&amp;E7</f>
        <v>GLDMIRA</v>
      </c>
      <c r="B7" s="50">
        <v>44014</v>
      </c>
      <c r="C7" s="34" t="str">
        <f>_FV(D7,"Ticker symbol",TRUE)</f>
        <v>GLDM</v>
      </c>
      <c r="D7" s="34" t="e" vm="98">
        <v>#VALUE!</v>
      </c>
      <c r="E7" s="34" t="s">
        <v>50</v>
      </c>
      <c r="F7" s="59">
        <v>11.173184357541901</v>
      </c>
      <c r="G7" s="51">
        <v>17.920000000000002</v>
      </c>
      <c r="H7" s="51">
        <f t="shared" ref="H7:H9" si="2">G7*F7</f>
        <v>200.22346368715088</v>
      </c>
      <c r="I7" s="35">
        <f t="shared" ref="I7:I9" si="3">_FV(D7,"Price")</f>
        <v>17.95</v>
      </c>
      <c r="J7" s="35">
        <f t="shared" ref="J7:J9" si="4">I7*F7</f>
        <v>200.55865921787711</v>
      </c>
      <c r="K7" s="35">
        <f t="shared" ref="K7:K9" si="5">J7-H7</f>
        <v>0.33519553072622443</v>
      </c>
      <c r="L7" s="54">
        <f t="shared" ref="L7:L9" si="6">(J7-H7)/J7</f>
        <v>1.6713091922003947E-3</v>
      </c>
      <c r="M7" s="53">
        <f t="shared" si="0"/>
        <v>9.9572625894742278E-2</v>
      </c>
    </row>
    <row r="8" spans="1:13">
      <c r="A8" s="34" t="str">
        <f t="shared" si="1"/>
        <v>FNBGXIRA</v>
      </c>
      <c r="B8" s="50">
        <v>44014</v>
      </c>
      <c r="C8" s="34" t="str">
        <f>_FV(D8,"Ticker symbol",TRUE)</f>
        <v>FNBGX</v>
      </c>
      <c r="D8" s="34" t="e" vm="120">
        <v>#VALUE!</v>
      </c>
      <c r="E8" s="34" t="s">
        <v>50</v>
      </c>
      <c r="F8" s="59">
        <v>23.710729104919974</v>
      </c>
      <c r="G8" s="51">
        <v>16.87</v>
      </c>
      <c r="H8" s="51">
        <f t="shared" si="2"/>
        <v>400</v>
      </c>
      <c r="I8" s="35">
        <f t="shared" si="3"/>
        <v>17.2</v>
      </c>
      <c r="J8" s="35">
        <f t="shared" si="4"/>
        <v>407.82454060462351</v>
      </c>
      <c r="K8" s="35">
        <f t="shared" si="5"/>
        <v>7.8245406046235075</v>
      </c>
      <c r="L8" s="54">
        <f t="shared" si="6"/>
        <v>1.9186046511627704E-2</v>
      </c>
      <c r="M8" s="53">
        <f t="shared" si="0"/>
        <v>0.20247522879680099</v>
      </c>
    </row>
    <row r="9" spans="1:13">
      <c r="A9" s="34" t="str">
        <f t="shared" si="1"/>
        <v>FUAMXIRA</v>
      </c>
      <c r="B9" s="50">
        <v>44014</v>
      </c>
      <c r="C9" s="34" t="str">
        <f>_FV(D9,"Ticker symbol",TRUE)</f>
        <v>FUAMX</v>
      </c>
      <c r="D9" s="34" t="e" vm="122">
        <v>#VALUE!</v>
      </c>
      <c r="E9" s="34" t="s">
        <v>50</v>
      </c>
      <c r="F9" s="59">
        <v>16.638935108153078</v>
      </c>
      <c r="G9" s="51">
        <v>12.02</v>
      </c>
      <c r="H9" s="51">
        <f t="shared" si="2"/>
        <v>200</v>
      </c>
      <c r="I9" s="35">
        <f t="shared" si="3"/>
        <v>12.04</v>
      </c>
      <c r="J9" s="35">
        <f t="shared" si="4"/>
        <v>200.33277870216304</v>
      </c>
      <c r="K9" s="35">
        <f t="shared" si="5"/>
        <v>0.33277870216303995</v>
      </c>
      <c r="L9" s="54">
        <f t="shared" si="6"/>
        <v>1.6611295681062046E-3</v>
      </c>
      <c r="M9" s="53">
        <f t="shared" si="0"/>
        <v>9.9460481566614939E-2</v>
      </c>
    </row>
    <row r="10" spans="1:13">
      <c r="A10" s="34" t="str">
        <f t="shared" si="1"/>
        <v>FSRPXIRA</v>
      </c>
      <c r="B10" s="50">
        <v>44014</v>
      </c>
      <c r="C10" s="34" t="str">
        <f t="shared" ref="C10:C11" si="7">_FV(D10,"Ticker symbol",TRUE)</f>
        <v>FSRPX</v>
      </c>
      <c r="D10" s="34" t="e" vm="172">
        <v>#VALUE!</v>
      </c>
      <c r="E10" s="34" t="s">
        <v>50</v>
      </c>
      <c r="F10" s="59">
        <v>12.403100775193797</v>
      </c>
      <c r="G10" s="51">
        <v>19.350000000000001</v>
      </c>
      <c r="H10" s="51">
        <f t="shared" ref="H10:H11" si="8">G10*F10</f>
        <v>240</v>
      </c>
      <c r="I10" s="35">
        <f t="shared" ref="I10:I11" si="9">_FV(D10,"Price")</f>
        <v>19.47</v>
      </c>
      <c r="J10" s="35">
        <f t="shared" ref="J10:J11" si="10">I10*F10</f>
        <v>241.48837209302323</v>
      </c>
      <c r="K10" s="35">
        <f t="shared" ref="K10:K11" si="11">J10-H10</f>
        <v>1.48837209302323</v>
      </c>
      <c r="L10" s="54">
        <f t="shared" ref="L10:L11" si="12">(J10-H10)/J10</f>
        <v>6.1633281972263958E-3</v>
      </c>
      <c r="M10" s="53">
        <f t="shared" si="0"/>
        <v>0.11989325928942778</v>
      </c>
    </row>
    <row r="11" spans="1:13">
      <c r="A11" s="34" t="str">
        <f t="shared" si="1"/>
        <v>FSCSXIRA</v>
      </c>
      <c r="B11" s="50">
        <v>44014</v>
      </c>
      <c r="C11" s="34" t="str">
        <f t="shared" si="7"/>
        <v>FSCSX</v>
      </c>
      <c r="D11" s="34" t="e" vm="119">
        <v>#VALUE!</v>
      </c>
      <c r="E11" s="34" t="s">
        <v>50</v>
      </c>
      <c r="F11" s="59">
        <v>15.345268542199488</v>
      </c>
      <c r="G11" s="51">
        <v>23.46</v>
      </c>
      <c r="H11" s="51">
        <f t="shared" si="8"/>
        <v>360</v>
      </c>
      <c r="I11" s="35">
        <f t="shared" si="9"/>
        <v>23.65</v>
      </c>
      <c r="J11" s="35">
        <f t="shared" si="10"/>
        <v>362.91560102301787</v>
      </c>
      <c r="K11" s="35">
        <f t="shared" si="11"/>
        <v>2.9156010230178708</v>
      </c>
      <c r="L11" s="54">
        <f t="shared" si="12"/>
        <v>8.0338266384777143E-3</v>
      </c>
      <c r="M11" s="53">
        <f t="shared" si="0"/>
        <v>0.18017900355413538</v>
      </c>
    </row>
    <row r="12" spans="1:13">
      <c r="A12" s="34" t="str">
        <f t="shared" si="1"/>
        <v/>
      </c>
      <c r="B12" s="50"/>
      <c r="F12" s="59"/>
      <c r="H12" s="51"/>
      <c r="I12" s="35"/>
      <c r="J12" s="35"/>
      <c r="K12" s="35"/>
      <c r="L12" s="54"/>
      <c r="M12" s="53"/>
    </row>
    <row r="13" spans="1:13">
      <c r="A13" s="34" t="str">
        <f t="shared" si="1"/>
        <v/>
      </c>
      <c r="B13" s="50"/>
      <c r="F13" s="59"/>
      <c r="H13" s="51"/>
      <c r="I13" s="35"/>
      <c r="J13" s="35"/>
      <c r="K13" s="35"/>
      <c r="L13" s="54"/>
      <c r="M13" s="53"/>
    </row>
    <row r="14" spans="1:13">
      <c r="A14" s="34" t="str">
        <f t="shared" si="1"/>
        <v/>
      </c>
      <c r="B14" s="50"/>
      <c r="F14" s="59"/>
      <c r="H14" s="51"/>
      <c r="I14" s="35"/>
      <c r="J14" s="35"/>
      <c r="K14" s="35"/>
      <c r="L14" s="54"/>
      <c r="M14" s="53"/>
    </row>
    <row r="15" spans="1:13">
      <c r="A15" s="34" t="str">
        <f t="shared" si="1"/>
        <v/>
      </c>
      <c r="B15" s="50"/>
      <c r="F15" s="59"/>
      <c r="H15" s="51"/>
      <c r="I15" s="35"/>
      <c r="J15" s="35"/>
      <c r="K15" s="35"/>
      <c r="L15" s="54"/>
      <c r="M15" s="53"/>
    </row>
    <row r="16" spans="1:13">
      <c r="A16" s="34" t="str">
        <f t="shared" si="1"/>
        <v/>
      </c>
      <c r="B16" s="50"/>
      <c r="F16" s="59"/>
      <c r="H16" s="51"/>
      <c r="I16" s="35"/>
      <c r="J16" s="35"/>
      <c r="K16" s="35"/>
      <c r="L16" s="54"/>
      <c r="M16" s="53"/>
    </row>
    <row r="17" spans="1:13">
      <c r="A17" s="34" t="str">
        <f t="shared" si="1"/>
        <v/>
      </c>
      <c r="B17" s="50"/>
      <c r="F17" s="59"/>
      <c r="H17" s="51"/>
      <c r="I17" s="35"/>
      <c r="J17" s="35"/>
      <c r="K17" s="35"/>
      <c r="L17" s="54"/>
      <c r="M17" s="53"/>
    </row>
    <row r="18" spans="1:13">
      <c r="A18" s="34" t="str">
        <f t="shared" si="1"/>
        <v/>
      </c>
      <c r="B18" s="50"/>
      <c r="F18" s="59"/>
      <c r="H18" s="51"/>
      <c r="I18" s="35"/>
      <c r="J18" s="35"/>
      <c r="K18" s="35"/>
      <c r="L18" s="54"/>
      <c r="M18" s="53"/>
    </row>
    <row r="19" spans="1:13">
      <c r="A19" s="34" t="str">
        <f t="shared" si="1"/>
        <v/>
      </c>
      <c r="B19" s="50"/>
      <c r="F19" s="59"/>
      <c r="H19" s="51"/>
      <c r="I19" s="35"/>
      <c r="J19" s="35"/>
      <c r="K19" s="35"/>
      <c r="L19" s="54"/>
      <c r="M19" s="53"/>
    </row>
    <row r="20" spans="1:13">
      <c r="A20" s="34" t="str">
        <f t="shared" si="1"/>
        <v/>
      </c>
      <c r="B20" s="50"/>
      <c r="F20" s="59"/>
      <c r="H20" s="51"/>
      <c r="I20" s="35"/>
      <c r="J20" s="35"/>
      <c r="K20" s="35"/>
      <c r="L20" s="54"/>
      <c r="M20" s="53"/>
    </row>
    <row r="21" spans="1:13">
      <c r="A21" s="34" t="str">
        <f t="shared" si="1"/>
        <v/>
      </c>
      <c r="B21" s="50"/>
      <c r="F21" s="59"/>
      <c r="H21" s="51"/>
      <c r="I21" s="35"/>
      <c r="J21" s="35"/>
      <c r="K21" s="35"/>
      <c r="L21" s="54"/>
      <c r="M21" s="53"/>
    </row>
    <row r="22" spans="1:13">
      <c r="A22" s="34" t="str">
        <f t="shared" si="1"/>
        <v/>
      </c>
      <c r="B22" s="50"/>
      <c r="F22" s="59"/>
      <c r="H22" s="51"/>
      <c r="I22" s="35"/>
      <c r="J22" s="35"/>
      <c r="K22" s="35"/>
      <c r="L22" s="54"/>
      <c r="M22" s="53"/>
    </row>
    <row r="23" spans="1:13">
      <c r="A23" s="34" t="str">
        <f t="shared" si="1"/>
        <v/>
      </c>
      <c r="B23" s="50"/>
      <c r="F23" s="59"/>
      <c r="H23" s="51"/>
      <c r="I23" s="35"/>
      <c r="J23" s="35"/>
      <c r="K23" s="35"/>
      <c r="L23" s="54"/>
      <c r="M23" s="53"/>
    </row>
    <row r="24" spans="1:13">
      <c r="A24" s="34" t="str">
        <f t="shared" si="1"/>
        <v/>
      </c>
      <c r="B24" s="50"/>
      <c r="F24" s="59"/>
      <c r="H24" s="51"/>
      <c r="I24" s="35"/>
      <c r="J24" s="35"/>
      <c r="K24" s="35"/>
      <c r="L24" s="54"/>
      <c r="M24" s="53"/>
    </row>
    <row r="25" spans="1:13">
      <c r="A25" s="34" t="str">
        <f t="shared" si="1"/>
        <v/>
      </c>
      <c r="B25" s="50"/>
      <c r="F25" s="59"/>
      <c r="H25" s="51"/>
      <c r="I25" s="35"/>
      <c r="J25" s="35"/>
      <c r="K25" s="35"/>
      <c r="L25" s="54"/>
      <c r="M25" s="53"/>
    </row>
    <row r="26" spans="1:13">
      <c r="A26" s="34" t="str">
        <f t="shared" si="1"/>
        <v/>
      </c>
      <c r="B26" s="50"/>
      <c r="F26" s="59"/>
      <c r="H26" s="51"/>
      <c r="I26" s="35"/>
      <c r="J26" s="35"/>
      <c r="K26" s="35"/>
      <c r="L26" s="54"/>
      <c r="M26" s="53"/>
    </row>
    <row r="27" spans="1:13">
      <c r="A27" s="34" t="str">
        <f t="shared" si="1"/>
        <v/>
      </c>
      <c r="B27" s="50"/>
      <c r="F27" s="59"/>
      <c r="H27" s="51"/>
      <c r="I27" s="35"/>
      <c r="J27" s="35"/>
      <c r="K27" s="35"/>
      <c r="L27" s="54"/>
      <c r="M27" s="53"/>
    </row>
    <row r="28" spans="1:13">
      <c r="A28" s="34" t="str">
        <f t="shared" si="1"/>
        <v/>
      </c>
      <c r="B28" s="50"/>
      <c r="F28" s="59"/>
      <c r="H28" s="51"/>
      <c r="I28" s="35"/>
      <c r="J28" s="35"/>
      <c r="K28" s="35"/>
      <c r="L28" s="54"/>
      <c r="M28" s="53"/>
    </row>
    <row r="29" spans="1:13">
      <c r="A29" s="34" t="str">
        <f t="shared" si="1"/>
        <v/>
      </c>
      <c r="K29" s="35"/>
    </row>
    <row r="30" spans="1:13">
      <c r="A30" s="34" t="str">
        <f t="shared" si="1"/>
        <v/>
      </c>
      <c r="K30" s="35"/>
    </row>
    <row r="31" spans="1:13">
      <c r="A31" s="34" t="str">
        <f t="shared" si="1"/>
        <v/>
      </c>
      <c r="K31" s="35"/>
    </row>
    <row r="32" spans="1:13">
      <c r="A32" s="34" t="str">
        <f t="shared" si="1"/>
        <v/>
      </c>
      <c r="K32" s="35"/>
    </row>
    <row r="33" spans="1:11">
      <c r="A33" s="34" t="str">
        <f t="shared" si="1"/>
        <v/>
      </c>
      <c r="K33" s="35"/>
    </row>
    <row r="34" spans="1:11">
      <c r="A34" s="34" t="str">
        <f t="shared" si="1"/>
        <v/>
      </c>
      <c r="K34" s="35"/>
    </row>
    <row r="35" spans="1:11">
      <c r="A35" s="34" t="str">
        <f t="shared" si="1"/>
        <v/>
      </c>
      <c r="K35" s="35"/>
    </row>
    <row r="36" spans="1:11">
      <c r="A36" s="34" t="str">
        <f t="shared" ref="A36:A99" si="13">C36&amp;E36</f>
        <v/>
      </c>
      <c r="K36" s="35"/>
    </row>
    <row r="37" spans="1:11">
      <c r="A37" s="34" t="str">
        <f t="shared" si="13"/>
        <v/>
      </c>
      <c r="K37" s="35"/>
    </row>
    <row r="38" spans="1:11">
      <c r="A38" s="34" t="str">
        <f t="shared" si="13"/>
        <v/>
      </c>
      <c r="K38" s="35"/>
    </row>
    <row r="39" spans="1:11">
      <c r="A39" s="34" t="str">
        <f t="shared" si="13"/>
        <v/>
      </c>
      <c r="K39" s="35"/>
    </row>
    <row r="40" spans="1:11">
      <c r="A40" s="34" t="str">
        <f t="shared" si="13"/>
        <v/>
      </c>
      <c r="K40" s="35"/>
    </row>
    <row r="41" spans="1:11">
      <c r="A41" s="34" t="str">
        <f t="shared" si="13"/>
        <v/>
      </c>
      <c r="K41" s="35"/>
    </row>
    <row r="42" spans="1:11">
      <c r="A42" s="34" t="str">
        <f t="shared" si="13"/>
        <v/>
      </c>
      <c r="K42" s="35"/>
    </row>
    <row r="43" spans="1:11">
      <c r="A43" s="34" t="str">
        <f t="shared" si="13"/>
        <v/>
      </c>
      <c r="K43" s="35"/>
    </row>
    <row r="44" spans="1:11">
      <c r="A44" s="34" t="str">
        <f t="shared" si="13"/>
        <v/>
      </c>
      <c r="K44" s="35"/>
    </row>
    <row r="45" spans="1:11">
      <c r="A45" s="34" t="str">
        <f t="shared" si="13"/>
        <v/>
      </c>
      <c r="K45" s="35"/>
    </row>
    <row r="46" spans="1:11">
      <c r="A46" s="34" t="str">
        <f t="shared" si="13"/>
        <v/>
      </c>
      <c r="K46" s="35"/>
    </row>
    <row r="47" spans="1:11">
      <c r="A47" s="34" t="str">
        <f t="shared" si="13"/>
        <v/>
      </c>
      <c r="K47" s="35"/>
    </row>
    <row r="48" spans="1:11">
      <c r="A48" s="34" t="str">
        <f t="shared" si="13"/>
        <v/>
      </c>
      <c r="K48" s="35"/>
    </row>
    <row r="49" spans="1:11">
      <c r="A49" s="34" t="str">
        <f t="shared" si="13"/>
        <v/>
      </c>
      <c r="K49" s="35"/>
    </row>
    <row r="50" spans="1:11">
      <c r="A50" s="34" t="str">
        <f t="shared" si="13"/>
        <v/>
      </c>
      <c r="K50" s="35"/>
    </row>
    <row r="51" spans="1:11">
      <c r="A51" s="34" t="str">
        <f t="shared" si="13"/>
        <v/>
      </c>
      <c r="K51" s="35"/>
    </row>
    <row r="52" spans="1:11">
      <c r="A52" s="34" t="str">
        <f t="shared" si="13"/>
        <v/>
      </c>
      <c r="K52" s="35"/>
    </row>
    <row r="53" spans="1:11">
      <c r="A53" s="34" t="str">
        <f t="shared" si="13"/>
        <v/>
      </c>
      <c r="K53" s="35"/>
    </row>
    <row r="54" spans="1:11">
      <c r="A54" s="34" t="str">
        <f t="shared" si="13"/>
        <v/>
      </c>
      <c r="K54" s="35"/>
    </row>
    <row r="55" spans="1:11">
      <c r="A55" s="34" t="str">
        <f t="shared" si="13"/>
        <v/>
      </c>
      <c r="K55" s="35"/>
    </row>
    <row r="56" spans="1:11">
      <c r="A56" s="34" t="str">
        <f t="shared" si="13"/>
        <v/>
      </c>
      <c r="K56" s="35"/>
    </row>
    <row r="57" spans="1:11">
      <c r="A57" s="34" t="str">
        <f t="shared" si="13"/>
        <v/>
      </c>
      <c r="K57" s="35"/>
    </row>
    <row r="58" spans="1:11">
      <c r="A58" s="34" t="str">
        <f t="shared" si="13"/>
        <v/>
      </c>
      <c r="K58" s="35"/>
    </row>
    <row r="59" spans="1:11">
      <c r="A59" s="34" t="str">
        <f t="shared" si="13"/>
        <v/>
      </c>
      <c r="K59" s="35"/>
    </row>
    <row r="60" spans="1:11">
      <c r="A60" s="34" t="str">
        <f t="shared" si="13"/>
        <v/>
      </c>
      <c r="K60" s="35"/>
    </row>
    <row r="61" spans="1:11">
      <c r="A61" s="34" t="str">
        <f t="shared" si="13"/>
        <v/>
      </c>
      <c r="K61" s="35"/>
    </row>
    <row r="62" spans="1:11">
      <c r="A62" s="34" t="str">
        <f t="shared" si="13"/>
        <v/>
      </c>
      <c r="K62" s="35"/>
    </row>
    <row r="63" spans="1:11">
      <c r="A63" s="34" t="str">
        <f t="shared" si="13"/>
        <v/>
      </c>
      <c r="K63" s="35"/>
    </row>
    <row r="64" spans="1:11">
      <c r="A64" s="34" t="str">
        <f t="shared" si="13"/>
        <v/>
      </c>
      <c r="K64" s="35"/>
    </row>
    <row r="65" spans="1:11">
      <c r="A65" s="34" t="str">
        <f t="shared" si="13"/>
        <v/>
      </c>
      <c r="K65" s="35"/>
    </row>
    <row r="66" spans="1:11">
      <c r="A66" s="34" t="str">
        <f t="shared" si="13"/>
        <v/>
      </c>
      <c r="K66" s="35"/>
    </row>
    <row r="67" spans="1:11">
      <c r="A67" s="34" t="str">
        <f t="shared" si="13"/>
        <v/>
      </c>
      <c r="K67" s="35"/>
    </row>
    <row r="68" spans="1:11">
      <c r="A68" s="34" t="str">
        <f t="shared" si="13"/>
        <v/>
      </c>
      <c r="K68" s="35"/>
    </row>
    <row r="69" spans="1:11">
      <c r="A69" s="34" t="str">
        <f t="shared" si="13"/>
        <v/>
      </c>
      <c r="K69" s="35"/>
    </row>
    <row r="70" spans="1:11">
      <c r="A70" s="34" t="str">
        <f t="shared" si="13"/>
        <v/>
      </c>
      <c r="K70" s="35"/>
    </row>
    <row r="71" spans="1:11">
      <c r="A71" s="34" t="str">
        <f t="shared" si="13"/>
        <v/>
      </c>
      <c r="K71" s="35"/>
    </row>
    <row r="72" spans="1:11">
      <c r="A72" s="34" t="str">
        <f t="shared" si="13"/>
        <v/>
      </c>
      <c r="K72" s="35"/>
    </row>
    <row r="73" spans="1:11">
      <c r="A73" s="34" t="str">
        <f t="shared" si="13"/>
        <v/>
      </c>
      <c r="K73" s="35"/>
    </row>
    <row r="74" spans="1:11">
      <c r="A74" s="34" t="str">
        <f t="shared" si="13"/>
        <v/>
      </c>
      <c r="K74" s="35"/>
    </row>
    <row r="75" spans="1:11">
      <c r="A75" s="34" t="str">
        <f t="shared" si="13"/>
        <v/>
      </c>
      <c r="K75" s="35"/>
    </row>
    <row r="76" spans="1:11">
      <c r="A76" s="34" t="str">
        <f t="shared" si="13"/>
        <v/>
      </c>
      <c r="K76" s="35"/>
    </row>
    <row r="77" spans="1:11">
      <c r="A77" s="34" t="str">
        <f t="shared" si="13"/>
        <v/>
      </c>
      <c r="K77" s="35"/>
    </row>
    <row r="78" spans="1:11">
      <c r="A78" s="34" t="str">
        <f t="shared" si="13"/>
        <v/>
      </c>
      <c r="K78" s="35"/>
    </row>
    <row r="79" spans="1:11">
      <c r="A79" s="34" t="str">
        <f t="shared" si="13"/>
        <v/>
      </c>
      <c r="K79" s="35"/>
    </row>
    <row r="80" spans="1:11">
      <c r="A80" s="34" t="str">
        <f t="shared" si="13"/>
        <v/>
      </c>
      <c r="K80" s="35"/>
    </row>
    <row r="81" spans="1:11">
      <c r="A81" s="34" t="str">
        <f t="shared" si="13"/>
        <v/>
      </c>
      <c r="K81" s="35"/>
    </row>
    <row r="82" spans="1:11">
      <c r="A82" s="34" t="str">
        <f t="shared" si="13"/>
        <v/>
      </c>
      <c r="K82" s="35"/>
    </row>
    <row r="83" spans="1:11">
      <c r="A83" s="34" t="str">
        <f t="shared" si="13"/>
        <v/>
      </c>
      <c r="K83" s="35"/>
    </row>
    <row r="84" spans="1:11">
      <c r="A84" s="34" t="str">
        <f t="shared" si="13"/>
        <v/>
      </c>
      <c r="K84" s="35"/>
    </row>
    <row r="85" spans="1:11">
      <c r="A85" s="34" t="str">
        <f t="shared" si="13"/>
        <v/>
      </c>
      <c r="K85" s="35"/>
    </row>
    <row r="86" spans="1:11">
      <c r="A86" s="34" t="str">
        <f t="shared" si="13"/>
        <v/>
      </c>
      <c r="K86" s="35"/>
    </row>
    <row r="87" spans="1:11">
      <c r="A87" s="34" t="str">
        <f t="shared" si="13"/>
        <v/>
      </c>
      <c r="K87" s="35"/>
    </row>
    <row r="88" spans="1:11">
      <c r="A88" s="34" t="str">
        <f t="shared" si="13"/>
        <v/>
      </c>
      <c r="K88" s="35"/>
    </row>
    <row r="89" spans="1:11">
      <c r="A89" s="34" t="str">
        <f t="shared" si="13"/>
        <v/>
      </c>
      <c r="K89" s="35"/>
    </row>
    <row r="90" spans="1:11">
      <c r="A90" s="34" t="str">
        <f t="shared" si="13"/>
        <v/>
      </c>
      <c r="K90" s="35"/>
    </row>
    <row r="91" spans="1:11">
      <c r="A91" s="34" t="str">
        <f t="shared" si="13"/>
        <v/>
      </c>
      <c r="K91" s="35"/>
    </row>
    <row r="92" spans="1:11">
      <c r="A92" s="34" t="str">
        <f t="shared" si="13"/>
        <v/>
      </c>
      <c r="K92" s="35"/>
    </row>
    <row r="93" spans="1:11">
      <c r="A93" s="34" t="str">
        <f t="shared" si="13"/>
        <v/>
      </c>
      <c r="K93" s="35"/>
    </row>
    <row r="94" spans="1:11">
      <c r="A94" s="34" t="str">
        <f t="shared" si="13"/>
        <v/>
      </c>
      <c r="K94" s="35"/>
    </row>
    <row r="95" spans="1:11">
      <c r="A95" s="34" t="str">
        <f t="shared" si="13"/>
        <v/>
      </c>
      <c r="K95" s="35"/>
    </row>
    <row r="96" spans="1:11">
      <c r="A96" s="34" t="str">
        <f t="shared" si="13"/>
        <v/>
      </c>
      <c r="K96" s="35"/>
    </row>
    <row r="97" spans="1:11">
      <c r="A97" s="34" t="str">
        <f t="shared" si="13"/>
        <v/>
      </c>
      <c r="K97" s="35"/>
    </row>
    <row r="98" spans="1:11">
      <c r="A98" s="34" t="str">
        <f t="shared" si="13"/>
        <v/>
      </c>
      <c r="K98" s="35"/>
    </row>
    <row r="99" spans="1:11">
      <c r="A99" s="34" t="str">
        <f t="shared" si="13"/>
        <v/>
      </c>
      <c r="K99" s="35"/>
    </row>
    <row r="100" spans="1:11">
      <c r="A100" s="34" t="str">
        <f t="shared" ref="A100:A163" si="14">C100&amp;E100</f>
        <v/>
      </c>
      <c r="K100" s="35"/>
    </row>
    <row r="101" spans="1:11">
      <c r="A101" s="34" t="str">
        <f t="shared" si="14"/>
        <v/>
      </c>
      <c r="K101" s="35"/>
    </row>
    <row r="102" spans="1:11">
      <c r="A102" s="34" t="str">
        <f t="shared" si="14"/>
        <v/>
      </c>
      <c r="K102" s="35"/>
    </row>
    <row r="103" spans="1:11">
      <c r="A103" s="34" t="str">
        <f t="shared" si="14"/>
        <v/>
      </c>
      <c r="K103" s="35"/>
    </row>
    <row r="104" spans="1:11">
      <c r="A104" s="34" t="str">
        <f t="shared" si="14"/>
        <v/>
      </c>
      <c r="K104" s="35"/>
    </row>
    <row r="105" spans="1:11">
      <c r="A105" s="34" t="str">
        <f t="shared" si="14"/>
        <v/>
      </c>
      <c r="K105" s="35"/>
    </row>
    <row r="106" spans="1:11">
      <c r="A106" s="34" t="str">
        <f t="shared" si="14"/>
        <v/>
      </c>
      <c r="K106" s="35"/>
    </row>
    <row r="107" spans="1:11">
      <c r="A107" s="34" t="str">
        <f t="shared" si="14"/>
        <v/>
      </c>
      <c r="K107" s="35"/>
    </row>
    <row r="108" spans="1:11">
      <c r="A108" s="34" t="str">
        <f t="shared" si="14"/>
        <v/>
      </c>
      <c r="K108" s="35"/>
    </row>
    <row r="109" spans="1:11">
      <c r="A109" s="34" t="str">
        <f t="shared" si="14"/>
        <v/>
      </c>
      <c r="K109" s="35"/>
    </row>
    <row r="110" spans="1:11">
      <c r="A110" s="34" t="str">
        <f t="shared" si="14"/>
        <v/>
      </c>
      <c r="K110" s="35"/>
    </row>
    <row r="111" spans="1:11">
      <c r="A111" s="34" t="str">
        <f t="shared" si="14"/>
        <v/>
      </c>
      <c r="K111" s="35"/>
    </row>
    <row r="112" spans="1:11">
      <c r="A112" s="34" t="str">
        <f t="shared" si="14"/>
        <v/>
      </c>
      <c r="K112" s="35"/>
    </row>
    <row r="113" spans="1:11">
      <c r="A113" s="34" t="str">
        <f t="shared" si="14"/>
        <v/>
      </c>
      <c r="K113" s="35"/>
    </row>
    <row r="114" spans="1:11">
      <c r="A114" s="34" t="str">
        <f t="shared" si="14"/>
        <v/>
      </c>
      <c r="K114" s="35"/>
    </row>
    <row r="115" spans="1:11">
      <c r="A115" s="34" t="str">
        <f t="shared" si="14"/>
        <v/>
      </c>
      <c r="K115" s="35"/>
    </row>
    <row r="116" spans="1:11">
      <c r="A116" s="34" t="str">
        <f t="shared" si="14"/>
        <v/>
      </c>
      <c r="K116" s="35"/>
    </row>
    <row r="117" spans="1:11">
      <c r="A117" s="34" t="str">
        <f t="shared" si="14"/>
        <v/>
      </c>
      <c r="K117" s="35"/>
    </row>
    <row r="118" spans="1:11">
      <c r="A118" s="34" t="str">
        <f t="shared" si="14"/>
        <v/>
      </c>
      <c r="K118" s="35"/>
    </row>
    <row r="119" spans="1:11">
      <c r="A119" s="34" t="str">
        <f t="shared" si="14"/>
        <v/>
      </c>
      <c r="K119" s="35"/>
    </row>
    <row r="120" spans="1:11">
      <c r="A120" s="34" t="str">
        <f t="shared" si="14"/>
        <v/>
      </c>
      <c r="K120" s="35"/>
    </row>
    <row r="121" spans="1:11">
      <c r="A121" s="34" t="str">
        <f t="shared" si="14"/>
        <v/>
      </c>
      <c r="K121" s="35"/>
    </row>
    <row r="122" spans="1:11">
      <c r="A122" s="34" t="str">
        <f t="shared" si="14"/>
        <v/>
      </c>
      <c r="K122" s="35"/>
    </row>
    <row r="123" spans="1:11">
      <c r="A123" s="34" t="str">
        <f t="shared" si="14"/>
        <v/>
      </c>
      <c r="K123" s="35"/>
    </row>
    <row r="124" spans="1:11">
      <c r="A124" s="34" t="str">
        <f t="shared" si="14"/>
        <v/>
      </c>
      <c r="K124" s="35"/>
    </row>
    <row r="125" spans="1:11">
      <c r="A125" s="34" t="str">
        <f t="shared" si="14"/>
        <v/>
      </c>
      <c r="K125" s="35"/>
    </row>
    <row r="126" spans="1:11">
      <c r="A126" s="34" t="str">
        <f t="shared" si="14"/>
        <v/>
      </c>
      <c r="K126" s="35"/>
    </row>
    <row r="127" spans="1:11">
      <c r="A127" s="34" t="str">
        <f t="shared" si="14"/>
        <v/>
      </c>
      <c r="K127" s="35"/>
    </row>
    <row r="128" spans="1:11">
      <c r="A128" s="34" t="str">
        <f t="shared" si="14"/>
        <v/>
      </c>
      <c r="K128" s="35"/>
    </row>
    <row r="129" spans="1:11">
      <c r="A129" s="34" t="str">
        <f t="shared" si="14"/>
        <v/>
      </c>
      <c r="K129" s="35"/>
    </row>
    <row r="130" spans="1:11">
      <c r="A130" s="34" t="str">
        <f t="shared" si="14"/>
        <v/>
      </c>
      <c r="K130" s="35"/>
    </row>
    <row r="131" spans="1:11">
      <c r="A131" s="34" t="str">
        <f t="shared" si="14"/>
        <v/>
      </c>
      <c r="K131" s="35"/>
    </row>
    <row r="132" spans="1:11">
      <c r="A132" s="34" t="str">
        <f t="shared" si="14"/>
        <v/>
      </c>
      <c r="K132" s="35"/>
    </row>
    <row r="133" spans="1:11">
      <c r="A133" s="34" t="str">
        <f t="shared" si="14"/>
        <v/>
      </c>
      <c r="K133" s="35"/>
    </row>
    <row r="134" spans="1:11">
      <c r="A134" s="34" t="str">
        <f t="shared" si="14"/>
        <v/>
      </c>
      <c r="K134" s="35"/>
    </row>
    <row r="135" spans="1:11">
      <c r="A135" s="34" t="str">
        <f t="shared" si="14"/>
        <v/>
      </c>
      <c r="K135" s="35"/>
    </row>
    <row r="136" spans="1:11">
      <c r="A136" s="34" t="str">
        <f t="shared" si="14"/>
        <v/>
      </c>
      <c r="K136" s="35"/>
    </row>
    <row r="137" spans="1:11">
      <c r="A137" s="34" t="str">
        <f t="shared" si="14"/>
        <v/>
      </c>
      <c r="K137" s="35"/>
    </row>
    <row r="138" spans="1:11">
      <c r="A138" s="34" t="str">
        <f t="shared" si="14"/>
        <v/>
      </c>
      <c r="K138" s="35"/>
    </row>
    <row r="139" spans="1:11">
      <c r="A139" s="34" t="str">
        <f t="shared" si="14"/>
        <v/>
      </c>
      <c r="K139" s="35"/>
    </row>
    <row r="140" spans="1:11">
      <c r="A140" s="34" t="str">
        <f t="shared" si="14"/>
        <v/>
      </c>
      <c r="K140" s="35"/>
    </row>
    <row r="141" spans="1:11">
      <c r="A141" s="34" t="str">
        <f t="shared" si="14"/>
        <v/>
      </c>
      <c r="K141" s="35"/>
    </row>
    <row r="142" spans="1:11">
      <c r="A142" s="34" t="str">
        <f t="shared" si="14"/>
        <v/>
      </c>
      <c r="K142" s="35"/>
    </row>
    <row r="143" spans="1:11">
      <c r="A143" s="34" t="str">
        <f t="shared" si="14"/>
        <v/>
      </c>
      <c r="K143" s="35"/>
    </row>
    <row r="144" spans="1:11">
      <c r="A144" s="34" t="str">
        <f t="shared" si="14"/>
        <v/>
      </c>
      <c r="K144" s="35"/>
    </row>
    <row r="145" spans="1:11">
      <c r="A145" s="34" t="str">
        <f t="shared" si="14"/>
        <v/>
      </c>
      <c r="K145" s="35"/>
    </row>
    <row r="146" spans="1:11">
      <c r="A146" s="34" t="str">
        <f t="shared" si="14"/>
        <v/>
      </c>
      <c r="K146" s="35"/>
    </row>
    <row r="147" spans="1:11">
      <c r="A147" s="34" t="str">
        <f t="shared" si="14"/>
        <v/>
      </c>
      <c r="K147" s="35"/>
    </row>
    <row r="148" spans="1:11">
      <c r="A148" s="34" t="str">
        <f t="shared" si="14"/>
        <v/>
      </c>
      <c r="K148" s="35"/>
    </row>
    <row r="149" spans="1:11">
      <c r="A149" s="34" t="str">
        <f t="shared" si="14"/>
        <v/>
      </c>
      <c r="K149" s="35"/>
    </row>
    <row r="150" spans="1:11">
      <c r="A150" s="34" t="str">
        <f t="shared" si="14"/>
        <v/>
      </c>
      <c r="K150" s="35"/>
    </row>
    <row r="151" spans="1:11">
      <c r="A151" s="34" t="str">
        <f t="shared" si="14"/>
        <v/>
      </c>
      <c r="K151" s="35"/>
    </row>
    <row r="152" spans="1:11">
      <c r="A152" s="34" t="str">
        <f t="shared" si="14"/>
        <v/>
      </c>
      <c r="K152" s="35"/>
    </row>
    <row r="153" spans="1:11">
      <c r="A153" s="34" t="str">
        <f t="shared" si="14"/>
        <v/>
      </c>
      <c r="K153" s="35"/>
    </row>
    <row r="154" spans="1:11">
      <c r="A154" s="34" t="str">
        <f t="shared" si="14"/>
        <v/>
      </c>
      <c r="K154" s="35"/>
    </row>
    <row r="155" spans="1:11">
      <c r="A155" s="34" t="str">
        <f t="shared" si="14"/>
        <v/>
      </c>
      <c r="K155" s="35"/>
    </row>
    <row r="156" spans="1:11">
      <c r="A156" s="34" t="str">
        <f t="shared" si="14"/>
        <v/>
      </c>
      <c r="K156" s="35"/>
    </row>
    <row r="157" spans="1:11">
      <c r="A157" s="34" t="str">
        <f t="shared" si="14"/>
        <v/>
      </c>
      <c r="K157" s="35"/>
    </row>
    <row r="158" spans="1:11">
      <c r="A158" s="34" t="str">
        <f t="shared" si="14"/>
        <v/>
      </c>
      <c r="K158" s="35"/>
    </row>
    <row r="159" spans="1:11">
      <c r="A159" s="34" t="str">
        <f t="shared" si="14"/>
        <v/>
      </c>
      <c r="K159" s="35"/>
    </row>
    <row r="160" spans="1:11">
      <c r="A160" s="34" t="str">
        <f t="shared" si="14"/>
        <v/>
      </c>
      <c r="K160" s="35"/>
    </row>
    <row r="161" spans="1:11">
      <c r="A161" s="34" t="str">
        <f t="shared" si="14"/>
        <v/>
      </c>
      <c r="K161" s="35"/>
    </row>
    <row r="162" spans="1:11">
      <c r="A162" s="34" t="str">
        <f t="shared" si="14"/>
        <v/>
      </c>
      <c r="K162" s="35"/>
    </row>
    <row r="163" spans="1:11">
      <c r="A163" s="34" t="str">
        <f t="shared" si="14"/>
        <v/>
      </c>
      <c r="K163" s="35"/>
    </row>
    <row r="164" spans="1:11">
      <c r="A164" s="34" t="str">
        <f t="shared" ref="A164:A227" si="15">C164&amp;E164</f>
        <v/>
      </c>
      <c r="K164" s="35"/>
    </row>
    <row r="165" spans="1:11">
      <c r="A165" s="34" t="str">
        <f t="shared" si="15"/>
        <v/>
      </c>
      <c r="K165" s="35"/>
    </row>
    <row r="166" spans="1:11">
      <c r="A166" s="34" t="str">
        <f t="shared" si="15"/>
        <v/>
      </c>
      <c r="K166" s="35"/>
    </row>
    <row r="167" spans="1:11">
      <c r="A167" s="34" t="str">
        <f t="shared" si="15"/>
        <v/>
      </c>
      <c r="K167" s="35"/>
    </row>
    <row r="168" spans="1:11">
      <c r="A168" s="34" t="str">
        <f t="shared" si="15"/>
        <v/>
      </c>
      <c r="K168" s="35"/>
    </row>
    <row r="169" spans="1:11">
      <c r="A169" s="34" t="str">
        <f t="shared" si="15"/>
        <v/>
      </c>
      <c r="K169" s="35"/>
    </row>
    <row r="170" spans="1:11">
      <c r="A170" s="34" t="str">
        <f t="shared" si="15"/>
        <v/>
      </c>
      <c r="K170" s="35"/>
    </row>
    <row r="171" spans="1:11">
      <c r="A171" s="34" t="str">
        <f t="shared" si="15"/>
        <v/>
      </c>
      <c r="K171" s="35"/>
    </row>
    <row r="172" spans="1:11">
      <c r="A172" s="34" t="str">
        <f t="shared" si="15"/>
        <v/>
      </c>
      <c r="K172" s="35"/>
    </row>
    <row r="173" spans="1:11">
      <c r="A173" s="34" t="str">
        <f t="shared" si="15"/>
        <v/>
      </c>
      <c r="K173" s="35"/>
    </row>
    <row r="174" spans="1:11">
      <c r="A174" s="34" t="str">
        <f t="shared" si="15"/>
        <v/>
      </c>
      <c r="K174" s="35"/>
    </row>
    <row r="175" spans="1:11">
      <c r="A175" s="34" t="str">
        <f t="shared" si="15"/>
        <v/>
      </c>
      <c r="K175" s="35"/>
    </row>
    <row r="176" spans="1:11">
      <c r="A176" s="34" t="str">
        <f t="shared" si="15"/>
        <v/>
      </c>
      <c r="K176" s="35"/>
    </row>
    <row r="177" spans="1:11">
      <c r="A177" s="34" t="str">
        <f t="shared" si="15"/>
        <v/>
      </c>
      <c r="K177" s="35"/>
    </row>
    <row r="178" spans="1:11">
      <c r="A178" s="34" t="str">
        <f t="shared" si="15"/>
        <v/>
      </c>
      <c r="K178" s="35"/>
    </row>
    <row r="179" spans="1:11">
      <c r="A179" s="34" t="str">
        <f t="shared" si="15"/>
        <v/>
      </c>
      <c r="K179" s="35"/>
    </row>
    <row r="180" spans="1:11">
      <c r="A180" s="34" t="str">
        <f t="shared" si="15"/>
        <v/>
      </c>
      <c r="K180" s="35"/>
    </row>
    <row r="181" spans="1:11">
      <c r="A181" s="34" t="str">
        <f t="shared" si="15"/>
        <v/>
      </c>
      <c r="K181" s="35"/>
    </row>
    <row r="182" spans="1:11">
      <c r="A182" s="34" t="str">
        <f t="shared" si="15"/>
        <v/>
      </c>
      <c r="K182" s="35"/>
    </row>
    <row r="183" spans="1:11">
      <c r="A183" s="34" t="str">
        <f t="shared" si="15"/>
        <v/>
      </c>
      <c r="K183" s="35"/>
    </row>
    <row r="184" spans="1:11">
      <c r="A184" s="34" t="str">
        <f t="shared" si="15"/>
        <v/>
      </c>
      <c r="K184" s="35"/>
    </row>
    <row r="185" spans="1:11">
      <c r="A185" s="34" t="str">
        <f t="shared" si="15"/>
        <v/>
      </c>
      <c r="K185" s="35"/>
    </row>
    <row r="186" spans="1:11">
      <c r="A186" s="34" t="str">
        <f t="shared" si="15"/>
        <v/>
      </c>
      <c r="K186" s="35"/>
    </row>
    <row r="187" spans="1:11">
      <c r="A187" s="34" t="str">
        <f t="shared" si="15"/>
        <v/>
      </c>
      <c r="K187" s="35"/>
    </row>
    <row r="188" spans="1:11">
      <c r="A188" s="34" t="str">
        <f t="shared" si="15"/>
        <v/>
      </c>
      <c r="K188" s="35"/>
    </row>
    <row r="189" spans="1:11">
      <c r="A189" s="34" t="str">
        <f t="shared" si="15"/>
        <v/>
      </c>
      <c r="K189" s="35"/>
    </row>
    <row r="190" spans="1:11">
      <c r="A190" s="34" t="str">
        <f t="shared" si="15"/>
        <v/>
      </c>
      <c r="K190" s="35"/>
    </row>
    <row r="191" spans="1:11">
      <c r="A191" s="34" t="str">
        <f t="shared" si="15"/>
        <v/>
      </c>
      <c r="K191" s="35"/>
    </row>
    <row r="192" spans="1:11">
      <c r="A192" s="34" t="str">
        <f t="shared" si="15"/>
        <v/>
      </c>
      <c r="K192" s="35"/>
    </row>
    <row r="193" spans="1:11">
      <c r="A193" s="34" t="str">
        <f t="shared" si="15"/>
        <v/>
      </c>
      <c r="K193" s="35"/>
    </row>
    <row r="194" spans="1:11">
      <c r="A194" s="34" t="str">
        <f t="shared" si="15"/>
        <v/>
      </c>
      <c r="K194" s="35"/>
    </row>
    <row r="195" spans="1:11">
      <c r="A195" s="34" t="str">
        <f t="shared" si="15"/>
        <v/>
      </c>
      <c r="K195" s="35"/>
    </row>
    <row r="196" spans="1:11">
      <c r="A196" s="34" t="str">
        <f t="shared" si="15"/>
        <v/>
      </c>
      <c r="K196" s="35"/>
    </row>
    <row r="197" spans="1:11">
      <c r="A197" s="34" t="str">
        <f t="shared" si="15"/>
        <v/>
      </c>
      <c r="K197" s="35"/>
    </row>
    <row r="198" spans="1:11">
      <c r="A198" s="34" t="str">
        <f t="shared" si="15"/>
        <v/>
      </c>
      <c r="K198" s="35"/>
    </row>
    <row r="199" spans="1:11">
      <c r="A199" s="34" t="str">
        <f t="shared" si="15"/>
        <v/>
      </c>
      <c r="K199" s="35"/>
    </row>
    <row r="200" spans="1:11">
      <c r="A200" s="34" t="str">
        <f t="shared" si="15"/>
        <v/>
      </c>
      <c r="K200" s="35"/>
    </row>
    <row r="201" spans="1:11">
      <c r="A201" s="34" t="str">
        <f t="shared" si="15"/>
        <v/>
      </c>
      <c r="K201" s="35"/>
    </row>
    <row r="202" spans="1:11">
      <c r="A202" s="34" t="str">
        <f t="shared" si="15"/>
        <v/>
      </c>
      <c r="K202" s="35"/>
    </row>
    <row r="203" spans="1:11">
      <c r="A203" s="34" t="str">
        <f t="shared" si="15"/>
        <v/>
      </c>
      <c r="K203" s="35"/>
    </row>
    <row r="204" spans="1:11">
      <c r="A204" s="34" t="str">
        <f t="shared" si="15"/>
        <v/>
      </c>
      <c r="K204" s="35"/>
    </row>
    <row r="205" spans="1:11">
      <c r="A205" s="34" t="str">
        <f t="shared" si="15"/>
        <v/>
      </c>
      <c r="K205" s="35"/>
    </row>
    <row r="206" spans="1:11">
      <c r="A206" s="34" t="str">
        <f t="shared" si="15"/>
        <v/>
      </c>
      <c r="K206" s="35"/>
    </row>
    <row r="207" spans="1:11">
      <c r="A207" s="34" t="str">
        <f t="shared" si="15"/>
        <v/>
      </c>
      <c r="K207" s="35"/>
    </row>
    <row r="208" spans="1:11">
      <c r="A208" s="34" t="str">
        <f t="shared" si="15"/>
        <v/>
      </c>
      <c r="K208" s="35"/>
    </row>
    <row r="209" spans="1:11">
      <c r="A209" s="34" t="str">
        <f t="shared" si="15"/>
        <v/>
      </c>
      <c r="K209" s="35"/>
    </row>
    <row r="210" spans="1:11">
      <c r="A210" s="34" t="str">
        <f t="shared" si="15"/>
        <v/>
      </c>
      <c r="K210" s="35"/>
    </row>
    <row r="211" spans="1:11">
      <c r="A211" s="34" t="str">
        <f t="shared" si="15"/>
        <v/>
      </c>
      <c r="K211" s="35"/>
    </row>
    <row r="212" spans="1:11">
      <c r="A212" s="34" t="str">
        <f t="shared" si="15"/>
        <v/>
      </c>
      <c r="K212" s="35"/>
    </row>
    <row r="213" spans="1:11">
      <c r="A213" s="34" t="str">
        <f t="shared" si="15"/>
        <v/>
      </c>
      <c r="K213" s="35"/>
    </row>
    <row r="214" spans="1:11">
      <c r="A214" s="34" t="str">
        <f t="shared" si="15"/>
        <v/>
      </c>
      <c r="K214" s="35"/>
    </row>
    <row r="215" spans="1:11">
      <c r="A215" s="34" t="str">
        <f t="shared" si="15"/>
        <v/>
      </c>
      <c r="K215" s="35"/>
    </row>
    <row r="216" spans="1:11">
      <c r="A216" s="34" t="str">
        <f t="shared" si="15"/>
        <v/>
      </c>
      <c r="K216" s="35"/>
    </row>
    <row r="217" spans="1:11">
      <c r="A217" s="34" t="str">
        <f t="shared" si="15"/>
        <v/>
      </c>
      <c r="K217" s="35"/>
    </row>
    <row r="218" spans="1:11">
      <c r="A218" s="34" t="str">
        <f t="shared" si="15"/>
        <v/>
      </c>
      <c r="K218" s="35"/>
    </row>
    <row r="219" spans="1:11">
      <c r="A219" s="34" t="str">
        <f t="shared" si="15"/>
        <v/>
      </c>
      <c r="K219" s="35"/>
    </row>
    <row r="220" spans="1:11">
      <c r="A220" s="34" t="str">
        <f t="shared" si="15"/>
        <v/>
      </c>
      <c r="K220" s="35"/>
    </row>
    <row r="221" spans="1:11">
      <c r="A221" s="34" t="str">
        <f t="shared" si="15"/>
        <v/>
      </c>
      <c r="K221" s="35"/>
    </row>
    <row r="222" spans="1:11">
      <c r="A222" s="34" t="str">
        <f t="shared" si="15"/>
        <v/>
      </c>
      <c r="K222" s="35"/>
    </row>
    <row r="223" spans="1:11">
      <c r="A223" s="34" t="str">
        <f t="shared" si="15"/>
        <v/>
      </c>
      <c r="K223" s="35"/>
    </row>
    <row r="224" spans="1:11">
      <c r="A224" s="34" t="str">
        <f t="shared" si="15"/>
        <v/>
      </c>
      <c r="K224" s="35"/>
    </row>
    <row r="225" spans="1:11">
      <c r="A225" s="34" t="str">
        <f t="shared" si="15"/>
        <v/>
      </c>
      <c r="K225" s="35"/>
    </row>
    <row r="226" spans="1:11">
      <c r="A226" s="34" t="str">
        <f t="shared" si="15"/>
        <v/>
      </c>
      <c r="K226" s="35"/>
    </row>
    <row r="227" spans="1:11">
      <c r="A227" s="34" t="str">
        <f t="shared" si="15"/>
        <v/>
      </c>
      <c r="K227" s="35"/>
    </row>
    <row r="228" spans="1:11">
      <c r="A228" s="34" t="str">
        <f t="shared" ref="A228:A291" si="16">C228&amp;E228</f>
        <v/>
      </c>
      <c r="K228" s="35"/>
    </row>
    <row r="229" spans="1:11">
      <c r="A229" s="34" t="str">
        <f t="shared" si="16"/>
        <v/>
      </c>
      <c r="K229" s="35"/>
    </row>
    <row r="230" spans="1:11">
      <c r="A230" s="34" t="str">
        <f t="shared" si="16"/>
        <v/>
      </c>
      <c r="K230" s="35"/>
    </row>
    <row r="231" spans="1:11">
      <c r="A231" s="34" t="str">
        <f t="shared" si="16"/>
        <v/>
      </c>
      <c r="K231" s="35"/>
    </row>
    <row r="232" spans="1:11">
      <c r="A232" s="34" t="str">
        <f t="shared" si="16"/>
        <v/>
      </c>
      <c r="K232" s="35"/>
    </row>
    <row r="233" spans="1:11">
      <c r="A233" s="34" t="str">
        <f t="shared" si="16"/>
        <v/>
      </c>
      <c r="K233" s="35"/>
    </row>
    <row r="234" spans="1:11">
      <c r="A234" s="34" t="str">
        <f t="shared" si="16"/>
        <v/>
      </c>
      <c r="K234" s="35"/>
    </row>
    <row r="235" spans="1:11">
      <c r="A235" s="34" t="str">
        <f t="shared" si="16"/>
        <v/>
      </c>
      <c r="K235" s="35"/>
    </row>
    <row r="236" spans="1:11">
      <c r="A236" s="34" t="str">
        <f t="shared" si="16"/>
        <v/>
      </c>
      <c r="K236" s="35"/>
    </row>
    <row r="237" spans="1:11">
      <c r="A237" s="34" t="str">
        <f t="shared" si="16"/>
        <v/>
      </c>
      <c r="K237" s="35"/>
    </row>
    <row r="238" spans="1:11">
      <c r="A238" s="34" t="str">
        <f t="shared" si="16"/>
        <v/>
      </c>
      <c r="K238" s="35"/>
    </row>
    <row r="239" spans="1:11">
      <c r="A239" s="34" t="str">
        <f t="shared" si="16"/>
        <v/>
      </c>
      <c r="K239" s="35"/>
    </row>
    <row r="240" spans="1:11">
      <c r="A240" s="34" t="str">
        <f t="shared" si="16"/>
        <v/>
      </c>
      <c r="K240" s="35"/>
    </row>
    <row r="241" spans="1:11">
      <c r="A241" s="34" t="str">
        <f t="shared" si="16"/>
        <v/>
      </c>
      <c r="K241" s="35"/>
    </row>
    <row r="242" spans="1:11">
      <c r="A242" s="34" t="str">
        <f t="shared" si="16"/>
        <v/>
      </c>
      <c r="K242" s="35"/>
    </row>
    <row r="243" spans="1:11">
      <c r="A243" s="34" t="str">
        <f t="shared" si="16"/>
        <v/>
      </c>
      <c r="K243" s="35"/>
    </row>
    <row r="244" spans="1:11">
      <c r="A244" s="34" t="str">
        <f t="shared" si="16"/>
        <v/>
      </c>
      <c r="K244" s="35"/>
    </row>
    <row r="245" spans="1:11">
      <c r="A245" s="34" t="str">
        <f t="shared" si="16"/>
        <v/>
      </c>
      <c r="K245" s="35"/>
    </row>
    <row r="246" spans="1:11">
      <c r="A246" s="34" t="str">
        <f t="shared" si="16"/>
        <v/>
      </c>
      <c r="K246" s="35"/>
    </row>
    <row r="247" spans="1:11">
      <c r="A247" s="34" t="str">
        <f t="shared" si="16"/>
        <v/>
      </c>
      <c r="K247" s="35"/>
    </row>
    <row r="248" spans="1:11">
      <c r="A248" s="34" t="str">
        <f t="shared" si="16"/>
        <v/>
      </c>
      <c r="K248" s="35"/>
    </row>
    <row r="249" spans="1:11">
      <c r="A249" s="34" t="str">
        <f t="shared" si="16"/>
        <v/>
      </c>
      <c r="K249" s="35"/>
    </row>
    <row r="250" spans="1:11">
      <c r="A250" s="34" t="str">
        <f t="shared" si="16"/>
        <v/>
      </c>
      <c r="K250" s="35"/>
    </row>
    <row r="251" spans="1:11">
      <c r="A251" s="34" t="str">
        <f t="shared" si="16"/>
        <v/>
      </c>
      <c r="K251" s="35"/>
    </row>
    <row r="252" spans="1:11">
      <c r="A252" s="34" t="str">
        <f t="shared" si="16"/>
        <v/>
      </c>
      <c r="K252" s="35"/>
    </row>
    <row r="253" spans="1:11">
      <c r="A253" s="34" t="str">
        <f t="shared" si="16"/>
        <v/>
      </c>
      <c r="K253" s="35"/>
    </row>
    <row r="254" spans="1:11">
      <c r="A254" s="34" t="str">
        <f t="shared" si="16"/>
        <v/>
      </c>
      <c r="K254" s="35"/>
    </row>
    <row r="255" spans="1:11">
      <c r="A255" s="34" t="str">
        <f t="shared" si="16"/>
        <v/>
      </c>
      <c r="K255" s="35"/>
    </row>
    <row r="256" spans="1:11">
      <c r="A256" s="34" t="str">
        <f t="shared" si="16"/>
        <v/>
      </c>
      <c r="K256" s="35"/>
    </row>
    <row r="257" spans="1:11">
      <c r="A257" s="34" t="str">
        <f t="shared" si="16"/>
        <v/>
      </c>
      <c r="K257" s="35"/>
    </row>
    <row r="258" spans="1:11">
      <c r="A258" s="34" t="str">
        <f t="shared" si="16"/>
        <v/>
      </c>
      <c r="K258" s="35"/>
    </row>
    <row r="259" spans="1:11">
      <c r="A259" s="34" t="str">
        <f t="shared" si="16"/>
        <v/>
      </c>
      <c r="K259" s="35"/>
    </row>
    <row r="260" spans="1:11">
      <c r="A260" s="34" t="str">
        <f t="shared" si="16"/>
        <v/>
      </c>
      <c r="K260" s="35"/>
    </row>
    <row r="261" spans="1:11">
      <c r="A261" s="34" t="str">
        <f t="shared" si="16"/>
        <v/>
      </c>
      <c r="K261" s="35"/>
    </row>
    <row r="262" spans="1:11">
      <c r="A262" s="34" t="str">
        <f t="shared" si="16"/>
        <v/>
      </c>
      <c r="K262" s="35"/>
    </row>
    <row r="263" spans="1:11">
      <c r="A263" s="34" t="str">
        <f t="shared" si="16"/>
        <v/>
      </c>
      <c r="K263" s="35"/>
    </row>
    <row r="264" spans="1:11">
      <c r="A264" s="34" t="str">
        <f t="shared" si="16"/>
        <v/>
      </c>
      <c r="K264" s="35"/>
    </row>
    <row r="265" spans="1:11">
      <c r="A265" s="34" t="str">
        <f t="shared" si="16"/>
        <v/>
      </c>
      <c r="K265" s="35"/>
    </row>
    <row r="266" spans="1:11">
      <c r="A266" s="34" t="str">
        <f t="shared" si="16"/>
        <v/>
      </c>
      <c r="K266" s="35"/>
    </row>
    <row r="267" spans="1:11">
      <c r="A267" s="34" t="str">
        <f t="shared" si="16"/>
        <v/>
      </c>
      <c r="K267" s="35"/>
    </row>
    <row r="268" spans="1:11">
      <c r="A268" s="34" t="str">
        <f t="shared" si="16"/>
        <v/>
      </c>
      <c r="K268" s="35"/>
    </row>
    <row r="269" spans="1:11">
      <c r="A269" s="34" t="str">
        <f t="shared" si="16"/>
        <v/>
      </c>
      <c r="K269" s="35"/>
    </row>
    <row r="270" spans="1:11">
      <c r="A270" s="34" t="str">
        <f t="shared" si="16"/>
        <v/>
      </c>
      <c r="K270" s="35"/>
    </row>
    <row r="271" spans="1:11">
      <c r="A271" s="34" t="str">
        <f t="shared" si="16"/>
        <v/>
      </c>
      <c r="K271" s="35"/>
    </row>
    <row r="272" spans="1:11">
      <c r="A272" s="34" t="str">
        <f t="shared" si="16"/>
        <v/>
      </c>
      <c r="K272" s="35"/>
    </row>
    <row r="273" spans="1:11">
      <c r="A273" s="34" t="str">
        <f t="shared" si="16"/>
        <v/>
      </c>
      <c r="K273" s="35"/>
    </row>
    <row r="274" spans="1:11">
      <c r="A274" s="34" t="str">
        <f t="shared" si="16"/>
        <v/>
      </c>
      <c r="K274" s="35"/>
    </row>
    <row r="275" spans="1:11">
      <c r="A275" s="34" t="str">
        <f t="shared" si="16"/>
        <v/>
      </c>
      <c r="K275" s="35"/>
    </row>
    <row r="276" spans="1:11">
      <c r="A276" s="34" t="str">
        <f t="shared" si="16"/>
        <v/>
      </c>
      <c r="K276" s="35"/>
    </row>
    <row r="277" spans="1:11">
      <c r="A277" s="34" t="str">
        <f t="shared" si="16"/>
        <v/>
      </c>
      <c r="K277" s="35"/>
    </row>
    <row r="278" spans="1:11">
      <c r="A278" s="34" t="str">
        <f t="shared" si="16"/>
        <v/>
      </c>
      <c r="K278" s="35"/>
    </row>
    <row r="279" spans="1:11">
      <c r="A279" s="34" t="str">
        <f t="shared" si="16"/>
        <v/>
      </c>
      <c r="K279" s="35"/>
    </row>
    <row r="280" spans="1:11">
      <c r="A280" s="34" t="str">
        <f t="shared" si="16"/>
        <v/>
      </c>
      <c r="K280" s="35"/>
    </row>
    <row r="281" spans="1:11">
      <c r="A281" s="34" t="str">
        <f t="shared" si="16"/>
        <v/>
      </c>
      <c r="K281" s="35"/>
    </row>
    <row r="282" spans="1:11">
      <c r="A282" s="34" t="str">
        <f t="shared" si="16"/>
        <v/>
      </c>
      <c r="K282" s="35"/>
    </row>
    <row r="283" spans="1:11">
      <c r="A283" s="34" t="str">
        <f t="shared" si="16"/>
        <v/>
      </c>
      <c r="K283" s="35"/>
    </row>
    <row r="284" spans="1:11">
      <c r="A284" s="34" t="str">
        <f t="shared" si="16"/>
        <v/>
      </c>
      <c r="K284" s="35"/>
    </row>
    <row r="285" spans="1:11">
      <c r="A285" s="34" t="str">
        <f t="shared" si="16"/>
        <v/>
      </c>
      <c r="K285" s="35"/>
    </row>
    <row r="286" spans="1:11">
      <c r="A286" s="34" t="str">
        <f t="shared" si="16"/>
        <v/>
      </c>
      <c r="K286" s="35"/>
    </row>
    <row r="287" spans="1:11">
      <c r="A287" s="34" t="str">
        <f t="shared" si="16"/>
        <v/>
      </c>
      <c r="K287" s="35"/>
    </row>
    <row r="288" spans="1:11">
      <c r="A288" s="34" t="str">
        <f t="shared" si="16"/>
        <v/>
      </c>
      <c r="K288" s="35"/>
    </row>
    <row r="289" spans="1:11">
      <c r="A289" s="34" t="str">
        <f t="shared" si="16"/>
        <v/>
      </c>
      <c r="K289" s="35"/>
    </row>
    <row r="290" spans="1:11">
      <c r="A290" s="34" t="str">
        <f t="shared" si="16"/>
        <v/>
      </c>
      <c r="K290" s="35"/>
    </row>
    <row r="291" spans="1:11">
      <c r="A291" s="34" t="str">
        <f t="shared" si="16"/>
        <v/>
      </c>
      <c r="K291" s="35"/>
    </row>
    <row r="292" spans="1:11">
      <c r="A292" s="34" t="str">
        <f t="shared" ref="A292:A355" si="17">C292&amp;E292</f>
        <v/>
      </c>
      <c r="K292" s="35"/>
    </row>
    <row r="293" spans="1:11">
      <c r="A293" s="34" t="str">
        <f t="shared" si="17"/>
        <v/>
      </c>
      <c r="K293" s="35"/>
    </row>
    <row r="294" spans="1:11">
      <c r="A294" s="34" t="str">
        <f t="shared" si="17"/>
        <v/>
      </c>
      <c r="K294" s="35"/>
    </row>
    <row r="295" spans="1:11">
      <c r="A295" s="34" t="str">
        <f t="shared" si="17"/>
        <v/>
      </c>
      <c r="K295" s="35"/>
    </row>
    <row r="296" spans="1:11">
      <c r="A296" s="34" t="str">
        <f t="shared" si="17"/>
        <v/>
      </c>
      <c r="K296" s="35"/>
    </row>
    <row r="297" spans="1:11">
      <c r="A297" s="34" t="str">
        <f t="shared" si="17"/>
        <v/>
      </c>
      <c r="K297" s="35"/>
    </row>
    <row r="298" spans="1:11">
      <c r="A298" s="34" t="str">
        <f t="shared" si="17"/>
        <v/>
      </c>
      <c r="K298" s="35"/>
    </row>
    <row r="299" spans="1:11">
      <c r="A299" s="34" t="str">
        <f t="shared" si="17"/>
        <v/>
      </c>
      <c r="K299" s="35"/>
    </row>
    <row r="300" spans="1:11">
      <c r="A300" s="34" t="str">
        <f t="shared" si="17"/>
        <v/>
      </c>
      <c r="K300" s="35"/>
    </row>
    <row r="301" spans="1:11">
      <c r="A301" s="34" t="str">
        <f t="shared" si="17"/>
        <v/>
      </c>
      <c r="K301" s="35"/>
    </row>
    <row r="302" spans="1:11">
      <c r="A302" s="34" t="str">
        <f t="shared" si="17"/>
        <v/>
      </c>
      <c r="K302" s="35"/>
    </row>
    <row r="303" spans="1:11">
      <c r="A303" s="34" t="str">
        <f t="shared" si="17"/>
        <v/>
      </c>
      <c r="K303" s="35"/>
    </row>
    <row r="304" spans="1:11">
      <c r="A304" s="34" t="str">
        <f t="shared" si="17"/>
        <v/>
      </c>
      <c r="K304" s="35"/>
    </row>
    <row r="305" spans="1:11">
      <c r="A305" s="34" t="str">
        <f t="shared" si="17"/>
        <v/>
      </c>
      <c r="K305" s="35"/>
    </row>
    <row r="306" spans="1:11">
      <c r="A306" s="34" t="str">
        <f t="shared" si="17"/>
        <v/>
      </c>
      <c r="K306" s="35"/>
    </row>
    <row r="307" spans="1:11">
      <c r="A307" s="34" t="str">
        <f t="shared" si="17"/>
        <v/>
      </c>
      <c r="K307" s="35"/>
    </row>
    <row r="308" spans="1:11">
      <c r="A308" s="34" t="str">
        <f t="shared" si="17"/>
        <v/>
      </c>
      <c r="K308" s="35"/>
    </row>
    <row r="309" spans="1:11">
      <c r="A309" s="34" t="str">
        <f t="shared" si="17"/>
        <v/>
      </c>
      <c r="K309" s="35"/>
    </row>
    <row r="310" spans="1:11">
      <c r="A310" s="34" t="str">
        <f t="shared" si="17"/>
        <v/>
      </c>
      <c r="K310" s="35"/>
    </row>
    <row r="311" spans="1:11">
      <c r="A311" s="34" t="str">
        <f t="shared" si="17"/>
        <v/>
      </c>
      <c r="K311" s="35"/>
    </row>
    <row r="312" spans="1:11">
      <c r="A312" s="34" t="str">
        <f t="shared" si="17"/>
        <v/>
      </c>
      <c r="K312" s="35"/>
    </row>
    <row r="313" spans="1:11">
      <c r="A313" s="34" t="str">
        <f t="shared" si="17"/>
        <v/>
      </c>
      <c r="K313" s="35"/>
    </row>
    <row r="314" spans="1:11">
      <c r="A314" s="34" t="str">
        <f t="shared" si="17"/>
        <v/>
      </c>
      <c r="K314" s="35"/>
    </row>
    <row r="315" spans="1:11">
      <c r="A315" s="34" t="str">
        <f t="shared" si="17"/>
        <v/>
      </c>
      <c r="K315" s="35"/>
    </row>
    <row r="316" spans="1:11">
      <c r="A316" s="34" t="str">
        <f t="shared" si="17"/>
        <v/>
      </c>
      <c r="K316" s="35"/>
    </row>
    <row r="317" spans="1:11">
      <c r="A317" s="34" t="str">
        <f t="shared" si="17"/>
        <v/>
      </c>
      <c r="K317" s="35"/>
    </row>
    <row r="318" spans="1:11">
      <c r="A318" s="34" t="str">
        <f t="shared" si="17"/>
        <v/>
      </c>
      <c r="K318" s="35"/>
    </row>
    <row r="319" spans="1:11">
      <c r="A319" s="34" t="str">
        <f t="shared" si="17"/>
        <v/>
      </c>
      <c r="K319" s="35"/>
    </row>
    <row r="320" spans="1:11">
      <c r="A320" s="34" t="str">
        <f t="shared" si="17"/>
        <v/>
      </c>
      <c r="K320" s="35"/>
    </row>
    <row r="321" spans="1:11">
      <c r="A321" s="34" t="str">
        <f t="shared" si="17"/>
        <v/>
      </c>
      <c r="K321" s="35"/>
    </row>
    <row r="322" spans="1:11">
      <c r="A322" s="34" t="str">
        <f t="shared" si="17"/>
        <v/>
      </c>
      <c r="K322" s="35"/>
    </row>
    <row r="323" spans="1:11">
      <c r="A323" s="34" t="str">
        <f t="shared" si="17"/>
        <v/>
      </c>
      <c r="K323" s="35"/>
    </row>
    <row r="324" spans="1:11">
      <c r="A324" s="34" t="str">
        <f t="shared" si="17"/>
        <v/>
      </c>
      <c r="K324" s="35"/>
    </row>
    <row r="325" spans="1:11">
      <c r="A325" s="34" t="str">
        <f t="shared" si="17"/>
        <v/>
      </c>
      <c r="K325" s="35"/>
    </row>
    <row r="326" spans="1:11">
      <c r="A326" s="34" t="str">
        <f t="shared" si="17"/>
        <v/>
      </c>
      <c r="K326" s="35"/>
    </row>
    <row r="327" spans="1:11">
      <c r="A327" s="34" t="str">
        <f t="shared" si="17"/>
        <v/>
      </c>
      <c r="K327" s="35"/>
    </row>
    <row r="328" spans="1:11">
      <c r="A328" s="34" t="str">
        <f t="shared" si="17"/>
        <v/>
      </c>
      <c r="K328" s="35"/>
    </row>
    <row r="329" spans="1:11">
      <c r="A329" s="34" t="str">
        <f t="shared" si="17"/>
        <v/>
      </c>
      <c r="K329" s="35"/>
    </row>
    <row r="330" spans="1:11">
      <c r="A330" s="34" t="str">
        <f t="shared" si="17"/>
        <v/>
      </c>
      <c r="K330" s="35"/>
    </row>
    <row r="331" spans="1:11">
      <c r="A331" s="34" t="str">
        <f t="shared" si="17"/>
        <v/>
      </c>
      <c r="K331" s="35"/>
    </row>
    <row r="332" spans="1:11">
      <c r="A332" s="34" t="str">
        <f t="shared" si="17"/>
        <v/>
      </c>
      <c r="K332" s="35"/>
    </row>
    <row r="333" spans="1:11">
      <c r="A333" s="34" t="str">
        <f t="shared" si="17"/>
        <v/>
      </c>
      <c r="K333" s="35"/>
    </row>
    <row r="334" spans="1:11">
      <c r="A334" s="34" t="str">
        <f t="shared" si="17"/>
        <v/>
      </c>
      <c r="K334" s="35"/>
    </row>
    <row r="335" spans="1:11">
      <c r="A335" s="34" t="str">
        <f t="shared" si="17"/>
        <v/>
      </c>
      <c r="K335" s="35"/>
    </row>
    <row r="336" spans="1:11">
      <c r="A336" s="34" t="str">
        <f t="shared" si="17"/>
        <v/>
      </c>
      <c r="K336" s="35"/>
    </row>
    <row r="337" spans="1:11">
      <c r="A337" s="34" t="str">
        <f t="shared" si="17"/>
        <v/>
      </c>
      <c r="K337" s="35"/>
    </row>
    <row r="338" spans="1:11">
      <c r="A338" s="34" t="str">
        <f t="shared" si="17"/>
        <v/>
      </c>
      <c r="K338" s="35"/>
    </row>
    <row r="339" spans="1:11">
      <c r="A339" s="34" t="str">
        <f t="shared" si="17"/>
        <v/>
      </c>
      <c r="K339" s="35"/>
    </row>
    <row r="340" spans="1:11">
      <c r="A340" s="34" t="str">
        <f t="shared" si="17"/>
        <v/>
      </c>
      <c r="K340" s="35"/>
    </row>
    <row r="341" spans="1:11">
      <c r="A341" s="34" t="str">
        <f t="shared" si="17"/>
        <v/>
      </c>
      <c r="K341" s="35"/>
    </row>
    <row r="342" spans="1:11">
      <c r="A342" s="34" t="str">
        <f t="shared" si="17"/>
        <v/>
      </c>
      <c r="K342" s="35"/>
    </row>
    <row r="343" spans="1:11">
      <c r="A343" s="34" t="str">
        <f t="shared" si="17"/>
        <v/>
      </c>
      <c r="K343" s="35"/>
    </row>
    <row r="344" spans="1:11">
      <c r="A344" s="34" t="str">
        <f t="shared" si="17"/>
        <v/>
      </c>
      <c r="K344" s="35"/>
    </row>
    <row r="345" spans="1:11">
      <c r="A345" s="34" t="str">
        <f t="shared" si="17"/>
        <v/>
      </c>
      <c r="K345" s="35"/>
    </row>
    <row r="346" spans="1:11">
      <c r="A346" s="34" t="str">
        <f t="shared" si="17"/>
        <v/>
      </c>
      <c r="K346" s="35"/>
    </row>
    <row r="347" spans="1:11">
      <c r="A347" s="34" t="str">
        <f t="shared" si="17"/>
        <v/>
      </c>
      <c r="K347" s="35"/>
    </row>
    <row r="348" spans="1:11">
      <c r="A348" s="34" t="str">
        <f t="shared" si="17"/>
        <v/>
      </c>
      <c r="K348" s="35"/>
    </row>
    <row r="349" spans="1:11">
      <c r="A349" s="34" t="str">
        <f t="shared" si="17"/>
        <v/>
      </c>
      <c r="K349" s="35"/>
    </row>
    <row r="350" spans="1:11">
      <c r="A350" s="34" t="str">
        <f t="shared" si="17"/>
        <v/>
      </c>
      <c r="K350" s="35"/>
    </row>
    <row r="351" spans="1:11">
      <c r="A351" s="34" t="str">
        <f t="shared" si="17"/>
        <v/>
      </c>
      <c r="K351" s="35"/>
    </row>
    <row r="352" spans="1:11">
      <c r="A352" s="34" t="str">
        <f t="shared" si="17"/>
        <v/>
      </c>
      <c r="K352" s="35"/>
    </row>
    <row r="353" spans="1:11">
      <c r="A353" s="34" t="str">
        <f t="shared" si="17"/>
        <v/>
      </c>
      <c r="K353" s="35"/>
    </row>
    <row r="354" spans="1:11">
      <c r="A354" s="34" t="str">
        <f t="shared" si="17"/>
        <v/>
      </c>
      <c r="K354" s="35"/>
    </row>
    <row r="355" spans="1:11">
      <c r="A355" s="34" t="str">
        <f t="shared" si="17"/>
        <v/>
      </c>
      <c r="K355" s="35"/>
    </row>
    <row r="356" spans="1:11">
      <c r="A356" s="34" t="str">
        <f t="shared" ref="A356:A419" si="18">C356&amp;E356</f>
        <v/>
      </c>
      <c r="K356" s="35"/>
    </row>
    <row r="357" spans="1:11">
      <c r="A357" s="34" t="str">
        <f t="shared" si="18"/>
        <v/>
      </c>
      <c r="K357" s="35"/>
    </row>
    <row r="358" spans="1:11">
      <c r="A358" s="34" t="str">
        <f t="shared" si="18"/>
        <v/>
      </c>
      <c r="K358" s="35"/>
    </row>
    <row r="359" spans="1:11">
      <c r="A359" s="34" t="str">
        <f t="shared" si="18"/>
        <v/>
      </c>
      <c r="K359" s="35"/>
    </row>
    <row r="360" spans="1:11">
      <c r="A360" s="34" t="str">
        <f t="shared" si="18"/>
        <v/>
      </c>
      <c r="K360" s="35"/>
    </row>
    <row r="361" spans="1:11">
      <c r="A361" s="34" t="str">
        <f t="shared" si="18"/>
        <v/>
      </c>
      <c r="K361" s="35"/>
    </row>
    <row r="362" spans="1:11">
      <c r="A362" s="34" t="str">
        <f t="shared" si="18"/>
        <v/>
      </c>
      <c r="K362" s="35"/>
    </row>
    <row r="363" spans="1:11">
      <c r="A363" s="34" t="str">
        <f t="shared" si="18"/>
        <v/>
      </c>
      <c r="K363" s="35"/>
    </row>
    <row r="364" spans="1:11">
      <c r="A364" s="34" t="str">
        <f t="shared" si="18"/>
        <v/>
      </c>
      <c r="K364" s="35"/>
    </row>
    <row r="365" spans="1:11">
      <c r="A365" s="34" t="str">
        <f t="shared" si="18"/>
        <v/>
      </c>
      <c r="K365" s="35"/>
    </row>
    <row r="366" spans="1:11">
      <c r="A366" s="34" t="str">
        <f t="shared" si="18"/>
        <v/>
      </c>
      <c r="K366" s="35"/>
    </row>
    <row r="367" spans="1:11">
      <c r="A367" s="34" t="str">
        <f t="shared" si="18"/>
        <v/>
      </c>
      <c r="K367" s="35"/>
    </row>
    <row r="368" spans="1:11">
      <c r="A368" s="34" t="str">
        <f t="shared" si="18"/>
        <v/>
      </c>
      <c r="K368" s="35"/>
    </row>
    <row r="369" spans="1:11">
      <c r="A369" s="34" t="str">
        <f t="shared" si="18"/>
        <v/>
      </c>
      <c r="K369" s="35"/>
    </row>
    <row r="370" spans="1:11">
      <c r="A370" s="34" t="str">
        <f t="shared" si="18"/>
        <v/>
      </c>
      <c r="K370" s="35"/>
    </row>
    <row r="371" spans="1:11">
      <c r="A371" s="34" t="str">
        <f t="shared" si="18"/>
        <v/>
      </c>
      <c r="K371" s="35"/>
    </row>
    <row r="372" spans="1:11">
      <c r="A372" s="34" t="str">
        <f t="shared" si="18"/>
        <v/>
      </c>
      <c r="K372" s="35"/>
    </row>
    <row r="373" spans="1:11">
      <c r="A373" s="34" t="str">
        <f t="shared" si="18"/>
        <v/>
      </c>
      <c r="K373" s="35"/>
    </row>
    <row r="374" spans="1:11">
      <c r="A374" s="34" t="str">
        <f t="shared" si="18"/>
        <v/>
      </c>
      <c r="K374" s="35"/>
    </row>
    <row r="375" spans="1:11">
      <c r="A375" s="34" t="str">
        <f t="shared" si="18"/>
        <v/>
      </c>
      <c r="K375" s="35"/>
    </row>
    <row r="376" spans="1:11">
      <c r="A376" s="34" t="str">
        <f t="shared" si="18"/>
        <v/>
      </c>
      <c r="K376" s="35"/>
    </row>
    <row r="377" spans="1:11">
      <c r="A377" s="34" t="str">
        <f t="shared" si="18"/>
        <v/>
      </c>
      <c r="K377" s="35"/>
    </row>
    <row r="378" spans="1:11">
      <c r="A378" s="34" t="str">
        <f t="shared" si="18"/>
        <v/>
      </c>
      <c r="K378" s="35"/>
    </row>
    <row r="379" spans="1:11">
      <c r="A379" s="34" t="str">
        <f t="shared" si="18"/>
        <v/>
      </c>
      <c r="K379" s="35"/>
    </row>
    <row r="380" spans="1:11">
      <c r="A380" s="34" t="str">
        <f t="shared" si="18"/>
        <v/>
      </c>
      <c r="K380" s="35"/>
    </row>
    <row r="381" spans="1:11">
      <c r="A381" s="34" t="str">
        <f t="shared" si="18"/>
        <v/>
      </c>
      <c r="K381" s="35"/>
    </row>
    <row r="382" spans="1:11">
      <c r="A382" s="34" t="str">
        <f t="shared" si="18"/>
        <v/>
      </c>
      <c r="K382" s="35"/>
    </row>
    <row r="383" spans="1:11">
      <c r="A383" s="34" t="str">
        <f t="shared" si="18"/>
        <v/>
      </c>
      <c r="K383" s="35"/>
    </row>
    <row r="384" spans="1:11">
      <c r="A384" s="34" t="str">
        <f t="shared" si="18"/>
        <v/>
      </c>
      <c r="K384" s="35"/>
    </row>
    <row r="385" spans="1:11">
      <c r="A385" s="34" t="str">
        <f t="shared" si="18"/>
        <v/>
      </c>
      <c r="K385" s="35"/>
    </row>
    <row r="386" spans="1:11">
      <c r="A386" s="34" t="str">
        <f t="shared" si="18"/>
        <v/>
      </c>
      <c r="K386" s="35"/>
    </row>
    <row r="387" spans="1:11">
      <c r="A387" s="34" t="str">
        <f t="shared" si="18"/>
        <v/>
      </c>
      <c r="K387" s="35"/>
    </row>
    <row r="388" spans="1:11">
      <c r="A388" s="34" t="str">
        <f t="shared" si="18"/>
        <v/>
      </c>
      <c r="K388" s="35"/>
    </row>
    <row r="389" spans="1:11">
      <c r="A389" s="34" t="str">
        <f t="shared" si="18"/>
        <v/>
      </c>
      <c r="K389" s="35"/>
    </row>
    <row r="390" spans="1:11">
      <c r="A390" s="34" t="str">
        <f t="shared" si="18"/>
        <v/>
      </c>
      <c r="K390" s="35"/>
    </row>
    <row r="391" spans="1:11">
      <c r="A391" s="34" t="str">
        <f t="shared" si="18"/>
        <v/>
      </c>
      <c r="K391" s="35"/>
    </row>
    <row r="392" spans="1:11">
      <c r="A392" s="34" t="str">
        <f t="shared" si="18"/>
        <v/>
      </c>
      <c r="K392" s="35"/>
    </row>
    <row r="393" spans="1:11">
      <c r="A393" s="34" t="str">
        <f t="shared" si="18"/>
        <v/>
      </c>
      <c r="K393" s="35"/>
    </row>
    <row r="394" spans="1:11">
      <c r="A394" s="34" t="str">
        <f t="shared" si="18"/>
        <v/>
      </c>
      <c r="K394" s="35"/>
    </row>
    <row r="395" spans="1:11">
      <c r="A395" s="34" t="str">
        <f t="shared" si="18"/>
        <v/>
      </c>
      <c r="K395" s="35"/>
    </row>
    <row r="396" spans="1:11">
      <c r="A396" s="34" t="str">
        <f t="shared" si="18"/>
        <v/>
      </c>
      <c r="K396" s="35"/>
    </row>
    <row r="397" spans="1:11">
      <c r="A397" s="34" t="str">
        <f t="shared" si="18"/>
        <v/>
      </c>
      <c r="K397" s="35"/>
    </row>
    <row r="398" spans="1:11">
      <c r="A398" s="34" t="str">
        <f t="shared" si="18"/>
        <v/>
      </c>
      <c r="K398" s="35"/>
    </row>
    <row r="399" spans="1:11">
      <c r="A399" s="34" t="str">
        <f t="shared" si="18"/>
        <v/>
      </c>
      <c r="K399" s="35"/>
    </row>
    <row r="400" spans="1:11">
      <c r="A400" s="34" t="str">
        <f t="shared" si="18"/>
        <v/>
      </c>
      <c r="K400" s="35"/>
    </row>
    <row r="401" spans="1:11">
      <c r="A401" s="34" t="str">
        <f t="shared" si="18"/>
        <v/>
      </c>
      <c r="K401" s="35"/>
    </row>
    <row r="402" spans="1:11">
      <c r="A402" s="34" t="str">
        <f t="shared" si="18"/>
        <v/>
      </c>
      <c r="K402" s="35"/>
    </row>
    <row r="403" spans="1:11">
      <c r="A403" s="34" t="str">
        <f t="shared" si="18"/>
        <v/>
      </c>
      <c r="K403" s="35"/>
    </row>
    <row r="404" spans="1:11">
      <c r="A404" s="34" t="str">
        <f t="shared" si="18"/>
        <v/>
      </c>
      <c r="K404" s="35"/>
    </row>
    <row r="405" spans="1:11">
      <c r="A405" s="34" t="str">
        <f t="shared" si="18"/>
        <v/>
      </c>
      <c r="K405" s="35"/>
    </row>
    <row r="406" spans="1:11">
      <c r="A406" s="34" t="str">
        <f t="shared" si="18"/>
        <v/>
      </c>
      <c r="K406" s="35"/>
    </row>
    <row r="407" spans="1:11">
      <c r="A407" s="34" t="str">
        <f t="shared" si="18"/>
        <v/>
      </c>
      <c r="K407" s="35"/>
    </row>
    <row r="408" spans="1:11">
      <c r="A408" s="34" t="str">
        <f t="shared" si="18"/>
        <v/>
      </c>
      <c r="K408" s="35"/>
    </row>
    <row r="409" spans="1:11">
      <c r="A409" s="34" t="str">
        <f t="shared" si="18"/>
        <v/>
      </c>
      <c r="K409" s="35"/>
    </row>
    <row r="410" spans="1:11">
      <c r="A410" s="34" t="str">
        <f t="shared" si="18"/>
        <v/>
      </c>
      <c r="K410" s="35"/>
    </row>
    <row r="411" spans="1:11">
      <c r="A411" s="34" t="str">
        <f t="shared" si="18"/>
        <v/>
      </c>
      <c r="K411" s="35"/>
    </row>
    <row r="412" spans="1:11">
      <c r="A412" s="34" t="str">
        <f t="shared" si="18"/>
        <v/>
      </c>
      <c r="K412" s="35"/>
    </row>
    <row r="413" spans="1:11">
      <c r="A413" s="34" t="str">
        <f t="shared" si="18"/>
        <v/>
      </c>
      <c r="K413" s="35"/>
    </row>
    <row r="414" spans="1:11">
      <c r="A414" s="34" t="str">
        <f t="shared" si="18"/>
        <v/>
      </c>
      <c r="K414" s="35"/>
    </row>
    <row r="415" spans="1:11">
      <c r="A415" s="34" t="str">
        <f t="shared" si="18"/>
        <v/>
      </c>
      <c r="K415" s="35"/>
    </row>
    <row r="416" spans="1:11">
      <c r="A416" s="34" t="str">
        <f t="shared" si="18"/>
        <v/>
      </c>
      <c r="K416" s="35"/>
    </row>
    <row r="417" spans="1:11">
      <c r="A417" s="34" t="str">
        <f t="shared" si="18"/>
        <v/>
      </c>
      <c r="K417" s="35"/>
    </row>
    <row r="418" spans="1:11">
      <c r="A418" s="34" t="str">
        <f t="shared" si="18"/>
        <v/>
      </c>
      <c r="K418" s="35"/>
    </row>
    <row r="419" spans="1:11">
      <c r="A419" s="34" t="str">
        <f t="shared" si="18"/>
        <v/>
      </c>
      <c r="K419" s="35"/>
    </row>
    <row r="420" spans="1:11">
      <c r="A420" s="34" t="str">
        <f t="shared" ref="A420:A483" si="19">C420&amp;E420</f>
        <v/>
      </c>
      <c r="K420" s="35"/>
    </row>
    <row r="421" spans="1:11">
      <c r="A421" s="34" t="str">
        <f t="shared" si="19"/>
        <v/>
      </c>
      <c r="K421" s="35"/>
    </row>
    <row r="422" spans="1:11">
      <c r="A422" s="34" t="str">
        <f t="shared" si="19"/>
        <v/>
      </c>
      <c r="K422" s="35"/>
    </row>
    <row r="423" spans="1:11">
      <c r="A423" s="34" t="str">
        <f t="shared" si="19"/>
        <v/>
      </c>
      <c r="K423" s="35"/>
    </row>
    <row r="424" spans="1:11">
      <c r="A424" s="34" t="str">
        <f t="shared" si="19"/>
        <v/>
      </c>
      <c r="K424" s="35"/>
    </row>
    <row r="425" spans="1:11">
      <c r="A425" s="34" t="str">
        <f t="shared" si="19"/>
        <v/>
      </c>
      <c r="K425" s="35"/>
    </row>
    <row r="426" spans="1:11">
      <c r="A426" s="34" t="str">
        <f t="shared" si="19"/>
        <v/>
      </c>
      <c r="K426" s="35"/>
    </row>
    <row r="427" spans="1:11">
      <c r="A427" s="34" t="str">
        <f t="shared" si="19"/>
        <v/>
      </c>
      <c r="K427" s="35"/>
    </row>
    <row r="428" spans="1:11">
      <c r="A428" s="34" t="str">
        <f t="shared" si="19"/>
        <v/>
      </c>
      <c r="K428" s="35"/>
    </row>
    <row r="429" spans="1:11">
      <c r="A429" s="34" t="str">
        <f t="shared" si="19"/>
        <v/>
      </c>
      <c r="K429" s="35"/>
    </row>
    <row r="430" spans="1:11">
      <c r="A430" s="34" t="str">
        <f t="shared" si="19"/>
        <v/>
      </c>
      <c r="K430" s="35"/>
    </row>
    <row r="431" spans="1:11">
      <c r="A431" s="34" t="str">
        <f t="shared" si="19"/>
        <v/>
      </c>
      <c r="K431" s="35"/>
    </row>
    <row r="432" spans="1:11">
      <c r="A432" s="34" t="str">
        <f t="shared" si="19"/>
        <v/>
      </c>
      <c r="K432" s="35"/>
    </row>
    <row r="433" spans="1:11">
      <c r="A433" s="34" t="str">
        <f t="shared" si="19"/>
        <v/>
      </c>
      <c r="K433" s="35"/>
    </row>
    <row r="434" spans="1:11">
      <c r="A434" s="34" t="str">
        <f t="shared" si="19"/>
        <v/>
      </c>
      <c r="K434" s="35"/>
    </row>
    <row r="435" spans="1:11">
      <c r="A435" s="34" t="str">
        <f t="shared" si="19"/>
        <v/>
      </c>
      <c r="K435" s="35"/>
    </row>
    <row r="436" spans="1:11">
      <c r="A436" s="34" t="str">
        <f t="shared" si="19"/>
        <v/>
      </c>
      <c r="K436" s="35"/>
    </row>
    <row r="437" spans="1:11">
      <c r="A437" s="34" t="str">
        <f t="shared" si="19"/>
        <v/>
      </c>
      <c r="K437" s="35"/>
    </row>
    <row r="438" spans="1:11">
      <c r="A438" s="34" t="str">
        <f t="shared" si="19"/>
        <v/>
      </c>
      <c r="K438" s="35"/>
    </row>
    <row r="439" spans="1:11">
      <c r="A439" s="34" t="str">
        <f t="shared" si="19"/>
        <v/>
      </c>
      <c r="K439" s="35"/>
    </row>
    <row r="440" spans="1:11">
      <c r="A440" s="34" t="str">
        <f t="shared" si="19"/>
        <v/>
      </c>
      <c r="K440" s="35"/>
    </row>
    <row r="441" spans="1:11">
      <c r="A441" s="34" t="str">
        <f t="shared" si="19"/>
        <v/>
      </c>
      <c r="K441" s="35"/>
    </row>
    <row r="442" spans="1:11">
      <c r="A442" s="34" t="str">
        <f t="shared" si="19"/>
        <v/>
      </c>
      <c r="K442" s="35"/>
    </row>
    <row r="443" spans="1:11">
      <c r="A443" s="34" t="str">
        <f t="shared" si="19"/>
        <v/>
      </c>
      <c r="K443" s="35"/>
    </row>
    <row r="444" spans="1:11">
      <c r="A444" s="34" t="str">
        <f t="shared" si="19"/>
        <v/>
      </c>
      <c r="K444" s="35"/>
    </row>
    <row r="445" spans="1:11">
      <c r="A445" s="34" t="str">
        <f t="shared" si="19"/>
        <v/>
      </c>
      <c r="K445" s="35"/>
    </row>
    <row r="446" spans="1:11">
      <c r="A446" s="34" t="str">
        <f t="shared" si="19"/>
        <v/>
      </c>
      <c r="K446" s="35"/>
    </row>
    <row r="447" spans="1:11">
      <c r="A447" s="34" t="str">
        <f t="shared" si="19"/>
        <v/>
      </c>
      <c r="K447" s="35"/>
    </row>
    <row r="448" spans="1:11">
      <c r="A448" s="34" t="str">
        <f t="shared" si="19"/>
        <v/>
      </c>
      <c r="K448" s="35"/>
    </row>
    <row r="449" spans="1:11">
      <c r="A449" s="34" t="str">
        <f t="shared" si="19"/>
        <v/>
      </c>
      <c r="K449" s="35"/>
    </row>
    <row r="450" spans="1:11">
      <c r="A450" s="34" t="str">
        <f t="shared" si="19"/>
        <v/>
      </c>
      <c r="K450" s="35"/>
    </row>
    <row r="451" spans="1:11">
      <c r="A451" s="34" t="str">
        <f t="shared" si="19"/>
        <v/>
      </c>
      <c r="K451" s="35"/>
    </row>
    <row r="452" spans="1:11">
      <c r="A452" s="34" t="str">
        <f t="shared" si="19"/>
        <v/>
      </c>
      <c r="K452" s="35"/>
    </row>
    <row r="453" spans="1:11">
      <c r="A453" s="34" t="str">
        <f t="shared" si="19"/>
        <v/>
      </c>
      <c r="K453" s="35"/>
    </row>
    <row r="454" spans="1:11">
      <c r="A454" s="34" t="str">
        <f t="shared" si="19"/>
        <v/>
      </c>
      <c r="K454" s="35"/>
    </row>
    <row r="455" spans="1:11">
      <c r="A455" s="34" t="str">
        <f t="shared" si="19"/>
        <v/>
      </c>
      <c r="K455" s="35"/>
    </row>
    <row r="456" spans="1:11">
      <c r="A456" s="34" t="str">
        <f t="shared" si="19"/>
        <v/>
      </c>
      <c r="K456" s="35"/>
    </row>
    <row r="457" spans="1:11">
      <c r="A457" s="34" t="str">
        <f t="shared" si="19"/>
        <v/>
      </c>
      <c r="K457" s="35"/>
    </row>
    <row r="458" spans="1:11">
      <c r="A458" s="34" t="str">
        <f t="shared" si="19"/>
        <v/>
      </c>
      <c r="K458" s="35"/>
    </row>
    <row r="459" spans="1:11">
      <c r="A459" s="34" t="str">
        <f t="shared" si="19"/>
        <v/>
      </c>
      <c r="K459" s="35"/>
    </row>
    <row r="460" spans="1:11">
      <c r="A460" s="34" t="str">
        <f t="shared" si="19"/>
        <v/>
      </c>
      <c r="K460" s="35"/>
    </row>
    <row r="461" spans="1:11">
      <c r="A461" s="34" t="str">
        <f t="shared" si="19"/>
        <v/>
      </c>
      <c r="K461" s="35"/>
    </row>
    <row r="462" spans="1:11">
      <c r="A462" s="34" t="str">
        <f t="shared" si="19"/>
        <v/>
      </c>
      <c r="K462" s="35"/>
    </row>
    <row r="463" spans="1:11">
      <c r="A463" s="34" t="str">
        <f t="shared" si="19"/>
        <v/>
      </c>
      <c r="K463" s="35"/>
    </row>
    <row r="464" spans="1:11">
      <c r="A464" s="34" t="str">
        <f t="shared" si="19"/>
        <v/>
      </c>
      <c r="K464" s="35"/>
    </row>
    <row r="465" spans="1:11">
      <c r="A465" s="34" t="str">
        <f t="shared" si="19"/>
        <v/>
      </c>
      <c r="K465" s="35"/>
    </row>
    <row r="466" spans="1:11">
      <c r="A466" s="34" t="str">
        <f t="shared" si="19"/>
        <v/>
      </c>
      <c r="K466" s="35"/>
    </row>
    <row r="467" spans="1:11">
      <c r="A467" s="34" t="str">
        <f t="shared" si="19"/>
        <v/>
      </c>
      <c r="K467" s="35"/>
    </row>
    <row r="468" spans="1:11">
      <c r="A468" s="34" t="str">
        <f t="shared" si="19"/>
        <v/>
      </c>
      <c r="K468" s="35"/>
    </row>
    <row r="469" spans="1:11">
      <c r="A469" s="34" t="str">
        <f t="shared" si="19"/>
        <v/>
      </c>
      <c r="K469" s="35"/>
    </row>
    <row r="470" spans="1:11">
      <c r="A470" s="34" t="str">
        <f t="shared" si="19"/>
        <v/>
      </c>
      <c r="K470" s="35"/>
    </row>
    <row r="471" spans="1:11">
      <c r="A471" s="34" t="str">
        <f t="shared" si="19"/>
        <v/>
      </c>
      <c r="K471" s="35"/>
    </row>
    <row r="472" spans="1:11">
      <c r="A472" s="34" t="str">
        <f t="shared" si="19"/>
        <v/>
      </c>
      <c r="K472" s="35"/>
    </row>
    <row r="473" spans="1:11">
      <c r="A473" s="34" t="str">
        <f t="shared" si="19"/>
        <v/>
      </c>
      <c r="K473" s="35"/>
    </row>
    <row r="474" spans="1:11">
      <c r="A474" s="34" t="str">
        <f t="shared" si="19"/>
        <v/>
      </c>
      <c r="K474" s="35"/>
    </row>
    <row r="475" spans="1:11">
      <c r="A475" s="34" t="str">
        <f t="shared" si="19"/>
        <v/>
      </c>
      <c r="K475" s="35"/>
    </row>
    <row r="476" spans="1:11">
      <c r="A476" s="34" t="str">
        <f t="shared" si="19"/>
        <v/>
      </c>
      <c r="K476" s="35"/>
    </row>
    <row r="477" spans="1:11">
      <c r="A477" s="34" t="str">
        <f t="shared" si="19"/>
        <v/>
      </c>
      <c r="K477" s="35"/>
    </row>
    <row r="478" spans="1:11">
      <c r="A478" s="34" t="str">
        <f t="shared" si="19"/>
        <v/>
      </c>
      <c r="K478" s="35"/>
    </row>
    <row r="479" spans="1:11">
      <c r="A479" s="34" t="str">
        <f t="shared" si="19"/>
        <v/>
      </c>
      <c r="K479" s="35"/>
    </row>
    <row r="480" spans="1:11">
      <c r="A480" s="34" t="str">
        <f t="shared" si="19"/>
        <v/>
      </c>
      <c r="K480" s="35"/>
    </row>
    <row r="481" spans="1:11">
      <c r="A481" s="34" t="str">
        <f t="shared" si="19"/>
        <v/>
      </c>
      <c r="K481" s="35"/>
    </row>
    <row r="482" spans="1:11">
      <c r="A482" s="34" t="str">
        <f t="shared" si="19"/>
        <v/>
      </c>
      <c r="K482" s="35"/>
    </row>
    <row r="483" spans="1:11">
      <c r="A483" s="34" t="str">
        <f t="shared" si="19"/>
        <v/>
      </c>
      <c r="K483" s="35"/>
    </row>
    <row r="484" spans="1:11">
      <c r="A484" s="34" t="str">
        <f t="shared" ref="A484:A547" si="20">C484&amp;E484</f>
        <v/>
      </c>
      <c r="K484" s="35"/>
    </row>
    <row r="485" spans="1:11">
      <c r="A485" s="34" t="str">
        <f t="shared" si="20"/>
        <v/>
      </c>
      <c r="K485" s="35"/>
    </row>
    <row r="486" spans="1:11">
      <c r="A486" s="34" t="str">
        <f t="shared" si="20"/>
        <v/>
      </c>
      <c r="K486" s="35"/>
    </row>
    <row r="487" spans="1:11">
      <c r="A487" s="34" t="str">
        <f t="shared" si="20"/>
        <v/>
      </c>
      <c r="K487" s="35"/>
    </row>
    <row r="488" spans="1:11">
      <c r="A488" s="34" t="str">
        <f t="shared" si="20"/>
        <v/>
      </c>
      <c r="K488" s="35"/>
    </row>
    <row r="489" spans="1:11">
      <c r="A489" s="34" t="str">
        <f t="shared" si="20"/>
        <v/>
      </c>
      <c r="K489" s="35"/>
    </row>
    <row r="490" spans="1:11">
      <c r="A490" s="34" t="str">
        <f t="shared" si="20"/>
        <v/>
      </c>
      <c r="K490" s="35"/>
    </row>
    <row r="491" spans="1:11">
      <c r="A491" s="34" t="str">
        <f t="shared" si="20"/>
        <v/>
      </c>
      <c r="K491" s="35"/>
    </row>
    <row r="492" spans="1:11">
      <c r="A492" s="34" t="str">
        <f t="shared" si="20"/>
        <v/>
      </c>
      <c r="K492" s="35"/>
    </row>
    <row r="493" spans="1:11">
      <c r="A493" s="34" t="str">
        <f t="shared" si="20"/>
        <v/>
      </c>
      <c r="K493" s="35"/>
    </row>
    <row r="494" spans="1:11">
      <c r="A494" s="34" t="str">
        <f t="shared" si="20"/>
        <v/>
      </c>
      <c r="K494" s="35"/>
    </row>
    <row r="495" spans="1:11">
      <c r="A495" s="34" t="str">
        <f t="shared" si="20"/>
        <v/>
      </c>
      <c r="K495" s="35"/>
    </row>
    <row r="496" spans="1:11">
      <c r="A496" s="34" t="str">
        <f t="shared" si="20"/>
        <v/>
      </c>
      <c r="K496" s="35"/>
    </row>
    <row r="497" spans="1:11">
      <c r="A497" s="34" t="str">
        <f t="shared" si="20"/>
        <v/>
      </c>
      <c r="K497" s="35"/>
    </row>
    <row r="498" spans="1:11">
      <c r="A498" s="34" t="str">
        <f t="shared" si="20"/>
        <v/>
      </c>
      <c r="K498" s="35"/>
    </row>
    <row r="499" spans="1:11">
      <c r="A499" s="34" t="str">
        <f t="shared" si="20"/>
        <v/>
      </c>
      <c r="K499" s="35"/>
    </row>
    <row r="500" spans="1:11">
      <c r="A500" s="34" t="str">
        <f t="shared" si="20"/>
        <v/>
      </c>
      <c r="K500" s="35"/>
    </row>
    <row r="501" spans="1:11">
      <c r="A501" s="34" t="str">
        <f t="shared" si="20"/>
        <v/>
      </c>
      <c r="K501" s="35"/>
    </row>
    <row r="502" spans="1:11">
      <c r="A502" s="34" t="str">
        <f t="shared" si="20"/>
        <v/>
      </c>
      <c r="K502" s="35"/>
    </row>
    <row r="503" spans="1:11">
      <c r="A503" s="34" t="str">
        <f t="shared" si="20"/>
        <v/>
      </c>
      <c r="K503" s="35"/>
    </row>
    <row r="504" spans="1:11">
      <c r="A504" s="34" t="str">
        <f t="shared" si="20"/>
        <v/>
      </c>
      <c r="K504" s="35"/>
    </row>
    <row r="505" spans="1:11">
      <c r="A505" s="34" t="str">
        <f t="shared" si="20"/>
        <v/>
      </c>
      <c r="K505" s="35"/>
    </row>
    <row r="506" spans="1:11">
      <c r="A506" s="34" t="str">
        <f t="shared" si="20"/>
        <v/>
      </c>
      <c r="K506" s="35"/>
    </row>
    <row r="507" spans="1:11">
      <c r="A507" s="34" t="str">
        <f t="shared" si="20"/>
        <v/>
      </c>
      <c r="K507" s="35"/>
    </row>
    <row r="508" spans="1:11">
      <c r="A508" s="34" t="str">
        <f t="shared" si="20"/>
        <v/>
      </c>
      <c r="K508" s="35"/>
    </row>
    <row r="509" spans="1:11">
      <c r="A509" s="34" t="str">
        <f t="shared" si="20"/>
        <v/>
      </c>
      <c r="K509" s="35"/>
    </row>
    <row r="510" spans="1:11">
      <c r="A510" s="34" t="str">
        <f t="shared" si="20"/>
        <v/>
      </c>
      <c r="K510" s="35"/>
    </row>
    <row r="511" spans="1:11">
      <c r="A511" s="34" t="str">
        <f t="shared" si="20"/>
        <v/>
      </c>
      <c r="K511" s="35"/>
    </row>
    <row r="512" spans="1:11">
      <c r="A512" s="34" t="str">
        <f t="shared" si="20"/>
        <v/>
      </c>
      <c r="K512" s="35"/>
    </row>
    <row r="513" spans="1:11">
      <c r="A513" s="34" t="str">
        <f t="shared" si="20"/>
        <v/>
      </c>
      <c r="K513" s="35"/>
    </row>
    <row r="514" spans="1:11">
      <c r="A514" s="34" t="str">
        <f t="shared" si="20"/>
        <v/>
      </c>
      <c r="K514" s="35"/>
    </row>
    <row r="515" spans="1:11">
      <c r="A515" s="34" t="str">
        <f t="shared" si="20"/>
        <v/>
      </c>
      <c r="K515" s="35"/>
    </row>
    <row r="516" spans="1:11">
      <c r="A516" s="34" t="str">
        <f t="shared" si="20"/>
        <v/>
      </c>
      <c r="K516" s="35"/>
    </row>
    <row r="517" spans="1:11">
      <c r="A517" s="34" t="str">
        <f t="shared" si="20"/>
        <v/>
      </c>
      <c r="K517" s="35"/>
    </row>
    <row r="518" spans="1:11">
      <c r="A518" s="34" t="str">
        <f t="shared" si="20"/>
        <v/>
      </c>
      <c r="K518" s="35"/>
    </row>
    <row r="519" spans="1:11">
      <c r="A519" s="34" t="str">
        <f t="shared" si="20"/>
        <v/>
      </c>
      <c r="K519" s="35"/>
    </row>
    <row r="520" spans="1:11">
      <c r="A520" s="34" t="str">
        <f t="shared" si="20"/>
        <v/>
      </c>
      <c r="K520" s="35"/>
    </row>
    <row r="521" spans="1:11">
      <c r="A521" s="34" t="str">
        <f t="shared" si="20"/>
        <v/>
      </c>
      <c r="K521" s="35"/>
    </row>
    <row r="522" spans="1:11">
      <c r="A522" s="34" t="str">
        <f t="shared" si="20"/>
        <v/>
      </c>
      <c r="K522" s="35"/>
    </row>
    <row r="523" spans="1:11">
      <c r="A523" s="34" t="str">
        <f t="shared" si="20"/>
        <v/>
      </c>
      <c r="K523" s="35"/>
    </row>
    <row r="524" spans="1:11">
      <c r="A524" s="34" t="str">
        <f t="shared" si="20"/>
        <v/>
      </c>
      <c r="K524" s="35"/>
    </row>
    <row r="525" spans="1:11">
      <c r="A525" s="34" t="str">
        <f t="shared" si="20"/>
        <v/>
      </c>
      <c r="K525" s="35"/>
    </row>
    <row r="526" spans="1:11">
      <c r="A526" s="34" t="str">
        <f t="shared" si="20"/>
        <v/>
      </c>
      <c r="K526" s="35"/>
    </row>
    <row r="527" spans="1:11">
      <c r="A527" s="34" t="str">
        <f t="shared" si="20"/>
        <v/>
      </c>
      <c r="K527" s="35"/>
    </row>
    <row r="528" spans="1:11">
      <c r="A528" s="34" t="str">
        <f t="shared" si="20"/>
        <v/>
      </c>
      <c r="K528" s="35"/>
    </row>
    <row r="529" spans="1:11">
      <c r="A529" s="34" t="str">
        <f t="shared" si="20"/>
        <v/>
      </c>
      <c r="K529" s="35"/>
    </row>
    <row r="530" spans="1:11">
      <c r="A530" s="34" t="str">
        <f t="shared" si="20"/>
        <v/>
      </c>
      <c r="K530" s="35"/>
    </row>
    <row r="531" spans="1:11">
      <c r="A531" s="34" t="str">
        <f t="shared" si="20"/>
        <v/>
      </c>
      <c r="K531" s="35"/>
    </row>
    <row r="532" spans="1:11">
      <c r="A532" s="34" t="str">
        <f t="shared" si="20"/>
        <v/>
      </c>
      <c r="K532" s="35"/>
    </row>
    <row r="533" spans="1:11">
      <c r="A533" s="34" t="str">
        <f t="shared" si="20"/>
        <v/>
      </c>
      <c r="K533" s="35"/>
    </row>
    <row r="534" spans="1:11">
      <c r="A534" s="34" t="str">
        <f t="shared" si="20"/>
        <v/>
      </c>
      <c r="K534" s="35"/>
    </row>
    <row r="535" spans="1:11">
      <c r="A535" s="34" t="str">
        <f t="shared" si="20"/>
        <v/>
      </c>
      <c r="K535" s="35"/>
    </row>
    <row r="536" spans="1:11">
      <c r="A536" s="34" t="str">
        <f t="shared" si="20"/>
        <v/>
      </c>
      <c r="K536" s="35"/>
    </row>
    <row r="537" spans="1:11">
      <c r="A537" s="34" t="str">
        <f t="shared" si="20"/>
        <v/>
      </c>
      <c r="K537" s="35"/>
    </row>
    <row r="538" spans="1:11">
      <c r="A538" s="34" t="str">
        <f t="shared" si="20"/>
        <v/>
      </c>
      <c r="K538" s="35"/>
    </row>
    <row r="539" spans="1:11">
      <c r="A539" s="34" t="str">
        <f t="shared" si="20"/>
        <v/>
      </c>
      <c r="K539" s="35"/>
    </row>
    <row r="540" spans="1:11">
      <c r="A540" s="34" t="str">
        <f t="shared" si="20"/>
        <v/>
      </c>
      <c r="K540" s="35"/>
    </row>
    <row r="541" spans="1:11">
      <c r="A541" s="34" t="str">
        <f t="shared" si="20"/>
        <v/>
      </c>
      <c r="K541" s="35"/>
    </row>
    <row r="542" spans="1:11">
      <c r="A542" s="34" t="str">
        <f t="shared" si="20"/>
        <v/>
      </c>
      <c r="K542" s="35"/>
    </row>
    <row r="543" spans="1:11">
      <c r="A543" s="34" t="str">
        <f t="shared" si="20"/>
        <v/>
      </c>
      <c r="K543" s="35"/>
    </row>
    <row r="544" spans="1:11">
      <c r="A544" s="34" t="str">
        <f t="shared" si="20"/>
        <v/>
      </c>
      <c r="K544" s="35"/>
    </row>
    <row r="545" spans="1:11">
      <c r="A545" s="34" t="str">
        <f t="shared" si="20"/>
        <v/>
      </c>
      <c r="K545" s="35"/>
    </row>
    <row r="546" spans="1:11">
      <c r="A546" s="34" t="str">
        <f t="shared" si="20"/>
        <v/>
      </c>
      <c r="K546" s="35"/>
    </row>
    <row r="547" spans="1:11">
      <c r="A547" s="34" t="str">
        <f t="shared" si="20"/>
        <v/>
      </c>
      <c r="K547" s="35"/>
    </row>
    <row r="548" spans="1:11">
      <c r="A548" s="34" t="str">
        <f t="shared" ref="A548:A611" si="21">C548&amp;E548</f>
        <v/>
      </c>
      <c r="K548" s="35"/>
    </row>
    <row r="549" spans="1:11">
      <c r="A549" s="34" t="str">
        <f t="shared" si="21"/>
        <v/>
      </c>
      <c r="K549" s="35"/>
    </row>
    <row r="550" spans="1:11">
      <c r="A550" s="34" t="str">
        <f t="shared" si="21"/>
        <v/>
      </c>
      <c r="K550" s="35"/>
    </row>
    <row r="551" spans="1:11">
      <c r="A551" s="34" t="str">
        <f t="shared" si="21"/>
        <v/>
      </c>
      <c r="K551" s="35"/>
    </row>
    <row r="552" spans="1:11">
      <c r="A552" s="34" t="str">
        <f t="shared" si="21"/>
        <v/>
      </c>
      <c r="K552" s="35"/>
    </row>
    <row r="553" spans="1:11">
      <c r="A553" s="34" t="str">
        <f t="shared" si="21"/>
        <v/>
      </c>
      <c r="K553" s="35"/>
    </row>
    <row r="554" spans="1:11">
      <c r="A554" s="34" t="str">
        <f t="shared" si="21"/>
        <v/>
      </c>
      <c r="K554" s="35"/>
    </row>
    <row r="555" spans="1:11">
      <c r="A555" s="34" t="str">
        <f t="shared" si="21"/>
        <v/>
      </c>
      <c r="K555" s="35"/>
    </row>
    <row r="556" spans="1:11">
      <c r="A556" s="34" t="str">
        <f t="shared" si="21"/>
        <v/>
      </c>
      <c r="K556" s="35"/>
    </row>
    <row r="557" spans="1:11">
      <c r="A557" s="34" t="str">
        <f t="shared" si="21"/>
        <v/>
      </c>
      <c r="K557" s="35"/>
    </row>
    <row r="558" spans="1:11">
      <c r="A558" s="34" t="str">
        <f t="shared" si="21"/>
        <v/>
      </c>
      <c r="K558" s="35"/>
    </row>
    <row r="559" spans="1:11">
      <c r="A559" s="34" t="str">
        <f t="shared" si="21"/>
        <v/>
      </c>
      <c r="K559" s="35"/>
    </row>
    <row r="560" spans="1:11">
      <c r="A560" s="34" t="str">
        <f t="shared" si="21"/>
        <v/>
      </c>
      <c r="K560" s="35"/>
    </row>
    <row r="561" spans="1:11">
      <c r="A561" s="34" t="str">
        <f t="shared" si="21"/>
        <v/>
      </c>
      <c r="K561" s="35"/>
    </row>
    <row r="562" spans="1:11">
      <c r="A562" s="34" t="str">
        <f t="shared" si="21"/>
        <v/>
      </c>
      <c r="K562" s="35"/>
    </row>
    <row r="563" spans="1:11">
      <c r="A563" s="34" t="str">
        <f t="shared" si="21"/>
        <v/>
      </c>
      <c r="K563" s="35"/>
    </row>
    <row r="564" spans="1:11">
      <c r="A564" s="34" t="str">
        <f t="shared" si="21"/>
        <v/>
      </c>
      <c r="K564" s="35"/>
    </row>
    <row r="565" spans="1:11">
      <c r="A565" s="34" t="str">
        <f t="shared" si="21"/>
        <v/>
      </c>
      <c r="K565" s="35"/>
    </row>
    <row r="566" spans="1:11">
      <c r="A566" s="34" t="str">
        <f t="shared" si="21"/>
        <v/>
      </c>
      <c r="K566" s="35"/>
    </row>
    <row r="567" spans="1:11">
      <c r="A567" s="34" t="str">
        <f t="shared" si="21"/>
        <v/>
      </c>
      <c r="K567" s="35"/>
    </row>
    <row r="568" spans="1:11">
      <c r="A568" s="34" t="str">
        <f t="shared" si="21"/>
        <v/>
      </c>
      <c r="K568" s="35"/>
    </row>
    <row r="569" spans="1:11">
      <c r="A569" s="34" t="str">
        <f t="shared" si="21"/>
        <v/>
      </c>
      <c r="K569" s="35"/>
    </row>
    <row r="570" spans="1:11">
      <c r="A570" s="34" t="str">
        <f t="shared" si="21"/>
        <v/>
      </c>
      <c r="K570" s="35"/>
    </row>
    <row r="571" spans="1:11">
      <c r="A571" s="34" t="str">
        <f t="shared" si="21"/>
        <v/>
      </c>
      <c r="K571" s="35"/>
    </row>
    <row r="572" spans="1:11">
      <c r="A572" s="34" t="str">
        <f t="shared" si="21"/>
        <v/>
      </c>
      <c r="K572" s="35"/>
    </row>
    <row r="573" spans="1:11">
      <c r="A573" s="34" t="str">
        <f t="shared" si="21"/>
        <v/>
      </c>
      <c r="K573" s="35"/>
    </row>
    <row r="574" spans="1:11">
      <c r="A574" s="34" t="str">
        <f t="shared" si="21"/>
        <v/>
      </c>
      <c r="K574" s="35"/>
    </row>
    <row r="575" spans="1:11">
      <c r="A575" s="34" t="str">
        <f t="shared" si="21"/>
        <v/>
      </c>
      <c r="K575" s="35"/>
    </row>
    <row r="576" spans="1:11">
      <c r="A576" s="34" t="str">
        <f t="shared" si="21"/>
        <v/>
      </c>
      <c r="K576" s="35"/>
    </row>
    <row r="577" spans="1:11">
      <c r="A577" s="34" t="str">
        <f t="shared" si="21"/>
        <v/>
      </c>
      <c r="K577" s="35"/>
    </row>
    <row r="578" spans="1:11">
      <c r="A578" s="34" t="str">
        <f t="shared" si="21"/>
        <v/>
      </c>
      <c r="K578" s="35"/>
    </row>
    <row r="579" spans="1:11">
      <c r="A579" s="34" t="str">
        <f t="shared" si="21"/>
        <v/>
      </c>
      <c r="K579" s="35"/>
    </row>
    <row r="580" spans="1:11">
      <c r="A580" s="34" t="str">
        <f t="shared" si="21"/>
        <v/>
      </c>
      <c r="K580" s="35"/>
    </row>
    <row r="581" spans="1:11">
      <c r="A581" s="34" t="str">
        <f t="shared" si="21"/>
        <v/>
      </c>
      <c r="K581" s="35"/>
    </row>
    <row r="582" spans="1:11">
      <c r="A582" s="34" t="str">
        <f t="shared" si="21"/>
        <v/>
      </c>
      <c r="K582" s="35"/>
    </row>
    <row r="583" spans="1:11">
      <c r="A583" s="34" t="str">
        <f t="shared" si="21"/>
        <v/>
      </c>
      <c r="K583" s="35"/>
    </row>
    <row r="584" spans="1:11">
      <c r="A584" s="34" t="str">
        <f t="shared" si="21"/>
        <v/>
      </c>
      <c r="K584" s="35"/>
    </row>
    <row r="585" spans="1:11">
      <c r="A585" s="34" t="str">
        <f t="shared" si="21"/>
        <v/>
      </c>
      <c r="K585" s="35"/>
    </row>
    <row r="586" spans="1:11">
      <c r="A586" s="34" t="str">
        <f t="shared" si="21"/>
        <v/>
      </c>
      <c r="K586" s="35"/>
    </row>
    <row r="587" spans="1:11">
      <c r="A587" s="34" t="str">
        <f t="shared" si="21"/>
        <v/>
      </c>
      <c r="K587" s="35"/>
    </row>
    <row r="588" spans="1:11">
      <c r="A588" s="34" t="str">
        <f t="shared" si="21"/>
        <v/>
      </c>
      <c r="K588" s="35"/>
    </row>
    <row r="589" spans="1:11">
      <c r="A589" s="34" t="str">
        <f t="shared" si="21"/>
        <v/>
      </c>
      <c r="K589" s="35"/>
    </row>
    <row r="590" spans="1:11">
      <c r="A590" s="34" t="str">
        <f t="shared" si="21"/>
        <v/>
      </c>
      <c r="K590" s="35"/>
    </row>
    <row r="591" spans="1:11">
      <c r="A591" s="34" t="str">
        <f t="shared" si="21"/>
        <v/>
      </c>
      <c r="K591" s="35"/>
    </row>
    <row r="592" spans="1:11">
      <c r="A592" s="34" t="str">
        <f t="shared" si="21"/>
        <v/>
      </c>
      <c r="K592" s="35"/>
    </row>
    <row r="593" spans="1:11">
      <c r="A593" s="34" t="str">
        <f t="shared" si="21"/>
        <v/>
      </c>
      <c r="K593" s="35"/>
    </row>
    <row r="594" spans="1:11">
      <c r="A594" s="34" t="str">
        <f t="shared" si="21"/>
        <v/>
      </c>
      <c r="K594" s="35"/>
    </row>
    <row r="595" spans="1:11">
      <c r="A595" s="34" t="str">
        <f t="shared" si="21"/>
        <v/>
      </c>
      <c r="K595" s="35"/>
    </row>
    <row r="596" spans="1:11">
      <c r="A596" s="34" t="str">
        <f t="shared" si="21"/>
        <v/>
      </c>
      <c r="K596" s="35"/>
    </row>
    <row r="597" spans="1:11">
      <c r="A597" s="34" t="str">
        <f t="shared" si="21"/>
        <v/>
      </c>
      <c r="K597" s="35"/>
    </row>
    <row r="598" spans="1:11">
      <c r="A598" s="34" t="str">
        <f t="shared" si="21"/>
        <v/>
      </c>
      <c r="K598" s="35"/>
    </row>
    <row r="599" spans="1:11">
      <c r="A599" s="34" t="str">
        <f t="shared" si="21"/>
        <v/>
      </c>
      <c r="K599" s="35"/>
    </row>
    <row r="600" spans="1:11">
      <c r="A600" s="34" t="str">
        <f t="shared" si="21"/>
        <v/>
      </c>
      <c r="K600" s="35"/>
    </row>
    <row r="601" spans="1:11">
      <c r="A601" s="34" t="str">
        <f t="shared" si="21"/>
        <v/>
      </c>
      <c r="K601" s="35"/>
    </row>
    <row r="602" spans="1:11">
      <c r="A602" s="34" t="str">
        <f t="shared" si="21"/>
        <v/>
      </c>
      <c r="K602" s="35"/>
    </row>
    <row r="603" spans="1:11">
      <c r="A603" s="34" t="str">
        <f t="shared" si="21"/>
        <v/>
      </c>
      <c r="K603" s="35"/>
    </row>
    <row r="604" spans="1:11">
      <c r="A604" s="34" t="str">
        <f t="shared" si="21"/>
        <v/>
      </c>
      <c r="K604" s="35"/>
    </row>
    <row r="605" spans="1:11">
      <c r="A605" s="34" t="str">
        <f t="shared" si="21"/>
        <v/>
      </c>
      <c r="K605" s="35"/>
    </row>
    <row r="606" spans="1:11">
      <c r="A606" s="34" t="str">
        <f t="shared" si="21"/>
        <v/>
      </c>
      <c r="K606" s="35"/>
    </row>
    <row r="607" spans="1:11">
      <c r="A607" s="34" t="str">
        <f t="shared" si="21"/>
        <v/>
      </c>
      <c r="K607" s="35"/>
    </row>
    <row r="608" spans="1:11">
      <c r="A608" s="34" t="str">
        <f t="shared" si="21"/>
        <v/>
      </c>
      <c r="K608" s="35"/>
    </row>
    <row r="609" spans="1:11">
      <c r="A609" s="34" t="str">
        <f t="shared" si="21"/>
        <v/>
      </c>
      <c r="K609" s="35"/>
    </row>
    <row r="610" spans="1:11">
      <c r="A610" s="34" t="str">
        <f t="shared" si="21"/>
        <v/>
      </c>
      <c r="K610" s="35"/>
    </row>
    <row r="611" spans="1:11">
      <c r="A611" s="34" t="str">
        <f t="shared" si="21"/>
        <v/>
      </c>
      <c r="K611" s="35"/>
    </row>
    <row r="612" spans="1:11">
      <c r="A612" s="34" t="str">
        <f t="shared" ref="A612:A675" si="22">C612&amp;E612</f>
        <v/>
      </c>
      <c r="K612" s="35"/>
    </row>
    <row r="613" spans="1:11">
      <c r="A613" s="34" t="str">
        <f t="shared" si="22"/>
        <v/>
      </c>
      <c r="K613" s="35"/>
    </row>
    <row r="614" spans="1:11">
      <c r="A614" s="34" t="str">
        <f t="shared" si="22"/>
        <v/>
      </c>
      <c r="K614" s="35"/>
    </row>
    <row r="615" spans="1:11">
      <c r="A615" s="34" t="str">
        <f t="shared" si="22"/>
        <v/>
      </c>
      <c r="K615" s="35"/>
    </row>
    <row r="616" spans="1:11">
      <c r="A616" s="34" t="str">
        <f t="shared" si="22"/>
        <v/>
      </c>
      <c r="K616" s="35"/>
    </row>
    <row r="617" spans="1:11">
      <c r="A617" s="34" t="str">
        <f t="shared" si="22"/>
        <v/>
      </c>
      <c r="K617" s="35"/>
    </row>
    <row r="618" spans="1:11">
      <c r="A618" s="34" t="str">
        <f t="shared" si="22"/>
        <v/>
      </c>
      <c r="K618" s="35"/>
    </row>
    <row r="619" spans="1:11">
      <c r="A619" s="34" t="str">
        <f t="shared" si="22"/>
        <v/>
      </c>
      <c r="K619" s="35"/>
    </row>
    <row r="620" spans="1:11">
      <c r="A620" s="34" t="str">
        <f t="shared" si="22"/>
        <v/>
      </c>
      <c r="K620" s="35"/>
    </row>
    <row r="621" spans="1:11">
      <c r="A621" s="34" t="str">
        <f t="shared" si="22"/>
        <v/>
      </c>
      <c r="K621" s="35"/>
    </row>
    <row r="622" spans="1:11">
      <c r="A622" s="34" t="str">
        <f t="shared" si="22"/>
        <v/>
      </c>
      <c r="K622" s="35"/>
    </row>
    <row r="623" spans="1:11">
      <c r="A623" s="34" t="str">
        <f t="shared" si="22"/>
        <v/>
      </c>
      <c r="K623" s="35"/>
    </row>
    <row r="624" spans="1:11">
      <c r="A624" s="34" t="str">
        <f t="shared" si="22"/>
        <v/>
      </c>
      <c r="K624" s="35"/>
    </row>
    <row r="625" spans="1:11">
      <c r="A625" s="34" t="str">
        <f t="shared" si="22"/>
        <v/>
      </c>
      <c r="K625" s="35"/>
    </row>
    <row r="626" spans="1:11">
      <c r="A626" s="34" t="str">
        <f t="shared" si="22"/>
        <v/>
      </c>
      <c r="K626" s="35"/>
    </row>
    <row r="627" spans="1:11">
      <c r="A627" s="34" t="str">
        <f t="shared" si="22"/>
        <v/>
      </c>
      <c r="K627" s="35"/>
    </row>
    <row r="628" spans="1:11">
      <c r="A628" s="34" t="str">
        <f t="shared" si="22"/>
        <v/>
      </c>
      <c r="K628" s="35"/>
    </row>
    <row r="629" spans="1:11">
      <c r="A629" s="34" t="str">
        <f t="shared" si="22"/>
        <v/>
      </c>
      <c r="K629" s="35"/>
    </row>
    <row r="630" spans="1:11">
      <c r="A630" s="34" t="str">
        <f t="shared" si="22"/>
        <v/>
      </c>
      <c r="K630" s="35"/>
    </row>
    <row r="631" spans="1:11">
      <c r="A631" s="34" t="str">
        <f t="shared" si="22"/>
        <v/>
      </c>
      <c r="K631" s="35"/>
    </row>
    <row r="632" spans="1:11">
      <c r="A632" s="34" t="str">
        <f t="shared" si="22"/>
        <v/>
      </c>
      <c r="K632" s="35"/>
    </row>
    <row r="633" spans="1:11">
      <c r="A633" s="34" t="str">
        <f t="shared" si="22"/>
        <v/>
      </c>
      <c r="K633" s="35"/>
    </row>
    <row r="634" spans="1:11">
      <c r="A634" s="34" t="str">
        <f t="shared" si="22"/>
        <v/>
      </c>
      <c r="K634" s="35"/>
    </row>
    <row r="635" spans="1:11">
      <c r="A635" s="34" t="str">
        <f t="shared" si="22"/>
        <v/>
      </c>
      <c r="K635" s="35"/>
    </row>
    <row r="636" spans="1:11">
      <c r="A636" s="34" t="str">
        <f t="shared" si="22"/>
        <v/>
      </c>
      <c r="K636" s="35"/>
    </row>
    <row r="637" spans="1:11">
      <c r="A637" s="34" t="str">
        <f t="shared" si="22"/>
        <v/>
      </c>
      <c r="K637" s="35"/>
    </row>
    <row r="638" spans="1:11">
      <c r="A638" s="34" t="str">
        <f t="shared" si="22"/>
        <v/>
      </c>
      <c r="K638" s="35"/>
    </row>
    <row r="639" spans="1:11">
      <c r="A639" s="34" t="str">
        <f t="shared" si="22"/>
        <v/>
      </c>
      <c r="K639" s="35"/>
    </row>
    <row r="640" spans="1:11">
      <c r="A640" s="34" t="str">
        <f t="shared" si="22"/>
        <v/>
      </c>
      <c r="K640" s="35"/>
    </row>
    <row r="641" spans="1:11">
      <c r="A641" s="34" t="str">
        <f t="shared" si="22"/>
        <v/>
      </c>
      <c r="K641" s="35"/>
    </row>
    <row r="642" spans="1:11">
      <c r="A642" s="34" t="str">
        <f t="shared" si="22"/>
        <v/>
      </c>
      <c r="K642" s="35"/>
    </row>
    <row r="643" spans="1:11">
      <c r="A643" s="34" t="str">
        <f t="shared" si="22"/>
        <v/>
      </c>
      <c r="K643" s="35"/>
    </row>
    <row r="644" spans="1:11">
      <c r="A644" s="34" t="str">
        <f t="shared" si="22"/>
        <v/>
      </c>
      <c r="K644" s="35"/>
    </row>
    <row r="645" spans="1:11">
      <c r="A645" s="34" t="str">
        <f t="shared" si="22"/>
        <v/>
      </c>
      <c r="K645" s="35"/>
    </row>
    <row r="646" spans="1:11">
      <c r="A646" s="34" t="str">
        <f t="shared" si="22"/>
        <v/>
      </c>
      <c r="K646" s="35"/>
    </row>
    <row r="647" spans="1:11">
      <c r="A647" s="34" t="str">
        <f t="shared" si="22"/>
        <v/>
      </c>
      <c r="K647" s="35"/>
    </row>
    <row r="648" spans="1:11">
      <c r="A648" s="34" t="str">
        <f t="shared" si="22"/>
        <v/>
      </c>
      <c r="K648" s="35"/>
    </row>
    <row r="649" spans="1:11">
      <c r="A649" s="34" t="str">
        <f t="shared" si="22"/>
        <v/>
      </c>
      <c r="K649" s="35"/>
    </row>
    <row r="650" spans="1:11">
      <c r="A650" s="34" t="str">
        <f t="shared" si="22"/>
        <v/>
      </c>
      <c r="K650" s="35"/>
    </row>
    <row r="651" spans="1:11">
      <c r="A651" s="34" t="str">
        <f t="shared" si="22"/>
        <v/>
      </c>
      <c r="K651" s="35"/>
    </row>
    <row r="652" spans="1:11">
      <c r="A652" s="34" t="str">
        <f t="shared" si="22"/>
        <v/>
      </c>
      <c r="K652" s="35"/>
    </row>
    <row r="653" spans="1:11">
      <c r="A653" s="34" t="str">
        <f t="shared" si="22"/>
        <v/>
      </c>
      <c r="K653" s="35"/>
    </row>
    <row r="654" spans="1:11">
      <c r="A654" s="34" t="str">
        <f t="shared" si="22"/>
        <v/>
      </c>
      <c r="K654" s="35"/>
    </row>
    <row r="655" spans="1:11">
      <c r="A655" s="34" t="str">
        <f t="shared" si="22"/>
        <v/>
      </c>
      <c r="K655" s="35"/>
    </row>
    <row r="656" spans="1:11">
      <c r="A656" s="34" t="str">
        <f t="shared" si="22"/>
        <v/>
      </c>
      <c r="K656" s="35"/>
    </row>
    <row r="657" spans="1:11">
      <c r="A657" s="34" t="str">
        <f t="shared" si="22"/>
        <v/>
      </c>
      <c r="K657" s="35"/>
    </row>
    <row r="658" spans="1:11">
      <c r="A658" s="34" t="str">
        <f t="shared" si="22"/>
        <v/>
      </c>
      <c r="K658" s="35"/>
    </row>
    <row r="659" spans="1:11">
      <c r="A659" s="34" t="str">
        <f t="shared" si="22"/>
        <v/>
      </c>
      <c r="K659" s="35"/>
    </row>
    <row r="660" spans="1:11">
      <c r="A660" s="34" t="str">
        <f t="shared" si="22"/>
        <v/>
      </c>
      <c r="K660" s="35"/>
    </row>
    <row r="661" spans="1:11">
      <c r="A661" s="34" t="str">
        <f t="shared" si="22"/>
        <v/>
      </c>
      <c r="K661" s="35"/>
    </row>
    <row r="662" spans="1:11">
      <c r="A662" s="34" t="str">
        <f t="shared" si="22"/>
        <v/>
      </c>
      <c r="K662" s="35"/>
    </row>
    <row r="663" spans="1:11">
      <c r="A663" s="34" t="str">
        <f t="shared" si="22"/>
        <v/>
      </c>
      <c r="K663" s="35"/>
    </row>
    <row r="664" spans="1:11">
      <c r="A664" s="34" t="str">
        <f t="shared" si="22"/>
        <v/>
      </c>
      <c r="K664" s="35"/>
    </row>
    <row r="665" spans="1:11">
      <c r="A665" s="34" t="str">
        <f t="shared" si="22"/>
        <v/>
      </c>
      <c r="K665" s="35"/>
    </row>
    <row r="666" spans="1:11">
      <c r="A666" s="34" t="str">
        <f t="shared" si="22"/>
        <v/>
      </c>
      <c r="K666" s="35"/>
    </row>
    <row r="667" spans="1:11">
      <c r="A667" s="34" t="str">
        <f t="shared" si="22"/>
        <v/>
      </c>
      <c r="K667" s="35"/>
    </row>
    <row r="668" spans="1:11">
      <c r="A668" s="34" t="str">
        <f t="shared" si="22"/>
        <v/>
      </c>
      <c r="K668" s="35"/>
    </row>
    <row r="669" spans="1:11">
      <c r="A669" s="34" t="str">
        <f t="shared" si="22"/>
        <v/>
      </c>
      <c r="K669" s="35"/>
    </row>
    <row r="670" spans="1:11">
      <c r="A670" s="34" t="str">
        <f t="shared" si="22"/>
        <v/>
      </c>
      <c r="K670" s="35"/>
    </row>
    <row r="671" spans="1:11">
      <c r="A671" s="34" t="str">
        <f t="shared" si="22"/>
        <v/>
      </c>
      <c r="K671" s="35"/>
    </row>
    <row r="672" spans="1:11">
      <c r="A672" s="34" t="str">
        <f t="shared" si="22"/>
        <v/>
      </c>
      <c r="K672" s="35"/>
    </row>
    <row r="673" spans="1:11">
      <c r="A673" s="34" t="str">
        <f t="shared" si="22"/>
        <v/>
      </c>
      <c r="K673" s="35"/>
    </row>
    <row r="674" spans="1:11">
      <c r="A674" s="34" t="str">
        <f t="shared" si="22"/>
        <v/>
      </c>
      <c r="K674" s="35"/>
    </row>
    <row r="675" spans="1:11">
      <c r="A675" s="34" t="str">
        <f t="shared" si="22"/>
        <v/>
      </c>
      <c r="K675" s="35"/>
    </row>
    <row r="676" spans="1:11">
      <c r="A676" s="34" t="str">
        <f t="shared" ref="A676:A739" si="23">C676&amp;E676</f>
        <v/>
      </c>
      <c r="K676" s="35"/>
    </row>
    <row r="677" spans="1:11">
      <c r="A677" s="34" t="str">
        <f t="shared" si="23"/>
        <v/>
      </c>
      <c r="K677" s="35"/>
    </row>
    <row r="678" spans="1:11">
      <c r="A678" s="34" t="str">
        <f t="shared" si="23"/>
        <v/>
      </c>
      <c r="K678" s="35"/>
    </row>
    <row r="679" spans="1:11">
      <c r="A679" s="34" t="str">
        <f t="shared" si="23"/>
        <v/>
      </c>
      <c r="K679" s="35"/>
    </row>
    <row r="680" spans="1:11">
      <c r="A680" s="34" t="str">
        <f t="shared" si="23"/>
        <v/>
      </c>
      <c r="K680" s="35"/>
    </row>
    <row r="681" spans="1:11">
      <c r="A681" s="34" t="str">
        <f t="shared" si="23"/>
        <v/>
      </c>
      <c r="K681" s="35"/>
    </row>
    <row r="682" spans="1:11">
      <c r="A682" s="34" t="str">
        <f t="shared" si="23"/>
        <v/>
      </c>
      <c r="K682" s="35"/>
    </row>
    <row r="683" spans="1:11">
      <c r="A683" s="34" t="str">
        <f t="shared" si="23"/>
        <v/>
      </c>
      <c r="K683" s="35"/>
    </row>
    <row r="684" spans="1:11">
      <c r="A684" s="34" t="str">
        <f t="shared" si="23"/>
        <v/>
      </c>
      <c r="K684" s="35"/>
    </row>
    <row r="685" spans="1:11">
      <c r="A685" s="34" t="str">
        <f t="shared" si="23"/>
        <v/>
      </c>
      <c r="K685" s="35"/>
    </row>
    <row r="686" spans="1:11">
      <c r="A686" s="34" t="str">
        <f t="shared" si="23"/>
        <v/>
      </c>
      <c r="K686" s="35"/>
    </row>
    <row r="687" spans="1:11">
      <c r="A687" s="34" t="str">
        <f t="shared" si="23"/>
        <v/>
      </c>
      <c r="K687" s="35"/>
    </row>
    <row r="688" spans="1:11">
      <c r="A688" s="34" t="str">
        <f t="shared" si="23"/>
        <v/>
      </c>
      <c r="K688" s="35"/>
    </row>
    <row r="689" spans="1:11">
      <c r="A689" s="34" t="str">
        <f t="shared" si="23"/>
        <v/>
      </c>
      <c r="K689" s="35"/>
    </row>
    <row r="690" spans="1:11">
      <c r="A690" s="34" t="str">
        <f t="shared" si="23"/>
        <v/>
      </c>
      <c r="K690" s="35"/>
    </row>
    <row r="691" spans="1:11">
      <c r="A691" s="34" t="str">
        <f t="shared" si="23"/>
        <v/>
      </c>
      <c r="K691" s="35"/>
    </row>
    <row r="692" spans="1:11">
      <c r="A692" s="34" t="str">
        <f t="shared" si="23"/>
        <v/>
      </c>
      <c r="K692" s="35"/>
    </row>
    <row r="693" spans="1:11">
      <c r="A693" s="34" t="str">
        <f t="shared" si="23"/>
        <v/>
      </c>
      <c r="K693" s="35"/>
    </row>
    <row r="694" spans="1:11">
      <c r="A694" s="34" t="str">
        <f t="shared" si="23"/>
        <v/>
      </c>
      <c r="K694" s="35"/>
    </row>
    <row r="695" spans="1:11">
      <c r="A695" s="34" t="str">
        <f t="shared" si="23"/>
        <v/>
      </c>
      <c r="K695" s="35"/>
    </row>
    <row r="696" spans="1:11">
      <c r="A696" s="34" t="str">
        <f t="shared" si="23"/>
        <v/>
      </c>
      <c r="K696" s="35"/>
    </row>
    <row r="697" spans="1:11">
      <c r="A697" s="34" t="str">
        <f t="shared" si="23"/>
        <v/>
      </c>
      <c r="K697" s="35"/>
    </row>
    <row r="698" spans="1:11">
      <c r="A698" s="34" t="str">
        <f t="shared" si="23"/>
        <v/>
      </c>
      <c r="K698" s="35"/>
    </row>
    <row r="699" spans="1:11">
      <c r="A699" s="34" t="str">
        <f t="shared" si="23"/>
        <v/>
      </c>
      <c r="K699" s="35"/>
    </row>
    <row r="700" spans="1:11">
      <c r="A700" s="34" t="str">
        <f t="shared" si="23"/>
        <v/>
      </c>
      <c r="K700" s="35"/>
    </row>
    <row r="701" spans="1:11">
      <c r="A701" s="34" t="str">
        <f t="shared" si="23"/>
        <v/>
      </c>
      <c r="K701" s="35"/>
    </row>
    <row r="702" spans="1:11">
      <c r="A702" s="34" t="str">
        <f t="shared" si="23"/>
        <v/>
      </c>
      <c r="K702" s="35"/>
    </row>
    <row r="703" spans="1:11">
      <c r="A703" s="34" t="str">
        <f t="shared" si="23"/>
        <v/>
      </c>
      <c r="K703" s="35"/>
    </row>
    <row r="704" spans="1:11">
      <c r="A704" s="34" t="str">
        <f t="shared" si="23"/>
        <v/>
      </c>
      <c r="K704" s="35"/>
    </row>
    <row r="705" spans="1:11">
      <c r="A705" s="34" t="str">
        <f t="shared" si="23"/>
        <v/>
      </c>
      <c r="K705" s="35"/>
    </row>
    <row r="706" spans="1:11">
      <c r="A706" s="34" t="str">
        <f t="shared" si="23"/>
        <v/>
      </c>
      <c r="K706" s="35"/>
    </row>
    <row r="707" spans="1:11">
      <c r="A707" s="34" t="str">
        <f t="shared" si="23"/>
        <v/>
      </c>
      <c r="K707" s="35"/>
    </row>
    <row r="708" spans="1:11">
      <c r="A708" s="34" t="str">
        <f t="shared" si="23"/>
        <v/>
      </c>
      <c r="K708" s="35"/>
    </row>
    <row r="709" spans="1:11">
      <c r="A709" s="34" t="str">
        <f t="shared" si="23"/>
        <v/>
      </c>
      <c r="K709" s="35"/>
    </row>
    <row r="710" spans="1:11">
      <c r="A710" s="34" t="str">
        <f t="shared" si="23"/>
        <v/>
      </c>
      <c r="K710" s="35"/>
    </row>
    <row r="711" spans="1:11">
      <c r="A711" s="34" t="str">
        <f t="shared" si="23"/>
        <v/>
      </c>
      <c r="K711" s="35"/>
    </row>
    <row r="712" spans="1:11">
      <c r="A712" s="34" t="str">
        <f t="shared" si="23"/>
        <v/>
      </c>
      <c r="K712" s="35"/>
    </row>
    <row r="713" spans="1:11">
      <c r="A713" s="34" t="str">
        <f t="shared" si="23"/>
        <v/>
      </c>
      <c r="K713" s="35"/>
    </row>
    <row r="714" spans="1:11">
      <c r="A714" s="34" t="str">
        <f t="shared" si="23"/>
        <v/>
      </c>
      <c r="K714" s="35"/>
    </row>
    <row r="715" spans="1:11">
      <c r="A715" s="34" t="str">
        <f t="shared" si="23"/>
        <v/>
      </c>
      <c r="K715" s="35"/>
    </row>
    <row r="716" spans="1:11">
      <c r="A716" s="34" t="str">
        <f t="shared" si="23"/>
        <v/>
      </c>
      <c r="K716" s="35"/>
    </row>
    <row r="717" spans="1:11">
      <c r="A717" s="34" t="str">
        <f t="shared" si="23"/>
        <v/>
      </c>
      <c r="K717" s="35"/>
    </row>
    <row r="718" spans="1:11">
      <c r="A718" s="34" t="str">
        <f t="shared" si="23"/>
        <v/>
      </c>
      <c r="K718" s="35"/>
    </row>
    <row r="719" spans="1:11">
      <c r="A719" s="34" t="str">
        <f t="shared" si="23"/>
        <v/>
      </c>
      <c r="K719" s="35"/>
    </row>
    <row r="720" spans="1:11">
      <c r="A720" s="34" t="str">
        <f t="shared" si="23"/>
        <v/>
      </c>
      <c r="K720" s="35"/>
    </row>
    <row r="721" spans="1:11">
      <c r="A721" s="34" t="str">
        <f t="shared" si="23"/>
        <v/>
      </c>
      <c r="K721" s="35"/>
    </row>
    <row r="722" spans="1:11">
      <c r="A722" s="34" t="str">
        <f t="shared" si="23"/>
        <v/>
      </c>
      <c r="K722" s="35"/>
    </row>
    <row r="723" spans="1:11">
      <c r="A723" s="34" t="str">
        <f t="shared" si="23"/>
        <v/>
      </c>
      <c r="K723" s="35"/>
    </row>
    <row r="724" spans="1:11">
      <c r="A724" s="34" t="str">
        <f t="shared" si="23"/>
        <v/>
      </c>
      <c r="K724" s="35"/>
    </row>
    <row r="725" spans="1:11">
      <c r="A725" s="34" t="str">
        <f t="shared" si="23"/>
        <v/>
      </c>
      <c r="K725" s="35"/>
    </row>
    <row r="726" spans="1:11">
      <c r="A726" s="34" t="str">
        <f t="shared" si="23"/>
        <v/>
      </c>
      <c r="K726" s="35"/>
    </row>
    <row r="727" spans="1:11">
      <c r="A727" s="34" t="str">
        <f t="shared" si="23"/>
        <v/>
      </c>
      <c r="K727" s="35"/>
    </row>
    <row r="728" spans="1:11">
      <c r="A728" s="34" t="str">
        <f t="shared" si="23"/>
        <v/>
      </c>
      <c r="K728" s="35"/>
    </row>
    <row r="729" spans="1:11">
      <c r="A729" s="34" t="str">
        <f t="shared" si="23"/>
        <v/>
      </c>
      <c r="K729" s="35"/>
    </row>
    <row r="730" spans="1:11">
      <c r="A730" s="34" t="str">
        <f t="shared" si="23"/>
        <v/>
      </c>
      <c r="K730" s="35"/>
    </row>
    <row r="731" spans="1:11">
      <c r="A731" s="34" t="str">
        <f t="shared" si="23"/>
        <v/>
      </c>
      <c r="K731" s="35"/>
    </row>
    <row r="732" spans="1:11">
      <c r="A732" s="34" t="str">
        <f t="shared" si="23"/>
        <v/>
      </c>
      <c r="K732" s="35"/>
    </row>
    <row r="733" spans="1:11">
      <c r="A733" s="34" t="str">
        <f t="shared" si="23"/>
        <v/>
      </c>
      <c r="K733" s="35"/>
    </row>
    <row r="734" spans="1:11">
      <c r="A734" s="34" t="str">
        <f t="shared" si="23"/>
        <v/>
      </c>
      <c r="K734" s="35"/>
    </row>
    <row r="735" spans="1:11">
      <c r="A735" s="34" t="str">
        <f t="shared" si="23"/>
        <v/>
      </c>
      <c r="K735" s="35"/>
    </row>
    <row r="736" spans="1:11">
      <c r="A736" s="34" t="str">
        <f t="shared" si="23"/>
        <v/>
      </c>
      <c r="K736" s="35"/>
    </row>
    <row r="737" spans="1:11">
      <c r="A737" s="34" t="str">
        <f t="shared" si="23"/>
        <v/>
      </c>
      <c r="K737" s="35"/>
    </row>
    <row r="738" spans="1:11">
      <c r="A738" s="34" t="str">
        <f t="shared" si="23"/>
        <v/>
      </c>
      <c r="K738" s="35"/>
    </row>
    <row r="739" spans="1:11">
      <c r="A739" s="34" t="str">
        <f t="shared" si="23"/>
        <v/>
      </c>
      <c r="K739" s="35"/>
    </row>
    <row r="740" spans="1:11">
      <c r="A740" s="34" t="str">
        <f t="shared" ref="A740:A803" si="24">C740&amp;E740</f>
        <v/>
      </c>
      <c r="K740" s="35"/>
    </row>
    <row r="741" spans="1:11">
      <c r="A741" s="34" t="str">
        <f t="shared" si="24"/>
        <v/>
      </c>
      <c r="K741" s="35"/>
    </row>
    <row r="742" spans="1:11">
      <c r="A742" s="34" t="str">
        <f t="shared" si="24"/>
        <v/>
      </c>
      <c r="K742" s="35"/>
    </row>
    <row r="743" spans="1:11">
      <c r="A743" s="34" t="str">
        <f t="shared" si="24"/>
        <v/>
      </c>
      <c r="K743" s="35"/>
    </row>
    <row r="744" spans="1:11">
      <c r="A744" s="34" t="str">
        <f t="shared" si="24"/>
        <v/>
      </c>
      <c r="K744" s="35"/>
    </row>
    <row r="745" spans="1:11">
      <c r="A745" s="34" t="str">
        <f t="shared" si="24"/>
        <v/>
      </c>
      <c r="K745" s="35"/>
    </row>
    <row r="746" spans="1:11">
      <c r="A746" s="34" t="str">
        <f t="shared" si="24"/>
        <v/>
      </c>
      <c r="K746" s="35"/>
    </row>
    <row r="747" spans="1:11">
      <c r="A747" s="34" t="str">
        <f t="shared" si="24"/>
        <v/>
      </c>
      <c r="K747" s="35"/>
    </row>
    <row r="748" spans="1:11">
      <c r="A748" s="34" t="str">
        <f t="shared" si="24"/>
        <v/>
      </c>
      <c r="K748" s="35"/>
    </row>
    <row r="749" spans="1:11">
      <c r="A749" s="34" t="str">
        <f t="shared" si="24"/>
        <v/>
      </c>
      <c r="K749" s="35"/>
    </row>
    <row r="750" spans="1:11">
      <c r="A750" s="34" t="str">
        <f t="shared" si="24"/>
        <v/>
      </c>
      <c r="K750" s="35"/>
    </row>
    <row r="751" spans="1:11">
      <c r="A751" s="34" t="str">
        <f t="shared" si="24"/>
        <v/>
      </c>
      <c r="K751" s="35"/>
    </row>
    <row r="752" spans="1:11">
      <c r="A752" s="34" t="str">
        <f t="shared" si="24"/>
        <v/>
      </c>
      <c r="K752" s="35"/>
    </row>
    <row r="753" spans="1:11">
      <c r="A753" s="34" t="str">
        <f t="shared" si="24"/>
        <v/>
      </c>
      <c r="K753" s="35"/>
    </row>
    <row r="754" spans="1:11">
      <c r="A754" s="34" t="str">
        <f t="shared" si="24"/>
        <v/>
      </c>
      <c r="K754" s="35"/>
    </row>
    <row r="755" spans="1:11">
      <c r="A755" s="34" t="str">
        <f t="shared" si="24"/>
        <v/>
      </c>
      <c r="K755" s="35"/>
    </row>
    <row r="756" spans="1:11">
      <c r="A756" s="34" t="str">
        <f t="shared" si="24"/>
        <v/>
      </c>
      <c r="K756" s="35"/>
    </row>
    <row r="757" spans="1:11">
      <c r="A757" s="34" t="str">
        <f t="shared" si="24"/>
        <v/>
      </c>
      <c r="K757" s="35"/>
    </row>
    <row r="758" spans="1:11">
      <c r="A758" s="34" t="str">
        <f t="shared" si="24"/>
        <v/>
      </c>
      <c r="K758" s="35"/>
    </row>
    <row r="759" spans="1:11">
      <c r="A759" s="34" t="str">
        <f t="shared" si="24"/>
        <v/>
      </c>
      <c r="K759" s="35"/>
    </row>
    <row r="760" spans="1:11">
      <c r="A760" s="34" t="str">
        <f t="shared" si="24"/>
        <v/>
      </c>
      <c r="K760" s="35"/>
    </row>
    <row r="761" spans="1:11">
      <c r="A761" s="34" t="str">
        <f t="shared" si="24"/>
        <v/>
      </c>
      <c r="K761" s="35"/>
    </row>
    <row r="762" spans="1:11">
      <c r="A762" s="34" t="str">
        <f t="shared" si="24"/>
        <v/>
      </c>
      <c r="K762" s="35"/>
    </row>
    <row r="763" spans="1:11">
      <c r="A763" s="34" t="str">
        <f t="shared" si="24"/>
        <v/>
      </c>
      <c r="K763" s="35"/>
    </row>
    <row r="764" spans="1:11">
      <c r="A764" s="34" t="str">
        <f t="shared" si="24"/>
        <v/>
      </c>
      <c r="K764" s="35"/>
    </row>
    <row r="765" spans="1:11">
      <c r="A765" s="34" t="str">
        <f t="shared" si="24"/>
        <v/>
      </c>
      <c r="K765" s="35"/>
    </row>
    <row r="766" spans="1:11">
      <c r="A766" s="34" t="str">
        <f t="shared" si="24"/>
        <v/>
      </c>
      <c r="K766" s="35"/>
    </row>
    <row r="767" spans="1:11">
      <c r="A767" s="34" t="str">
        <f t="shared" si="24"/>
        <v/>
      </c>
      <c r="K767" s="35"/>
    </row>
    <row r="768" spans="1:11">
      <c r="A768" s="34" t="str">
        <f t="shared" si="24"/>
        <v/>
      </c>
      <c r="K768" s="35"/>
    </row>
    <row r="769" spans="1:11">
      <c r="A769" s="34" t="str">
        <f t="shared" si="24"/>
        <v/>
      </c>
      <c r="K769" s="35"/>
    </row>
    <row r="770" spans="1:11">
      <c r="A770" s="34" t="str">
        <f t="shared" si="24"/>
        <v/>
      </c>
      <c r="K770" s="35"/>
    </row>
    <row r="771" spans="1:11">
      <c r="A771" s="34" t="str">
        <f t="shared" si="24"/>
        <v/>
      </c>
      <c r="K771" s="35"/>
    </row>
    <row r="772" spans="1:11">
      <c r="A772" s="34" t="str">
        <f t="shared" si="24"/>
        <v/>
      </c>
      <c r="K772" s="35"/>
    </row>
    <row r="773" spans="1:11">
      <c r="A773" s="34" t="str">
        <f t="shared" si="24"/>
        <v/>
      </c>
      <c r="K773" s="35"/>
    </row>
    <row r="774" spans="1:11">
      <c r="A774" s="34" t="str">
        <f t="shared" si="24"/>
        <v/>
      </c>
      <c r="K774" s="35"/>
    </row>
    <row r="775" spans="1:11">
      <c r="A775" s="34" t="str">
        <f t="shared" si="24"/>
        <v/>
      </c>
      <c r="K775" s="35"/>
    </row>
    <row r="776" spans="1:11">
      <c r="A776" s="34" t="str">
        <f t="shared" si="24"/>
        <v/>
      </c>
      <c r="K776" s="35"/>
    </row>
    <row r="777" spans="1:11">
      <c r="A777" s="34" t="str">
        <f t="shared" si="24"/>
        <v/>
      </c>
      <c r="K777" s="35"/>
    </row>
    <row r="778" spans="1:11">
      <c r="A778" s="34" t="str">
        <f t="shared" si="24"/>
        <v/>
      </c>
      <c r="K778" s="35"/>
    </row>
    <row r="779" spans="1:11">
      <c r="A779" s="34" t="str">
        <f t="shared" si="24"/>
        <v/>
      </c>
      <c r="K779" s="35"/>
    </row>
    <row r="780" spans="1:11">
      <c r="A780" s="34" t="str">
        <f t="shared" si="24"/>
        <v/>
      </c>
      <c r="K780" s="35"/>
    </row>
    <row r="781" spans="1:11">
      <c r="A781" s="34" t="str">
        <f t="shared" si="24"/>
        <v/>
      </c>
      <c r="K781" s="35"/>
    </row>
    <row r="782" spans="1:11">
      <c r="A782" s="34" t="str">
        <f t="shared" si="24"/>
        <v/>
      </c>
      <c r="K782" s="35"/>
    </row>
    <row r="783" spans="1:11">
      <c r="A783" s="34" t="str">
        <f t="shared" si="24"/>
        <v/>
      </c>
      <c r="K783" s="35"/>
    </row>
    <row r="784" spans="1:11">
      <c r="A784" s="34" t="str">
        <f t="shared" si="24"/>
        <v/>
      </c>
      <c r="K784" s="35"/>
    </row>
    <row r="785" spans="1:11">
      <c r="A785" s="34" t="str">
        <f t="shared" si="24"/>
        <v/>
      </c>
      <c r="K785" s="35"/>
    </row>
    <row r="786" spans="1:11">
      <c r="A786" s="34" t="str">
        <f t="shared" si="24"/>
        <v/>
      </c>
      <c r="K786" s="35"/>
    </row>
    <row r="787" spans="1:11">
      <c r="A787" s="34" t="str">
        <f t="shared" si="24"/>
        <v/>
      </c>
      <c r="K787" s="35"/>
    </row>
    <row r="788" spans="1:11">
      <c r="A788" s="34" t="str">
        <f t="shared" si="24"/>
        <v/>
      </c>
      <c r="K788" s="35"/>
    </row>
    <row r="789" spans="1:11">
      <c r="A789" s="34" t="str">
        <f t="shared" si="24"/>
        <v/>
      </c>
      <c r="K789" s="35"/>
    </row>
    <row r="790" spans="1:11">
      <c r="A790" s="34" t="str">
        <f t="shared" si="24"/>
        <v/>
      </c>
      <c r="K790" s="35"/>
    </row>
    <row r="791" spans="1:11">
      <c r="A791" s="34" t="str">
        <f t="shared" si="24"/>
        <v/>
      </c>
      <c r="K791" s="35"/>
    </row>
    <row r="792" spans="1:11">
      <c r="A792" s="34" t="str">
        <f t="shared" si="24"/>
        <v/>
      </c>
      <c r="K792" s="35"/>
    </row>
    <row r="793" spans="1:11">
      <c r="A793" s="34" t="str">
        <f t="shared" si="24"/>
        <v/>
      </c>
      <c r="K793" s="35"/>
    </row>
    <row r="794" spans="1:11">
      <c r="A794" s="34" t="str">
        <f t="shared" si="24"/>
        <v/>
      </c>
      <c r="K794" s="35"/>
    </row>
    <row r="795" spans="1:11">
      <c r="A795" s="34" t="str">
        <f t="shared" si="24"/>
        <v/>
      </c>
      <c r="K795" s="35"/>
    </row>
    <row r="796" spans="1:11">
      <c r="A796" s="34" t="str">
        <f t="shared" si="24"/>
        <v/>
      </c>
      <c r="K796" s="35"/>
    </row>
    <row r="797" spans="1:11">
      <c r="A797" s="34" t="str">
        <f t="shared" si="24"/>
        <v/>
      </c>
      <c r="K797" s="35"/>
    </row>
    <row r="798" spans="1:11">
      <c r="A798" s="34" t="str">
        <f t="shared" si="24"/>
        <v/>
      </c>
      <c r="K798" s="35"/>
    </row>
    <row r="799" spans="1:11">
      <c r="A799" s="34" t="str">
        <f t="shared" si="24"/>
        <v/>
      </c>
      <c r="K799" s="35"/>
    </row>
    <row r="800" spans="1:11">
      <c r="A800" s="34" t="str">
        <f t="shared" si="24"/>
        <v/>
      </c>
      <c r="K800" s="35"/>
    </row>
    <row r="801" spans="1:11">
      <c r="A801" s="34" t="str">
        <f t="shared" si="24"/>
        <v/>
      </c>
      <c r="K801" s="35"/>
    </row>
    <row r="802" spans="1:11">
      <c r="A802" s="34" t="str">
        <f t="shared" si="24"/>
        <v/>
      </c>
      <c r="K802" s="35"/>
    </row>
    <row r="803" spans="1:11">
      <c r="A803" s="34" t="str">
        <f t="shared" si="24"/>
        <v/>
      </c>
      <c r="K803" s="35"/>
    </row>
    <row r="804" spans="1:11">
      <c r="A804" s="34" t="str">
        <f t="shared" ref="A804:A867" si="25">C804&amp;E804</f>
        <v/>
      </c>
      <c r="K804" s="35"/>
    </row>
    <row r="805" spans="1:11">
      <c r="A805" s="34" t="str">
        <f t="shared" si="25"/>
        <v/>
      </c>
      <c r="K805" s="35"/>
    </row>
    <row r="806" spans="1:11">
      <c r="A806" s="34" t="str">
        <f t="shared" si="25"/>
        <v/>
      </c>
      <c r="K806" s="35"/>
    </row>
    <row r="807" spans="1:11">
      <c r="A807" s="34" t="str">
        <f t="shared" si="25"/>
        <v/>
      </c>
      <c r="K807" s="35"/>
    </row>
    <row r="808" spans="1:11">
      <c r="A808" s="34" t="str">
        <f t="shared" si="25"/>
        <v/>
      </c>
      <c r="K808" s="35"/>
    </row>
    <row r="809" spans="1:11">
      <c r="A809" s="34" t="str">
        <f t="shared" si="25"/>
        <v/>
      </c>
      <c r="K809" s="35"/>
    </row>
    <row r="810" spans="1:11">
      <c r="A810" s="34" t="str">
        <f t="shared" si="25"/>
        <v/>
      </c>
      <c r="K810" s="35"/>
    </row>
    <row r="811" spans="1:11">
      <c r="A811" s="34" t="str">
        <f t="shared" si="25"/>
        <v/>
      </c>
      <c r="K811" s="35"/>
    </row>
    <row r="812" spans="1:11">
      <c r="A812" s="34" t="str">
        <f t="shared" si="25"/>
        <v/>
      </c>
      <c r="K812" s="35"/>
    </row>
    <row r="813" spans="1:11">
      <c r="A813" s="34" t="str">
        <f t="shared" si="25"/>
        <v/>
      </c>
      <c r="K813" s="35"/>
    </row>
    <row r="814" spans="1:11">
      <c r="A814" s="34" t="str">
        <f t="shared" si="25"/>
        <v/>
      </c>
      <c r="K814" s="35"/>
    </row>
    <row r="815" spans="1:11">
      <c r="A815" s="34" t="str">
        <f t="shared" si="25"/>
        <v/>
      </c>
      <c r="K815" s="35"/>
    </row>
    <row r="816" spans="1:11">
      <c r="A816" s="34" t="str">
        <f t="shared" si="25"/>
        <v/>
      </c>
      <c r="K816" s="35"/>
    </row>
    <row r="817" spans="1:11">
      <c r="A817" s="34" t="str">
        <f t="shared" si="25"/>
        <v/>
      </c>
      <c r="K817" s="35"/>
    </row>
    <row r="818" spans="1:11">
      <c r="A818" s="34" t="str">
        <f t="shared" si="25"/>
        <v/>
      </c>
      <c r="K818" s="35"/>
    </row>
    <row r="819" spans="1:11">
      <c r="A819" s="34" t="str">
        <f t="shared" si="25"/>
        <v/>
      </c>
      <c r="K819" s="35"/>
    </row>
    <row r="820" spans="1:11">
      <c r="A820" s="34" t="str">
        <f t="shared" si="25"/>
        <v/>
      </c>
      <c r="K820" s="35"/>
    </row>
    <row r="821" spans="1:11">
      <c r="A821" s="34" t="str">
        <f t="shared" si="25"/>
        <v/>
      </c>
      <c r="K821" s="35"/>
    </row>
    <row r="822" spans="1:11">
      <c r="A822" s="34" t="str">
        <f t="shared" si="25"/>
        <v/>
      </c>
      <c r="K822" s="35"/>
    </row>
    <row r="823" spans="1:11">
      <c r="A823" s="34" t="str">
        <f t="shared" si="25"/>
        <v/>
      </c>
      <c r="K823" s="35"/>
    </row>
    <row r="824" spans="1:11">
      <c r="A824" s="34" t="str">
        <f t="shared" si="25"/>
        <v/>
      </c>
      <c r="K824" s="35"/>
    </row>
    <row r="825" spans="1:11">
      <c r="A825" s="34" t="str">
        <f t="shared" si="25"/>
        <v/>
      </c>
      <c r="K825" s="35"/>
    </row>
    <row r="826" spans="1:11">
      <c r="A826" s="34" t="str">
        <f t="shared" si="25"/>
        <v/>
      </c>
      <c r="K826" s="35"/>
    </row>
    <row r="827" spans="1:11">
      <c r="A827" s="34" t="str">
        <f t="shared" si="25"/>
        <v/>
      </c>
      <c r="K827" s="35"/>
    </row>
    <row r="828" spans="1:11">
      <c r="A828" s="34" t="str">
        <f t="shared" si="25"/>
        <v/>
      </c>
      <c r="K828" s="35"/>
    </row>
    <row r="829" spans="1:11">
      <c r="A829" s="34" t="str">
        <f t="shared" si="25"/>
        <v/>
      </c>
      <c r="K829" s="35"/>
    </row>
    <row r="830" spans="1:11">
      <c r="A830" s="34" t="str">
        <f t="shared" si="25"/>
        <v/>
      </c>
      <c r="K830" s="35"/>
    </row>
    <row r="831" spans="1:11">
      <c r="A831" s="34" t="str">
        <f t="shared" si="25"/>
        <v/>
      </c>
      <c r="K831" s="35"/>
    </row>
    <row r="832" spans="1:11">
      <c r="A832" s="34" t="str">
        <f t="shared" si="25"/>
        <v/>
      </c>
      <c r="K832" s="35"/>
    </row>
    <row r="833" spans="1:11">
      <c r="A833" s="34" t="str">
        <f t="shared" si="25"/>
        <v/>
      </c>
      <c r="K833" s="35"/>
    </row>
    <row r="834" spans="1:11">
      <c r="A834" s="34" t="str">
        <f t="shared" si="25"/>
        <v/>
      </c>
      <c r="K834" s="35"/>
    </row>
    <row r="835" spans="1:11">
      <c r="A835" s="34" t="str">
        <f t="shared" si="25"/>
        <v/>
      </c>
      <c r="K835" s="35"/>
    </row>
    <row r="836" spans="1:11">
      <c r="A836" s="34" t="str">
        <f t="shared" si="25"/>
        <v/>
      </c>
      <c r="K836" s="35"/>
    </row>
    <row r="837" spans="1:11">
      <c r="A837" s="34" t="str">
        <f t="shared" si="25"/>
        <v/>
      </c>
      <c r="K837" s="35"/>
    </row>
    <row r="838" spans="1:11">
      <c r="A838" s="34" t="str">
        <f t="shared" si="25"/>
        <v/>
      </c>
      <c r="K838" s="35"/>
    </row>
    <row r="839" spans="1:11">
      <c r="A839" s="34" t="str">
        <f t="shared" si="25"/>
        <v/>
      </c>
      <c r="K839" s="35"/>
    </row>
    <row r="840" spans="1:11">
      <c r="A840" s="34" t="str">
        <f t="shared" si="25"/>
        <v/>
      </c>
      <c r="K840" s="35"/>
    </row>
    <row r="841" spans="1:11">
      <c r="A841" s="34" t="str">
        <f t="shared" si="25"/>
        <v/>
      </c>
      <c r="K841" s="35"/>
    </row>
    <row r="842" spans="1:11">
      <c r="A842" s="34" t="str">
        <f t="shared" si="25"/>
        <v/>
      </c>
      <c r="K842" s="35"/>
    </row>
    <row r="843" spans="1:11">
      <c r="A843" s="34" t="str">
        <f t="shared" si="25"/>
        <v/>
      </c>
      <c r="K843" s="35"/>
    </row>
    <row r="844" spans="1:11">
      <c r="A844" s="34" t="str">
        <f t="shared" si="25"/>
        <v/>
      </c>
      <c r="K844" s="35"/>
    </row>
    <row r="845" spans="1:11">
      <c r="A845" s="34" t="str">
        <f t="shared" si="25"/>
        <v/>
      </c>
      <c r="K845" s="35"/>
    </row>
    <row r="846" spans="1:11">
      <c r="A846" s="34" t="str">
        <f t="shared" si="25"/>
        <v/>
      </c>
      <c r="K846" s="35"/>
    </row>
    <row r="847" spans="1:11">
      <c r="A847" s="34" t="str">
        <f t="shared" si="25"/>
        <v/>
      </c>
      <c r="K847" s="35"/>
    </row>
    <row r="848" spans="1:11">
      <c r="A848" s="34" t="str">
        <f t="shared" si="25"/>
        <v/>
      </c>
      <c r="K848" s="35"/>
    </row>
    <row r="849" spans="1:11">
      <c r="A849" s="34" t="str">
        <f t="shared" si="25"/>
        <v/>
      </c>
      <c r="K849" s="35"/>
    </row>
    <row r="850" spans="1:11">
      <c r="A850" s="34" t="str">
        <f t="shared" si="25"/>
        <v/>
      </c>
      <c r="K850" s="35"/>
    </row>
    <row r="851" spans="1:11">
      <c r="A851" s="34" t="str">
        <f t="shared" si="25"/>
        <v/>
      </c>
      <c r="K851" s="35"/>
    </row>
    <row r="852" spans="1:11">
      <c r="A852" s="34" t="str">
        <f t="shared" si="25"/>
        <v/>
      </c>
      <c r="K852" s="35"/>
    </row>
    <row r="853" spans="1:11">
      <c r="A853" s="34" t="str">
        <f t="shared" si="25"/>
        <v/>
      </c>
      <c r="K853" s="35"/>
    </row>
    <row r="854" spans="1:11">
      <c r="A854" s="34" t="str">
        <f t="shared" si="25"/>
        <v/>
      </c>
      <c r="K854" s="35"/>
    </row>
    <row r="855" spans="1:11">
      <c r="A855" s="34" t="str">
        <f t="shared" si="25"/>
        <v/>
      </c>
      <c r="K855" s="35"/>
    </row>
    <row r="856" spans="1:11">
      <c r="A856" s="34" t="str">
        <f t="shared" si="25"/>
        <v/>
      </c>
      <c r="K856" s="35"/>
    </row>
    <row r="857" spans="1:11">
      <c r="A857" s="34" t="str">
        <f t="shared" si="25"/>
        <v/>
      </c>
      <c r="K857" s="35"/>
    </row>
    <row r="858" spans="1:11">
      <c r="A858" s="34" t="str">
        <f t="shared" si="25"/>
        <v/>
      </c>
      <c r="K858" s="35"/>
    </row>
    <row r="859" spans="1:11">
      <c r="A859" s="34" t="str">
        <f t="shared" si="25"/>
        <v/>
      </c>
      <c r="K859" s="35"/>
    </row>
    <row r="860" spans="1:11">
      <c r="A860" s="34" t="str">
        <f t="shared" si="25"/>
        <v/>
      </c>
      <c r="K860" s="35"/>
    </row>
    <row r="861" spans="1:11">
      <c r="A861" s="34" t="str">
        <f t="shared" si="25"/>
        <v/>
      </c>
      <c r="K861" s="35"/>
    </row>
    <row r="862" spans="1:11">
      <c r="A862" s="34" t="str">
        <f t="shared" si="25"/>
        <v/>
      </c>
      <c r="K862" s="35"/>
    </row>
    <row r="863" spans="1:11">
      <c r="A863" s="34" t="str">
        <f t="shared" si="25"/>
        <v/>
      </c>
      <c r="K863" s="35"/>
    </row>
    <row r="864" spans="1:11">
      <c r="A864" s="34" t="str">
        <f t="shared" si="25"/>
        <v/>
      </c>
      <c r="K864" s="35"/>
    </row>
    <row r="865" spans="1:11">
      <c r="A865" s="34" t="str">
        <f t="shared" si="25"/>
        <v/>
      </c>
      <c r="K865" s="35"/>
    </row>
    <row r="866" spans="1:11">
      <c r="A866" s="34" t="str">
        <f t="shared" si="25"/>
        <v/>
      </c>
      <c r="K866" s="35"/>
    </row>
    <row r="867" spans="1:11">
      <c r="A867" s="34" t="str">
        <f t="shared" si="25"/>
        <v/>
      </c>
      <c r="K867" s="35"/>
    </row>
    <row r="868" spans="1:11">
      <c r="A868" s="34" t="str">
        <f t="shared" ref="A868:A931" si="26">C868&amp;E868</f>
        <v/>
      </c>
      <c r="K868" s="35"/>
    </row>
    <row r="869" spans="1:11">
      <c r="A869" s="34" t="str">
        <f t="shared" si="26"/>
        <v/>
      </c>
      <c r="K869" s="35"/>
    </row>
    <row r="870" spans="1:11">
      <c r="A870" s="34" t="str">
        <f t="shared" si="26"/>
        <v/>
      </c>
      <c r="K870" s="35"/>
    </row>
    <row r="871" spans="1:11">
      <c r="A871" s="34" t="str">
        <f t="shared" si="26"/>
        <v/>
      </c>
      <c r="K871" s="35"/>
    </row>
    <row r="872" spans="1:11">
      <c r="A872" s="34" t="str">
        <f t="shared" si="26"/>
        <v/>
      </c>
      <c r="K872" s="35"/>
    </row>
    <row r="873" spans="1:11">
      <c r="A873" s="34" t="str">
        <f t="shared" si="26"/>
        <v/>
      </c>
      <c r="K873" s="35"/>
    </row>
    <row r="874" spans="1:11">
      <c r="A874" s="34" t="str">
        <f t="shared" si="26"/>
        <v/>
      </c>
      <c r="K874" s="35"/>
    </row>
    <row r="875" spans="1:11">
      <c r="A875" s="34" t="str">
        <f t="shared" si="26"/>
        <v/>
      </c>
      <c r="K875" s="35"/>
    </row>
    <row r="876" spans="1:11">
      <c r="A876" s="34" t="str">
        <f t="shared" si="26"/>
        <v/>
      </c>
      <c r="K876" s="35"/>
    </row>
    <row r="877" spans="1:11">
      <c r="A877" s="34" t="str">
        <f t="shared" si="26"/>
        <v/>
      </c>
      <c r="K877" s="35"/>
    </row>
    <row r="878" spans="1:11">
      <c r="A878" s="34" t="str">
        <f t="shared" si="26"/>
        <v/>
      </c>
      <c r="K878" s="35"/>
    </row>
    <row r="879" spans="1:11">
      <c r="A879" s="34" t="str">
        <f t="shared" si="26"/>
        <v/>
      </c>
      <c r="K879" s="35"/>
    </row>
    <row r="880" spans="1:11">
      <c r="A880" s="34" t="str">
        <f t="shared" si="26"/>
        <v/>
      </c>
      <c r="K880" s="35"/>
    </row>
    <row r="881" spans="1:11">
      <c r="A881" s="34" t="str">
        <f t="shared" si="26"/>
        <v/>
      </c>
      <c r="K881" s="35"/>
    </row>
    <row r="882" spans="1:11">
      <c r="A882" s="34" t="str">
        <f t="shared" si="26"/>
        <v/>
      </c>
      <c r="K882" s="35"/>
    </row>
    <row r="883" spans="1:11">
      <c r="A883" s="34" t="str">
        <f t="shared" si="26"/>
        <v/>
      </c>
      <c r="K883" s="35"/>
    </row>
    <row r="884" spans="1:11">
      <c r="A884" s="34" t="str">
        <f t="shared" si="26"/>
        <v/>
      </c>
      <c r="K884" s="35"/>
    </row>
    <row r="885" spans="1:11">
      <c r="A885" s="34" t="str">
        <f t="shared" si="26"/>
        <v/>
      </c>
      <c r="K885" s="35"/>
    </row>
    <row r="886" spans="1:11">
      <c r="A886" s="34" t="str">
        <f t="shared" si="26"/>
        <v/>
      </c>
      <c r="K886" s="35"/>
    </row>
    <row r="887" spans="1:11">
      <c r="A887" s="34" t="str">
        <f t="shared" si="26"/>
        <v/>
      </c>
      <c r="K887" s="35"/>
    </row>
    <row r="888" spans="1:11">
      <c r="A888" s="34" t="str">
        <f t="shared" si="26"/>
        <v/>
      </c>
      <c r="K888" s="35"/>
    </row>
    <row r="889" spans="1:11">
      <c r="A889" s="34" t="str">
        <f t="shared" si="26"/>
        <v/>
      </c>
      <c r="K889" s="35"/>
    </row>
    <row r="890" spans="1:11">
      <c r="A890" s="34" t="str">
        <f t="shared" si="26"/>
        <v/>
      </c>
      <c r="K890" s="35"/>
    </row>
    <row r="891" spans="1:11">
      <c r="A891" s="34" t="str">
        <f t="shared" si="26"/>
        <v/>
      </c>
      <c r="K891" s="35"/>
    </row>
    <row r="892" spans="1:11">
      <c r="A892" s="34" t="str">
        <f t="shared" si="26"/>
        <v/>
      </c>
      <c r="K892" s="35"/>
    </row>
    <row r="893" spans="1:11">
      <c r="A893" s="34" t="str">
        <f t="shared" si="26"/>
        <v/>
      </c>
      <c r="K893" s="35"/>
    </row>
    <row r="894" spans="1:11">
      <c r="A894" s="34" t="str">
        <f t="shared" si="26"/>
        <v/>
      </c>
      <c r="K894" s="35"/>
    </row>
    <row r="895" spans="1:11">
      <c r="A895" s="34" t="str">
        <f t="shared" si="26"/>
        <v/>
      </c>
      <c r="K895" s="35"/>
    </row>
    <row r="896" spans="1:11">
      <c r="A896" s="34" t="str">
        <f t="shared" si="26"/>
        <v/>
      </c>
      <c r="K896" s="35"/>
    </row>
    <row r="897" spans="1:11">
      <c r="A897" s="34" t="str">
        <f t="shared" si="26"/>
        <v/>
      </c>
      <c r="K897" s="35"/>
    </row>
    <row r="898" spans="1:11">
      <c r="A898" s="34" t="str">
        <f t="shared" si="26"/>
        <v/>
      </c>
      <c r="K898" s="35"/>
    </row>
    <row r="899" spans="1:11">
      <c r="A899" s="34" t="str">
        <f t="shared" si="26"/>
        <v/>
      </c>
      <c r="K899" s="35"/>
    </row>
    <row r="900" spans="1:11">
      <c r="A900" s="34" t="str">
        <f t="shared" si="26"/>
        <v/>
      </c>
      <c r="K900" s="35"/>
    </row>
    <row r="901" spans="1:11">
      <c r="A901" s="34" t="str">
        <f t="shared" si="26"/>
        <v/>
      </c>
      <c r="K901" s="35"/>
    </row>
    <row r="902" spans="1:11">
      <c r="A902" s="34" t="str">
        <f t="shared" si="26"/>
        <v/>
      </c>
      <c r="K902" s="35"/>
    </row>
    <row r="903" spans="1:11">
      <c r="A903" s="34" t="str">
        <f t="shared" si="26"/>
        <v/>
      </c>
      <c r="K903" s="35"/>
    </row>
    <row r="904" spans="1:11">
      <c r="A904" s="34" t="str">
        <f t="shared" si="26"/>
        <v/>
      </c>
      <c r="K904" s="35"/>
    </row>
    <row r="905" spans="1:11">
      <c r="A905" s="34" t="str">
        <f t="shared" si="26"/>
        <v/>
      </c>
      <c r="K905" s="35"/>
    </row>
    <row r="906" spans="1:11">
      <c r="A906" s="34" t="str">
        <f t="shared" si="26"/>
        <v/>
      </c>
      <c r="K906" s="35"/>
    </row>
    <row r="907" spans="1:11">
      <c r="A907" s="34" t="str">
        <f t="shared" si="26"/>
        <v/>
      </c>
      <c r="K907" s="35"/>
    </row>
    <row r="908" spans="1:11">
      <c r="A908" s="34" t="str">
        <f t="shared" si="26"/>
        <v/>
      </c>
      <c r="K908" s="35"/>
    </row>
    <row r="909" spans="1:11">
      <c r="A909" s="34" t="str">
        <f t="shared" si="26"/>
        <v/>
      </c>
      <c r="K909" s="35"/>
    </row>
    <row r="910" spans="1:11">
      <c r="A910" s="34" t="str">
        <f t="shared" si="26"/>
        <v/>
      </c>
      <c r="K910" s="35"/>
    </row>
    <row r="911" spans="1:11">
      <c r="A911" s="34" t="str">
        <f t="shared" si="26"/>
        <v/>
      </c>
      <c r="K911" s="35"/>
    </row>
    <row r="912" spans="1:11">
      <c r="A912" s="34" t="str">
        <f t="shared" si="26"/>
        <v/>
      </c>
      <c r="K912" s="35"/>
    </row>
    <row r="913" spans="1:11">
      <c r="A913" s="34" t="str">
        <f t="shared" si="26"/>
        <v/>
      </c>
      <c r="K913" s="35"/>
    </row>
    <row r="914" spans="1:11">
      <c r="A914" s="34" t="str">
        <f t="shared" si="26"/>
        <v/>
      </c>
      <c r="K914" s="35"/>
    </row>
    <row r="915" spans="1:11">
      <c r="A915" s="34" t="str">
        <f t="shared" si="26"/>
        <v/>
      </c>
      <c r="K915" s="35"/>
    </row>
    <row r="916" spans="1:11">
      <c r="A916" s="34" t="str">
        <f t="shared" si="26"/>
        <v/>
      </c>
      <c r="K916" s="35"/>
    </row>
    <row r="917" spans="1:11">
      <c r="A917" s="34" t="str">
        <f t="shared" si="26"/>
        <v/>
      </c>
      <c r="K917" s="35"/>
    </row>
    <row r="918" spans="1:11">
      <c r="A918" s="34" t="str">
        <f t="shared" si="26"/>
        <v/>
      </c>
      <c r="K918" s="35"/>
    </row>
    <row r="919" spans="1:11">
      <c r="A919" s="34" t="str">
        <f t="shared" si="26"/>
        <v/>
      </c>
      <c r="K919" s="35"/>
    </row>
    <row r="920" spans="1:11">
      <c r="A920" s="34" t="str">
        <f t="shared" si="26"/>
        <v/>
      </c>
      <c r="K920" s="35"/>
    </row>
    <row r="921" spans="1:11">
      <c r="A921" s="34" t="str">
        <f t="shared" si="26"/>
        <v/>
      </c>
      <c r="K921" s="35"/>
    </row>
    <row r="922" spans="1:11">
      <c r="A922" s="34" t="str">
        <f t="shared" si="26"/>
        <v/>
      </c>
      <c r="K922" s="35"/>
    </row>
    <row r="923" spans="1:11">
      <c r="A923" s="34" t="str">
        <f t="shared" si="26"/>
        <v/>
      </c>
      <c r="K923" s="35"/>
    </row>
    <row r="924" spans="1:11">
      <c r="A924" s="34" t="str">
        <f t="shared" si="26"/>
        <v/>
      </c>
      <c r="K924" s="35"/>
    </row>
    <row r="925" spans="1:11">
      <c r="A925" s="34" t="str">
        <f t="shared" si="26"/>
        <v/>
      </c>
      <c r="K925" s="35"/>
    </row>
    <row r="926" spans="1:11">
      <c r="A926" s="34" t="str">
        <f t="shared" si="26"/>
        <v/>
      </c>
      <c r="K926" s="35"/>
    </row>
    <row r="927" spans="1:11">
      <c r="A927" s="34" t="str">
        <f t="shared" si="26"/>
        <v/>
      </c>
      <c r="K927" s="35"/>
    </row>
    <row r="928" spans="1:11">
      <c r="A928" s="34" t="str">
        <f t="shared" si="26"/>
        <v/>
      </c>
      <c r="K928" s="35"/>
    </row>
    <row r="929" spans="1:11">
      <c r="A929" s="34" t="str">
        <f t="shared" si="26"/>
        <v/>
      </c>
      <c r="K929" s="35"/>
    </row>
    <row r="930" spans="1:11">
      <c r="A930" s="34" t="str">
        <f t="shared" si="26"/>
        <v/>
      </c>
      <c r="K930" s="35"/>
    </row>
    <row r="931" spans="1:11">
      <c r="A931" s="34" t="str">
        <f t="shared" si="26"/>
        <v/>
      </c>
      <c r="K931" s="35"/>
    </row>
    <row r="932" spans="1:11">
      <c r="A932" s="34" t="str">
        <f t="shared" ref="A932:A995" si="27">C932&amp;E932</f>
        <v/>
      </c>
      <c r="K932" s="35"/>
    </row>
    <row r="933" spans="1:11">
      <c r="A933" s="34" t="str">
        <f t="shared" si="27"/>
        <v/>
      </c>
      <c r="K933" s="35"/>
    </row>
    <row r="934" spans="1:11">
      <c r="A934" s="34" t="str">
        <f t="shared" si="27"/>
        <v/>
      </c>
      <c r="K934" s="35"/>
    </row>
    <row r="935" spans="1:11">
      <c r="A935" s="34" t="str">
        <f t="shared" si="27"/>
        <v/>
      </c>
      <c r="K935" s="35"/>
    </row>
    <row r="936" spans="1:11">
      <c r="A936" s="34" t="str">
        <f t="shared" si="27"/>
        <v/>
      </c>
      <c r="K936" s="35"/>
    </row>
    <row r="937" spans="1:11">
      <c r="A937" s="34" t="str">
        <f t="shared" si="27"/>
        <v/>
      </c>
      <c r="K937" s="35"/>
    </row>
    <row r="938" spans="1:11">
      <c r="A938" s="34" t="str">
        <f t="shared" si="27"/>
        <v/>
      </c>
      <c r="K938" s="35"/>
    </row>
    <row r="939" spans="1:11">
      <c r="A939" s="34" t="str">
        <f t="shared" si="27"/>
        <v/>
      </c>
      <c r="K939" s="35"/>
    </row>
    <row r="940" spans="1:11">
      <c r="A940" s="34" t="str">
        <f t="shared" si="27"/>
        <v/>
      </c>
      <c r="K940" s="35"/>
    </row>
    <row r="941" spans="1:11">
      <c r="A941" s="34" t="str">
        <f t="shared" si="27"/>
        <v/>
      </c>
      <c r="K941" s="35"/>
    </row>
    <row r="942" spans="1:11">
      <c r="A942" s="34" t="str">
        <f t="shared" si="27"/>
        <v/>
      </c>
      <c r="K942" s="35"/>
    </row>
    <row r="943" spans="1:11">
      <c r="A943" s="34" t="str">
        <f t="shared" si="27"/>
        <v/>
      </c>
      <c r="K943" s="35"/>
    </row>
    <row r="944" spans="1:11">
      <c r="A944" s="34" t="str">
        <f t="shared" si="27"/>
        <v/>
      </c>
      <c r="K944" s="35"/>
    </row>
    <row r="945" spans="1:11">
      <c r="A945" s="34" t="str">
        <f t="shared" si="27"/>
        <v/>
      </c>
      <c r="K945" s="35"/>
    </row>
    <row r="946" spans="1:11">
      <c r="A946" s="34" t="str">
        <f t="shared" si="27"/>
        <v/>
      </c>
      <c r="K946" s="35"/>
    </row>
    <row r="947" spans="1:11">
      <c r="A947" s="34" t="str">
        <f t="shared" si="27"/>
        <v/>
      </c>
      <c r="K947" s="35"/>
    </row>
    <row r="948" spans="1:11">
      <c r="A948" s="34" t="str">
        <f t="shared" si="27"/>
        <v/>
      </c>
      <c r="K948" s="35"/>
    </row>
    <row r="949" spans="1:11">
      <c r="A949" s="34" t="str">
        <f t="shared" si="27"/>
        <v/>
      </c>
      <c r="K949" s="35"/>
    </row>
    <row r="950" spans="1:11">
      <c r="A950" s="34" t="str">
        <f t="shared" si="27"/>
        <v/>
      </c>
      <c r="K950" s="35"/>
    </row>
    <row r="951" spans="1:11">
      <c r="A951" s="34" t="str">
        <f t="shared" si="27"/>
        <v/>
      </c>
      <c r="K951" s="35"/>
    </row>
    <row r="952" spans="1:11">
      <c r="A952" s="34" t="str">
        <f t="shared" si="27"/>
        <v/>
      </c>
      <c r="K952" s="35"/>
    </row>
    <row r="953" spans="1:11">
      <c r="A953" s="34" t="str">
        <f t="shared" si="27"/>
        <v/>
      </c>
      <c r="K953" s="35"/>
    </row>
    <row r="954" spans="1:11">
      <c r="A954" s="34" t="str">
        <f t="shared" si="27"/>
        <v/>
      </c>
      <c r="K954" s="35"/>
    </row>
    <row r="955" spans="1:11">
      <c r="A955" s="34" t="str">
        <f t="shared" si="27"/>
        <v/>
      </c>
      <c r="K955" s="35"/>
    </row>
    <row r="956" spans="1:11">
      <c r="A956" s="34" t="str">
        <f t="shared" si="27"/>
        <v/>
      </c>
      <c r="K956" s="35"/>
    </row>
    <row r="957" spans="1:11">
      <c r="A957" s="34" t="str">
        <f t="shared" si="27"/>
        <v/>
      </c>
      <c r="K957" s="35"/>
    </row>
    <row r="958" spans="1:11">
      <c r="A958" s="34" t="str">
        <f t="shared" si="27"/>
        <v/>
      </c>
      <c r="K958" s="35"/>
    </row>
    <row r="959" spans="1:11">
      <c r="A959" s="34" t="str">
        <f t="shared" si="27"/>
        <v/>
      </c>
      <c r="K959" s="35"/>
    </row>
    <row r="960" spans="1:11">
      <c r="A960" s="34" t="str">
        <f t="shared" si="27"/>
        <v/>
      </c>
      <c r="K960" s="35"/>
    </row>
    <row r="961" spans="1:11">
      <c r="A961" s="34" t="str">
        <f t="shared" si="27"/>
        <v/>
      </c>
      <c r="K961" s="35"/>
    </row>
    <row r="962" spans="1:11">
      <c r="A962" s="34" t="str">
        <f t="shared" si="27"/>
        <v/>
      </c>
      <c r="K962" s="35"/>
    </row>
    <row r="963" spans="1:11">
      <c r="A963" s="34" t="str">
        <f t="shared" si="27"/>
        <v/>
      </c>
      <c r="K963" s="35"/>
    </row>
    <row r="964" spans="1:11">
      <c r="A964" s="34" t="str">
        <f t="shared" si="27"/>
        <v/>
      </c>
      <c r="K964" s="35"/>
    </row>
    <row r="965" spans="1:11">
      <c r="A965" s="34" t="str">
        <f t="shared" si="27"/>
        <v/>
      </c>
      <c r="K965" s="35"/>
    </row>
    <row r="966" spans="1:11">
      <c r="A966" s="34" t="str">
        <f t="shared" si="27"/>
        <v/>
      </c>
      <c r="K966" s="35"/>
    </row>
    <row r="967" spans="1:11">
      <c r="A967" s="34" t="str">
        <f t="shared" si="27"/>
        <v/>
      </c>
      <c r="K967" s="35"/>
    </row>
    <row r="968" spans="1:11">
      <c r="A968" s="34" t="str">
        <f t="shared" si="27"/>
        <v/>
      </c>
      <c r="K968" s="35"/>
    </row>
    <row r="969" spans="1:11">
      <c r="A969" s="34" t="str">
        <f t="shared" si="27"/>
        <v/>
      </c>
      <c r="K969" s="35"/>
    </row>
    <row r="970" spans="1:11">
      <c r="A970" s="34" t="str">
        <f t="shared" si="27"/>
        <v/>
      </c>
      <c r="K970" s="35"/>
    </row>
    <row r="971" spans="1:11">
      <c r="A971" s="34" t="str">
        <f t="shared" si="27"/>
        <v/>
      </c>
      <c r="K971" s="35"/>
    </row>
    <row r="972" spans="1:11">
      <c r="A972" s="34" t="str">
        <f t="shared" si="27"/>
        <v/>
      </c>
      <c r="K972" s="35"/>
    </row>
    <row r="973" spans="1:11">
      <c r="A973" s="34" t="str">
        <f t="shared" si="27"/>
        <v/>
      </c>
      <c r="K973" s="35"/>
    </row>
    <row r="974" spans="1:11">
      <c r="A974" s="34" t="str">
        <f t="shared" si="27"/>
        <v/>
      </c>
      <c r="K974" s="35"/>
    </row>
    <row r="975" spans="1:11">
      <c r="A975" s="34" t="str">
        <f t="shared" si="27"/>
        <v/>
      </c>
      <c r="K975" s="35"/>
    </row>
    <row r="976" spans="1:11">
      <c r="A976" s="34" t="str">
        <f t="shared" si="27"/>
        <v/>
      </c>
      <c r="K976" s="35"/>
    </row>
    <row r="977" spans="1:11">
      <c r="A977" s="34" t="str">
        <f t="shared" si="27"/>
        <v/>
      </c>
      <c r="K977" s="35"/>
    </row>
    <row r="978" spans="1:11">
      <c r="A978" s="34" t="str">
        <f t="shared" si="27"/>
        <v/>
      </c>
      <c r="K978" s="35"/>
    </row>
    <row r="979" spans="1:11">
      <c r="A979" s="34" t="str">
        <f t="shared" si="27"/>
        <v/>
      </c>
      <c r="K979" s="35"/>
    </row>
    <row r="980" spans="1:11">
      <c r="A980" s="34" t="str">
        <f t="shared" si="27"/>
        <v/>
      </c>
      <c r="K980" s="35"/>
    </row>
    <row r="981" spans="1:11">
      <c r="A981" s="34" t="str">
        <f t="shared" si="27"/>
        <v/>
      </c>
      <c r="K981" s="35"/>
    </row>
    <row r="982" spans="1:11">
      <c r="A982" s="34" t="str">
        <f t="shared" si="27"/>
        <v/>
      </c>
      <c r="K982" s="35"/>
    </row>
    <row r="983" spans="1:11">
      <c r="A983" s="34" t="str">
        <f t="shared" si="27"/>
        <v/>
      </c>
      <c r="K983" s="35"/>
    </row>
    <row r="984" spans="1:11">
      <c r="A984" s="34" t="str">
        <f t="shared" si="27"/>
        <v/>
      </c>
      <c r="K984" s="35"/>
    </row>
    <row r="985" spans="1:11">
      <c r="A985" s="34" t="str">
        <f t="shared" si="27"/>
        <v/>
      </c>
      <c r="K985" s="35"/>
    </row>
    <row r="986" spans="1:11">
      <c r="A986" s="34" t="str">
        <f t="shared" si="27"/>
        <v/>
      </c>
      <c r="K986" s="35"/>
    </row>
    <row r="987" spans="1:11">
      <c r="A987" s="34" t="str">
        <f t="shared" si="27"/>
        <v/>
      </c>
      <c r="K987" s="35"/>
    </row>
    <row r="988" spans="1:11">
      <c r="A988" s="34" t="str">
        <f t="shared" si="27"/>
        <v/>
      </c>
      <c r="K988" s="35"/>
    </row>
    <row r="989" spans="1:11">
      <c r="A989" s="34" t="str">
        <f t="shared" si="27"/>
        <v/>
      </c>
      <c r="K989" s="35"/>
    </row>
    <row r="990" spans="1:11">
      <c r="A990" s="34" t="str">
        <f t="shared" si="27"/>
        <v/>
      </c>
      <c r="K990" s="35"/>
    </row>
    <row r="991" spans="1:11">
      <c r="A991" s="34" t="str">
        <f t="shared" si="27"/>
        <v/>
      </c>
      <c r="K991" s="35"/>
    </row>
    <row r="992" spans="1:11">
      <c r="A992" s="34" t="str">
        <f t="shared" si="27"/>
        <v/>
      </c>
      <c r="K992" s="35"/>
    </row>
    <row r="993" spans="1:11">
      <c r="A993" s="34" t="str">
        <f t="shared" si="27"/>
        <v/>
      </c>
      <c r="K993" s="35"/>
    </row>
    <row r="994" spans="1:11">
      <c r="A994" s="34" t="str">
        <f t="shared" si="27"/>
        <v/>
      </c>
      <c r="K994" s="35"/>
    </row>
    <row r="995" spans="1:11">
      <c r="A995" s="34" t="str">
        <f t="shared" si="27"/>
        <v/>
      </c>
      <c r="K995" s="35"/>
    </row>
    <row r="996" spans="1:11">
      <c r="A996" s="34" t="str">
        <f t="shared" ref="A996:A1001" si="28">C996&amp;E996</f>
        <v/>
      </c>
      <c r="K996" s="35"/>
    </row>
    <row r="997" spans="1:11">
      <c r="A997" s="34" t="str">
        <f t="shared" si="28"/>
        <v/>
      </c>
      <c r="K997" s="35"/>
    </row>
    <row r="998" spans="1:11">
      <c r="A998" s="34" t="str">
        <f t="shared" si="28"/>
        <v/>
      </c>
      <c r="K998" s="35"/>
    </row>
    <row r="999" spans="1:11">
      <c r="A999" s="34" t="str">
        <f t="shared" si="28"/>
        <v/>
      </c>
      <c r="K999" s="35"/>
    </row>
    <row r="1000" spans="1:11">
      <c r="A1000" s="34" t="str">
        <f t="shared" si="28"/>
        <v/>
      </c>
      <c r="K1000" s="35"/>
    </row>
    <row r="1001" spans="1:11">
      <c r="A1001" s="34" t="str">
        <f t="shared" si="28"/>
        <v/>
      </c>
      <c r="K1001" s="35"/>
    </row>
  </sheetData>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B34137FB-A6DE-4C82-9CA2-EDFBA2B5A33A}">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L12:L15 L6:L9</xm:sqref>
        </x14:conditionalFormatting>
        <x14:conditionalFormatting xmlns:xm="http://schemas.microsoft.com/office/excel/2006/main">
          <x14:cfRule type="iconSet" priority="15" id="{870B92AE-2002-4847-9457-575CCA63D32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L16</xm:sqref>
        </x14:conditionalFormatting>
        <x14:conditionalFormatting xmlns:xm="http://schemas.microsoft.com/office/excel/2006/main">
          <x14:cfRule type="iconSet" priority="14" id="{F2B3C011-B5EC-48B6-8E85-8B03DDC8A5B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3" id="{AB9CEB58-CDCF-4CCC-AE04-43FABD7F0C4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2" id="{822AA160-DFF8-4992-A38B-D27E5AF0A3E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1" id="{27DFA0D1-4082-446C-8075-2D90ED7E161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L20:L21</xm:sqref>
        </x14:conditionalFormatting>
        <x14:conditionalFormatting xmlns:xm="http://schemas.microsoft.com/office/excel/2006/main">
          <x14:cfRule type="iconSet" priority="10" id="{1592FA41-2B05-40AC-97C8-A7C4317C712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L22:L24</xm:sqref>
        </x14:conditionalFormatting>
        <x14:conditionalFormatting xmlns:xm="http://schemas.microsoft.com/office/excel/2006/main">
          <x14:cfRule type="iconSet" priority="9" id="{C25E7D65-9709-4388-9878-F04E7DE9B08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L25</xm:sqref>
        </x14:conditionalFormatting>
        <x14:conditionalFormatting xmlns:xm="http://schemas.microsoft.com/office/excel/2006/main">
          <x14:cfRule type="iconSet" priority="8" id="{2EA8F7DB-03C9-4E9F-BFB7-4A26ECBCA2C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19" id="{2BA197A0-B42B-4802-B52A-ABA80B556AD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L27:L28</xm:sqref>
        </x14:conditionalFormatting>
        <x14:conditionalFormatting xmlns:xm="http://schemas.microsoft.com/office/excel/2006/main">
          <x14:cfRule type="iconSet" priority="22" id="{19B80070-21D9-4E85-A28C-F6DFB76D36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L10:L11</xm:sqref>
        </x14:conditionalFormatting>
        <x14:conditionalFormatting xmlns:xm="http://schemas.microsoft.com/office/excel/2006/main">
          <x14:cfRule type="iconSet" priority="4" id="{947C9EF8-26B4-4052-8AA5-9FE31B3231F2}">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J3</xm:sqref>
        </x14:conditionalFormatting>
        <x14:conditionalFormatting xmlns:xm="http://schemas.microsoft.com/office/excel/2006/main">
          <x14:cfRule type="iconSet" priority="3" id="{9C853E3C-8C42-476F-BB6E-69DDDEAD38D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F3</xm:sqref>
        </x14:conditionalFormatting>
        <x14:conditionalFormatting xmlns:xm="http://schemas.microsoft.com/office/excel/2006/main">
          <x14:cfRule type="iconSet" priority="2" id="{A5145D3F-5191-47F2-9BB3-3126A8B11D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J2</xm:sqref>
        </x14:conditionalFormatting>
        <x14:conditionalFormatting xmlns:xm="http://schemas.microsoft.com/office/excel/2006/main">
          <x14:cfRule type="iconSet" priority="1" id="{AE9F012F-5F7B-4932-829E-21C32504E6A6}">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AA97-E20C-4B13-BE6A-269E4ECF394D}">
  <dimension ref="A1:Q13"/>
  <sheetViews>
    <sheetView workbookViewId="0">
      <selection activeCell="C18" sqref="C18"/>
    </sheetView>
  </sheetViews>
  <sheetFormatPr defaultRowHeight="15"/>
  <cols>
    <col min="15" max="15" width="12.7109375" bestFit="1" customWidth="1"/>
  </cols>
  <sheetData>
    <row r="1" spans="1:17">
      <c r="A1" s="33" t="s">
        <v>213</v>
      </c>
    </row>
    <row r="5" spans="1:17">
      <c r="M5">
        <v>6000</v>
      </c>
      <c r="O5" t="s">
        <v>92</v>
      </c>
      <c r="P5">
        <f>6000*0.3</f>
        <v>1800</v>
      </c>
      <c r="Q5">
        <f>P5*0.035/100</f>
        <v>0.63000000000000012</v>
      </c>
    </row>
    <row r="6" spans="1:17">
      <c r="O6" t="s">
        <v>139</v>
      </c>
      <c r="P6">
        <f t="shared" ref="P6" si="0">6000*0.3</f>
        <v>1800</v>
      </c>
      <c r="Q6">
        <f>P6*0.015/100</f>
        <v>0.27</v>
      </c>
    </row>
    <row r="7" spans="1:17">
      <c r="B7" t="s">
        <v>214</v>
      </c>
      <c r="C7">
        <v>29</v>
      </c>
      <c r="D7">
        <v>0.87</v>
      </c>
      <c r="E7">
        <v>0.42</v>
      </c>
      <c r="F7">
        <f>C7/E7</f>
        <v>69.047619047619051</v>
      </c>
      <c r="O7" t="s">
        <v>215</v>
      </c>
      <c r="P7">
        <f>6000*0.2</f>
        <v>1200</v>
      </c>
      <c r="Q7">
        <f>P7*0.03/100</f>
        <v>0.36</v>
      </c>
    </row>
    <row r="8" spans="1:17">
      <c r="B8" t="s">
        <v>216</v>
      </c>
      <c r="D8">
        <f>C7/D7</f>
        <v>33.333333333333336</v>
      </c>
      <c r="O8" t="s">
        <v>217</v>
      </c>
      <c r="P8">
        <f>6000*0.1</f>
        <v>600</v>
      </c>
      <c r="Q8">
        <f>P8*0.03/100</f>
        <v>0.18</v>
      </c>
    </row>
    <row r="9" spans="1:17">
      <c r="C9">
        <v>29.609195402298852</v>
      </c>
      <c r="D9">
        <f>C7/C9</f>
        <v>0.97942546583850931</v>
      </c>
      <c r="O9" t="s">
        <v>218</v>
      </c>
      <c r="P9">
        <f>6000*0.1</f>
        <v>600</v>
      </c>
      <c r="Q9">
        <f>P9*0.18/100</f>
        <v>1.08</v>
      </c>
    </row>
    <row r="10" spans="1:17">
      <c r="P10">
        <f>SUM(P5:P9)</f>
        <v>6000</v>
      </c>
      <c r="Q10">
        <f>SUM(Q5:Q9)</f>
        <v>2.5200000000000005</v>
      </c>
    </row>
    <row r="13" spans="1:17" ht="15.75">
      <c r="C13" s="67" t="e">
        <f>_xlfn.WEBSERVICE("https://download.finance.yahoo.com/d/quotes.csv?s=MSFT&amp;f=l1")</f>
        <v>#VALUE!</v>
      </c>
    </row>
  </sheetData>
  <hyperlinks>
    <hyperlink ref="A1" r:id="rId1" xr:uid="{BAA94529-9F6B-4480-A90D-7D78517F7450}"/>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279058-55CB-4493-B75B-5D7185356AE8}"/>
</file>

<file path=customXml/itemProps2.xml><?xml version="1.0" encoding="utf-8"?>
<ds:datastoreItem xmlns:ds="http://schemas.openxmlformats.org/officeDocument/2006/customXml" ds:itemID="{BA34C98C-9293-438D-A0B7-502693F3ED27}"/>
</file>

<file path=customXml/itemProps3.xml><?xml version="1.0" encoding="utf-8"?>
<ds:datastoreItem xmlns:ds="http://schemas.openxmlformats.org/officeDocument/2006/customXml" ds:itemID="{705AC7EB-B6E5-4F95-92F2-08912FA06037}"/>
</file>

<file path=customXml/itemProps4.xml><?xml version="1.0" encoding="utf-8"?>
<ds:datastoreItem xmlns:ds="http://schemas.openxmlformats.org/officeDocument/2006/customXml" ds:itemID="{72F865F0-E30D-482F-A970-2B5F7777A3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Sivacharan Chandrasekar</cp:lastModifiedBy>
  <cp:revision/>
  <dcterms:created xsi:type="dcterms:W3CDTF">2020-06-28T16:35:56Z</dcterms:created>
  <dcterms:modified xsi:type="dcterms:W3CDTF">2020-07-11T17:21:33Z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0x010100D95AC4467A64E54FAB628610D0FE135F</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sivacharan.chandrasekar.ext@bayer.com</vt:lpwstr>
  </property>
  <property fmtid="{D5CDD505-2E9C-101B-9397-08002B2CF9AE}" pid="6" name="MSIP_Label_7f850223-87a8-40c3-9eb2-432606efca2a_SetDate">
    <vt:lpwstr>2020-07-07T21:37:37.8919886Z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Manual</vt:lpwstr>
  </property>
  <property fmtid="{D5CDD505-2E9C-101B-9397-08002B2CF9AE}" pid="10" name="Sensitivity">
    <vt:lpwstr>NO CLASSIFICATION</vt:lpwstr>
  </property>
</Properties>
</file>