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/Desktop/"/>
    </mc:Choice>
  </mc:AlternateContent>
  <xr:revisionPtr revIDLastSave="0" documentId="13_ncr:1_{EE5AEC4B-1428-0A43-AAEE-BD18A0AC42A8}" xr6:coauthVersionLast="47" xr6:coauthVersionMax="47" xr10:uidLastSave="{00000000-0000-0000-0000-000000000000}"/>
  <bookViews>
    <workbookView xWindow="0" yWindow="0" windowWidth="28800" windowHeight="18000" xr2:uid="{1610861B-C36E-1B4D-977E-D5C9A958DED7}"/>
  </bookViews>
  <sheets>
    <sheet name="Sheet1" sheetId="1" r:id="rId1"/>
  </sheets>
  <definedNames>
    <definedName name="constant_throughput">#REF!</definedName>
    <definedName name="ConstantThroughput">Sheet1!$Q$61</definedName>
    <definedName name="Cycles">Sheet1!$Q$59</definedName>
    <definedName name="ProjECap">#REF!</definedName>
    <definedName name="ProjectECap">Sheet1!$Q$62</definedName>
    <definedName name="ProjectElosses">Sheet1!$Q$64</definedName>
    <definedName name="ProjectMinECapacity">Sheet1!$Q$63</definedName>
    <definedName name="ProjELosses">#REF!</definedName>
    <definedName name="ProjMinECapacity">#REF!</definedName>
    <definedName name="StackType">#REF!</definedName>
    <definedName name="Term">Sheet1!$Q$60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2" i="1" l="1"/>
  <c r="H143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G59" i="1"/>
  <c r="H59" i="1" s="1"/>
  <c r="G62" i="1"/>
  <c r="H62" i="1" s="1"/>
  <c r="G71" i="1"/>
  <c r="H71" i="1" s="1"/>
  <c r="G54" i="1"/>
  <c r="H54" i="1" s="1"/>
  <c r="G55" i="1"/>
  <c r="H55" i="1" s="1"/>
  <c r="G56" i="1"/>
  <c r="H56" i="1" s="1"/>
  <c r="G57" i="1"/>
  <c r="H57" i="1" s="1"/>
  <c r="G58" i="1"/>
  <c r="H58" i="1" s="1"/>
  <c r="G60" i="1"/>
  <c r="H60" i="1" s="1"/>
  <c r="G61" i="1"/>
  <c r="H61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2" i="1"/>
  <c r="G73" i="1" s="1"/>
  <c r="G53" i="1"/>
  <c r="H53" i="1" s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M97" i="1"/>
  <c r="M52" i="1" s="1"/>
  <c r="E97" i="1"/>
  <c r="G74" i="1" l="1"/>
  <c r="H73" i="1"/>
  <c r="H72" i="1"/>
  <c r="J143" i="1"/>
  <c r="I143" i="1"/>
  <c r="I53" i="1"/>
  <c r="J53" i="1" s="1"/>
  <c r="M125" i="1"/>
  <c r="M80" i="1" s="1"/>
  <c r="M99" i="1"/>
  <c r="M54" i="1" s="1"/>
  <c r="M113" i="1"/>
  <c r="M68" i="1" s="1"/>
  <c r="M121" i="1"/>
  <c r="M76" i="1" s="1"/>
  <c r="M98" i="1"/>
  <c r="M53" i="1" s="1"/>
  <c r="M100" i="1"/>
  <c r="M55" i="1" s="1"/>
  <c r="M102" i="1"/>
  <c r="M57" i="1" s="1"/>
  <c r="M104" i="1"/>
  <c r="M59" i="1" s="1"/>
  <c r="M106" i="1"/>
  <c r="M61" i="1" s="1"/>
  <c r="M108" i="1"/>
  <c r="M63" i="1" s="1"/>
  <c r="M110" i="1"/>
  <c r="M65" i="1" s="1"/>
  <c r="M112" i="1"/>
  <c r="M67" i="1" s="1"/>
  <c r="M114" i="1"/>
  <c r="M69" i="1" s="1"/>
  <c r="M116" i="1"/>
  <c r="M71" i="1" s="1"/>
  <c r="M118" i="1"/>
  <c r="M73" i="1" s="1"/>
  <c r="M120" i="1"/>
  <c r="M75" i="1" s="1"/>
  <c r="M122" i="1"/>
  <c r="M77" i="1" s="1"/>
  <c r="M124" i="1"/>
  <c r="M79" i="1" s="1"/>
  <c r="M126" i="1"/>
  <c r="M81" i="1" s="1"/>
  <c r="G75" i="1" l="1"/>
  <c r="H74" i="1"/>
  <c r="K143" i="1"/>
  <c r="K53" i="1"/>
  <c r="I54" i="1"/>
  <c r="H98" i="1"/>
  <c r="H144" i="1" l="1"/>
  <c r="J54" i="1"/>
  <c r="G76" i="1"/>
  <c r="H75" i="1"/>
  <c r="I55" i="1"/>
  <c r="J98" i="1"/>
  <c r="I98" i="1"/>
  <c r="H99" i="1"/>
  <c r="G77" i="1" l="1"/>
  <c r="H76" i="1"/>
  <c r="J55" i="1"/>
  <c r="H145" i="1"/>
  <c r="J145" i="1" s="1"/>
  <c r="J144" i="1"/>
  <c r="I144" i="1"/>
  <c r="K54" i="1"/>
  <c r="I99" i="1"/>
  <c r="K98" i="1"/>
  <c r="H100" i="1"/>
  <c r="J99" i="1"/>
  <c r="I56" i="1"/>
  <c r="I145" i="1" l="1"/>
  <c r="H146" i="1"/>
  <c r="J56" i="1"/>
  <c r="K56" i="1" s="1"/>
  <c r="K144" i="1"/>
  <c r="K145" i="1"/>
  <c r="G78" i="1"/>
  <c r="H77" i="1"/>
  <c r="H101" i="1"/>
  <c r="I101" i="1" s="1"/>
  <c r="M101" i="1" s="1"/>
  <c r="M56" i="1" s="1"/>
  <c r="K99" i="1"/>
  <c r="I100" i="1"/>
  <c r="K55" i="1"/>
  <c r="I57" i="1"/>
  <c r="J100" i="1"/>
  <c r="G79" i="1" l="1"/>
  <c r="H78" i="1"/>
  <c r="J146" i="1"/>
  <c r="I146" i="1"/>
  <c r="H147" i="1"/>
  <c r="J57" i="1"/>
  <c r="K100" i="1"/>
  <c r="I58" i="1"/>
  <c r="J101" i="1"/>
  <c r="H102" i="1"/>
  <c r="I147" i="1" l="1"/>
  <c r="K146" i="1"/>
  <c r="J147" i="1"/>
  <c r="H148" i="1"/>
  <c r="J148" i="1" s="1"/>
  <c r="J58" i="1"/>
  <c r="G80" i="1"/>
  <c r="H79" i="1"/>
  <c r="I148" i="1"/>
  <c r="K57" i="1"/>
  <c r="K58" i="1"/>
  <c r="H103" i="1"/>
  <c r="I103" i="1" s="1"/>
  <c r="M103" i="1" s="1"/>
  <c r="M58" i="1" s="1"/>
  <c r="K101" i="1"/>
  <c r="I59" i="1"/>
  <c r="J102" i="1"/>
  <c r="I102" i="1"/>
  <c r="K147" i="1" l="1"/>
  <c r="K148" i="1"/>
  <c r="G81" i="1"/>
  <c r="H80" i="1"/>
  <c r="H149" i="1"/>
  <c r="J59" i="1"/>
  <c r="K59" i="1" s="1"/>
  <c r="H104" i="1"/>
  <c r="K102" i="1"/>
  <c r="I60" i="1"/>
  <c r="J103" i="1"/>
  <c r="G82" i="1" l="1"/>
  <c r="H81" i="1"/>
  <c r="J60" i="1"/>
  <c r="K60" i="1" s="1"/>
  <c r="H150" i="1"/>
  <c r="J149" i="1"/>
  <c r="I149" i="1"/>
  <c r="K103" i="1"/>
  <c r="H105" i="1"/>
  <c r="I105" i="1" s="1"/>
  <c r="M105" i="1" s="1"/>
  <c r="M60" i="1" s="1"/>
  <c r="J104" i="1"/>
  <c r="K104" i="1" s="1"/>
  <c r="I104" i="1"/>
  <c r="I61" i="1"/>
  <c r="K149" i="1" l="1"/>
  <c r="J150" i="1"/>
  <c r="I150" i="1"/>
  <c r="J61" i="1"/>
  <c r="H151" i="1"/>
  <c r="G83" i="1"/>
  <c r="H82" i="1"/>
  <c r="K61" i="1"/>
  <c r="H106" i="1"/>
  <c r="J105" i="1"/>
  <c r="K105" i="1" s="1"/>
  <c r="I62" i="1"/>
  <c r="G84" i="1" l="1"/>
  <c r="H83" i="1"/>
  <c r="K150" i="1"/>
  <c r="H152" i="1"/>
  <c r="J62" i="1"/>
  <c r="K62" i="1" s="1"/>
  <c r="J151" i="1"/>
  <c r="K151" i="1" s="1"/>
  <c r="I151" i="1"/>
  <c r="J106" i="1"/>
  <c r="K106" i="1" s="1"/>
  <c r="I106" i="1"/>
  <c r="H107" i="1"/>
  <c r="I63" i="1"/>
  <c r="J63" i="1" l="1"/>
  <c r="H153" i="1"/>
  <c r="J152" i="1"/>
  <c r="K152" i="1" s="1"/>
  <c r="I152" i="1"/>
  <c r="G85" i="1"/>
  <c r="H84" i="1"/>
  <c r="H108" i="1"/>
  <c r="K63" i="1"/>
  <c r="I64" i="1"/>
  <c r="J107" i="1"/>
  <c r="K107" i="1" s="1"/>
  <c r="I107" i="1"/>
  <c r="M107" i="1" s="1"/>
  <c r="M62" i="1" s="1"/>
  <c r="J153" i="1" l="1"/>
  <c r="K153" i="1" s="1"/>
  <c r="I153" i="1"/>
  <c r="J64" i="1"/>
  <c r="K64" i="1" s="1"/>
  <c r="H154" i="1"/>
  <c r="G86" i="1"/>
  <c r="H85" i="1"/>
  <c r="J108" i="1"/>
  <c r="K108" i="1" s="1"/>
  <c r="I108" i="1"/>
  <c r="H109" i="1"/>
  <c r="I65" i="1"/>
  <c r="J154" i="1" l="1"/>
  <c r="K154" i="1" s="1"/>
  <c r="I154" i="1"/>
  <c r="H155" i="1"/>
  <c r="J65" i="1"/>
  <c r="K65" i="1" s="1"/>
  <c r="G87" i="1"/>
  <c r="H86" i="1"/>
  <c r="J109" i="1"/>
  <c r="K109" i="1" s="1"/>
  <c r="I109" i="1"/>
  <c r="M109" i="1" s="1"/>
  <c r="M64" i="1" s="1"/>
  <c r="I66" i="1"/>
  <c r="H110" i="1"/>
  <c r="J155" i="1" l="1"/>
  <c r="K155" i="1" s="1"/>
  <c r="I155" i="1"/>
  <c r="H156" i="1"/>
  <c r="J66" i="1"/>
  <c r="K66" i="1" s="1"/>
  <c r="G88" i="1"/>
  <c r="H87" i="1"/>
  <c r="H111" i="1"/>
  <c r="J110" i="1"/>
  <c r="K110" i="1" s="1"/>
  <c r="I110" i="1"/>
  <c r="I67" i="1"/>
  <c r="J67" i="1" l="1"/>
  <c r="K67" i="1" s="1"/>
  <c r="H157" i="1"/>
  <c r="J156" i="1"/>
  <c r="K156" i="1" s="1"/>
  <c r="I156" i="1"/>
  <c r="G89" i="1"/>
  <c r="H88" i="1"/>
  <c r="I68" i="1"/>
  <c r="H112" i="1"/>
  <c r="J111" i="1"/>
  <c r="K111" i="1" s="1"/>
  <c r="I111" i="1"/>
  <c r="M111" i="1" s="1"/>
  <c r="M66" i="1" s="1"/>
  <c r="H158" i="1" l="1"/>
  <c r="J68" i="1"/>
  <c r="J157" i="1"/>
  <c r="K157" i="1" s="1"/>
  <c r="I157" i="1"/>
  <c r="G90" i="1"/>
  <c r="H89" i="1"/>
  <c r="K68" i="1"/>
  <c r="H113" i="1"/>
  <c r="J112" i="1"/>
  <c r="K112" i="1" s="1"/>
  <c r="I112" i="1"/>
  <c r="I69" i="1"/>
  <c r="H159" i="1" l="1"/>
  <c r="J69" i="1"/>
  <c r="G91" i="1"/>
  <c r="H91" i="1" s="1"/>
  <c r="H90" i="1"/>
  <c r="J158" i="1"/>
  <c r="K158" i="1" s="1"/>
  <c r="I158" i="1"/>
  <c r="I70" i="1"/>
  <c r="J113" i="1"/>
  <c r="K113" i="1" s="1"/>
  <c r="I113" i="1"/>
  <c r="K69" i="1"/>
  <c r="H114" i="1"/>
  <c r="H160" i="1" l="1"/>
  <c r="J70" i="1"/>
  <c r="K70" i="1" s="1"/>
  <c r="J159" i="1"/>
  <c r="K159" i="1" s="1"/>
  <c r="I159" i="1"/>
  <c r="H115" i="1"/>
  <c r="J114" i="1"/>
  <c r="K114" i="1" s="1"/>
  <c r="I114" i="1"/>
  <c r="I71" i="1"/>
  <c r="J71" i="1" l="1"/>
  <c r="H161" i="1"/>
  <c r="J160" i="1"/>
  <c r="K160" i="1" s="1"/>
  <c r="I160" i="1"/>
  <c r="J115" i="1"/>
  <c r="K115" i="1" s="1"/>
  <c r="I115" i="1"/>
  <c r="M115" i="1" s="1"/>
  <c r="M70" i="1" s="1"/>
  <c r="K71" i="1"/>
  <c r="H116" i="1"/>
  <c r="J161" i="1" l="1"/>
  <c r="K161" i="1" s="1"/>
  <c r="I161" i="1"/>
  <c r="I72" i="1"/>
  <c r="J116" i="1"/>
  <c r="K116" i="1" s="1"/>
  <c r="I116" i="1"/>
  <c r="H162" i="1" l="1"/>
  <c r="J72" i="1"/>
  <c r="K72" i="1"/>
  <c r="H117" i="1"/>
  <c r="I73" i="1"/>
  <c r="H163" i="1" l="1"/>
  <c r="J73" i="1"/>
  <c r="J162" i="1"/>
  <c r="K162" i="1" s="1"/>
  <c r="I162" i="1"/>
  <c r="I74" i="1"/>
  <c r="J117" i="1"/>
  <c r="K117" i="1" s="1"/>
  <c r="I117" i="1"/>
  <c r="M117" i="1" s="1"/>
  <c r="M72" i="1" s="1"/>
  <c r="K73" i="1"/>
  <c r="H118" i="1"/>
  <c r="H164" i="1" l="1"/>
  <c r="J74" i="1"/>
  <c r="J163" i="1"/>
  <c r="K163" i="1" s="1"/>
  <c r="I163" i="1"/>
  <c r="J118" i="1"/>
  <c r="K118" i="1" s="1"/>
  <c r="I118" i="1"/>
  <c r="K74" i="1"/>
  <c r="H119" i="1"/>
  <c r="I75" i="1"/>
  <c r="H165" i="1" l="1"/>
  <c r="J75" i="1"/>
  <c r="K75" i="1" s="1"/>
  <c r="J164" i="1"/>
  <c r="K164" i="1" s="1"/>
  <c r="I164" i="1"/>
  <c r="I76" i="1"/>
  <c r="J119" i="1"/>
  <c r="K119" i="1" s="1"/>
  <c r="I119" i="1"/>
  <c r="M119" i="1" s="1"/>
  <c r="M74" i="1" s="1"/>
  <c r="H120" i="1"/>
  <c r="J76" i="1" l="1"/>
  <c r="H166" i="1"/>
  <c r="J165" i="1"/>
  <c r="K165" i="1" s="1"/>
  <c r="I165" i="1"/>
  <c r="J120" i="1"/>
  <c r="K120" i="1" s="1"/>
  <c r="I120" i="1"/>
  <c r="K76" i="1"/>
  <c r="H121" i="1"/>
  <c r="I77" i="1"/>
  <c r="J166" i="1" l="1"/>
  <c r="K166" i="1" s="1"/>
  <c r="I166" i="1"/>
  <c r="J77" i="1"/>
  <c r="H167" i="1"/>
  <c r="J121" i="1"/>
  <c r="K121" i="1" s="1"/>
  <c r="I121" i="1"/>
  <c r="I78" i="1"/>
  <c r="K77" i="1"/>
  <c r="H122" i="1"/>
  <c r="J167" i="1" l="1"/>
  <c r="K167" i="1" s="1"/>
  <c r="I167" i="1"/>
  <c r="H168" i="1"/>
  <c r="J78" i="1"/>
  <c r="K78" i="1" s="1"/>
  <c r="H123" i="1"/>
  <c r="I79" i="1"/>
  <c r="J122" i="1"/>
  <c r="K122" i="1" s="1"/>
  <c r="I122" i="1"/>
  <c r="J79" i="1" l="1"/>
  <c r="H169" i="1"/>
  <c r="J168" i="1"/>
  <c r="K168" i="1" s="1"/>
  <c r="I168" i="1"/>
  <c r="K79" i="1"/>
  <c r="H124" i="1"/>
  <c r="I80" i="1"/>
  <c r="J123" i="1"/>
  <c r="K123" i="1" s="1"/>
  <c r="I123" i="1"/>
  <c r="M123" i="1" s="1"/>
  <c r="M78" i="1" s="1"/>
  <c r="J169" i="1" l="1"/>
  <c r="K169" i="1" s="1"/>
  <c r="I169" i="1"/>
  <c r="J80" i="1"/>
  <c r="H170" i="1"/>
  <c r="I81" i="1"/>
  <c r="J124" i="1"/>
  <c r="K124" i="1" s="1"/>
  <c r="I124" i="1"/>
  <c r="K80" i="1"/>
  <c r="H125" i="1"/>
  <c r="J170" i="1" l="1"/>
  <c r="K170" i="1" s="1"/>
  <c r="I170" i="1"/>
  <c r="H171" i="1"/>
  <c r="J81" i="1"/>
  <c r="K81" i="1" s="1"/>
  <c r="H126" i="1"/>
  <c r="J125" i="1"/>
  <c r="K125" i="1" s="1"/>
  <c r="I125" i="1"/>
  <c r="I82" i="1"/>
  <c r="J171" i="1" l="1"/>
  <c r="K171" i="1" s="1"/>
  <c r="I171" i="1"/>
  <c r="H172" i="1"/>
  <c r="J82" i="1"/>
  <c r="I83" i="1"/>
  <c r="K82" i="1"/>
  <c r="H127" i="1"/>
  <c r="J126" i="1"/>
  <c r="K126" i="1" s="1"/>
  <c r="I126" i="1"/>
  <c r="J172" i="1" l="1"/>
  <c r="K172" i="1" s="1"/>
  <c r="I172" i="1"/>
  <c r="J83" i="1"/>
  <c r="H173" i="1"/>
  <c r="J127" i="1"/>
  <c r="K127" i="1" s="1"/>
  <c r="I127" i="1"/>
  <c r="M127" i="1" s="1"/>
  <c r="M82" i="1" s="1"/>
  <c r="K83" i="1"/>
  <c r="H128" i="1"/>
  <c r="I84" i="1"/>
  <c r="J173" i="1" l="1"/>
  <c r="K173" i="1" s="1"/>
  <c r="I173" i="1"/>
  <c r="H174" i="1"/>
  <c r="J84" i="1"/>
  <c r="I85" i="1"/>
  <c r="J128" i="1"/>
  <c r="K128" i="1" s="1"/>
  <c r="I128" i="1"/>
  <c r="M128" i="1" s="1"/>
  <c r="M83" i="1" s="1"/>
  <c r="K84" i="1"/>
  <c r="H129" i="1"/>
  <c r="H175" i="1" l="1"/>
  <c r="J85" i="1"/>
  <c r="K85" i="1" s="1"/>
  <c r="J174" i="1"/>
  <c r="K174" i="1" s="1"/>
  <c r="I174" i="1"/>
  <c r="H130" i="1"/>
  <c r="J129" i="1"/>
  <c r="K129" i="1" s="1"/>
  <c r="I129" i="1"/>
  <c r="M129" i="1" s="1"/>
  <c r="M84" i="1" s="1"/>
  <c r="I86" i="1"/>
  <c r="H176" i="1" l="1"/>
  <c r="J86" i="1"/>
  <c r="J175" i="1"/>
  <c r="K175" i="1" s="1"/>
  <c r="I175" i="1"/>
  <c r="I87" i="1"/>
  <c r="J130" i="1"/>
  <c r="K130" i="1" s="1"/>
  <c r="I130" i="1"/>
  <c r="M130" i="1" s="1"/>
  <c r="M85" i="1" s="1"/>
  <c r="K86" i="1"/>
  <c r="H131" i="1"/>
  <c r="J87" i="1" l="1"/>
  <c r="H177" i="1"/>
  <c r="J176" i="1"/>
  <c r="K176" i="1" s="1"/>
  <c r="I176" i="1"/>
  <c r="J131" i="1"/>
  <c r="K131" i="1" s="1"/>
  <c r="I131" i="1"/>
  <c r="M131" i="1" s="1"/>
  <c r="M86" i="1" s="1"/>
  <c r="K87" i="1"/>
  <c r="H132" i="1"/>
  <c r="I88" i="1"/>
  <c r="J177" i="1" l="1"/>
  <c r="K177" i="1" s="1"/>
  <c r="I177" i="1"/>
  <c r="H178" i="1"/>
  <c r="J88" i="1"/>
  <c r="I89" i="1"/>
  <c r="J132" i="1"/>
  <c r="K132" i="1" s="1"/>
  <c r="I132" i="1"/>
  <c r="M132" i="1" s="1"/>
  <c r="M87" i="1" s="1"/>
  <c r="K88" i="1"/>
  <c r="H133" i="1"/>
  <c r="J178" i="1" l="1"/>
  <c r="K178" i="1" s="1"/>
  <c r="I178" i="1"/>
  <c r="J89" i="1"/>
  <c r="H179" i="1"/>
  <c r="J133" i="1"/>
  <c r="K133" i="1" s="1"/>
  <c r="I133" i="1"/>
  <c r="M133" i="1" s="1"/>
  <c r="M88" i="1" s="1"/>
  <c r="I90" i="1"/>
  <c r="K89" i="1"/>
  <c r="H134" i="1"/>
  <c r="J179" i="1" l="1"/>
  <c r="K179" i="1" s="1"/>
  <c r="I179" i="1"/>
  <c r="H180" i="1"/>
  <c r="J90" i="1"/>
  <c r="K90" i="1" s="1"/>
  <c r="I91" i="1"/>
  <c r="H135" i="1"/>
  <c r="J134" i="1"/>
  <c r="K134" i="1" s="1"/>
  <c r="I134" i="1"/>
  <c r="M134" i="1" s="1"/>
  <c r="M89" i="1" s="1"/>
  <c r="J180" i="1" l="1"/>
  <c r="K180" i="1" s="1"/>
  <c r="I180" i="1"/>
  <c r="H181" i="1"/>
  <c r="J91" i="1"/>
  <c r="K91" i="1" s="1"/>
  <c r="H136" i="1"/>
  <c r="J136" i="1" s="1"/>
  <c r="J135" i="1"/>
  <c r="K135" i="1" s="1"/>
  <c r="I135" i="1"/>
  <c r="M135" i="1" s="1"/>
  <c r="M90" i="1" s="1"/>
  <c r="J181" i="1" l="1"/>
  <c r="K181" i="1" s="1"/>
  <c r="I181" i="1"/>
  <c r="I136" i="1"/>
  <c r="M136" i="1" s="1"/>
  <c r="M91" i="1" s="1"/>
  <c r="K136" i="1"/>
</calcChain>
</file>

<file path=xl/sharedStrings.xml><?xml version="1.0" encoding="utf-8"?>
<sst xmlns="http://schemas.openxmlformats.org/spreadsheetml/2006/main" count="49" uniqueCount="43">
  <si>
    <t>Degradation Curve Default</t>
  </si>
  <si>
    <t>Degradation with PG Matrix</t>
  </si>
  <si>
    <t>Deg w/ PG Matrix vs HARD INPUT SOH Delta</t>
  </si>
  <si>
    <t>Tranche
Year</t>
  </si>
  <si>
    <t>Incremental Tranche DC  Output (MWhDC Out)</t>
  </si>
  <si>
    <t>Aggregate Tranche DC  Output (MWhDC Out)</t>
  </si>
  <si>
    <t>Incremental Tranche DC Throughput (MWh DC Out/MWhDC Capacity)</t>
  </si>
  <si>
    <t>Aggregate Tranche DC Throughput (MWh DC Out/ MWhDC Capacity)</t>
  </si>
  <si>
    <t>Yes</t>
  </si>
  <si>
    <t>Total Operating Cycles per Year</t>
  </si>
  <si>
    <t>Electricity Generation Year</t>
  </si>
  <si>
    <t>Performance Decay Default</t>
  </si>
  <si>
    <t>Initial State of Health (SOH)</t>
  </si>
  <si>
    <t>Combined Generation at Point of Measurement (MWh)</t>
  </si>
  <si>
    <t>Total Direct Current Generation (MWhDC)</t>
  </si>
  <si>
    <t>Incremental Direct Current Generation (MWhDC)</t>
  </si>
  <si>
    <t>Incremental DC Efficiency (MWh DC Out per MWhDC Capacity)</t>
  </si>
  <si>
    <t>Total DC Efficiency (MWh DC Out per MWhDC Capacity)</t>
  </si>
  <si>
    <t>Performance Decay with Performance Grid Matrix</t>
  </si>
  <si>
    <t>Performance Decay with Performance Grid Matrix vs. Initial State of Health (ISOH) Delta</t>
  </si>
  <si>
    <t>Annual Operating Cycles</t>
  </si>
  <si>
    <t xml:space="preserve"> Duration of Project</t>
  </si>
  <si>
    <t>Steady Output</t>
  </si>
  <si>
    <t>Electrical Capacity</t>
  </si>
  <si>
    <t>Minimum Capacity</t>
  </si>
  <si>
    <t>Losses</t>
  </si>
  <si>
    <t>Performance Deterioration Profile</t>
  </si>
  <si>
    <t>Stepwise Direct Current Generation Increase</t>
  </si>
  <si>
    <t>Progressive Project Direct Current Generation</t>
  </si>
  <si>
    <t>Phase 1</t>
  </si>
  <si>
    <t>Phase 2</t>
  </si>
  <si>
    <t>Default Performance Decay</t>
  </si>
  <si>
    <t>Incremental Phase DC Generation (MWhDC)</t>
  </si>
  <si>
    <t>Total Phase DC Generation (MWhDC)</t>
  </si>
  <si>
    <t>Incremental Phase DC Efficiency (MWh DC Out per MWhDC Capacity)</t>
  </si>
  <si>
    <t>Total Phase DC Efficiency (MWh DC Out per MWhDC Capacity)</t>
  </si>
  <si>
    <t xml:space="preserve"> Performance Decay with Performance Grid Matrix</t>
  </si>
  <si>
    <t xml:space="preserve">Performance Decay with Performance Grid Matrix vs. Initial State of Health (ISOH) Delta
</t>
  </si>
  <si>
    <t>Phase 1 Data</t>
  </si>
  <si>
    <t>Phase 2 Data</t>
  </si>
  <si>
    <t>Initial Energy (MWh)</t>
  </si>
  <si>
    <t>Performance Table Project</t>
  </si>
  <si>
    <t>Deterioration Curve for Phase Greater Than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</si>
</sst>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_);_(@_)"/>
    <numFmt numFmtId="167" formatCode="0.0000000000"/>
    <numFmt numFmtId="168" formatCode="0.000%"/>
    <numFmt numFmtId="169" formatCode="#,##0.00000_);\(#,##0.00000\)"/>
    <numFmt numFmtId="170" formatCode="#,##0.000000_);\(#,##0.000000\)"/>
    <numFmt numFmtId="171" formatCode="_(* #,##0.00_);_(* \(#,##0.00\);_(* &quot;-&quot;?_);_(@_)"/>
    <numFmt numFmtId="172" formatCode="#,##0.00000000_);\(#,##0.00000000\)"/>
    <numFmt numFmtId="173" formatCode="0.0000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164" fontId="4" fillId="0" borderId="0" xfId="2" quotePrefix="1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2" applyNumberFormat="1" applyFont="1" applyFill="1" applyBorder="1" applyAlignment="1">
      <alignment horizontal="center" vertical="center" wrapText="1"/>
    </xf>
    <xf numFmtId="1" fontId="4" fillId="0" borderId="0" xfId="2" quotePrefix="1" applyNumberFormat="1" applyFont="1" applyFill="1" applyBorder="1" applyAlignment="1">
      <alignment horizontal="center" vertical="center"/>
    </xf>
    <xf numFmtId="0" fontId="2" fillId="0" borderId="0" xfId="0" applyFont="1"/>
    <xf numFmtId="0" fontId="0" fillId="3" borderId="0" xfId="0" applyFill="1"/>
    <xf numFmtId="169" fontId="0" fillId="0" borderId="0" xfId="0" applyNumberFormat="1"/>
    <xf numFmtId="173" fontId="0" fillId="2" borderId="7" xfId="0" applyNumberFormat="1" applyFill="1" applyBorder="1" applyAlignment="1">
      <alignment horizontal="center" vertical="center"/>
    </xf>
    <xf numFmtId="0" fontId="0" fillId="2" borderId="0" xfId="0" applyFill="1"/>
    <xf numFmtId="173" fontId="0" fillId="2" borderId="0" xfId="0" applyNumberFormat="1" applyFill="1" applyAlignment="1">
      <alignment horizontal="center" vertical="center"/>
    </xf>
    <xf numFmtId="173" fontId="0" fillId="2" borderId="8" xfId="0" applyNumberForma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164" fontId="3" fillId="0" borderId="3" xfId="2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43" fontId="5" fillId="0" borderId="0" xfId="1" quotePrefix="1" applyFont="1" applyFill="1" applyBorder="1" applyAlignment="1">
      <alignment horizontal="center" vertical="center"/>
    </xf>
    <xf numFmtId="165" fontId="5" fillId="0" borderId="0" xfId="1" quotePrefix="1" applyNumberFormat="1" applyFont="1" applyFill="1" applyBorder="1" applyAlignment="1">
      <alignment horizontal="center" vertical="center"/>
    </xf>
    <xf numFmtId="166" fontId="0" fillId="0" borderId="0" xfId="0" applyNumberFormat="1" applyFill="1"/>
    <xf numFmtId="43" fontId="5" fillId="0" borderId="0" xfId="1" quotePrefix="1" applyFont="1" applyFill="1" applyBorder="1" applyAlignment="1">
      <alignment vertical="center"/>
    </xf>
    <xf numFmtId="166" fontId="0" fillId="0" borderId="6" xfId="0" applyNumberFormat="1" applyFill="1" applyBorder="1"/>
    <xf numFmtId="167" fontId="0" fillId="0" borderId="6" xfId="2" applyNumberFormat="1" applyFont="1" applyFill="1" applyBorder="1" applyAlignment="1">
      <alignment horizontal="center"/>
    </xf>
    <xf numFmtId="168" fontId="0" fillId="0" borderId="0" xfId="0" applyNumberFormat="1" applyFill="1"/>
    <xf numFmtId="169" fontId="5" fillId="0" borderId="0" xfId="1" quotePrefix="1" applyNumberFormat="1" applyFont="1" applyFill="1" applyBorder="1" applyAlignment="1">
      <alignment horizontal="center" vertical="center"/>
    </xf>
    <xf numFmtId="170" fontId="0" fillId="0" borderId="0" xfId="0" applyNumberFormat="1" applyFill="1" applyAlignment="1">
      <alignment horizontal="center" vertical="center"/>
    </xf>
    <xf numFmtId="43" fontId="0" fillId="0" borderId="0" xfId="0" applyNumberFormat="1" applyFill="1" applyAlignment="1">
      <alignment horizontal="center" vertical="center"/>
    </xf>
    <xf numFmtId="171" fontId="0" fillId="0" borderId="6" xfId="0" applyNumberFormat="1" applyFill="1" applyBorder="1"/>
    <xf numFmtId="164" fontId="0" fillId="0" borderId="6" xfId="2" applyNumberFormat="1" applyFont="1" applyFill="1" applyBorder="1" applyAlignment="1">
      <alignment horizontal="center"/>
    </xf>
    <xf numFmtId="164" fontId="5" fillId="0" borderId="0" xfId="0" applyNumberFormat="1" applyFont="1" applyFill="1" applyAlignment="1">
      <alignment horizontal="center" vertical="center"/>
    </xf>
    <xf numFmtId="169" fontId="0" fillId="0" borderId="0" xfId="0" applyNumberFormat="1" applyFill="1"/>
    <xf numFmtId="172" fontId="5" fillId="0" borderId="0" xfId="1" quotePrefix="1" applyNumberFormat="1" applyFont="1" applyFill="1" applyBorder="1" applyAlignment="1">
      <alignment horizontal="center" vertical="center"/>
    </xf>
    <xf numFmtId="43" fontId="0" fillId="0" borderId="6" xfId="0" applyNumberFormat="1" applyFill="1" applyBorder="1"/>
    <xf numFmtId="172" fontId="0" fillId="0" borderId="0" xfId="0" applyNumberFormat="1" applyFill="1"/>
    <xf numFmtId="43" fontId="0" fillId="0" borderId="0" xfId="0" applyNumberFormat="1" applyFill="1"/>
    <xf numFmtId="41" fontId="0" fillId="0" borderId="0" xfId="0" applyNumberFormat="1" applyFill="1"/>
    <xf numFmtId="166" fontId="5" fillId="0" borderId="0" xfId="1" quotePrefix="1" applyNumberFormat="1" applyFont="1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 cent" xfId="2" builtinId="5"/>
  </cellStyles>
  <dxfs count="3"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C61BF-9C93-2148-A7AE-3699F9A1134A}">
  <dimension ref="B50:X181"/>
  <sheetViews>
    <sheetView tabSelected="1" topLeftCell="Q44" zoomScaleNormal="56" workbookViewId="0">
      <selection activeCell="W55" sqref="W55"/>
    </sheetView>
  </sheetViews>
  <sheetFormatPr baseColWidth="10" defaultRowHeight="16" x14ac:dyDescent="0.2"/>
  <cols>
    <col min="3" max="3" width="22" customWidth="1"/>
    <col min="4" max="4" width="26.6640625" customWidth="1"/>
    <col min="5" max="5" width="22.6640625" customWidth="1"/>
    <col min="6" max="6" width="25.5" customWidth="1"/>
    <col min="7" max="7" width="24.5" customWidth="1"/>
    <col min="8" max="8" width="22.83203125" customWidth="1"/>
    <col min="9" max="9" width="30.33203125" customWidth="1"/>
    <col min="10" max="11" width="23.5" customWidth="1"/>
    <col min="12" max="12" width="27.83203125" customWidth="1"/>
    <col min="13" max="13" width="28.83203125" customWidth="1"/>
    <col min="16" max="16" width="21.1640625" customWidth="1"/>
    <col min="20" max="20" width="34.33203125" customWidth="1"/>
    <col min="21" max="21" width="34" customWidth="1"/>
    <col min="22" max="22" width="35.33203125" customWidth="1"/>
    <col min="23" max="23" width="31.5" customWidth="1"/>
    <col min="24" max="24" width="44.6640625" customWidth="1"/>
    <col min="39" max="57" width="11" bestFit="1" customWidth="1"/>
  </cols>
  <sheetData>
    <row r="50" spans="3:24" x14ac:dyDescent="0.2">
      <c r="C50" s="13" t="s">
        <v>41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</row>
    <row r="51" spans="3:24" ht="56" customHeight="1" x14ac:dyDescent="0.2">
      <c r="C51" s="14" t="s">
        <v>10</v>
      </c>
      <c r="D51" s="15" t="s">
        <v>9</v>
      </c>
      <c r="E51" s="16" t="s">
        <v>11</v>
      </c>
      <c r="F51" s="17" t="s">
        <v>12</v>
      </c>
      <c r="G51" s="17" t="s">
        <v>13</v>
      </c>
      <c r="H51" s="17" t="s">
        <v>14</v>
      </c>
      <c r="I51" s="17" t="s">
        <v>15</v>
      </c>
      <c r="J51" s="17" t="s">
        <v>16</v>
      </c>
      <c r="K51" s="18" t="s">
        <v>17</v>
      </c>
      <c r="L51" s="18" t="s">
        <v>18</v>
      </c>
      <c r="M51" s="19" t="s">
        <v>19</v>
      </c>
    </row>
    <row r="52" spans="3:24" ht="21" customHeight="1" x14ac:dyDescent="0.2">
      <c r="C52" s="20">
        <v>1</v>
      </c>
      <c r="D52" s="5">
        <v>0</v>
      </c>
      <c r="E52" s="1">
        <v>1</v>
      </c>
      <c r="F52" s="1">
        <v>1</v>
      </c>
      <c r="G52" s="21">
        <v>0</v>
      </c>
      <c r="H52" s="22">
        <v>0</v>
      </c>
      <c r="I52" s="23">
        <v>0</v>
      </c>
      <c r="J52" s="24">
        <v>0</v>
      </c>
      <c r="K52" s="25">
        <v>0</v>
      </c>
      <c r="L52" s="26">
        <v>1</v>
      </c>
      <c r="M52" s="27">
        <f t="shared" ref="M52:M91" si="0">MAX(M97, M142, M187, M232, M277, M322, M367, M412, M457, M502, M547)</f>
        <v>0</v>
      </c>
    </row>
    <row r="53" spans="3:24" x14ac:dyDescent="0.2">
      <c r="C53" s="20">
        <v>2</v>
      </c>
      <c r="D53" s="5">
        <v>365</v>
      </c>
      <c r="E53" s="2">
        <v>0.93096469374550705</v>
      </c>
      <c r="F53" s="2">
        <v>0.85531416006610039</v>
      </c>
      <c r="G53" s="22">
        <f t="shared" ref="G53:G91" si="1">IF(OR(C53&gt;(Cycles+1), F53=0),G52,IF(Term="no",D53*ConstantThroughput*AVERAGE(F53,F52),D53*ProjectMinECapacity))</f>
        <v>146000</v>
      </c>
      <c r="H53" s="28">
        <f t="shared" ref="H53:H91" si="2">+G53/(1-ProjectElosses)</f>
        <v>156149.73262032084</v>
      </c>
      <c r="I53" s="29">
        <f>IF((+H53-H52)&lt;0, 0, +H53-H52)</f>
        <v>156149.73262032084</v>
      </c>
      <c r="J53" s="30">
        <f>IFERROR(I53/T97,0)</f>
        <v>355.67366417685759</v>
      </c>
      <c r="K53" s="31">
        <f>SUM($J$52:J53)</f>
        <v>355.67366417685759</v>
      </c>
      <c r="L53" s="26">
        <v>0.85486638188369668</v>
      </c>
      <c r="M53" s="27">
        <f t="shared" si="0"/>
        <v>7.0332809701479926E-2</v>
      </c>
    </row>
    <row r="54" spans="3:24" x14ac:dyDescent="0.2">
      <c r="C54" s="20">
        <v>3</v>
      </c>
      <c r="D54" s="5">
        <v>730</v>
      </c>
      <c r="E54" s="2">
        <v>0.90748205015651251</v>
      </c>
      <c r="F54" s="2">
        <v>0.82630402805275438</v>
      </c>
      <c r="G54" s="22">
        <f t="shared" si="1"/>
        <v>292000</v>
      </c>
      <c r="H54" s="28">
        <f t="shared" si="2"/>
        <v>312299.46524064167</v>
      </c>
      <c r="I54" s="29">
        <f t="shared" ref="I54:I91" si="3">IF((+H54-H53)&lt;0, 0, +H54-H53)</f>
        <v>156149.73262032084</v>
      </c>
      <c r="J54" s="30">
        <f t="shared" ref="J54:J91" si="4">IFERROR(I54/T98,0)</f>
        <v>345.93418165741457</v>
      </c>
      <c r="K54" s="31">
        <f>SUM($J$52:J54)</f>
        <v>701.60784583427221</v>
      </c>
      <c r="L54" s="26">
        <v>0.82678978747144005</v>
      </c>
      <c r="M54" s="27">
        <f t="shared" si="0"/>
        <v>0.102084584155405</v>
      </c>
    </row>
    <row r="55" spans="3:24" x14ac:dyDescent="0.2">
      <c r="C55" s="20">
        <v>4</v>
      </c>
      <c r="D55" s="5">
        <v>1095</v>
      </c>
      <c r="E55" s="2">
        <v>0.88961304481596426</v>
      </c>
      <c r="F55" s="2">
        <v>0.81482159817066291</v>
      </c>
      <c r="G55" s="22">
        <f t="shared" si="1"/>
        <v>438000</v>
      </c>
      <c r="H55" s="28">
        <f t="shared" si="2"/>
        <v>468449.19786096254</v>
      </c>
      <c r="I55" s="29">
        <f t="shared" si="3"/>
        <v>156149.73262032086</v>
      </c>
      <c r="J55" s="30">
        <f t="shared" si="4"/>
        <v>356.88506395030578</v>
      </c>
      <c r="K55" s="31">
        <f>SUM($J$52:J55)</f>
        <v>1058.4929097845779</v>
      </c>
      <c r="L55" s="26">
        <v>0.81253899241493577</v>
      </c>
      <c r="M55" s="27">
        <f t="shared" si="0"/>
        <v>0.11598758721474278</v>
      </c>
      <c r="T55" s="6" t="s">
        <v>26</v>
      </c>
      <c r="U55" s="6" t="s">
        <v>27</v>
      </c>
      <c r="V55" s="6" t="s">
        <v>42</v>
      </c>
      <c r="W55" s="6" t="s">
        <v>28</v>
      </c>
      <c r="X55" s="6" t="s">
        <v>18</v>
      </c>
    </row>
    <row r="56" spans="3:24" x14ac:dyDescent="0.2">
      <c r="C56" s="20">
        <v>5</v>
      </c>
      <c r="D56" s="5">
        <v>1460</v>
      </c>
      <c r="E56" s="2">
        <v>0.87478909664235205</v>
      </c>
      <c r="F56" s="2">
        <v>0.80534484759449398</v>
      </c>
      <c r="G56" s="22">
        <f t="shared" si="1"/>
        <v>584000</v>
      </c>
      <c r="H56" s="28">
        <f t="shared" si="2"/>
        <v>624598.93048128334</v>
      </c>
      <c r="I56" s="29">
        <f t="shared" si="3"/>
        <v>156149.73262032081</v>
      </c>
      <c r="J56" s="30">
        <f t="shared" si="4"/>
        <v>328.68273494776003</v>
      </c>
      <c r="K56" s="31">
        <f>SUM($J$52:J56)</f>
        <v>1387.175644732338</v>
      </c>
      <c r="L56" s="26">
        <v>0.80504071194540661</v>
      </c>
      <c r="M56" s="27">
        <f t="shared" si="0"/>
        <v>0.12719310675923767</v>
      </c>
      <c r="T56" s="7">
        <v>1</v>
      </c>
      <c r="U56" s="7">
        <v>0</v>
      </c>
      <c r="V56" s="7">
        <v>1</v>
      </c>
      <c r="W56" s="7">
        <v>0</v>
      </c>
      <c r="X56" s="7">
        <v>1</v>
      </c>
    </row>
    <row r="57" spans="3:24" x14ac:dyDescent="0.2">
      <c r="C57" s="20">
        <v>6</v>
      </c>
      <c r="D57" s="5">
        <v>1825</v>
      </c>
      <c r="E57" s="2">
        <v>0.85992116915937589</v>
      </c>
      <c r="F57" s="2">
        <v>0.79203027790672964</v>
      </c>
      <c r="G57" s="22">
        <f t="shared" si="1"/>
        <v>730000</v>
      </c>
      <c r="H57" s="28">
        <f t="shared" si="2"/>
        <v>780748.66310160421</v>
      </c>
      <c r="I57" s="29">
        <f t="shared" si="3"/>
        <v>156149.73262032086</v>
      </c>
      <c r="J57" s="30">
        <f t="shared" si="4"/>
        <v>331.84316935684001</v>
      </c>
      <c r="K57" s="31">
        <f>SUM($J$52:J57)</f>
        <v>1719.018814089178</v>
      </c>
      <c r="L57" s="26">
        <v>0.7913184511872251</v>
      </c>
      <c r="M57" s="27">
        <f t="shared" si="0"/>
        <v>0.14079936903881785</v>
      </c>
      <c r="T57" s="7">
        <v>0.93015414907188398</v>
      </c>
      <c r="U57" s="7">
        <v>156144.66806</v>
      </c>
      <c r="V57" s="7">
        <v>1</v>
      </c>
      <c r="W57" s="7">
        <v>156144.66805899999</v>
      </c>
      <c r="X57" s="7">
        <v>0.92966719029852007</v>
      </c>
    </row>
    <row r="58" spans="3:24" x14ac:dyDescent="0.2">
      <c r="C58" s="20">
        <v>7</v>
      </c>
      <c r="D58" s="5">
        <v>2190</v>
      </c>
      <c r="E58" s="2">
        <v>0.84631336392027445</v>
      </c>
      <c r="F58" s="2">
        <v>0.78037398981568407</v>
      </c>
      <c r="G58" s="22">
        <f t="shared" si="1"/>
        <v>876000</v>
      </c>
      <c r="H58" s="28">
        <f t="shared" si="2"/>
        <v>936898.39572192507</v>
      </c>
      <c r="I58" s="29">
        <f t="shared" si="3"/>
        <v>156149.73262032086</v>
      </c>
      <c r="J58" s="30">
        <f t="shared" si="4"/>
        <v>336.38757955908437</v>
      </c>
      <c r="K58" s="31">
        <f>SUM($J$52:J58)</f>
        <v>2055.4063936482626</v>
      </c>
      <c r="L58" s="26">
        <v>0.77990562431024091</v>
      </c>
      <c r="M58" s="27">
        <f t="shared" si="0"/>
        <v>0.15301955238468234</v>
      </c>
      <c r="T58" s="7">
        <v>0.8986056305073703</v>
      </c>
      <c r="U58" s="7">
        <v>141261.51315000001</v>
      </c>
      <c r="V58" s="7">
        <v>1</v>
      </c>
      <c r="W58" s="7">
        <v>156144.66805899999</v>
      </c>
      <c r="X58" s="7">
        <v>0.897915415844595</v>
      </c>
    </row>
    <row r="59" spans="3:24" x14ac:dyDescent="0.2">
      <c r="C59" s="20">
        <v>8</v>
      </c>
      <c r="D59" s="5">
        <v>2555</v>
      </c>
      <c r="E59" s="2">
        <v>0.83186585840208238</v>
      </c>
      <c r="F59" s="2">
        <v>0.76956732183487842</v>
      </c>
      <c r="G59" s="22">
        <f t="shared" si="1"/>
        <v>1022000</v>
      </c>
      <c r="H59" s="28">
        <f t="shared" si="2"/>
        <v>1093048.1283422459</v>
      </c>
      <c r="I59" s="29">
        <f t="shared" si="3"/>
        <v>156149.73262032086</v>
      </c>
      <c r="J59" s="30">
        <f t="shared" si="4"/>
        <v>340.46941874394918</v>
      </c>
      <c r="K59" s="31">
        <f>SUM($J$52:J59)</f>
        <v>2395.8758123922116</v>
      </c>
      <c r="L59" s="26">
        <v>0.76945952710551979</v>
      </c>
      <c r="M59" s="27">
        <f t="shared" si="0"/>
        <v>0.16430785234198653</v>
      </c>
      <c r="P59" t="s">
        <v>20</v>
      </c>
      <c r="Q59" s="10">
        <v>365</v>
      </c>
      <c r="T59" s="7">
        <v>0.88611848801059578</v>
      </c>
      <c r="U59" s="7">
        <v>140790.37244000001</v>
      </c>
      <c r="V59" s="7">
        <v>1</v>
      </c>
      <c r="W59" s="7">
        <v>156144.66805899999</v>
      </c>
      <c r="X59" s="7">
        <v>0.88401241278525722</v>
      </c>
    </row>
    <row r="60" spans="3:24" x14ac:dyDescent="0.2">
      <c r="C60" s="20">
        <v>9</v>
      </c>
      <c r="D60" s="5">
        <v>2920</v>
      </c>
      <c r="E60" s="2">
        <v>0.81755405077503607</v>
      </c>
      <c r="F60" s="2">
        <v>0.75954138057759424</v>
      </c>
      <c r="G60" s="22">
        <f t="shared" si="1"/>
        <v>1168000</v>
      </c>
      <c r="H60" s="28">
        <f t="shared" si="2"/>
        <v>1249197.8609625667</v>
      </c>
      <c r="I60" s="29">
        <f t="shared" si="3"/>
        <v>156149.73262032075</v>
      </c>
      <c r="J60" s="30">
        <f t="shared" si="4"/>
        <v>344.34323511157351</v>
      </c>
      <c r="K60" s="31">
        <f>SUM($J$52:J60)</f>
        <v>2740.2190475037851</v>
      </c>
      <c r="L60" s="26">
        <v>0.75731651180061499</v>
      </c>
      <c r="M60" s="27">
        <f t="shared" si="0"/>
        <v>0.17754850943966116</v>
      </c>
      <c r="P60" t="s">
        <v>21</v>
      </c>
      <c r="Q60" s="10">
        <v>20</v>
      </c>
      <c r="T60" s="7">
        <v>0.87581252175901236</v>
      </c>
      <c r="U60" s="7">
        <v>127862.77907999999</v>
      </c>
      <c r="V60" s="7">
        <v>1</v>
      </c>
      <c r="W60" s="7">
        <v>156144.66805899999</v>
      </c>
      <c r="X60" s="7">
        <v>0.87280689324076233</v>
      </c>
    </row>
    <row r="61" spans="3:24" x14ac:dyDescent="0.2">
      <c r="C61" s="20">
        <v>10</v>
      </c>
      <c r="D61" s="5">
        <v>3285</v>
      </c>
      <c r="E61" s="2">
        <v>0.80335527352230751</v>
      </c>
      <c r="F61" s="2">
        <v>0.74522855994932091</v>
      </c>
      <c r="G61" s="22">
        <f t="shared" si="1"/>
        <v>1314000</v>
      </c>
      <c r="H61" s="28">
        <f t="shared" si="2"/>
        <v>1405347.5935828877</v>
      </c>
      <c r="I61" s="29">
        <f t="shared" si="3"/>
        <v>156149.73262032098</v>
      </c>
      <c r="J61" s="30">
        <f t="shared" si="4"/>
        <v>348.01685780447355</v>
      </c>
      <c r="K61" s="31">
        <f>SUM($J$52:J61)</f>
        <v>3088.2359053082587</v>
      </c>
      <c r="L61" s="26">
        <v>0.74313183560106932</v>
      </c>
      <c r="M61" s="27">
        <f t="shared" si="0"/>
        <v>0.19352357418392352</v>
      </c>
      <c r="P61" t="s">
        <v>22</v>
      </c>
      <c r="Q61" s="10" t="s">
        <v>8</v>
      </c>
      <c r="T61" s="7">
        <v>0.86133292722356847</v>
      </c>
      <c r="U61" s="7">
        <v>127590.83581999999</v>
      </c>
      <c r="V61" s="7">
        <v>1</v>
      </c>
      <c r="W61" s="7">
        <v>156144.66805899999</v>
      </c>
      <c r="X61" s="7">
        <v>0.85920063096118215</v>
      </c>
    </row>
    <row r="62" spans="3:24" x14ac:dyDescent="0.2">
      <c r="C62" s="20">
        <v>11</v>
      </c>
      <c r="D62" s="5">
        <v>3650</v>
      </c>
      <c r="E62" s="2">
        <v>0.78824594783842739</v>
      </c>
      <c r="F62" s="2">
        <v>0.73378514557308794</v>
      </c>
      <c r="G62" s="22">
        <f t="shared" si="1"/>
        <v>1460000</v>
      </c>
      <c r="H62" s="28">
        <f t="shared" si="2"/>
        <v>1561497.3262032084</v>
      </c>
      <c r="I62" s="29">
        <f t="shared" si="3"/>
        <v>156149.73262032075</v>
      </c>
      <c r="J62" s="30">
        <f t="shared" si="4"/>
        <v>353.39916631140352</v>
      </c>
      <c r="K62" s="31">
        <f>SUM($J$52:J62)</f>
        <v>3441.6350716196621</v>
      </c>
      <c r="L62" s="26">
        <v>0.73168213332493115</v>
      </c>
      <c r="M62" s="27">
        <f t="shared" si="0"/>
        <v>0.20567877365797405</v>
      </c>
      <c r="P62" t="s">
        <v>23</v>
      </c>
      <c r="Q62" s="10">
        <v>400</v>
      </c>
      <c r="T62" s="7">
        <v>0.84865671392455633</v>
      </c>
      <c r="U62" s="7">
        <v>127199.80675</v>
      </c>
      <c r="V62" s="7">
        <v>1</v>
      </c>
      <c r="W62" s="7">
        <v>156144.66805899999</v>
      </c>
      <c r="X62" s="7">
        <v>0.84698044761531766</v>
      </c>
    </row>
    <row r="63" spans="3:24" x14ac:dyDescent="0.2">
      <c r="C63" s="20">
        <v>12</v>
      </c>
      <c r="D63" s="5">
        <v>4015</v>
      </c>
      <c r="E63" s="2">
        <v>0.7730962974090555</v>
      </c>
      <c r="F63" s="2">
        <v>0.7200790878947767</v>
      </c>
      <c r="G63" s="22">
        <f t="shared" si="1"/>
        <v>1606000</v>
      </c>
      <c r="H63" s="28">
        <f t="shared" si="2"/>
        <v>1717647.0588235294</v>
      </c>
      <c r="I63" s="29">
        <f t="shared" si="3"/>
        <v>156149.73262032098</v>
      </c>
      <c r="J63" s="30">
        <f t="shared" si="4"/>
        <v>357.82370306932444</v>
      </c>
      <c r="K63" s="31">
        <f>SUM($J$52:J63)</f>
        <v>3799.4587746889865</v>
      </c>
      <c r="L63" s="26">
        <v>0.71736252988146643</v>
      </c>
      <c r="M63" s="27">
        <f t="shared" si="0"/>
        <v>0.22163880792105506</v>
      </c>
      <c r="P63" t="s">
        <v>24</v>
      </c>
      <c r="Q63" s="10">
        <v>400</v>
      </c>
      <c r="T63" s="7">
        <v>0.83690446249543027</v>
      </c>
      <c r="U63" s="7">
        <v>126848.58014000001</v>
      </c>
      <c r="V63" s="7">
        <v>1</v>
      </c>
      <c r="W63" s="7">
        <v>156144.66805899999</v>
      </c>
      <c r="X63" s="7">
        <v>0.83569214765801347</v>
      </c>
    </row>
    <row r="64" spans="3:24" x14ac:dyDescent="0.2">
      <c r="C64" s="20">
        <v>13</v>
      </c>
      <c r="D64" s="5">
        <v>4380</v>
      </c>
      <c r="E64" s="2">
        <v>0.75909886578977492</v>
      </c>
      <c r="F64" s="2">
        <v>0.70676332687182331</v>
      </c>
      <c r="G64" s="22">
        <f t="shared" si="1"/>
        <v>1752000</v>
      </c>
      <c r="H64" s="28">
        <f t="shared" si="2"/>
        <v>1873796.7914438501</v>
      </c>
      <c r="I64" s="29">
        <f t="shared" si="3"/>
        <v>156149.73262032075</v>
      </c>
      <c r="J64" s="30">
        <f t="shared" si="4"/>
        <v>330.21844263768463</v>
      </c>
      <c r="K64" s="31">
        <f>SUM($J$52:J64)</f>
        <v>4129.6772173266709</v>
      </c>
      <c r="L64" s="26">
        <v>0.71306702382150089</v>
      </c>
      <c r="M64" s="27">
        <f t="shared" si="0"/>
        <v>0.23776215518343113</v>
      </c>
      <c r="P64" t="s">
        <v>25</v>
      </c>
      <c r="Q64" s="10">
        <v>6.5000000000000002E-2</v>
      </c>
      <c r="T64" s="7">
        <v>0.82600125137813363</v>
      </c>
      <c r="U64" s="7">
        <v>126515.25309</v>
      </c>
      <c r="V64" s="7">
        <v>1</v>
      </c>
      <c r="W64" s="7">
        <v>156144.66805899999</v>
      </c>
      <c r="X64" s="7">
        <v>0.82245149056033884</v>
      </c>
    </row>
    <row r="65" spans="2:24" x14ac:dyDescent="0.2">
      <c r="C65" s="20">
        <v>14</v>
      </c>
      <c r="D65" s="5">
        <v>4745</v>
      </c>
      <c r="E65" s="2">
        <v>0.74326294277837324</v>
      </c>
      <c r="F65" s="2">
        <v>0.69532065487482309</v>
      </c>
      <c r="G65" s="22">
        <f t="shared" si="1"/>
        <v>1898000</v>
      </c>
      <c r="H65" s="28">
        <f t="shared" si="2"/>
        <v>2029946.5240641709</v>
      </c>
      <c r="I65" s="29">
        <f t="shared" si="3"/>
        <v>156149.73262032075</v>
      </c>
      <c r="J65" s="30">
        <f t="shared" si="4"/>
        <v>334.71856869586304</v>
      </c>
      <c r="K65" s="31">
        <f>SUM($J$52:J65)</f>
        <v>4464.3957860225337</v>
      </c>
      <c r="L65" s="26">
        <v>0.70001192678990509</v>
      </c>
      <c r="M65" s="27">
        <f t="shared" si="0"/>
        <v>0.25034879364712115</v>
      </c>
      <c r="T65" s="7">
        <v>0.81043605894488635</v>
      </c>
      <c r="U65" s="7">
        <v>126199.15195</v>
      </c>
      <c r="V65" s="7">
        <v>1</v>
      </c>
      <c r="W65" s="7">
        <v>156144.66805899999</v>
      </c>
      <c r="X65" s="7">
        <v>0.80647642581607648</v>
      </c>
    </row>
    <row r="66" spans="2:24" x14ac:dyDescent="0.2">
      <c r="C66" s="20">
        <v>15</v>
      </c>
      <c r="D66" s="5">
        <v>5110</v>
      </c>
      <c r="E66" s="2">
        <v>0.72855384830678394</v>
      </c>
      <c r="F66" s="2">
        <v>0.68367693834810928</v>
      </c>
      <c r="G66" s="22">
        <f t="shared" si="1"/>
        <v>2044000</v>
      </c>
      <c r="H66" s="28">
        <f t="shared" si="2"/>
        <v>2186096.2566844919</v>
      </c>
      <c r="I66" s="29">
        <f t="shared" si="3"/>
        <v>156149.73262032098</v>
      </c>
      <c r="J66" s="30">
        <f t="shared" si="4"/>
        <v>338.68482291376426</v>
      </c>
      <c r="K66" s="31">
        <f>SUM($J$52:J66)</f>
        <v>4803.0806089362977</v>
      </c>
      <c r="L66" s="26">
        <v>0.68930900832267972</v>
      </c>
      <c r="M66" s="27">
        <f t="shared" si="0"/>
        <v>0.26130875669884635</v>
      </c>
      <c r="T66" s="7">
        <v>0.79799134581073305</v>
      </c>
      <c r="U66" s="7">
        <v>125736.02494</v>
      </c>
      <c r="V66" s="7">
        <v>1</v>
      </c>
      <c r="W66" s="7">
        <v>156144.66805899999</v>
      </c>
      <c r="X66" s="7">
        <v>0.79432122634202595</v>
      </c>
    </row>
    <row r="67" spans="2:24" x14ac:dyDescent="0.2">
      <c r="C67" s="20">
        <v>16</v>
      </c>
      <c r="D67" s="5">
        <v>5475</v>
      </c>
      <c r="E67" s="2">
        <v>0.71195052803268144</v>
      </c>
      <c r="F67" s="2">
        <v>0.67164038063352072</v>
      </c>
      <c r="G67" s="22">
        <f t="shared" si="1"/>
        <v>2190000</v>
      </c>
      <c r="H67" s="28">
        <f t="shared" si="2"/>
        <v>2342245.9893048126</v>
      </c>
      <c r="I67" s="29">
        <f t="shared" si="3"/>
        <v>156149.73262032075</v>
      </c>
      <c r="J67" s="30">
        <f t="shared" si="4"/>
        <v>342.81842888662754</v>
      </c>
      <c r="K67" s="31">
        <f>SUM($J$52:J67)</f>
        <v>5145.8990378229255</v>
      </c>
      <c r="L67" s="26">
        <v>0.67823689796676512</v>
      </c>
      <c r="M67" s="27">
        <f t="shared" si="0"/>
        <v>0.27326416441062173</v>
      </c>
      <c r="T67" s="7">
        <v>0.78308600808556961</v>
      </c>
      <c r="U67" s="7">
        <v>125355.31052</v>
      </c>
      <c r="V67" s="7">
        <v>1</v>
      </c>
      <c r="W67" s="7">
        <v>156144.66805899999</v>
      </c>
      <c r="X67" s="7">
        <v>0.77836119207894494</v>
      </c>
    </row>
    <row r="68" spans="2:24" x14ac:dyDescent="0.2">
      <c r="C68" s="20">
        <v>17</v>
      </c>
      <c r="D68" s="5">
        <v>5840</v>
      </c>
      <c r="E68" s="2">
        <v>0.6966071891376282</v>
      </c>
      <c r="F68" s="2">
        <v>0.65763604864309877</v>
      </c>
      <c r="G68" s="22">
        <f t="shared" si="1"/>
        <v>2336000</v>
      </c>
      <c r="H68" s="28">
        <f t="shared" si="2"/>
        <v>2498395.7219251334</v>
      </c>
      <c r="I68" s="29">
        <f t="shared" si="3"/>
        <v>156149.73262032075</v>
      </c>
      <c r="J68" s="30">
        <f t="shared" si="4"/>
        <v>347.19891572327003</v>
      </c>
      <c r="K68" s="31">
        <f>SUM($J$52:J68)</f>
        <v>5493.0979535461956</v>
      </c>
      <c r="L68" s="26">
        <v>0.66500941886983689</v>
      </c>
      <c r="M68" s="27">
        <f t="shared" si="0"/>
        <v>0.28821474471339459</v>
      </c>
      <c r="T68" s="7">
        <v>0.76860511797310782</v>
      </c>
      <c r="U68" s="7">
        <v>113523.62195</v>
      </c>
      <c r="V68" s="7">
        <v>1</v>
      </c>
      <c r="W68" s="7">
        <v>156144.66805899999</v>
      </c>
      <c r="X68" s="7">
        <v>0.76223784481656887</v>
      </c>
    </row>
    <row r="69" spans="2:24" x14ac:dyDescent="0.2">
      <c r="C69" s="20">
        <v>18</v>
      </c>
      <c r="D69" s="5">
        <v>6205</v>
      </c>
      <c r="E69" s="2">
        <v>0.68122944566632959</v>
      </c>
      <c r="F69" s="2">
        <v>0.64598301526466395</v>
      </c>
      <c r="G69" s="22">
        <f t="shared" si="1"/>
        <v>2482000</v>
      </c>
      <c r="H69" s="28">
        <f t="shared" si="2"/>
        <v>2654545.4545454546</v>
      </c>
      <c r="I69" s="29">
        <f t="shared" si="3"/>
        <v>156149.73262032121</v>
      </c>
      <c r="J69" s="30">
        <f t="shared" si="4"/>
        <v>352.43855913301496</v>
      </c>
      <c r="K69" s="31">
        <f>SUM($J$52:J69)</f>
        <v>5845.5365126792103</v>
      </c>
      <c r="L69" s="26">
        <v>0.65313278115067741</v>
      </c>
      <c r="M69" s="27">
        <f t="shared" si="0"/>
        <v>0.30116042744727201</v>
      </c>
      <c r="T69" s="7">
        <v>0.75616121217637011</v>
      </c>
      <c r="U69" s="7">
        <v>112942.79407</v>
      </c>
      <c r="V69" s="7">
        <v>1</v>
      </c>
      <c r="W69" s="7">
        <v>156144.66805899999</v>
      </c>
      <c r="X69" s="7">
        <v>0.74965120635287885</v>
      </c>
    </row>
    <row r="70" spans="2:24" x14ac:dyDescent="0.2">
      <c r="C70" s="20">
        <v>19</v>
      </c>
      <c r="D70" s="5">
        <v>6570</v>
      </c>
      <c r="E70" s="2">
        <v>0.66507538068365968</v>
      </c>
      <c r="F70" s="2">
        <v>0.63532679770221367</v>
      </c>
      <c r="G70" s="22">
        <f t="shared" si="1"/>
        <v>2628000</v>
      </c>
      <c r="H70" s="28">
        <f t="shared" si="2"/>
        <v>2810695.1871657753</v>
      </c>
      <c r="I70" s="29">
        <f t="shared" si="3"/>
        <v>156149.73262032075</v>
      </c>
      <c r="J70" s="30">
        <f t="shared" si="4"/>
        <v>356.92055575187345</v>
      </c>
      <c r="K70" s="31">
        <f>SUM($J$52:J70)</f>
        <v>6202.4570684310838</v>
      </c>
      <c r="L70" s="26">
        <v>0.64190660638654951</v>
      </c>
      <c r="M70" s="27">
        <f t="shared" si="0"/>
        <v>0.31310488208119924</v>
      </c>
      <c r="T70" s="7">
        <v>0.74349867045356877</v>
      </c>
      <c r="U70" s="7">
        <v>112430.87261999999</v>
      </c>
      <c r="V70" s="7">
        <v>1</v>
      </c>
      <c r="W70" s="7">
        <v>156144.66805899999</v>
      </c>
      <c r="X70" s="7">
        <v>0.73869124330115365</v>
      </c>
    </row>
    <row r="71" spans="2:24" x14ac:dyDescent="0.2">
      <c r="C71" s="20">
        <v>20</v>
      </c>
      <c r="D71" s="5">
        <v>6935</v>
      </c>
      <c r="E71" s="2">
        <v>0.64902774095335147</v>
      </c>
      <c r="F71" s="2">
        <v>0.62650380545409334</v>
      </c>
      <c r="G71" s="22">
        <f t="shared" si="1"/>
        <v>2774000</v>
      </c>
      <c r="H71" s="28">
        <f t="shared" si="2"/>
        <v>2966844.9197860961</v>
      </c>
      <c r="I71" s="29">
        <f t="shared" si="3"/>
        <v>156149.73262032075</v>
      </c>
      <c r="J71" s="30">
        <f t="shared" si="4"/>
        <v>361.12011659534295</v>
      </c>
      <c r="K71" s="31">
        <f>SUM($J$52:J71)</f>
        <v>6563.5771850264264</v>
      </c>
      <c r="L71" s="26">
        <v>0.63180290688117102</v>
      </c>
      <c r="M71" s="27">
        <f t="shared" si="0"/>
        <v>0.32304012086305844</v>
      </c>
      <c r="T71" s="7">
        <v>0.73040891393895369</v>
      </c>
      <c r="U71" s="7">
        <v>111897.3512</v>
      </c>
      <c r="V71" s="7">
        <v>1</v>
      </c>
      <c r="W71" s="7">
        <v>156144.66805899999</v>
      </c>
      <c r="X71" s="7">
        <v>0.72673583558937827</v>
      </c>
    </row>
    <row r="72" spans="2:24" x14ac:dyDescent="0.2">
      <c r="C72" s="20">
        <v>21</v>
      </c>
      <c r="D72" s="5">
        <v>7300</v>
      </c>
      <c r="E72" s="2">
        <v>0.63203896230457968</v>
      </c>
      <c r="F72" s="2">
        <v>0.6176821620191395</v>
      </c>
      <c r="G72" s="22">
        <f t="shared" si="1"/>
        <v>2920000</v>
      </c>
      <c r="H72" s="28">
        <f t="shared" si="2"/>
        <v>3122994.6524064168</v>
      </c>
      <c r="I72" s="29">
        <f t="shared" si="3"/>
        <v>156149.73262032075</v>
      </c>
      <c r="J72" s="30">
        <f t="shared" si="4"/>
        <v>364.67273391780014</v>
      </c>
      <c r="K72" s="31">
        <f>SUM($J$52:J72)</f>
        <v>6928.2499189442269</v>
      </c>
      <c r="L72" s="26">
        <v>0.62150485381723586</v>
      </c>
      <c r="M72" s="27">
        <f t="shared" si="0"/>
        <v>0.33297144456938266</v>
      </c>
      <c r="T72" s="7">
        <v>0.71517920289936976</v>
      </c>
      <c r="U72" s="7">
        <v>111331.96506</v>
      </c>
      <c r="V72" s="7">
        <v>1</v>
      </c>
      <c r="W72" s="7">
        <v>156144.66805899999</v>
      </c>
      <c r="X72" s="7">
        <v>0.71178525528660541</v>
      </c>
    </row>
    <row r="73" spans="2:24" x14ac:dyDescent="0.2">
      <c r="C73" s="20">
        <v>22</v>
      </c>
      <c r="D73" s="5">
        <v>7665</v>
      </c>
      <c r="E73" s="2">
        <v>0</v>
      </c>
      <c r="F73" s="2">
        <v>0</v>
      </c>
      <c r="G73" s="22">
        <f t="shared" si="1"/>
        <v>2920000</v>
      </c>
      <c r="H73" s="28">
        <f t="shared" si="2"/>
        <v>3122994.6524064168</v>
      </c>
      <c r="I73" s="29">
        <f t="shared" si="3"/>
        <v>0</v>
      </c>
      <c r="J73" s="30">
        <f t="shared" si="4"/>
        <v>0</v>
      </c>
      <c r="K73" s="31">
        <f>SUM($J$52:J73)</f>
        <v>6928.2499189442269</v>
      </c>
      <c r="L73" s="26">
        <v>0.14812112858860343</v>
      </c>
      <c r="M73" s="27">
        <f t="shared" si="0"/>
        <v>1</v>
      </c>
      <c r="T73" s="7">
        <v>0.70250652910032196</v>
      </c>
      <c r="U73" s="7">
        <v>110655.68823</v>
      </c>
      <c r="V73" s="7">
        <v>1</v>
      </c>
      <c r="W73" s="7">
        <v>156144.66805899999</v>
      </c>
      <c r="X73" s="7">
        <v>0.69883957255272799</v>
      </c>
    </row>
    <row r="74" spans="2:24" x14ac:dyDescent="0.2">
      <c r="C74" s="20">
        <v>23</v>
      </c>
      <c r="D74" s="5">
        <v>8030</v>
      </c>
      <c r="E74" s="2">
        <v>0</v>
      </c>
      <c r="F74" s="2">
        <v>0</v>
      </c>
      <c r="G74" s="22">
        <f t="shared" si="1"/>
        <v>2920000</v>
      </c>
      <c r="H74" s="28">
        <f t="shared" si="2"/>
        <v>3122994.6524064168</v>
      </c>
      <c r="I74" s="29">
        <f t="shared" si="3"/>
        <v>0</v>
      </c>
      <c r="J74" s="30">
        <f t="shared" si="4"/>
        <v>0</v>
      </c>
      <c r="K74" s="31">
        <f>SUM($J$52:J74)</f>
        <v>6928.2499189442269</v>
      </c>
      <c r="L74" s="26">
        <v>0.10095562137704164</v>
      </c>
      <c r="M74" s="27">
        <f t="shared" si="0"/>
        <v>1</v>
      </c>
      <c r="T74" s="7">
        <v>0.69091789250115732</v>
      </c>
      <c r="U74" s="7">
        <v>110077.20028999999</v>
      </c>
      <c r="V74" s="7">
        <v>1</v>
      </c>
      <c r="W74" s="7">
        <v>156144.66805899999</v>
      </c>
      <c r="X74" s="7">
        <v>0.68689511791880076</v>
      </c>
    </row>
    <row r="75" spans="2:24" x14ac:dyDescent="0.2">
      <c r="C75" s="20">
        <v>24</v>
      </c>
      <c r="D75" s="5">
        <v>8395</v>
      </c>
      <c r="E75" s="2">
        <v>0</v>
      </c>
      <c r="F75" s="2">
        <v>0</v>
      </c>
      <c r="G75" s="22">
        <f t="shared" si="1"/>
        <v>2920000</v>
      </c>
      <c r="H75" s="28">
        <f t="shared" si="2"/>
        <v>3122994.6524064168</v>
      </c>
      <c r="I75" s="29">
        <f t="shared" si="3"/>
        <v>0</v>
      </c>
      <c r="J75" s="30">
        <f t="shared" si="4"/>
        <v>0</v>
      </c>
      <c r="K75" s="31">
        <f>SUM($J$52:J75)</f>
        <v>6928.2499189442269</v>
      </c>
      <c r="L75" s="26">
        <v>9.9430599272709197E-2</v>
      </c>
      <c r="M75" s="27">
        <f t="shared" si="0"/>
        <v>1</v>
      </c>
      <c r="T75" s="7">
        <v>0.68132288843132649</v>
      </c>
      <c r="U75" s="7">
        <v>109535.16613</v>
      </c>
      <c r="V75" s="7">
        <v>1</v>
      </c>
      <c r="W75" s="7">
        <v>156144.66805899999</v>
      </c>
      <c r="X75" s="7">
        <v>0.67695987913694156</v>
      </c>
    </row>
    <row r="76" spans="2:24" x14ac:dyDescent="0.2">
      <c r="C76" s="20">
        <v>25</v>
      </c>
      <c r="D76" s="5">
        <v>8760</v>
      </c>
      <c r="E76" s="2">
        <v>0</v>
      </c>
      <c r="F76" s="2">
        <v>0</v>
      </c>
      <c r="G76" s="22">
        <f t="shared" si="1"/>
        <v>2920000</v>
      </c>
      <c r="H76" s="28">
        <f t="shared" si="2"/>
        <v>3122994.6524064168</v>
      </c>
      <c r="I76" s="29">
        <f t="shared" si="3"/>
        <v>0</v>
      </c>
      <c r="J76" s="30">
        <f t="shared" si="4"/>
        <v>0</v>
      </c>
      <c r="K76" s="31">
        <f>SUM($J$52:J76)</f>
        <v>6928.2499189442269</v>
      </c>
      <c r="L76" s="32">
        <v>5.2473271932061687E-2</v>
      </c>
      <c r="M76" s="27">
        <f t="shared" si="0"/>
        <v>1</v>
      </c>
      <c r="T76" s="7">
        <v>0.67172935119581412</v>
      </c>
      <c r="U76" s="7">
        <v>109076.63248</v>
      </c>
      <c r="V76" s="7">
        <v>1</v>
      </c>
      <c r="W76" s="7">
        <v>156144.66805899999</v>
      </c>
      <c r="X76" s="7">
        <v>0.66702855543061734</v>
      </c>
    </row>
    <row r="77" spans="2:24" x14ac:dyDescent="0.2">
      <c r="B77" s="3"/>
      <c r="C77" s="20">
        <v>26</v>
      </c>
      <c r="D77" s="5">
        <v>9125</v>
      </c>
      <c r="E77" s="2">
        <v>0</v>
      </c>
      <c r="F77" s="2">
        <v>0</v>
      </c>
      <c r="G77" s="22">
        <f t="shared" si="1"/>
        <v>2920000</v>
      </c>
      <c r="H77" s="28">
        <f t="shared" si="2"/>
        <v>3122994.6524064168</v>
      </c>
      <c r="I77" s="29">
        <f t="shared" si="3"/>
        <v>0</v>
      </c>
      <c r="J77" s="30">
        <f t="shared" si="4"/>
        <v>0</v>
      </c>
      <c r="K77" s="31">
        <f>SUM($J$52:J77)</f>
        <v>6928.2499189442269</v>
      </c>
      <c r="L77" s="32">
        <v>5.1780080066456027E-2</v>
      </c>
      <c r="M77" s="27">
        <f t="shared" si="0"/>
        <v>1</v>
      </c>
      <c r="T77" s="7">
        <v>0</v>
      </c>
      <c r="U77" s="7">
        <v>0</v>
      </c>
      <c r="V77" s="7">
        <v>1</v>
      </c>
      <c r="W77" s="7">
        <v>0</v>
      </c>
      <c r="X77" s="7">
        <v>0</v>
      </c>
    </row>
    <row r="78" spans="2:24" x14ac:dyDescent="0.2">
      <c r="B78" s="4"/>
      <c r="C78" s="20">
        <v>27</v>
      </c>
      <c r="D78" s="5">
        <v>9490</v>
      </c>
      <c r="E78" s="2">
        <v>0</v>
      </c>
      <c r="F78" s="2">
        <v>0</v>
      </c>
      <c r="G78" s="22">
        <f t="shared" si="1"/>
        <v>2920000</v>
      </c>
      <c r="H78" s="28">
        <f t="shared" si="2"/>
        <v>3122994.6524064168</v>
      </c>
      <c r="I78" s="29">
        <f t="shared" si="3"/>
        <v>0</v>
      </c>
      <c r="J78" s="30">
        <f t="shared" si="4"/>
        <v>0</v>
      </c>
      <c r="K78" s="31">
        <f>SUM($J$52:J78)</f>
        <v>6928.2499189442269</v>
      </c>
      <c r="L78" s="32">
        <v>5.1017569014289804E-2</v>
      </c>
      <c r="M78" s="27">
        <f t="shared" si="0"/>
        <v>1</v>
      </c>
      <c r="T78" s="7">
        <v>0</v>
      </c>
      <c r="U78" s="7">
        <v>0</v>
      </c>
      <c r="V78" s="7">
        <v>1</v>
      </c>
      <c r="W78" s="7">
        <v>0</v>
      </c>
      <c r="X78" s="7">
        <v>0</v>
      </c>
    </row>
    <row r="79" spans="2:24" x14ac:dyDescent="0.2">
      <c r="B79" s="5"/>
      <c r="C79" s="20">
        <v>28</v>
      </c>
      <c r="D79" s="5">
        <v>9855</v>
      </c>
      <c r="E79" s="2">
        <v>0</v>
      </c>
      <c r="F79" s="2">
        <v>0</v>
      </c>
      <c r="G79" s="22">
        <f t="shared" si="1"/>
        <v>2920000</v>
      </c>
      <c r="H79" s="28">
        <f t="shared" si="2"/>
        <v>3122994.6524064168</v>
      </c>
      <c r="I79" s="29">
        <f t="shared" si="3"/>
        <v>0</v>
      </c>
      <c r="J79" s="30">
        <f t="shared" si="4"/>
        <v>0</v>
      </c>
      <c r="K79" s="31">
        <f>SUM($J$52:J79)</f>
        <v>6928.2499189442269</v>
      </c>
      <c r="L79" s="32">
        <v>5.0047100402441883E-2</v>
      </c>
      <c r="M79" s="27">
        <f t="shared" si="0"/>
        <v>1</v>
      </c>
      <c r="T79" s="7">
        <v>0</v>
      </c>
      <c r="U79" s="7">
        <v>0</v>
      </c>
      <c r="V79" s="7">
        <v>1</v>
      </c>
      <c r="W79" s="7">
        <v>0</v>
      </c>
      <c r="X79" s="7">
        <v>0</v>
      </c>
    </row>
    <row r="80" spans="2:24" x14ac:dyDescent="0.2">
      <c r="B80" s="5"/>
      <c r="C80" s="20">
        <v>29</v>
      </c>
      <c r="D80" s="5">
        <v>10220</v>
      </c>
      <c r="E80" s="2">
        <v>0</v>
      </c>
      <c r="F80" s="2">
        <v>0</v>
      </c>
      <c r="G80" s="22">
        <f t="shared" si="1"/>
        <v>2920000</v>
      </c>
      <c r="H80" s="28">
        <f t="shared" si="2"/>
        <v>3122994.6524064168</v>
      </c>
      <c r="I80" s="29">
        <f t="shared" si="3"/>
        <v>0</v>
      </c>
      <c r="J80" s="30">
        <f t="shared" si="4"/>
        <v>0</v>
      </c>
      <c r="K80" s="31">
        <f>SUM($J$52:J80)</f>
        <v>6928.2499189442269</v>
      </c>
      <c r="L80" s="32">
        <v>4.9215270163715095E-2</v>
      </c>
      <c r="M80" s="27">
        <f t="shared" si="0"/>
        <v>1</v>
      </c>
      <c r="T80" s="7">
        <v>0</v>
      </c>
      <c r="U80" s="7">
        <v>0</v>
      </c>
      <c r="V80" s="7">
        <v>1</v>
      </c>
      <c r="W80" s="7">
        <v>0</v>
      </c>
      <c r="X80" s="7">
        <v>0</v>
      </c>
    </row>
    <row r="81" spans="2:24" x14ac:dyDescent="0.2">
      <c r="B81" s="5"/>
      <c r="C81" s="20">
        <v>30</v>
      </c>
      <c r="D81" s="5">
        <v>10585</v>
      </c>
      <c r="E81" s="2">
        <v>0</v>
      </c>
      <c r="F81" s="2">
        <v>0</v>
      </c>
      <c r="G81" s="22">
        <f t="shared" si="1"/>
        <v>2920000</v>
      </c>
      <c r="H81" s="28">
        <f t="shared" si="2"/>
        <v>3122994.6524064168</v>
      </c>
      <c r="I81" s="29">
        <f t="shared" si="3"/>
        <v>0</v>
      </c>
      <c r="J81" s="30">
        <f t="shared" si="4"/>
        <v>0</v>
      </c>
      <c r="K81" s="31">
        <f>SUM($J$52:J81)</f>
        <v>6928.2499189442269</v>
      </c>
      <c r="L81" s="32">
        <v>4.8452759111548865E-2</v>
      </c>
      <c r="M81" s="27">
        <f t="shared" si="0"/>
        <v>1</v>
      </c>
      <c r="T81" s="7">
        <v>0</v>
      </c>
      <c r="U81" s="7">
        <v>0</v>
      </c>
      <c r="V81" s="7">
        <v>1</v>
      </c>
      <c r="W81" s="7">
        <v>0</v>
      </c>
      <c r="X81" s="7">
        <v>0</v>
      </c>
    </row>
    <row r="82" spans="2:24" x14ac:dyDescent="0.2">
      <c r="B82" s="5"/>
      <c r="C82" s="20">
        <v>31</v>
      </c>
      <c r="D82" s="5">
        <v>10950</v>
      </c>
      <c r="E82" s="2">
        <v>0</v>
      </c>
      <c r="F82" s="2">
        <v>0</v>
      </c>
      <c r="G82" s="22">
        <f t="shared" si="1"/>
        <v>2920000</v>
      </c>
      <c r="H82" s="28">
        <f t="shared" si="2"/>
        <v>3122994.6524064168</v>
      </c>
      <c r="I82" s="29">
        <f t="shared" si="3"/>
        <v>0</v>
      </c>
      <c r="J82" s="30">
        <f t="shared" si="4"/>
        <v>0</v>
      </c>
      <c r="K82" s="31">
        <f>SUM($J$52:J82)</f>
        <v>6928.2499189442269</v>
      </c>
      <c r="L82" s="32">
        <v>4.782888643250377E-2</v>
      </c>
      <c r="M82" s="27">
        <f t="shared" si="0"/>
        <v>1</v>
      </c>
      <c r="T82" s="7">
        <v>0</v>
      </c>
      <c r="U82" s="7">
        <v>0</v>
      </c>
      <c r="V82" s="7">
        <v>1</v>
      </c>
      <c r="W82" s="7">
        <v>0</v>
      </c>
      <c r="X82" s="7">
        <v>0</v>
      </c>
    </row>
    <row r="83" spans="2:24" x14ac:dyDescent="0.2">
      <c r="B83" s="5"/>
      <c r="C83" s="20">
        <v>32</v>
      </c>
      <c r="D83" s="5">
        <v>11315</v>
      </c>
      <c r="E83" s="2">
        <v>0</v>
      </c>
      <c r="F83" s="2">
        <v>0</v>
      </c>
      <c r="G83" s="22">
        <f t="shared" si="1"/>
        <v>2920000</v>
      </c>
      <c r="H83" s="28">
        <f t="shared" si="2"/>
        <v>3122994.6524064168</v>
      </c>
      <c r="I83" s="29">
        <f t="shared" si="3"/>
        <v>0</v>
      </c>
      <c r="J83" s="30">
        <f t="shared" si="4"/>
        <v>0</v>
      </c>
      <c r="K83" s="31">
        <f>SUM($J$52:J83)</f>
        <v>6928.2499189442269</v>
      </c>
      <c r="L83" s="32">
        <v>4.7205013753458688E-2</v>
      </c>
      <c r="M83" s="27">
        <f t="shared" si="0"/>
        <v>1</v>
      </c>
      <c r="T83" s="7">
        <v>0</v>
      </c>
      <c r="U83" s="7">
        <v>0</v>
      </c>
      <c r="V83" s="7">
        <v>1</v>
      </c>
      <c r="W83" s="7">
        <v>0</v>
      </c>
      <c r="X83" s="7">
        <v>0</v>
      </c>
    </row>
    <row r="84" spans="2:24" x14ac:dyDescent="0.2">
      <c r="B84" s="5"/>
      <c r="C84" s="20">
        <v>33</v>
      </c>
      <c r="D84" s="5">
        <v>11680</v>
      </c>
      <c r="E84" s="2">
        <v>0</v>
      </c>
      <c r="F84" s="2">
        <v>0</v>
      </c>
      <c r="G84" s="22">
        <f t="shared" si="1"/>
        <v>2920000</v>
      </c>
      <c r="H84" s="28">
        <f t="shared" si="2"/>
        <v>3122994.6524064168</v>
      </c>
      <c r="I84" s="29">
        <f t="shared" si="3"/>
        <v>0</v>
      </c>
      <c r="J84" s="30">
        <f t="shared" si="4"/>
        <v>0</v>
      </c>
      <c r="K84" s="31">
        <f>SUM($J$52:J84)</f>
        <v>6928.2499189442269</v>
      </c>
      <c r="L84" s="32">
        <v>0</v>
      </c>
      <c r="M84" s="27">
        <f t="shared" si="0"/>
        <v>1</v>
      </c>
      <c r="T84" s="7">
        <v>0</v>
      </c>
      <c r="U84" s="7">
        <v>0</v>
      </c>
      <c r="V84" s="7">
        <v>1</v>
      </c>
      <c r="W84" s="7">
        <v>0</v>
      </c>
      <c r="X84" s="7">
        <v>0</v>
      </c>
    </row>
    <row r="85" spans="2:24" x14ac:dyDescent="0.2">
      <c r="B85" s="5"/>
      <c r="C85" s="20">
        <v>34</v>
      </c>
      <c r="D85" s="5">
        <v>12045</v>
      </c>
      <c r="E85" s="2">
        <v>0</v>
      </c>
      <c r="F85" s="2">
        <v>0</v>
      </c>
      <c r="G85" s="22">
        <f t="shared" si="1"/>
        <v>2920000</v>
      </c>
      <c r="H85" s="28">
        <f t="shared" si="2"/>
        <v>3122994.6524064168</v>
      </c>
      <c r="I85" s="29">
        <f t="shared" si="3"/>
        <v>0</v>
      </c>
      <c r="J85" s="30">
        <f t="shared" si="4"/>
        <v>0</v>
      </c>
      <c r="K85" s="31">
        <f>SUM($J$52:J85)</f>
        <v>6928.2499189442269</v>
      </c>
      <c r="L85" s="32">
        <v>0</v>
      </c>
      <c r="M85" s="27">
        <f t="shared" si="0"/>
        <v>1</v>
      </c>
      <c r="T85" s="7">
        <v>0</v>
      </c>
      <c r="U85" s="7">
        <v>0</v>
      </c>
      <c r="V85" s="7">
        <v>1</v>
      </c>
      <c r="W85" s="7">
        <v>0</v>
      </c>
      <c r="X85" s="7">
        <v>0</v>
      </c>
    </row>
    <row r="86" spans="2:24" x14ac:dyDescent="0.2">
      <c r="B86" s="5"/>
      <c r="C86" s="20">
        <v>35</v>
      </c>
      <c r="D86" s="5">
        <v>12410</v>
      </c>
      <c r="E86" s="2">
        <v>0</v>
      </c>
      <c r="F86" s="2">
        <v>0</v>
      </c>
      <c r="G86" s="22">
        <f t="shared" si="1"/>
        <v>2920000</v>
      </c>
      <c r="H86" s="28">
        <f t="shared" si="2"/>
        <v>3122994.6524064168</v>
      </c>
      <c r="I86" s="29">
        <f t="shared" si="3"/>
        <v>0</v>
      </c>
      <c r="J86" s="30">
        <f t="shared" si="4"/>
        <v>0</v>
      </c>
      <c r="K86" s="31">
        <f>SUM($J$52:J86)</f>
        <v>6928.2499189442269</v>
      </c>
      <c r="L86" s="32">
        <v>0</v>
      </c>
      <c r="M86" s="27">
        <f t="shared" si="0"/>
        <v>1</v>
      </c>
      <c r="T86" s="7">
        <v>0</v>
      </c>
      <c r="U86" s="7">
        <v>0</v>
      </c>
      <c r="V86" s="7">
        <v>1</v>
      </c>
      <c r="W86" s="7">
        <v>0</v>
      </c>
      <c r="X86" s="7">
        <v>0</v>
      </c>
    </row>
    <row r="87" spans="2:24" x14ac:dyDescent="0.2">
      <c r="B87" s="5"/>
      <c r="C87" s="20">
        <v>36</v>
      </c>
      <c r="D87" s="5">
        <v>12775</v>
      </c>
      <c r="E87" s="2">
        <v>0</v>
      </c>
      <c r="F87" s="2">
        <v>0</v>
      </c>
      <c r="G87" s="22">
        <f t="shared" si="1"/>
        <v>2920000</v>
      </c>
      <c r="H87" s="28">
        <f t="shared" si="2"/>
        <v>3122994.6524064168</v>
      </c>
      <c r="I87" s="29">
        <f t="shared" si="3"/>
        <v>0</v>
      </c>
      <c r="J87" s="30">
        <f t="shared" si="4"/>
        <v>0</v>
      </c>
      <c r="K87" s="31">
        <f>SUM($J$52:J87)</f>
        <v>6928.2499189442269</v>
      </c>
      <c r="L87" s="32">
        <v>0</v>
      </c>
      <c r="M87" s="27">
        <f t="shared" si="0"/>
        <v>1</v>
      </c>
      <c r="T87" s="7">
        <v>0</v>
      </c>
      <c r="U87" s="7">
        <v>0</v>
      </c>
      <c r="V87" s="7">
        <v>1</v>
      </c>
      <c r="W87" s="7">
        <v>0</v>
      </c>
      <c r="X87" s="7">
        <v>0</v>
      </c>
    </row>
    <row r="88" spans="2:24" x14ac:dyDescent="0.2">
      <c r="B88" s="5"/>
      <c r="C88" s="20">
        <v>37</v>
      </c>
      <c r="D88" s="5">
        <v>13140</v>
      </c>
      <c r="E88" s="2">
        <v>0</v>
      </c>
      <c r="F88" s="2">
        <v>0</v>
      </c>
      <c r="G88" s="22">
        <f t="shared" si="1"/>
        <v>2920000</v>
      </c>
      <c r="H88" s="28">
        <f t="shared" si="2"/>
        <v>3122994.6524064168</v>
      </c>
      <c r="I88" s="29">
        <f t="shared" si="3"/>
        <v>0</v>
      </c>
      <c r="J88" s="30">
        <f t="shared" si="4"/>
        <v>0</v>
      </c>
      <c r="K88" s="31">
        <f>SUM($J$52:J88)</f>
        <v>6928.2499189442269</v>
      </c>
      <c r="L88" s="32">
        <v>0</v>
      </c>
      <c r="M88" s="27">
        <f t="shared" si="0"/>
        <v>1</v>
      </c>
      <c r="T88" s="7">
        <v>0</v>
      </c>
      <c r="U88" s="7">
        <v>0</v>
      </c>
      <c r="V88" s="7">
        <v>1</v>
      </c>
      <c r="W88" s="7">
        <v>0</v>
      </c>
      <c r="X88" s="7">
        <v>0</v>
      </c>
    </row>
    <row r="89" spans="2:24" x14ac:dyDescent="0.2">
      <c r="B89" s="5"/>
      <c r="C89" s="20">
        <v>38</v>
      </c>
      <c r="D89" s="5">
        <v>13505</v>
      </c>
      <c r="E89" s="2">
        <v>0</v>
      </c>
      <c r="F89" s="2">
        <v>0</v>
      </c>
      <c r="G89" s="22">
        <f t="shared" si="1"/>
        <v>2920000</v>
      </c>
      <c r="H89" s="28">
        <f t="shared" si="2"/>
        <v>3122994.6524064168</v>
      </c>
      <c r="I89" s="29">
        <f t="shared" si="3"/>
        <v>0</v>
      </c>
      <c r="J89" s="30">
        <f t="shared" si="4"/>
        <v>0</v>
      </c>
      <c r="K89" s="31">
        <f>SUM($J$52:J89)</f>
        <v>6928.2499189442269</v>
      </c>
      <c r="L89" s="32">
        <v>0</v>
      </c>
      <c r="M89" s="27">
        <f t="shared" si="0"/>
        <v>1</v>
      </c>
      <c r="T89" s="7">
        <v>0</v>
      </c>
      <c r="U89" s="7">
        <v>0</v>
      </c>
      <c r="V89" s="7">
        <v>1</v>
      </c>
      <c r="W89" s="7">
        <v>0</v>
      </c>
      <c r="X89" s="7">
        <v>0</v>
      </c>
    </row>
    <row r="90" spans="2:24" x14ac:dyDescent="0.2">
      <c r="B90" s="5"/>
      <c r="C90" s="20">
        <v>39</v>
      </c>
      <c r="D90" s="5">
        <v>13870</v>
      </c>
      <c r="E90" s="2">
        <v>0</v>
      </c>
      <c r="F90" s="2">
        <v>0</v>
      </c>
      <c r="G90" s="22">
        <f t="shared" si="1"/>
        <v>2920000</v>
      </c>
      <c r="H90" s="28">
        <f t="shared" si="2"/>
        <v>3122994.6524064168</v>
      </c>
      <c r="I90" s="29">
        <f t="shared" si="3"/>
        <v>0</v>
      </c>
      <c r="J90" s="30">
        <f t="shared" si="4"/>
        <v>0</v>
      </c>
      <c r="K90" s="31">
        <f>SUM($J$52:J90)</f>
        <v>6928.2499189442269</v>
      </c>
      <c r="L90" s="32">
        <v>0</v>
      </c>
      <c r="M90" s="27">
        <f t="shared" si="0"/>
        <v>1</v>
      </c>
      <c r="T90" s="7">
        <v>0</v>
      </c>
      <c r="U90" s="7">
        <v>0</v>
      </c>
      <c r="V90" s="7">
        <v>1</v>
      </c>
      <c r="W90" s="7">
        <v>0</v>
      </c>
      <c r="X90" s="7">
        <v>0</v>
      </c>
    </row>
    <row r="91" spans="2:24" x14ac:dyDescent="0.2">
      <c r="B91" s="5"/>
      <c r="C91" s="20">
        <v>40</v>
      </c>
      <c r="D91" s="5">
        <v>14235</v>
      </c>
      <c r="E91" s="2">
        <v>0</v>
      </c>
      <c r="F91" s="2">
        <v>0</v>
      </c>
      <c r="G91" s="22">
        <f t="shared" si="1"/>
        <v>2920000</v>
      </c>
      <c r="H91" s="28">
        <f t="shared" si="2"/>
        <v>3122994.6524064168</v>
      </c>
      <c r="I91" s="29">
        <f t="shared" si="3"/>
        <v>0</v>
      </c>
      <c r="J91" s="30">
        <f t="shared" si="4"/>
        <v>0</v>
      </c>
      <c r="K91" s="31">
        <f>SUM($J$52:J91)</f>
        <v>6928.2499189442269</v>
      </c>
      <c r="L91" s="32">
        <v>0</v>
      </c>
      <c r="M91" s="27">
        <f t="shared" si="0"/>
        <v>1</v>
      </c>
      <c r="T91" s="7">
        <v>0</v>
      </c>
      <c r="U91" s="7">
        <v>0</v>
      </c>
      <c r="V91" s="7">
        <v>1</v>
      </c>
      <c r="W91" s="7">
        <v>0</v>
      </c>
      <c r="X91" s="7">
        <v>0</v>
      </c>
    </row>
    <row r="92" spans="2:24" x14ac:dyDescent="0.2">
      <c r="B92" s="5"/>
      <c r="T92" s="7">
        <v>0</v>
      </c>
      <c r="U92" s="7">
        <v>0</v>
      </c>
      <c r="V92" s="7">
        <v>1</v>
      </c>
      <c r="W92" s="7">
        <v>0</v>
      </c>
      <c r="X92" s="7">
        <v>0</v>
      </c>
    </row>
    <row r="93" spans="2:24" x14ac:dyDescent="0.2">
      <c r="T93" s="7">
        <v>0</v>
      </c>
      <c r="U93" s="7">
        <v>0</v>
      </c>
      <c r="V93" s="7">
        <v>1</v>
      </c>
      <c r="W93" s="7">
        <v>0</v>
      </c>
      <c r="X93" s="7">
        <v>0</v>
      </c>
    </row>
    <row r="94" spans="2:24" x14ac:dyDescent="0.2">
      <c r="T94" s="7">
        <v>0</v>
      </c>
      <c r="U94" s="7">
        <v>0</v>
      </c>
      <c r="V94" s="7">
        <v>1</v>
      </c>
      <c r="W94" s="7">
        <v>0</v>
      </c>
      <c r="X94" s="7">
        <v>0</v>
      </c>
    </row>
    <row r="95" spans="2:24" x14ac:dyDescent="0.2">
      <c r="D95" s="13" t="s">
        <v>29</v>
      </c>
      <c r="E95" s="13"/>
      <c r="F95" s="13"/>
      <c r="G95" s="13"/>
      <c r="H95" s="13"/>
      <c r="I95" s="13"/>
      <c r="J95" s="13"/>
      <c r="K95" s="13"/>
      <c r="L95" s="13"/>
      <c r="M95" s="13"/>
      <c r="T95" s="7">
        <v>0</v>
      </c>
      <c r="U95" s="7">
        <v>0</v>
      </c>
      <c r="V95" s="7">
        <v>1</v>
      </c>
      <c r="W95" s="7">
        <v>0</v>
      </c>
      <c r="X95" s="7">
        <v>0</v>
      </c>
    </row>
    <row r="96" spans="2:24" ht="55" customHeight="1" x14ac:dyDescent="0.2">
      <c r="D96" s="14" t="s">
        <v>10</v>
      </c>
      <c r="E96" s="14" t="s">
        <v>3</v>
      </c>
      <c r="F96" s="16" t="s">
        <v>31</v>
      </c>
      <c r="G96" s="17" t="s">
        <v>18</v>
      </c>
      <c r="H96" s="17" t="s">
        <v>32</v>
      </c>
      <c r="I96" s="17" t="s">
        <v>33</v>
      </c>
      <c r="J96" s="17" t="s">
        <v>34</v>
      </c>
      <c r="K96" s="18" t="s">
        <v>35</v>
      </c>
      <c r="L96" s="18" t="s">
        <v>36</v>
      </c>
      <c r="M96" s="19" t="s">
        <v>37</v>
      </c>
      <c r="T96" t="s">
        <v>40</v>
      </c>
      <c r="U96" t="s">
        <v>38</v>
      </c>
      <c r="V96" t="s">
        <v>39</v>
      </c>
    </row>
    <row r="97" spans="4:22" x14ac:dyDescent="0.2">
      <c r="D97" s="20">
        <v>1</v>
      </c>
      <c r="E97" s="20">
        <f>D97</f>
        <v>1</v>
      </c>
      <c r="F97" s="1">
        <v>1</v>
      </c>
      <c r="G97" s="33">
        <v>1</v>
      </c>
      <c r="H97" s="34">
        <v>0</v>
      </c>
      <c r="I97" s="35">
        <v>0</v>
      </c>
      <c r="J97" s="24">
        <v>0</v>
      </c>
      <c r="K97" s="36">
        <v>0</v>
      </c>
      <c r="L97" s="26">
        <v>1</v>
      </c>
      <c r="M97" s="27">
        <f>ABS(L97-G97)</f>
        <v>0</v>
      </c>
      <c r="T97" s="9">
        <v>439.02528735632188</v>
      </c>
      <c r="U97" s="10">
        <v>439.02528735632188</v>
      </c>
      <c r="V97" s="10">
        <v>0</v>
      </c>
    </row>
    <row r="98" spans="4:22" x14ac:dyDescent="0.2">
      <c r="D98" s="20">
        <v>2</v>
      </c>
      <c r="E98" s="20">
        <f t="shared" ref="E98:E136" si="5">D98</f>
        <v>2</v>
      </c>
      <c r="F98" s="2">
        <v>0.93096469374550705</v>
      </c>
      <c r="G98" s="33">
        <v>0.93015414907188398</v>
      </c>
      <c r="H98" s="34">
        <f>IF(E98&lt;2, 0, IFERROR(I53*(U97/T97),0))</f>
        <v>156149.73262032084</v>
      </c>
      <c r="I98" s="37">
        <f>SUM(H98:H$98)</f>
        <v>156149.73262032084</v>
      </c>
      <c r="J98" s="30">
        <f>IF(H98&gt;0, H98/U97, 0)</f>
        <v>355.67366417685759</v>
      </c>
      <c r="K98" s="38">
        <f>SUM(J98:J$98)</f>
        <v>355.67366417685759</v>
      </c>
      <c r="L98" s="26">
        <v>0.92966719029852007</v>
      </c>
      <c r="M98" s="27">
        <f t="shared" ref="M98:M108" si="6">ABS(L98-G98)</f>
        <v>4.8695877336391025E-4</v>
      </c>
      <c r="T98" s="11">
        <v>451.38567074287846</v>
      </c>
      <c r="U98" s="10">
        <v>408.3611925819589</v>
      </c>
      <c r="V98" s="10">
        <v>43.024478160919543</v>
      </c>
    </row>
    <row r="99" spans="4:22" x14ac:dyDescent="0.2">
      <c r="D99" s="20">
        <v>3</v>
      </c>
      <c r="E99" s="20">
        <f t="shared" si="5"/>
        <v>3</v>
      </c>
      <c r="F99" s="2">
        <v>0.90748205015651251</v>
      </c>
      <c r="G99" s="33">
        <v>0.8986056305073703</v>
      </c>
      <c r="H99" s="34">
        <f>IF(E99&lt;2, 0, IFERROR(I54*(U98/T98),0))</f>
        <v>141266.09497648582</v>
      </c>
      <c r="I99" s="37">
        <f>SUM(H$98:H99)</f>
        <v>297415.82759680669</v>
      </c>
      <c r="J99" s="30">
        <f t="shared" ref="J99:J136" si="7">IF(H99&gt;0, H99/U98, 0)</f>
        <v>345.93418165741457</v>
      </c>
      <c r="K99" s="38">
        <f>SUM(J$98:J99)</f>
        <v>701.60784583427221</v>
      </c>
      <c r="L99" s="26">
        <v>0.897915415844595</v>
      </c>
      <c r="M99" s="27">
        <f t="shared" si="6"/>
        <v>6.9021466277530141E-4</v>
      </c>
      <c r="O99" s="8"/>
      <c r="T99" s="11">
        <v>437.5350733144266</v>
      </c>
      <c r="U99" s="10">
        <v>394.51059515350704</v>
      </c>
      <c r="V99" s="10">
        <v>43.024478160919543</v>
      </c>
    </row>
    <row r="100" spans="4:22" x14ac:dyDescent="0.2">
      <c r="D100" s="20">
        <v>4</v>
      </c>
      <c r="E100" s="20">
        <f t="shared" si="5"/>
        <v>4</v>
      </c>
      <c r="F100" s="2">
        <v>0.88961304481596426</v>
      </c>
      <c r="G100" s="33">
        <v>0.88611848801059578</v>
      </c>
      <c r="H100" s="34">
        <f t="shared" ref="H100:H136" si="8">IF(E100&lt;2, 0, IFERROR(I55*(U99/T99),0))</f>
        <v>140794.93898043258</v>
      </c>
      <c r="I100" s="37">
        <f>SUM(H$98:H100)</f>
        <v>438210.76657723926</v>
      </c>
      <c r="J100" s="30">
        <f t="shared" si="7"/>
        <v>356.88506395030583</v>
      </c>
      <c r="K100" s="38">
        <f>SUM(J$98:J100)</f>
        <v>1058.4929097845779</v>
      </c>
      <c r="L100" s="26">
        <v>0.88401241278525722</v>
      </c>
      <c r="M100" s="27">
        <f t="shared" si="6"/>
        <v>2.1060752253385662E-3</v>
      </c>
      <c r="T100" s="11">
        <v>475.07738015244041</v>
      </c>
      <c r="U100" s="10">
        <v>389.0284238306013</v>
      </c>
      <c r="V100" s="10">
        <v>43.024478160919543</v>
      </c>
    </row>
    <row r="101" spans="4:22" x14ac:dyDescent="0.2">
      <c r="D101" s="20">
        <v>5</v>
      </c>
      <c r="E101" s="20">
        <f t="shared" si="5"/>
        <v>5</v>
      </c>
      <c r="F101" s="2">
        <v>0.87478909664235205</v>
      </c>
      <c r="G101" s="33">
        <v>0.87581252175901236</v>
      </c>
      <c r="H101" s="34">
        <f t="shared" si="8"/>
        <v>127866.92631705839</v>
      </c>
      <c r="I101" s="37">
        <f>SUM(H$98:H101)</f>
        <v>566077.69289429765</v>
      </c>
      <c r="J101" s="30">
        <f t="shared" si="7"/>
        <v>328.68273494776003</v>
      </c>
      <c r="K101" s="38">
        <f>SUM(J$98:J101)</f>
        <v>1387.175644732338</v>
      </c>
      <c r="L101" s="26">
        <v>0.87280689324076233</v>
      </c>
      <c r="M101" s="27">
        <f t="shared" si="6"/>
        <v>3.0056285182500364E-3</v>
      </c>
      <c r="T101" s="11">
        <v>470.55280035735439</v>
      </c>
      <c r="U101" s="10">
        <v>384.50384403551527</v>
      </c>
      <c r="V101" s="10">
        <v>43.024478160919543</v>
      </c>
    </row>
    <row r="102" spans="4:22" x14ac:dyDescent="0.2">
      <c r="D102" s="20">
        <v>6</v>
      </c>
      <c r="E102" s="20">
        <f t="shared" si="5"/>
        <v>6</v>
      </c>
      <c r="F102" s="2">
        <v>0.85992116915937589</v>
      </c>
      <c r="G102" s="33">
        <v>0.86133292722356847</v>
      </c>
      <c r="H102" s="34">
        <f t="shared" si="8"/>
        <v>127594.97423463348</v>
      </c>
      <c r="I102" s="37">
        <f>SUM(H$98:H102)</f>
        <v>693672.66712893115</v>
      </c>
      <c r="J102" s="30">
        <f t="shared" si="7"/>
        <v>331.84316935684001</v>
      </c>
      <c r="K102" s="38">
        <f>SUM(J$98:J102)</f>
        <v>1719.018814089178</v>
      </c>
      <c r="L102" s="26">
        <v>0.85920063096118215</v>
      </c>
      <c r="M102" s="27">
        <f t="shared" si="6"/>
        <v>2.1322962623863129E-3</v>
      </c>
      <c r="T102" s="11">
        <v>464.19589220562807</v>
      </c>
      <c r="U102" s="10">
        <v>378.14693588378896</v>
      </c>
      <c r="V102" s="10">
        <v>43.024478160919543</v>
      </c>
    </row>
    <row r="103" spans="4:22" x14ac:dyDescent="0.2">
      <c r="D103" s="20">
        <v>7</v>
      </c>
      <c r="E103" s="20">
        <f t="shared" si="5"/>
        <v>7</v>
      </c>
      <c r="F103" s="2">
        <v>0.84631336392027445</v>
      </c>
      <c r="G103" s="33">
        <v>0.84865671392455633</v>
      </c>
      <c r="H103" s="34">
        <f t="shared" si="8"/>
        <v>127203.93247963203</v>
      </c>
      <c r="I103" s="37">
        <f>SUM(H$98:H103)</f>
        <v>820876.59960856312</v>
      </c>
      <c r="J103" s="30">
        <f t="shared" si="7"/>
        <v>336.38757955908437</v>
      </c>
      <c r="K103" s="38">
        <f>SUM(J$98:J103)</f>
        <v>2055.4063936482626</v>
      </c>
      <c r="L103" s="26">
        <v>0.84698044761531766</v>
      </c>
      <c r="M103" s="27">
        <f t="shared" si="6"/>
        <v>1.676266309238672E-3</v>
      </c>
      <c r="T103" s="11">
        <v>458.63071401943927</v>
      </c>
      <c r="U103" s="10">
        <v>372.58175769760015</v>
      </c>
      <c r="V103" s="10">
        <v>43.024478160919543</v>
      </c>
    </row>
    <row r="104" spans="4:22" x14ac:dyDescent="0.2">
      <c r="D104" s="20">
        <v>8</v>
      </c>
      <c r="E104" s="20">
        <f t="shared" si="5"/>
        <v>8</v>
      </c>
      <c r="F104" s="2">
        <v>0.83186585840208238</v>
      </c>
      <c r="G104" s="33">
        <v>0.83690446249543027</v>
      </c>
      <c r="H104" s="34">
        <f t="shared" si="8"/>
        <v>126852.69447790082</v>
      </c>
      <c r="I104" s="37">
        <f>SUM(H$98:H104)</f>
        <v>947729.29408646398</v>
      </c>
      <c r="J104" s="30">
        <f t="shared" si="7"/>
        <v>340.46941874394912</v>
      </c>
      <c r="K104" s="38">
        <f>SUM(J$98:J104)</f>
        <v>2395.8758123922116</v>
      </c>
      <c r="L104" s="26">
        <v>0.83569214765801347</v>
      </c>
      <c r="M104" s="27">
        <f t="shared" si="6"/>
        <v>1.2123148374167947E-3</v>
      </c>
      <c r="T104" s="11">
        <v>453.47117845868348</v>
      </c>
      <c r="U104" s="10">
        <v>367.42222213684437</v>
      </c>
      <c r="V104" s="10">
        <v>43.024478160919543</v>
      </c>
    </row>
    <row r="105" spans="4:22" x14ac:dyDescent="0.2">
      <c r="D105" s="20">
        <v>9</v>
      </c>
      <c r="E105" s="20">
        <f t="shared" si="5"/>
        <v>9</v>
      </c>
      <c r="F105" s="2">
        <v>0.81755405077503607</v>
      </c>
      <c r="G105" s="33">
        <v>0.82600125137813363</v>
      </c>
      <c r="H105" s="34">
        <f t="shared" si="8"/>
        <v>126519.35662248419</v>
      </c>
      <c r="I105" s="37">
        <f>SUM(H$98:H105)</f>
        <v>1074248.6507089483</v>
      </c>
      <c r="J105" s="30">
        <f t="shared" si="7"/>
        <v>344.34323511157351</v>
      </c>
      <c r="K105" s="38">
        <f>SUM(J$98:J105)</f>
        <v>2740.2190475037851</v>
      </c>
      <c r="L105" s="26">
        <v>0.82245149056033884</v>
      </c>
      <c r="M105" s="27">
        <f t="shared" si="6"/>
        <v>3.5497608177947892E-3</v>
      </c>
      <c r="T105" s="11">
        <v>448.68439306480565</v>
      </c>
      <c r="U105" s="10">
        <v>362.63543674296653</v>
      </c>
      <c r="V105" s="10">
        <v>43.024478160919543</v>
      </c>
    </row>
    <row r="106" spans="4:22" x14ac:dyDescent="0.2">
      <c r="D106" s="20">
        <v>10</v>
      </c>
      <c r="E106" s="20">
        <f t="shared" si="5"/>
        <v>10</v>
      </c>
      <c r="F106" s="2">
        <v>0.80335527352230751</v>
      </c>
      <c r="G106" s="33">
        <v>0.81043605894488635</v>
      </c>
      <c r="H106" s="34">
        <f t="shared" si="8"/>
        <v>126203.24522384015</v>
      </c>
      <c r="I106" s="37">
        <f>SUM(H$98:H106)</f>
        <v>1200451.8959327885</v>
      </c>
      <c r="J106" s="30">
        <f t="shared" si="7"/>
        <v>348.01685780447355</v>
      </c>
      <c r="K106" s="38">
        <f>SUM(J$98:J106)</f>
        <v>3088.2359053082587</v>
      </c>
      <c r="L106" s="26">
        <v>0.80647642581607648</v>
      </c>
      <c r="M106" s="27">
        <f t="shared" si="6"/>
        <v>3.9596331288098696E-3</v>
      </c>
      <c r="T106" s="11">
        <v>441.85087998404282</v>
      </c>
      <c r="U106" s="10">
        <v>355.80192366220371</v>
      </c>
      <c r="V106" s="10">
        <v>43.024478160919543</v>
      </c>
    </row>
    <row r="107" spans="4:22" x14ac:dyDescent="0.2">
      <c r="D107" s="20">
        <v>11</v>
      </c>
      <c r="E107" s="20">
        <f t="shared" si="5"/>
        <v>11</v>
      </c>
      <c r="F107" s="2">
        <v>0.78824594783842739</v>
      </c>
      <c r="G107" s="33">
        <v>0.79799134581073305</v>
      </c>
      <c r="H107" s="34">
        <f t="shared" si="8"/>
        <v>125740.10319421643</v>
      </c>
      <c r="I107" s="37">
        <f>SUM(H$98:H107)</f>
        <v>1326191.999127005</v>
      </c>
      <c r="J107" s="30">
        <f t="shared" si="7"/>
        <v>353.39916631140352</v>
      </c>
      <c r="K107" s="38">
        <f>SUM(J$98:J107)</f>
        <v>3441.6350716196621</v>
      </c>
      <c r="L107" s="26">
        <v>0.79432122634202595</v>
      </c>
      <c r="M107" s="27">
        <f t="shared" si="6"/>
        <v>3.6701194687071004E-3</v>
      </c>
      <c r="T107" s="11">
        <v>436.38733622425423</v>
      </c>
      <c r="U107" s="10">
        <v>350.33837990241511</v>
      </c>
      <c r="V107" s="10">
        <v>43.024478160919543</v>
      </c>
    </row>
    <row r="108" spans="4:22" x14ac:dyDescent="0.2">
      <c r="D108" s="20">
        <v>12</v>
      </c>
      <c r="E108" s="20">
        <f t="shared" si="5"/>
        <v>12</v>
      </c>
      <c r="F108" s="2">
        <v>0.7730962974090555</v>
      </c>
      <c r="G108" s="33">
        <v>0.78308600808556961</v>
      </c>
      <c r="H108" s="34">
        <f t="shared" si="8"/>
        <v>125359.37642398996</v>
      </c>
      <c r="I108" s="37">
        <f>SUM(H$98:H108)</f>
        <v>1451551.3755509949</v>
      </c>
      <c r="J108" s="30">
        <f t="shared" si="7"/>
        <v>357.82370306932444</v>
      </c>
      <c r="K108" s="38">
        <f>SUM(J$98:J108)</f>
        <v>3799.4587746889865</v>
      </c>
      <c r="L108" s="26">
        <v>0.77836119207894494</v>
      </c>
      <c r="M108" s="27">
        <f t="shared" si="6"/>
        <v>4.7248160066246658E-3</v>
      </c>
      <c r="T108" s="11">
        <v>472.86799420724083</v>
      </c>
      <c r="U108" s="10">
        <v>343.79455972448216</v>
      </c>
      <c r="V108" s="10">
        <v>43.024478160919543</v>
      </c>
    </row>
    <row r="109" spans="4:22" x14ac:dyDescent="0.2">
      <c r="D109" s="20">
        <v>13</v>
      </c>
      <c r="E109" s="20">
        <f t="shared" si="5"/>
        <v>13</v>
      </c>
      <c r="F109" s="2">
        <v>0.75909886578977492</v>
      </c>
      <c r="G109" s="33">
        <v>0.76860511797310782</v>
      </c>
      <c r="H109" s="34">
        <f t="shared" si="8"/>
        <v>113527.30409952697</v>
      </c>
      <c r="I109" s="37">
        <f>SUM(H$98:H109)</f>
        <v>1565078.6796505218</v>
      </c>
      <c r="J109" s="30">
        <f t="shared" si="7"/>
        <v>330.21844263768469</v>
      </c>
      <c r="K109" s="38">
        <f>SUM(J$98:J109)</f>
        <v>4129.6772173266709</v>
      </c>
      <c r="L109" s="26">
        <v>0.76223784481656887</v>
      </c>
      <c r="M109" s="27">
        <f>ABS(L109-G109)</f>
        <v>6.3672731565389551E-3</v>
      </c>
      <c r="T109" s="11">
        <v>466.51051726444206</v>
      </c>
      <c r="U109" s="10">
        <v>337.43708278168339</v>
      </c>
      <c r="V109" s="10">
        <v>43.024478160919543</v>
      </c>
    </row>
    <row r="110" spans="4:22" x14ac:dyDescent="0.2">
      <c r="D110" s="20">
        <v>14</v>
      </c>
      <c r="E110" s="20">
        <f t="shared" si="5"/>
        <v>14</v>
      </c>
      <c r="F110" s="2">
        <v>0.74326294277837324</v>
      </c>
      <c r="G110" s="33">
        <v>0.75616121217637011</v>
      </c>
      <c r="H110" s="34">
        <f t="shared" si="8"/>
        <v>112946.45737359252</v>
      </c>
      <c r="I110" s="37">
        <f>SUM(H$98:H110)</f>
        <v>1678025.1370241144</v>
      </c>
      <c r="J110" s="30">
        <f t="shared" si="7"/>
        <v>334.71856869586304</v>
      </c>
      <c r="K110" s="38">
        <f>SUM(J$98:J110)</f>
        <v>4464.3957860225337</v>
      </c>
      <c r="L110" s="26">
        <v>0.74965120635287885</v>
      </c>
      <c r="M110" s="27">
        <f t="shared" ref="M110:M128" si="9">ABS(L110-G110)</f>
        <v>6.5100058234912606E-3</v>
      </c>
      <c r="T110" s="11">
        <v>461.04732794619417</v>
      </c>
      <c r="U110" s="10">
        <v>331.9738934634355</v>
      </c>
      <c r="V110" s="10">
        <v>43.024478160919543</v>
      </c>
    </row>
    <row r="111" spans="4:22" x14ac:dyDescent="0.2">
      <c r="D111" s="20">
        <v>15</v>
      </c>
      <c r="E111" s="20">
        <f t="shared" si="5"/>
        <v>15</v>
      </c>
      <c r="F111" s="2">
        <v>0.72855384830678394</v>
      </c>
      <c r="G111" s="33">
        <v>0.74349867045356877</v>
      </c>
      <c r="H111" s="34">
        <f t="shared" si="8"/>
        <v>112434.51931965651</v>
      </c>
      <c r="I111" s="37">
        <f>SUM(H$98:H111)</f>
        <v>1790459.6563437709</v>
      </c>
      <c r="J111" s="30">
        <f t="shared" si="7"/>
        <v>338.68482291376432</v>
      </c>
      <c r="K111" s="38">
        <f>SUM(J$98:J111)</f>
        <v>4803.0806089362977</v>
      </c>
      <c r="L111" s="26">
        <v>0.73869124330115365</v>
      </c>
      <c r="M111" s="27">
        <f t="shared" si="9"/>
        <v>4.8074271524151113E-3</v>
      </c>
      <c r="T111" s="11">
        <v>455.48815192767995</v>
      </c>
      <c r="U111" s="10">
        <v>326.41471744492128</v>
      </c>
      <c r="V111" s="10">
        <v>43.024478160919543</v>
      </c>
    </row>
    <row r="112" spans="4:22" x14ac:dyDescent="0.2">
      <c r="D112" s="20">
        <v>16</v>
      </c>
      <c r="E112" s="20">
        <f t="shared" si="5"/>
        <v>16</v>
      </c>
      <c r="F112" s="2">
        <v>0.71195052803268144</v>
      </c>
      <c r="G112" s="33">
        <v>0.73040891393895369</v>
      </c>
      <c r="H112" s="34">
        <f t="shared" si="8"/>
        <v>111900.98059994038</v>
      </c>
      <c r="I112" s="37">
        <f>SUM(H$98:H112)</f>
        <v>1902360.6369437112</v>
      </c>
      <c r="J112" s="30">
        <f t="shared" si="7"/>
        <v>342.81842888662754</v>
      </c>
      <c r="K112" s="38">
        <f>SUM(J$98:J112)</f>
        <v>5145.8990378229255</v>
      </c>
      <c r="L112" s="26">
        <v>0.72673583558937827</v>
      </c>
      <c r="M112" s="27">
        <f t="shared" si="9"/>
        <v>3.6730783495754205E-3</v>
      </c>
      <c r="T112" s="11">
        <v>449.74141781242679</v>
      </c>
      <c r="U112" s="10">
        <v>320.66798332966812</v>
      </c>
      <c r="V112" s="10">
        <v>43.024478160919543</v>
      </c>
    </row>
    <row r="113" spans="4:22" x14ac:dyDescent="0.2">
      <c r="D113" s="20">
        <v>17</v>
      </c>
      <c r="E113" s="20">
        <f t="shared" si="5"/>
        <v>17</v>
      </c>
      <c r="F113" s="2">
        <v>0.6966071891376282</v>
      </c>
      <c r="G113" s="33">
        <v>0.71517920289936976</v>
      </c>
      <c r="H113" s="34">
        <f t="shared" si="8"/>
        <v>111335.57611922841</v>
      </c>
      <c r="I113" s="37">
        <f>SUM(H$98:H113)</f>
        <v>2013696.2130629397</v>
      </c>
      <c r="J113" s="30">
        <f t="shared" si="7"/>
        <v>347.19891572327009</v>
      </c>
      <c r="K113" s="38">
        <f>SUM(J$98:J113)</f>
        <v>5493.0979535461956</v>
      </c>
      <c r="L113" s="26">
        <v>0.71178525528660541</v>
      </c>
      <c r="M113" s="27">
        <f t="shared" si="9"/>
        <v>3.3939476127643475E-3</v>
      </c>
      <c r="T113" s="11">
        <v>443.05518954691968</v>
      </c>
      <c r="U113" s="10">
        <v>313.98175506416101</v>
      </c>
      <c r="V113" s="10">
        <v>43.024478160919543</v>
      </c>
    </row>
    <row r="114" spans="4:22" x14ac:dyDescent="0.2">
      <c r="D114" s="20">
        <v>18</v>
      </c>
      <c r="E114" s="20">
        <f t="shared" si="5"/>
        <v>18</v>
      </c>
      <c r="F114" s="2">
        <v>0.68122944566632959</v>
      </c>
      <c r="G114" s="33">
        <v>0.70250652910032196</v>
      </c>
      <c r="H114" s="34">
        <f t="shared" si="8"/>
        <v>110659.27734886814</v>
      </c>
      <c r="I114" s="37">
        <f>SUM(H$98:H114)</f>
        <v>2124355.4904118078</v>
      </c>
      <c r="J114" s="30">
        <f t="shared" si="7"/>
        <v>352.43855913301502</v>
      </c>
      <c r="K114" s="38">
        <f>SUM(J$98:J114)</f>
        <v>5845.5365126792103</v>
      </c>
      <c r="L114" s="26">
        <v>0.69883957255272799</v>
      </c>
      <c r="M114" s="27">
        <f t="shared" si="9"/>
        <v>3.6669565475939692E-3</v>
      </c>
      <c r="T114" s="11">
        <v>437.49156529071979</v>
      </c>
      <c r="U114" s="10">
        <v>308.41813080796112</v>
      </c>
      <c r="V114" s="10">
        <v>43.024478160919543</v>
      </c>
    </row>
    <row r="115" spans="4:22" x14ac:dyDescent="0.2">
      <c r="D115" s="20">
        <v>19</v>
      </c>
      <c r="E115" s="20">
        <f t="shared" si="5"/>
        <v>19</v>
      </c>
      <c r="F115" s="2">
        <v>0.66507538068365968</v>
      </c>
      <c r="G115" s="33">
        <v>0.69091789250115732</v>
      </c>
      <c r="H115" s="34">
        <f t="shared" si="8"/>
        <v>110080.7706519315</v>
      </c>
      <c r="I115" s="37">
        <f>SUM(H$98:H115)</f>
        <v>2234436.2610637392</v>
      </c>
      <c r="J115" s="30">
        <f t="shared" si="7"/>
        <v>356.92055575187351</v>
      </c>
      <c r="K115" s="38">
        <f>SUM(J$98:J115)</f>
        <v>6202.4570684310838</v>
      </c>
      <c r="L115" s="26">
        <v>0.68689511791880076</v>
      </c>
      <c r="M115" s="27">
        <f t="shared" si="9"/>
        <v>4.0227745823565586E-3</v>
      </c>
      <c r="T115" s="11">
        <v>432.40386077770358</v>
      </c>
      <c r="U115" s="10">
        <v>303.33042629494491</v>
      </c>
      <c r="V115" s="10">
        <v>43.024478160919543</v>
      </c>
    </row>
    <row r="116" spans="4:22" x14ac:dyDescent="0.2">
      <c r="D116" s="20">
        <v>20</v>
      </c>
      <c r="E116" s="20">
        <f t="shared" si="5"/>
        <v>20</v>
      </c>
      <c r="F116" s="2">
        <v>0.64902774095335147</v>
      </c>
      <c r="G116" s="33">
        <v>0.68132288843132649</v>
      </c>
      <c r="H116" s="34">
        <f t="shared" si="8"/>
        <v>109538.71891054558</v>
      </c>
      <c r="I116" s="37">
        <f>SUM(H$98:H116)</f>
        <v>2343974.9799742848</v>
      </c>
      <c r="J116" s="30">
        <f t="shared" si="7"/>
        <v>361.12011659534289</v>
      </c>
      <c r="K116" s="38">
        <f>SUM(J$98:J116)</f>
        <v>6563.5771850264264</v>
      </c>
      <c r="L116" s="26">
        <v>0.67695987913694156</v>
      </c>
      <c r="M116" s="27">
        <f t="shared" si="9"/>
        <v>4.3630092943849341E-3</v>
      </c>
      <c r="T116" s="11">
        <v>428.191411358761</v>
      </c>
      <c r="U116" s="10">
        <v>299.11797687600233</v>
      </c>
      <c r="V116" s="10">
        <v>43.024478160919543</v>
      </c>
    </row>
    <row r="117" spans="4:22" x14ac:dyDescent="0.2">
      <c r="D117" s="20">
        <v>21</v>
      </c>
      <c r="E117" s="20">
        <f t="shared" si="5"/>
        <v>21</v>
      </c>
      <c r="F117" s="2">
        <v>0.63203896230457968</v>
      </c>
      <c r="G117" s="33">
        <v>0.67172935119581412</v>
      </c>
      <c r="H117" s="34">
        <f t="shared" si="8"/>
        <v>109080.17039133309</v>
      </c>
      <c r="I117" s="37">
        <f>SUM(H$98:H117)</f>
        <v>2453055.1503656181</v>
      </c>
      <c r="J117" s="30">
        <f t="shared" si="7"/>
        <v>364.67273391780009</v>
      </c>
      <c r="K117" s="38">
        <f>SUM(J$98:J117)</f>
        <v>6928.249918944226</v>
      </c>
      <c r="L117" s="26">
        <v>0.66702855543061734</v>
      </c>
      <c r="M117" s="27">
        <f t="shared" si="9"/>
        <v>4.7007957651967747E-3</v>
      </c>
      <c r="T117" s="11">
        <v>423.97960591717663</v>
      </c>
      <c r="U117" s="10">
        <v>294.90617143441796</v>
      </c>
      <c r="V117" s="10">
        <v>43.024478160919543</v>
      </c>
    </row>
    <row r="118" spans="4:22" x14ac:dyDescent="0.2">
      <c r="D118" s="20">
        <v>22</v>
      </c>
      <c r="E118" s="20">
        <f t="shared" si="5"/>
        <v>22</v>
      </c>
      <c r="F118" s="2">
        <v>0</v>
      </c>
      <c r="G118" s="33">
        <v>0</v>
      </c>
      <c r="H118" s="34">
        <f t="shared" si="8"/>
        <v>0</v>
      </c>
      <c r="I118" s="37">
        <f>SUM(H$98:H118)</f>
        <v>2453055.1503656181</v>
      </c>
      <c r="J118" s="30">
        <f t="shared" si="7"/>
        <v>0</v>
      </c>
      <c r="K118" s="38">
        <f>SUM(J$98:J118)</f>
        <v>6928.249918944226</v>
      </c>
      <c r="L118" s="26">
        <v>0</v>
      </c>
      <c r="M118" s="27">
        <f t="shared" si="9"/>
        <v>0</v>
      </c>
      <c r="T118" s="11">
        <v>129.07343448275861</v>
      </c>
      <c r="U118" s="10">
        <v>0</v>
      </c>
      <c r="V118" s="10">
        <v>43.024478160919543</v>
      </c>
    </row>
    <row r="119" spans="4:22" x14ac:dyDescent="0.2">
      <c r="D119" s="20">
        <v>23</v>
      </c>
      <c r="E119" s="20">
        <f t="shared" si="5"/>
        <v>23</v>
      </c>
      <c r="F119" s="2">
        <v>0</v>
      </c>
      <c r="G119" s="33">
        <v>0</v>
      </c>
      <c r="H119" s="34">
        <f t="shared" si="8"/>
        <v>0</v>
      </c>
      <c r="I119" s="37">
        <f>SUM(H$98:H119)</f>
        <v>2453055.1503656181</v>
      </c>
      <c r="J119" s="30">
        <f t="shared" si="7"/>
        <v>0</v>
      </c>
      <c r="K119" s="38">
        <f>SUM(J$98:J119)</f>
        <v>6928.249918944226</v>
      </c>
      <c r="L119" s="26">
        <v>0</v>
      </c>
      <c r="M119" s="27">
        <f t="shared" si="9"/>
        <v>0</v>
      </c>
      <c r="T119" s="11">
        <v>129.07343448275861</v>
      </c>
      <c r="U119" s="10">
        <v>0</v>
      </c>
      <c r="V119" s="10">
        <v>43.024478160919543</v>
      </c>
    </row>
    <row r="120" spans="4:22" x14ac:dyDescent="0.2">
      <c r="D120" s="20">
        <v>24</v>
      </c>
      <c r="E120" s="20">
        <f t="shared" si="5"/>
        <v>24</v>
      </c>
      <c r="F120" s="2">
        <v>0</v>
      </c>
      <c r="G120" s="33">
        <v>0</v>
      </c>
      <c r="H120" s="34">
        <f t="shared" si="8"/>
        <v>0</v>
      </c>
      <c r="I120" s="37">
        <f>SUM(H$98:H120)</f>
        <v>2453055.1503656181</v>
      </c>
      <c r="J120" s="30">
        <f t="shared" si="7"/>
        <v>0</v>
      </c>
      <c r="K120" s="38">
        <f>SUM(J$98:J120)</f>
        <v>6928.249918944226</v>
      </c>
      <c r="L120" s="26">
        <v>0</v>
      </c>
      <c r="M120" s="27">
        <f t="shared" si="9"/>
        <v>0</v>
      </c>
      <c r="T120" s="11">
        <v>129.07343448275861</v>
      </c>
      <c r="U120" s="10">
        <v>0</v>
      </c>
      <c r="V120" s="10">
        <v>43.024478160919543</v>
      </c>
    </row>
    <row r="121" spans="4:22" x14ac:dyDescent="0.2">
      <c r="D121" s="20">
        <v>25</v>
      </c>
      <c r="E121" s="20">
        <f t="shared" si="5"/>
        <v>25</v>
      </c>
      <c r="F121" s="2">
        <v>0</v>
      </c>
      <c r="G121" s="33">
        <v>0</v>
      </c>
      <c r="H121" s="34">
        <f t="shared" si="8"/>
        <v>0</v>
      </c>
      <c r="I121" s="37">
        <f>SUM(H$98:H121)</f>
        <v>2453055.1503656181</v>
      </c>
      <c r="J121" s="30">
        <f t="shared" si="7"/>
        <v>0</v>
      </c>
      <c r="K121" s="38">
        <f>SUM(J$98:J121)</f>
        <v>6928.249918944226</v>
      </c>
      <c r="L121" s="26">
        <v>0</v>
      </c>
      <c r="M121" s="27">
        <f t="shared" si="9"/>
        <v>0</v>
      </c>
      <c r="T121" s="11">
        <v>129.07343448275861</v>
      </c>
      <c r="U121" s="10">
        <v>0</v>
      </c>
      <c r="V121" s="10">
        <v>43.024478160919543</v>
      </c>
    </row>
    <row r="122" spans="4:22" x14ac:dyDescent="0.2">
      <c r="D122" s="20">
        <v>26</v>
      </c>
      <c r="E122" s="20">
        <f t="shared" si="5"/>
        <v>26</v>
      </c>
      <c r="F122" s="2">
        <v>0</v>
      </c>
      <c r="G122" s="33">
        <v>0</v>
      </c>
      <c r="H122" s="34">
        <f t="shared" si="8"/>
        <v>0</v>
      </c>
      <c r="I122" s="37">
        <f>SUM(H$98:H122)</f>
        <v>2453055.1503656181</v>
      </c>
      <c r="J122" s="30">
        <f t="shared" si="7"/>
        <v>0</v>
      </c>
      <c r="K122" s="38">
        <f>SUM(J$98:J122)</f>
        <v>6928.249918944226</v>
      </c>
      <c r="L122" s="26">
        <v>0</v>
      </c>
      <c r="M122" s="27">
        <f t="shared" si="9"/>
        <v>0</v>
      </c>
      <c r="T122" s="11">
        <v>129.07343448275861</v>
      </c>
      <c r="U122" s="10">
        <v>0</v>
      </c>
      <c r="V122" s="10">
        <v>43.024478160919543</v>
      </c>
    </row>
    <row r="123" spans="4:22" x14ac:dyDescent="0.2">
      <c r="D123" s="20">
        <v>27</v>
      </c>
      <c r="E123" s="20">
        <f t="shared" si="5"/>
        <v>27</v>
      </c>
      <c r="F123" s="2">
        <v>0</v>
      </c>
      <c r="G123" s="33">
        <v>0</v>
      </c>
      <c r="H123" s="34">
        <f t="shared" si="8"/>
        <v>0</v>
      </c>
      <c r="I123" s="37">
        <f>SUM(H$98:H123)</f>
        <v>2453055.1503656181</v>
      </c>
      <c r="J123" s="30">
        <f t="shared" si="7"/>
        <v>0</v>
      </c>
      <c r="K123" s="38">
        <f>SUM(J$98:J123)</f>
        <v>6928.249918944226</v>
      </c>
      <c r="L123" s="26">
        <v>0</v>
      </c>
      <c r="M123" s="27">
        <f t="shared" si="9"/>
        <v>0</v>
      </c>
      <c r="T123" s="11">
        <v>129.07343448275861</v>
      </c>
      <c r="U123" s="10">
        <v>0</v>
      </c>
      <c r="V123" s="10">
        <v>43.024478160919543</v>
      </c>
    </row>
    <row r="124" spans="4:22" x14ac:dyDescent="0.2">
      <c r="D124" s="20">
        <v>28</v>
      </c>
      <c r="E124" s="20">
        <f t="shared" si="5"/>
        <v>28</v>
      </c>
      <c r="F124" s="2">
        <v>0</v>
      </c>
      <c r="G124" s="33">
        <v>0</v>
      </c>
      <c r="H124" s="34">
        <f t="shared" si="8"/>
        <v>0</v>
      </c>
      <c r="I124" s="37">
        <f>SUM(H$98:H124)</f>
        <v>2453055.1503656181</v>
      </c>
      <c r="J124" s="30">
        <f t="shared" si="7"/>
        <v>0</v>
      </c>
      <c r="K124" s="38">
        <f>SUM(J$98:J124)</f>
        <v>6928.249918944226</v>
      </c>
      <c r="L124" s="26">
        <v>0</v>
      </c>
      <c r="M124" s="27">
        <f t="shared" si="9"/>
        <v>0</v>
      </c>
      <c r="T124" s="11">
        <v>129.07343448275861</v>
      </c>
      <c r="U124" s="10">
        <v>0</v>
      </c>
      <c r="V124" s="10">
        <v>43.024478160919543</v>
      </c>
    </row>
    <row r="125" spans="4:22" x14ac:dyDescent="0.2">
      <c r="D125" s="20">
        <v>29</v>
      </c>
      <c r="E125" s="20">
        <f t="shared" si="5"/>
        <v>29</v>
      </c>
      <c r="F125" s="2">
        <v>0</v>
      </c>
      <c r="G125" s="33">
        <v>0</v>
      </c>
      <c r="H125" s="34">
        <f t="shared" si="8"/>
        <v>0</v>
      </c>
      <c r="I125" s="37">
        <f>SUM(H$98:H125)</f>
        <v>2453055.1503656181</v>
      </c>
      <c r="J125" s="30">
        <f t="shared" si="7"/>
        <v>0</v>
      </c>
      <c r="K125" s="38">
        <f>SUM(J$98:J125)</f>
        <v>6928.249918944226</v>
      </c>
      <c r="L125" s="26">
        <v>0</v>
      </c>
      <c r="M125" s="27">
        <f t="shared" si="9"/>
        <v>0</v>
      </c>
      <c r="T125" s="11">
        <v>129.07343448275861</v>
      </c>
      <c r="U125" s="10">
        <v>0</v>
      </c>
      <c r="V125" s="10">
        <v>43.024478160919543</v>
      </c>
    </row>
    <row r="126" spans="4:22" x14ac:dyDescent="0.2">
      <c r="D126" s="20">
        <v>30</v>
      </c>
      <c r="E126" s="20">
        <f t="shared" si="5"/>
        <v>30</v>
      </c>
      <c r="F126" s="2">
        <v>0</v>
      </c>
      <c r="G126" s="33">
        <v>0</v>
      </c>
      <c r="H126" s="34">
        <f t="shared" si="8"/>
        <v>0</v>
      </c>
      <c r="I126" s="37">
        <f>SUM(H$98:H126)</f>
        <v>2453055.1503656181</v>
      </c>
      <c r="J126" s="30">
        <f t="shared" si="7"/>
        <v>0</v>
      </c>
      <c r="K126" s="38">
        <f>SUM(J$98:J126)</f>
        <v>6928.249918944226</v>
      </c>
      <c r="L126" s="26">
        <v>0</v>
      </c>
      <c r="M126" s="27">
        <f t="shared" si="9"/>
        <v>0</v>
      </c>
      <c r="T126" s="11">
        <v>129.07343448275861</v>
      </c>
      <c r="U126" s="10">
        <v>0</v>
      </c>
      <c r="V126" s="10">
        <v>43.024478160919543</v>
      </c>
    </row>
    <row r="127" spans="4:22" x14ac:dyDescent="0.2">
      <c r="D127" s="20">
        <v>31</v>
      </c>
      <c r="E127" s="20">
        <f t="shared" si="5"/>
        <v>31</v>
      </c>
      <c r="F127" s="2">
        <v>0</v>
      </c>
      <c r="G127" s="33">
        <v>0</v>
      </c>
      <c r="H127" s="34">
        <f t="shared" si="8"/>
        <v>0</v>
      </c>
      <c r="I127" s="37">
        <f>SUM(H$98:H127)</f>
        <v>2453055.1503656181</v>
      </c>
      <c r="J127" s="30">
        <f t="shared" si="7"/>
        <v>0</v>
      </c>
      <c r="K127" s="38">
        <f>SUM(J$98:J127)</f>
        <v>6928.249918944226</v>
      </c>
      <c r="L127" s="26">
        <v>0</v>
      </c>
      <c r="M127" s="27">
        <f t="shared" si="9"/>
        <v>0</v>
      </c>
      <c r="T127" s="11">
        <v>129.07343448275861</v>
      </c>
      <c r="U127" s="10">
        <v>0</v>
      </c>
      <c r="V127" s="10">
        <v>43.024478160919543</v>
      </c>
    </row>
    <row r="128" spans="4:22" x14ac:dyDescent="0.2">
      <c r="D128" s="20">
        <v>32</v>
      </c>
      <c r="E128" s="20">
        <f t="shared" si="5"/>
        <v>32</v>
      </c>
      <c r="F128" s="2">
        <v>0</v>
      </c>
      <c r="G128" s="33">
        <v>0</v>
      </c>
      <c r="H128" s="34">
        <f t="shared" si="8"/>
        <v>0</v>
      </c>
      <c r="I128" s="37">
        <f>SUM(H$98:H128)</f>
        <v>2453055.1503656181</v>
      </c>
      <c r="J128" s="30">
        <f t="shared" si="7"/>
        <v>0</v>
      </c>
      <c r="K128" s="38">
        <f>SUM(J$98:J128)</f>
        <v>6928.249918944226</v>
      </c>
      <c r="L128" s="26">
        <v>0</v>
      </c>
      <c r="M128" s="27">
        <f t="shared" si="9"/>
        <v>0</v>
      </c>
      <c r="T128" s="11">
        <v>129.07343448275861</v>
      </c>
      <c r="U128" s="10">
        <v>0</v>
      </c>
      <c r="V128" s="10">
        <v>43.024478160919543</v>
      </c>
    </row>
    <row r="129" spans="4:22" x14ac:dyDescent="0.2">
      <c r="D129" s="20">
        <v>33</v>
      </c>
      <c r="E129" s="20">
        <f t="shared" si="5"/>
        <v>33</v>
      </c>
      <c r="F129" s="2">
        <v>0</v>
      </c>
      <c r="G129" s="33">
        <v>0</v>
      </c>
      <c r="H129" s="34">
        <f t="shared" si="8"/>
        <v>0</v>
      </c>
      <c r="I129" s="37">
        <f>SUM(H$98:H129)</f>
        <v>2453055.1503656181</v>
      </c>
      <c r="J129" s="30">
        <f t="shared" si="7"/>
        <v>0</v>
      </c>
      <c r="K129" s="38">
        <f>SUM(J$98:J129)</f>
        <v>6928.249918944226</v>
      </c>
      <c r="L129" s="26">
        <v>0</v>
      </c>
      <c r="M129" s="27">
        <f>ABS(L129-G129)</f>
        <v>0</v>
      </c>
      <c r="T129" s="11">
        <v>129.07343448275861</v>
      </c>
      <c r="U129" s="10">
        <v>0</v>
      </c>
      <c r="V129" s="10">
        <v>43.024478160919543</v>
      </c>
    </row>
    <row r="130" spans="4:22" x14ac:dyDescent="0.2">
      <c r="D130" s="20">
        <v>34</v>
      </c>
      <c r="E130" s="20">
        <f t="shared" si="5"/>
        <v>34</v>
      </c>
      <c r="F130" s="2">
        <v>0</v>
      </c>
      <c r="G130" s="33">
        <v>0</v>
      </c>
      <c r="H130" s="34">
        <f t="shared" si="8"/>
        <v>0</v>
      </c>
      <c r="I130" s="37">
        <f>SUM(H$98:H130)</f>
        <v>2453055.1503656181</v>
      </c>
      <c r="J130" s="30">
        <f t="shared" si="7"/>
        <v>0</v>
      </c>
      <c r="K130" s="38">
        <f>SUM(J$98:J130)</f>
        <v>6928.249918944226</v>
      </c>
      <c r="L130" s="26">
        <v>0</v>
      </c>
      <c r="M130" s="27">
        <f t="shared" ref="M130:M136" si="10">ABS(L130-G130)</f>
        <v>0</v>
      </c>
      <c r="T130" s="11">
        <v>129.07343448275861</v>
      </c>
      <c r="U130" s="10">
        <v>0</v>
      </c>
      <c r="V130" s="10">
        <v>43.024478160919543</v>
      </c>
    </row>
    <row r="131" spans="4:22" x14ac:dyDescent="0.2">
      <c r="D131" s="20">
        <v>35</v>
      </c>
      <c r="E131" s="20">
        <f t="shared" si="5"/>
        <v>35</v>
      </c>
      <c r="F131" s="2">
        <v>0</v>
      </c>
      <c r="G131" s="33">
        <v>0</v>
      </c>
      <c r="H131" s="34">
        <f t="shared" si="8"/>
        <v>0</v>
      </c>
      <c r="I131" s="37">
        <f>SUM(H$98:H131)</f>
        <v>2453055.1503656181</v>
      </c>
      <c r="J131" s="30">
        <f t="shared" si="7"/>
        <v>0</v>
      </c>
      <c r="K131" s="38">
        <f>SUM(J$98:J131)</f>
        <v>6928.249918944226</v>
      </c>
      <c r="L131" s="26">
        <v>0</v>
      </c>
      <c r="M131" s="27">
        <f t="shared" si="10"/>
        <v>0</v>
      </c>
      <c r="T131" s="11">
        <v>129.07343448275861</v>
      </c>
      <c r="U131" s="10">
        <v>0</v>
      </c>
      <c r="V131" s="10">
        <v>43.024478160919543</v>
      </c>
    </row>
    <row r="132" spans="4:22" x14ac:dyDescent="0.2">
      <c r="D132" s="20">
        <v>36</v>
      </c>
      <c r="E132" s="20">
        <f t="shared" si="5"/>
        <v>36</v>
      </c>
      <c r="F132" s="2">
        <v>0</v>
      </c>
      <c r="G132" s="33">
        <v>0</v>
      </c>
      <c r="H132" s="34">
        <f t="shared" si="8"/>
        <v>0</v>
      </c>
      <c r="I132" s="37">
        <f>SUM(H$98:H132)</f>
        <v>2453055.1503656181</v>
      </c>
      <c r="J132" s="30">
        <f t="shared" si="7"/>
        <v>0</v>
      </c>
      <c r="K132" s="38">
        <f>SUM(J$98:J132)</f>
        <v>6928.249918944226</v>
      </c>
      <c r="L132" s="26">
        <v>0</v>
      </c>
      <c r="M132" s="27">
        <f t="shared" si="10"/>
        <v>0</v>
      </c>
      <c r="T132" s="11">
        <v>129.07343448275861</v>
      </c>
      <c r="U132" s="10">
        <v>0</v>
      </c>
      <c r="V132" s="10">
        <v>43.024478160919543</v>
      </c>
    </row>
    <row r="133" spans="4:22" x14ac:dyDescent="0.2">
      <c r="D133" s="20">
        <v>37</v>
      </c>
      <c r="E133" s="20">
        <f t="shared" si="5"/>
        <v>37</v>
      </c>
      <c r="F133" s="2">
        <v>0</v>
      </c>
      <c r="G133" s="33">
        <v>0</v>
      </c>
      <c r="H133" s="34">
        <f t="shared" si="8"/>
        <v>0</v>
      </c>
      <c r="I133" s="37">
        <f>SUM(H$98:H133)</f>
        <v>2453055.1503656181</v>
      </c>
      <c r="J133" s="30">
        <f t="shared" si="7"/>
        <v>0</v>
      </c>
      <c r="K133" s="38">
        <f>SUM(J$98:J133)</f>
        <v>6928.249918944226</v>
      </c>
      <c r="L133" s="26">
        <v>0</v>
      </c>
      <c r="M133" s="27">
        <f t="shared" si="10"/>
        <v>0</v>
      </c>
      <c r="T133" s="11">
        <v>129.07343448275861</v>
      </c>
      <c r="U133" s="10">
        <v>0</v>
      </c>
      <c r="V133" s="10">
        <v>43.024478160919543</v>
      </c>
    </row>
    <row r="134" spans="4:22" x14ac:dyDescent="0.2">
      <c r="D134" s="20">
        <v>38</v>
      </c>
      <c r="E134" s="20">
        <f t="shared" si="5"/>
        <v>38</v>
      </c>
      <c r="F134" s="2">
        <v>0</v>
      </c>
      <c r="G134" s="33">
        <v>0</v>
      </c>
      <c r="H134" s="34">
        <f t="shared" si="8"/>
        <v>0</v>
      </c>
      <c r="I134" s="37">
        <f>SUM(H$98:H134)</f>
        <v>2453055.1503656181</v>
      </c>
      <c r="J134" s="30">
        <f t="shared" si="7"/>
        <v>0</v>
      </c>
      <c r="K134" s="38">
        <f>SUM(J$98:J134)</f>
        <v>6928.249918944226</v>
      </c>
      <c r="L134" s="26">
        <v>0</v>
      </c>
      <c r="M134" s="27">
        <f t="shared" si="10"/>
        <v>0</v>
      </c>
      <c r="T134" s="11">
        <v>129.07343448275861</v>
      </c>
      <c r="U134" s="10">
        <v>0</v>
      </c>
      <c r="V134" s="10">
        <v>43.024478160919543</v>
      </c>
    </row>
    <row r="135" spans="4:22" x14ac:dyDescent="0.2">
      <c r="D135" s="20">
        <v>39</v>
      </c>
      <c r="E135" s="20">
        <f t="shared" si="5"/>
        <v>39</v>
      </c>
      <c r="F135" s="2">
        <v>0</v>
      </c>
      <c r="G135" s="33">
        <v>0</v>
      </c>
      <c r="H135" s="34">
        <f t="shared" si="8"/>
        <v>0</v>
      </c>
      <c r="I135" s="37">
        <f>SUM(H$98:H135)</f>
        <v>2453055.1503656181</v>
      </c>
      <c r="J135" s="30">
        <f t="shared" si="7"/>
        <v>0</v>
      </c>
      <c r="K135" s="38">
        <f>SUM(J$98:J135)</f>
        <v>6928.249918944226</v>
      </c>
      <c r="L135" s="26">
        <v>0</v>
      </c>
      <c r="M135" s="27">
        <f t="shared" si="10"/>
        <v>0</v>
      </c>
      <c r="T135" s="11">
        <v>129.07343448275861</v>
      </c>
      <c r="U135" s="10">
        <v>0</v>
      </c>
      <c r="V135" s="10">
        <v>43.024478160919543</v>
      </c>
    </row>
    <row r="136" spans="4:22" x14ac:dyDescent="0.2">
      <c r="D136" s="20">
        <v>40</v>
      </c>
      <c r="E136" s="20">
        <f t="shared" si="5"/>
        <v>40</v>
      </c>
      <c r="F136" s="2">
        <v>0</v>
      </c>
      <c r="G136" s="33">
        <v>0</v>
      </c>
      <c r="H136" s="34">
        <f t="shared" si="8"/>
        <v>0</v>
      </c>
      <c r="I136" s="37">
        <f>SUM(H$98:H136)</f>
        <v>2453055.1503656181</v>
      </c>
      <c r="J136" s="30">
        <f t="shared" si="7"/>
        <v>0</v>
      </c>
      <c r="K136" s="38">
        <f>SUM(J$98:J136)</f>
        <v>6928.249918944226</v>
      </c>
      <c r="L136" s="26">
        <v>0</v>
      </c>
      <c r="M136" s="27">
        <f t="shared" si="10"/>
        <v>0</v>
      </c>
      <c r="T136" s="12">
        <v>129.07343448275861</v>
      </c>
      <c r="U136" s="10">
        <v>0</v>
      </c>
      <c r="V136" s="10">
        <v>43.024478160919543</v>
      </c>
    </row>
    <row r="138" spans="4:22" x14ac:dyDescent="0.2"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40" spans="4:22" x14ac:dyDescent="0.2">
      <c r="D140" s="13" t="s">
        <v>30</v>
      </c>
      <c r="E140" s="13"/>
      <c r="F140" s="13"/>
      <c r="G140" s="13"/>
      <c r="H140" s="13"/>
      <c r="I140" s="13"/>
      <c r="J140" s="13"/>
      <c r="K140" s="13"/>
      <c r="L140" s="13"/>
      <c r="M140" s="13"/>
    </row>
    <row r="141" spans="4:22" ht="48" x14ac:dyDescent="0.2">
      <c r="D141" s="14" t="s">
        <v>10</v>
      </c>
      <c r="E141" s="14" t="s">
        <v>3</v>
      </c>
      <c r="F141" s="16" t="s">
        <v>0</v>
      </c>
      <c r="G141" s="17" t="s">
        <v>1</v>
      </c>
      <c r="H141" s="17" t="s">
        <v>4</v>
      </c>
      <c r="I141" s="17" t="s">
        <v>5</v>
      </c>
      <c r="J141" s="17" t="s">
        <v>6</v>
      </c>
      <c r="K141" s="18" t="s">
        <v>7</v>
      </c>
      <c r="L141" s="18" t="s">
        <v>1</v>
      </c>
      <c r="M141" s="19" t="s">
        <v>2</v>
      </c>
    </row>
    <row r="142" spans="4:22" x14ac:dyDescent="0.2">
      <c r="D142" s="20">
        <v>1</v>
      </c>
      <c r="E142" s="20">
        <v>0</v>
      </c>
      <c r="F142" s="1">
        <v>1</v>
      </c>
      <c r="G142" s="33">
        <v>1</v>
      </c>
      <c r="H142" s="39">
        <v>0</v>
      </c>
      <c r="I142" s="40">
        <v>0</v>
      </c>
      <c r="J142" s="24">
        <v>0</v>
      </c>
      <c r="K142" s="36">
        <v>0</v>
      </c>
      <c r="L142" s="26">
        <v>1</v>
      </c>
      <c r="M142" s="27">
        <f>ABS(L142-G142)</f>
        <v>0</v>
      </c>
    </row>
    <row r="143" spans="4:22" x14ac:dyDescent="0.2">
      <c r="D143" s="20">
        <v>2</v>
      </c>
      <c r="E143" s="20">
        <v>1</v>
      </c>
      <c r="F143" s="2">
        <v>0.93096469374550705</v>
      </c>
      <c r="G143" s="33">
        <v>1</v>
      </c>
      <c r="H143" s="39">
        <f>IF(E143&lt;2, 0, IFERROR(I53*(V97/T97),0))</f>
        <v>0</v>
      </c>
      <c r="I143" s="23">
        <f>SUM(H$142:H143)</f>
        <v>0</v>
      </c>
      <c r="J143" s="30">
        <f>IF(H143&gt;0, H143/V97, 0)</f>
        <v>0</v>
      </c>
      <c r="K143" s="38">
        <f>SUM(J$142:J143)</f>
        <v>0</v>
      </c>
      <c r="L143" s="26">
        <v>0.92966719029852007</v>
      </c>
      <c r="M143" s="27">
        <f t="shared" ref="M143:M181" si="11">ABS(L143-G143)</f>
        <v>7.0332809701479926E-2</v>
      </c>
    </row>
    <row r="144" spans="4:22" x14ac:dyDescent="0.2">
      <c r="D144" s="20">
        <v>3</v>
      </c>
      <c r="E144" s="20">
        <v>2</v>
      </c>
      <c r="F144" s="2">
        <v>0.90748205015651251</v>
      </c>
      <c r="G144" s="33">
        <v>1</v>
      </c>
      <c r="H144" s="39">
        <f t="shared" ref="H144:H181" si="12">IF(E144&lt;2, 0, IFERROR(I54*(V98/T98),0))</f>
        <v>14883.637643835007</v>
      </c>
      <c r="I144" s="23">
        <f>SUM(H$142:H144)</f>
        <v>14883.637643835007</v>
      </c>
      <c r="J144" s="30">
        <f t="shared" ref="J144:J181" si="13">IF(H144&gt;0, H144/V98, 0)</f>
        <v>345.93418165741457</v>
      </c>
      <c r="K144" s="38">
        <f>SUM(J$142:J144)</f>
        <v>345.93418165741457</v>
      </c>
      <c r="L144" s="26">
        <v>0.897915415844595</v>
      </c>
      <c r="M144" s="27">
        <f t="shared" si="11"/>
        <v>0.102084584155405</v>
      </c>
    </row>
    <row r="145" spans="4:13" x14ac:dyDescent="0.2">
      <c r="D145" s="20">
        <v>4</v>
      </c>
      <c r="E145" s="20">
        <v>3</v>
      </c>
      <c r="F145" s="2">
        <v>0.88961304481596426</v>
      </c>
      <c r="G145" s="33">
        <v>1</v>
      </c>
      <c r="H145" s="39">
        <f t="shared" si="12"/>
        <v>15354.793639888305</v>
      </c>
      <c r="I145" s="23">
        <f>SUM(H$142:H145)</f>
        <v>30238.431283723312</v>
      </c>
      <c r="J145" s="30">
        <f t="shared" si="13"/>
        <v>356.88506395030578</v>
      </c>
      <c r="K145" s="38">
        <f>SUM(J$142:J145)</f>
        <v>702.8192456077204</v>
      </c>
      <c r="L145" s="26">
        <v>0.88401241278525722</v>
      </c>
      <c r="M145" s="27">
        <f t="shared" si="11"/>
        <v>0.11598758721474278</v>
      </c>
    </row>
    <row r="146" spans="4:13" x14ac:dyDescent="0.2">
      <c r="D146" s="20">
        <v>5</v>
      </c>
      <c r="E146" s="20">
        <v>4</v>
      </c>
      <c r="F146" s="2">
        <v>0.87478909664235205</v>
      </c>
      <c r="G146" s="33">
        <v>1</v>
      </c>
      <c r="H146" s="39">
        <f t="shared" si="12"/>
        <v>14141.403151631208</v>
      </c>
      <c r="I146" s="23">
        <f>SUM(H$142:H146)</f>
        <v>44379.834435354518</v>
      </c>
      <c r="J146" s="30">
        <f t="shared" si="13"/>
        <v>328.68273494776003</v>
      </c>
      <c r="K146" s="38">
        <f>SUM(J$142:J146)</f>
        <v>1031.5019805554805</v>
      </c>
      <c r="L146" s="26">
        <v>0.87280689324076233</v>
      </c>
      <c r="M146" s="27">
        <f t="shared" si="11"/>
        <v>0.12719310675923767</v>
      </c>
    </row>
    <row r="147" spans="4:13" x14ac:dyDescent="0.2">
      <c r="D147" s="20">
        <v>6</v>
      </c>
      <c r="E147" s="20">
        <v>5</v>
      </c>
      <c r="F147" s="2">
        <v>0.85992116915937589</v>
      </c>
      <c r="G147" s="33">
        <v>1</v>
      </c>
      <c r="H147" s="39">
        <f t="shared" si="12"/>
        <v>14277.379192843688</v>
      </c>
      <c r="I147" s="23">
        <f>SUM(H$142:H147)</f>
        <v>58657.213628198209</v>
      </c>
      <c r="J147" s="30">
        <f t="shared" si="13"/>
        <v>331.84316935684001</v>
      </c>
      <c r="K147" s="38">
        <f>SUM(J$142:J147)</f>
        <v>1363.3451499123205</v>
      </c>
      <c r="L147" s="26">
        <v>0.85920063096118215</v>
      </c>
      <c r="M147" s="27">
        <f t="shared" si="11"/>
        <v>0.14079936903881785</v>
      </c>
    </row>
    <row r="148" spans="4:13" x14ac:dyDescent="0.2">
      <c r="D148" s="20">
        <v>7</v>
      </c>
      <c r="E148" s="20">
        <v>6</v>
      </c>
      <c r="F148" s="2">
        <v>0.84631336392027445</v>
      </c>
      <c r="G148" s="33">
        <v>1</v>
      </c>
      <c r="H148" s="39">
        <f t="shared" si="12"/>
        <v>14472.900070344411</v>
      </c>
      <c r="I148" s="23">
        <f>SUM(H$142:H148)</f>
        <v>73130.113698542613</v>
      </c>
      <c r="J148" s="30">
        <f t="shared" si="13"/>
        <v>336.38757955908437</v>
      </c>
      <c r="K148" s="38">
        <f>SUM(J$142:J148)</f>
        <v>1699.7327294714048</v>
      </c>
      <c r="L148" s="26">
        <v>0.84698044761531766</v>
      </c>
      <c r="M148" s="27">
        <f t="shared" si="11"/>
        <v>0.15301955238468234</v>
      </c>
    </row>
    <row r="149" spans="4:13" x14ac:dyDescent="0.2">
      <c r="D149" s="20">
        <v>8</v>
      </c>
      <c r="E149" s="20">
        <v>7</v>
      </c>
      <c r="F149" s="2">
        <v>0.83186585840208238</v>
      </c>
      <c r="G149" s="33">
        <v>1</v>
      </c>
      <c r="H149" s="39">
        <f t="shared" si="12"/>
        <v>14648.519071210012</v>
      </c>
      <c r="I149" s="23">
        <f>SUM(H$142:H149)</f>
        <v>87778.632769752629</v>
      </c>
      <c r="J149" s="30">
        <f t="shared" si="13"/>
        <v>340.46941874394918</v>
      </c>
      <c r="K149" s="38">
        <f>SUM(J$142:J149)</f>
        <v>2040.2021482153541</v>
      </c>
      <c r="L149" s="26">
        <v>0.83569214765801347</v>
      </c>
      <c r="M149" s="27">
        <f t="shared" si="11"/>
        <v>0.16430785234198653</v>
      </c>
    </row>
    <row r="150" spans="4:13" x14ac:dyDescent="0.2">
      <c r="D150" s="20">
        <v>9</v>
      </c>
      <c r="E150" s="20">
        <v>8</v>
      </c>
      <c r="F150" s="2">
        <v>0.81755405077503607</v>
      </c>
      <c r="G150" s="33">
        <v>1</v>
      </c>
      <c r="H150" s="39">
        <f t="shared" si="12"/>
        <v>14815.187998918278</v>
      </c>
      <c r="I150" s="23">
        <f>SUM(H$142:H150)</f>
        <v>102593.82076867091</v>
      </c>
      <c r="J150" s="30">
        <f t="shared" si="13"/>
        <v>344.34323511157351</v>
      </c>
      <c r="K150" s="38">
        <f>SUM(J$142:J150)</f>
        <v>2384.5453833269275</v>
      </c>
      <c r="L150" s="26">
        <v>0.82245149056033884</v>
      </c>
      <c r="M150" s="27">
        <f t="shared" si="11"/>
        <v>0.17754850943966116</v>
      </c>
    </row>
    <row r="151" spans="4:13" x14ac:dyDescent="0.2">
      <c r="D151" s="20">
        <v>10</v>
      </c>
      <c r="E151" s="20">
        <v>9</v>
      </c>
      <c r="F151" s="2">
        <v>0.80335527352230751</v>
      </c>
      <c r="G151" s="33">
        <v>1</v>
      </c>
      <c r="H151" s="39">
        <f t="shared" si="12"/>
        <v>14973.243698240412</v>
      </c>
      <c r="I151" s="23">
        <f>SUM(H$142:H151)</f>
        <v>117567.06446691132</v>
      </c>
      <c r="J151" s="30">
        <f t="shared" si="13"/>
        <v>348.01685780447349</v>
      </c>
      <c r="K151" s="38">
        <f>SUM(J$142:J151)</f>
        <v>2732.5622411314012</v>
      </c>
      <c r="L151" s="26">
        <v>0.80647642581607648</v>
      </c>
      <c r="M151" s="27">
        <f t="shared" si="11"/>
        <v>0.19352357418392352</v>
      </c>
    </row>
    <row r="152" spans="4:13" x14ac:dyDescent="0.2">
      <c r="D152" s="20">
        <v>11</v>
      </c>
      <c r="E152" s="20">
        <v>10</v>
      </c>
      <c r="F152" s="2">
        <v>0.78824594783842739</v>
      </c>
      <c r="G152" s="33">
        <v>1</v>
      </c>
      <c r="H152" s="39">
        <f t="shared" si="12"/>
        <v>15204.814713052154</v>
      </c>
      <c r="I152" s="23">
        <f>SUM(H$142:H152)</f>
        <v>132771.87917996349</v>
      </c>
      <c r="J152" s="30">
        <f t="shared" si="13"/>
        <v>353.39916631140352</v>
      </c>
      <c r="K152" s="38">
        <f>SUM(J$142:J152)</f>
        <v>3085.9614074428046</v>
      </c>
      <c r="L152" s="26">
        <v>0.79432122634202595</v>
      </c>
      <c r="M152" s="27">
        <f t="shared" si="11"/>
        <v>0.20567877365797405</v>
      </c>
    </row>
    <row r="153" spans="4:13" x14ac:dyDescent="0.2">
      <c r="D153" s="20">
        <v>12</v>
      </c>
      <c r="E153" s="20">
        <v>11</v>
      </c>
      <c r="F153" s="2">
        <v>0.7730962974090555</v>
      </c>
      <c r="G153" s="33">
        <v>1</v>
      </c>
      <c r="H153" s="39">
        <f t="shared" si="12"/>
        <v>15395.178098165507</v>
      </c>
      <c r="I153" s="23">
        <f>SUM(H$142:H153)</f>
        <v>148167.05727812901</v>
      </c>
      <c r="J153" s="30">
        <f t="shared" si="13"/>
        <v>357.82370306932438</v>
      </c>
      <c r="K153" s="38">
        <f>SUM(J$142:J153)</f>
        <v>3443.785110512129</v>
      </c>
      <c r="L153" s="26">
        <v>0.77836119207894494</v>
      </c>
      <c r="M153" s="27">
        <f t="shared" si="11"/>
        <v>0.22163880792105506</v>
      </c>
    </row>
    <row r="154" spans="4:13" x14ac:dyDescent="0.2">
      <c r="D154" s="20">
        <v>13</v>
      </c>
      <c r="E154" s="20">
        <v>12</v>
      </c>
      <c r="F154" s="2">
        <v>0.75909886578977492</v>
      </c>
      <c r="G154" s="33">
        <v>1</v>
      </c>
      <c r="H154" s="39">
        <f t="shared" si="12"/>
        <v>14207.476173597925</v>
      </c>
      <c r="I154" s="23">
        <f>SUM(H$142:H154)</f>
        <v>162374.53345172692</v>
      </c>
      <c r="J154" s="30">
        <f t="shared" si="13"/>
        <v>330.21844263768463</v>
      </c>
      <c r="K154" s="38">
        <f>SUM(J$142:J154)</f>
        <v>3774.0035531498138</v>
      </c>
      <c r="L154" s="26">
        <v>0.76223784481656887</v>
      </c>
      <c r="M154" s="27">
        <f t="shared" si="11"/>
        <v>0.23776215518343113</v>
      </c>
    </row>
    <row r="155" spans="4:13" x14ac:dyDescent="0.2">
      <c r="D155" s="20">
        <v>14</v>
      </c>
      <c r="E155" s="20">
        <v>13</v>
      </c>
      <c r="F155" s="2">
        <v>0.74326294277837324</v>
      </c>
      <c r="G155" s="33">
        <v>1</v>
      </c>
      <c r="H155" s="39">
        <f t="shared" si="12"/>
        <v>14401.091748909406</v>
      </c>
      <c r="I155" s="23">
        <f>SUM(H$142:H155)</f>
        <v>176775.62520063634</v>
      </c>
      <c r="J155" s="30">
        <f t="shared" si="13"/>
        <v>334.71856869586304</v>
      </c>
      <c r="K155" s="38">
        <f>SUM(J$142:J155)</f>
        <v>4108.7221218456771</v>
      </c>
      <c r="L155" s="26">
        <v>0.74965120635287885</v>
      </c>
      <c r="M155" s="27">
        <f t="shared" si="11"/>
        <v>0.25034879364712115</v>
      </c>
    </row>
    <row r="156" spans="4:13" x14ac:dyDescent="0.2">
      <c r="D156" s="20">
        <v>15</v>
      </c>
      <c r="E156" s="20">
        <v>14</v>
      </c>
      <c r="F156" s="2">
        <v>0.72855384830678394</v>
      </c>
      <c r="G156" s="33">
        <v>1</v>
      </c>
      <c r="H156" s="39">
        <f t="shared" si="12"/>
        <v>14571.737766888155</v>
      </c>
      <c r="I156" s="23">
        <f>SUM(H$142:H156)</f>
        <v>191347.3629675245</v>
      </c>
      <c r="J156" s="30">
        <f t="shared" si="13"/>
        <v>338.68482291376426</v>
      </c>
      <c r="K156" s="38">
        <f>SUM(J$142:J156)</f>
        <v>4447.4069447594411</v>
      </c>
      <c r="L156" s="26">
        <v>0.73869124330115365</v>
      </c>
      <c r="M156" s="27">
        <f t="shared" si="11"/>
        <v>0.26130875669884635</v>
      </c>
    </row>
    <row r="157" spans="4:13" x14ac:dyDescent="0.2">
      <c r="D157" s="20">
        <v>16</v>
      </c>
      <c r="E157" s="20">
        <v>15</v>
      </c>
      <c r="F157" s="2">
        <v>0.71195052803268144</v>
      </c>
      <c r="G157" s="33">
        <v>1</v>
      </c>
      <c r="H157" s="39">
        <f t="shared" si="12"/>
        <v>14749.584006793455</v>
      </c>
      <c r="I157" s="23">
        <f>SUM(H$142:H157)</f>
        <v>206096.94697431795</v>
      </c>
      <c r="J157" s="30">
        <f t="shared" si="13"/>
        <v>342.81842888662754</v>
      </c>
      <c r="K157" s="38">
        <f>SUM(J$142:J157)</f>
        <v>4790.2253736460689</v>
      </c>
      <c r="L157" s="26">
        <v>0.72673583558937827</v>
      </c>
      <c r="M157" s="27">
        <f t="shared" si="11"/>
        <v>0.27326416441062173</v>
      </c>
    </row>
    <row r="158" spans="4:13" x14ac:dyDescent="0.2">
      <c r="D158" s="20">
        <v>17</v>
      </c>
      <c r="E158" s="20">
        <v>16</v>
      </c>
      <c r="F158" s="2">
        <v>0.6966071891376282</v>
      </c>
      <c r="G158" s="33">
        <v>1</v>
      </c>
      <c r="H158" s="39">
        <f t="shared" si="12"/>
        <v>14938.052167030777</v>
      </c>
      <c r="I158" s="23">
        <f>SUM(H$142:H158)</f>
        <v>221034.99914134873</v>
      </c>
      <c r="J158" s="30">
        <f t="shared" si="13"/>
        <v>347.19891572327003</v>
      </c>
      <c r="K158" s="38">
        <f>SUM(J$142:J158)</f>
        <v>5137.424289369339</v>
      </c>
      <c r="L158" s="26">
        <v>0.71178525528660541</v>
      </c>
      <c r="M158" s="27">
        <f t="shared" si="11"/>
        <v>0.28821474471339459</v>
      </c>
    </row>
    <row r="159" spans="4:13" x14ac:dyDescent="0.2">
      <c r="D159" s="20">
        <v>18</v>
      </c>
      <c r="E159" s="20">
        <v>17</v>
      </c>
      <c r="F159" s="2">
        <v>0.68122944566632959</v>
      </c>
      <c r="G159" s="33">
        <v>1</v>
      </c>
      <c r="H159" s="39">
        <f t="shared" si="12"/>
        <v>15163.485090484353</v>
      </c>
      <c r="I159" s="23">
        <f>SUM(H$142:H159)</f>
        <v>236198.48423183308</v>
      </c>
      <c r="J159" s="30">
        <f t="shared" si="13"/>
        <v>352.43855913301496</v>
      </c>
      <c r="K159" s="38">
        <f>SUM(J$142:J159)</f>
        <v>5489.8628485023537</v>
      </c>
      <c r="L159" s="26">
        <v>0.69883957255272799</v>
      </c>
      <c r="M159" s="27">
        <f t="shared" si="11"/>
        <v>0.30116042744727201</v>
      </c>
    </row>
    <row r="160" spans="4:13" x14ac:dyDescent="0.2">
      <c r="D160" s="20">
        <v>19</v>
      </c>
      <c r="E160" s="20">
        <v>18</v>
      </c>
      <c r="F160" s="2">
        <v>0.66507538068365968</v>
      </c>
      <c r="G160" s="33">
        <v>1</v>
      </c>
      <c r="H160" s="39">
        <f t="shared" si="12"/>
        <v>15356.320656129748</v>
      </c>
      <c r="I160" s="23">
        <f>SUM(H$142:H160)</f>
        <v>251554.80488796282</v>
      </c>
      <c r="J160" s="30">
        <f t="shared" si="13"/>
        <v>356.92055575187351</v>
      </c>
      <c r="K160" s="38">
        <f>SUM(J$142:J160)</f>
        <v>5846.7834042542272</v>
      </c>
      <c r="L160" s="26">
        <v>0.68689511791880076</v>
      </c>
      <c r="M160" s="27">
        <f t="shared" si="11"/>
        <v>0.31310488208119924</v>
      </c>
    </row>
    <row r="161" spans="4:13" x14ac:dyDescent="0.2">
      <c r="D161" s="20">
        <v>20</v>
      </c>
      <c r="E161" s="20">
        <v>19</v>
      </c>
      <c r="F161" s="2">
        <v>0.64902774095335147</v>
      </c>
      <c r="G161" s="33">
        <v>1</v>
      </c>
      <c r="H161" s="39">
        <f t="shared" si="12"/>
        <v>15537.00456992505</v>
      </c>
      <c r="I161" s="23">
        <f>SUM(H$142:H161)</f>
        <v>267091.8094578879</v>
      </c>
      <c r="J161" s="30">
        <f t="shared" si="13"/>
        <v>361.12011659534289</v>
      </c>
      <c r="K161" s="38">
        <f>SUM(J$142:J161)</f>
        <v>6207.9035208495698</v>
      </c>
      <c r="L161" s="26">
        <v>0.67695987913694156</v>
      </c>
      <c r="M161" s="27">
        <f t="shared" si="11"/>
        <v>0.32304012086305844</v>
      </c>
    </row>
    <row r="162" spans="4:13" x14ac:dyDescent="0.2">
      <c r="D162" s="20">
        <v>21</v>
      </c>
      <c r="E162" s="20">
        <v>20</v>
      </c>
      <c r="F162" s="2">
        <v>0.63203896230457968</v>
      </c>
      <c r="G162" s="33">
        <v>1</v>
      </c>
      <c r="H162" s="39">
        <f t="shared" si="12"/>
        <v>15689.854076329215</v>
      </c>
      <c r="I162" s="23">
        <f>SUM(H$142:H162)</f>
        <v>282781.66353421711</v>
      </c>
      <c r="J162" s="30">
        <f t="shared" si="13"/>
        <v>364.67273391780014</v>
      </c>
      <c r="K162" s="38">
        <f>SUM(J$142:J162)</f>
        <v>6572.5762547673703</v>
      </c>
      <c r="L162" s="26">
        <v>0.66702855543061734</v>
      </c>
      <c r="M162" s="27">
        <f t="shared" si="11"/>
        <v>0.33297144456938266</v>
      </c>
    </row>
    <row r="163" spans="4:13" x14ac:dyDescent="0.2">
      <c r="D163" s="20">
        <v>22</v>
      </c>
      <c r="E163" s="41">
        <v>21</v>
      </c>
      <c r="F163" s="2">
        <v>0</v>
      </c>
      <c r="G163" s="33">
        <v>1</v>
      </c>
      <c r="H163" s="39">
        <f t="shared" si="12"/>
        <v>0</v>
      </c>
      <c r="I163" s="23">
        <f>SUM(H$142:H163)</f>
        <v>282781.66353421711</v>
      </c>
      <c r="J163" s="30">
        <f t="shared" si="13"/>
        <v>0</v>
      </c>
      <c r="K163" s="38">
        <f>SUM(J$142:J163)</f>
        <v>6572.5762547673703</v>
      </c>
      <c r="L163" s="26">
        <v>0</v>
      </c>
      <c r="M163" s="27">
        <f t="shared" si="11"/>
        <v>1</v>
      </c>
    </row>
    <row r="164" spans="4:13" x14ac:dyDescent="0.2">
      <c r="D164" s="20">
        <v>23</v>
      </c>
      <c r="E164" s="20">
        <v>22</v>
      </c>
      <c r="F164" s="2">
        <v>0</v>
      </c>
      <c r="G164" s="33">
        <v>1</v>
      </c>
      <c r="H164" s="39">
        <f t="shared" si="12"/>
        <v>0</v>
      </c>
      <c r="I164" s="23">
        <f>SUM(H$142:H164)</f>
        <v>282781.66353421711</v>
      </c>
      <c r="J164" s="30">
        <f t="shared" si="13"/>
        <v>0</v>
      </c>
      <c r="K164" s="38">
        <f>SUM(J$142:J164)</f>
        <v>6572.5762547673703</v>
      </c>
      <c r="L164" s="26">
        <v>0</v>
      </c>
      <c r="M164" s="27">
        <f t="shared" si="11"/>
        <v>1</v>
      </c>
    </row>
    <row r="165" spans="4:13" x14ac:dyDescent="0.2">
      <c r="D165" s="20">
        <v>24</v>
      </c>
      <c r="E165" s="20">
        <v>23</v>
      </c>
      <c r="F165" s="2">
        <v>0</v>
      </c>
      <c r="G165" s="33">
        <v>1</v>
      </c>
      <c r="H165" s="39">
        <f t="shared" si="12"/>
        <v>0</v>
      </c>
      <c r="I165" s="23">
        <f>SUM(H$142:H165)</f>
        <v>282781.66353421711</v>
      </c>
      <c r="J165" s="30">
        <f t="shared" si="13"/>
        <v>0</v>
      </c>
      <c r="K165" s="38">
        <f>SUM(J$142:J165)</f>
        <v>6572.5762547673703</v>
      </c>
      <c r="L165" s="26">
        <v>0</v>
      </c>
      <c r="M165" s="27">
        <f t="shared" si="11"/>
        <v>1</v>
      </c>
    </row>
    <row r="166" spans="4:13" x14ac:dyDescent="0.2">
      <c r="D166" s="20">
        <v>25</v>
      </c>
      <c r="E166" s="20">
        <v>24</v>
      </c>
      <c r="F166" s="2">
        <v>0</v>
      </c>
      <c r="G166" s="33">
        <v>1</v>
      </c>
      <c r="H166" s="39">
        <f t="shared" si="12"/>
        <v>0</v>
      </c>
      <c r="I166" s="23">
        <f>SUM(H$142:H166)</f>
        <v>282781.66353421711</v>
      </c>
      <c r="J166" s="30">
        <f t="shared" si="13"/>
        <v>0</v>
      </c>
      <c r="K166" s="38">
        <f>SUM(J$142:J166)</f>
        <v>6572.5762547673703</v>
      </c>
      <c r="L166" s="26">
        <v>0</v>
      </c>
      <c r="M166" s="27">
        <f t="shared" si="11"/>
        <v>1</v>
      </c>
    </row>
    <row r="167" spans="4:13" x14ac:dyDescent="0.2">
      <c r="D167" s="20">
        <v>26</v>
      </c>
      <c r="E167" s="20">
        <v>25</v>
      </c>
      <c r="F167" s="2">
        <v>0</v>
      </c>
      <c r="G167" s="33">
        <v>1</v>
      </c>
      <c r="H167" s="39">
        <f t="shared" si="12"/>
        <v>0</v>
      </c>
      <c r="I167" s="23">
        <f>SUM(H$142:H167)</f>
        <v>282781.66353421711</v>
      </c>
      <c r="J167" s="30">
        <f t="shared" si="13"/>
        <v>0</v>
      </c>
      <c r="K167" s="38">
        <f>SUM(J$142:J167)</f>
        <v>6572.5762547673703</v>
      </c>
      <c r="L167" s="26">
        <v>0</v>
      </c>
      <c r="M167" s="27">
        <f t="shared" si="11"/>
        <v>1</v>
      </c>
    </row>
    <row r="168" spans="4:13" x14ac:dyDescent="0.2">
      <c r="D168" s="20">
        <v>27</v>
      </c>
      <c r="E168" s="20">
        <v>26</v>
      </c>
      <c r="F168" s="2">
        <v>0</v>
      </c>
      <c r="G168" s="33">
        <v>1</v>
      </c>
      <c r="H168" s="39">
        <f t="shared" si="12"/>
        <v>0</v>
      </c>
      <c r="I168" s="23">
        <f>SUM(H$142:H168)</f>
        <v>282781.66353421711</v>
      </c>
      <c r="J168" s="30">
        <f t="shared" si="13"/>
        <v>0</v>
      </c>
      <c r="K168" s="38">
        <f>SUM(J$142:J168)</f>
        <v>6572.5762547673703</v>
      </c>
      <c r="L168" s="26">
        <v>0</v>
      </c>
      <c r="M168" s="27">
        <f t="shared" si="11"/>
        <v>1</v>
      </c>
    </row>
    <row r="169" spans="4:13" x14ac:dyDescent="0.2">
      <c r="D169" s="20">
        <v>28</v>
      </c>
      <c r="E169" s="20">
        <v>27</v>
      </c>
      <c r="F169" s="2">
        <v>0</v>
      </c>
      <c r="G169" s="33">
        <v>1</v>
      </c>
      <c r="H169" s="39">
        <f t="shared" si="12"/>
        <v>0</v>
      </c>
      <c r="I169" s="23">
        <f>SUM(H$142:H169)</f>
        <v>282781.66353421711</v>
      </c>
      <c r="J169" s="30">
        <f t="shared" si="13"/>
        <v>0</v>
      </c>
      <c r="K169" s="38">
        <f>SUM(J$142:J169)</f>
        <v>6572.5762547673703</v>
      </c>
      <c r="L169" s="26">
        <v>0</v>
      </c>
      <c r="M169" s="27">
        <f t="shared" si="11"/>
        <v>1</v>
      </c>
    </row>
    <row r="170" spans="4:13" x14ac:dyDescent="0.2">
      <c r="D170" s="20">
        <v>29</v>
      </c>
      <c r="E170" s="20">
        <v>28</v>
      </c>
      <c r="F170" s="2">
        <v>0</v>
      </c>
      <c r="G170" s="33">
        <v>1</v>
      </c>
      <c r="H170" s="39">
        <f t="shared" si="12"/>
        <v>0</v>
      </c>
      <c r="I170" s="23">
        <f>SUM(H$142:H170)</f>
        <v>282781.66353421711</v>
      </c>
      <c r="J170" s="30">
        <f t="shared" si="13"/>
        <v>0</v>
      </c>
      <c r="K170" s="38">
        <f>SUM(J$142:J170)</f>
        <v>6572.5762547673703</v>
      </c>
      <c r="L170" s="26">
        <v>0</v>
      </c>
      <c r="M170" s="27">
        <f t="shared" si="11"/>
        <v>1</v>
      </c>
    </row>
    <row r="171" spans="4:13" x14ac:dyDescent="0.2">
      <c r="D171" s="20">
        <v>30</v>
      </c>
      <c r="E171" s="20">
        <v>29</v>
      </c>
      <c r="F171" s="2">
        <v>0</v>
      </c>
      <c r="G171" s="33">
        <v>1</v>
      </c>
      <c r="H171" s="39">
        <f t="shared" si="12"/>
        <v>0</v>
      </c>
      <c r="I171" s="23">
        <f>SUM(H$142:H171)</f>
        <v>282781.66353421711</v>
      </c>
      <c r="J171" s="30">
        <f t="shared" si="13"/>
        <v>0</v>
      </c>
      <c r="K171" s="38">
        <f>SUM(J$142:J171)</f>
        <v>6572.5762547673703</v>
      </c>
      <c r="L171" s="26">
        <v>0</v>
      </c>
      <c r="M171" s="27">
        <f t="shared" si="11"/>
        <v>1</v>
      </c>
    </row>
    <row r="172" spans="4:13" x14ac:dyDescent="0.2">
      <c r="D172" s="20">
        <v>31</v>
      </c>
      <c r="E172" s="20">
        <v>30</v>
      </c>
      <c r="F172" s="2">
        <v>0</v>
      </c>
      <c r="G172" s="33">
        <v>1</v>
      </c>
      <c r="H172" s="39">
        <f t="shared" si="12"/>
        <v>0</v>
      </c>
      <c r="I172" s="23">
        <f>SUM(H$142:H172)</f>
        <v>282781.66353421711</v>
      </c>
      <c r="J172" s="30">
        <f t="shared" si="13"/>
        <v>0</v>
      </c>
      <c r="K172" s="38">
        <f>SUM(J$142:J172)</f>
        <v>6572.5762547673703</v>
      </c>
      <c r="L172" s="26">
        <v>0</v>
      </c>
      <c r="M172" s="27">
        <f t="shared" si="11"/>
        <v>1</v>
      </c>
    </row>
    <row r="173" spans="4:13" x14ac:dyDescent="0.2">
      <c r="D173" s="20">
        <v>32</v>
      </c>
      <c r="E173" s="20">
        <v>31</v>
      </c>
      <c r="F173" s="2">
        <v>0</v>
      </c>
      <c r="G173" s="33">
        <v>1</v>
      </c>
      <c r="H173" s="39">
        <f t="shared" si="12"/>
        <v>0</v>
      </c>
      <c r="I173" s="23">
        <f>SUM(H$142:H173)</f>
        <v>282781.66353421711</v>
      </c>
      <c r="J173" s="30">
        <f t="shared" si="13"/>
        <v>0</v>
      </c>
      <c r="K173" s="38">
        <f>SUM(J$142:J173)</f>
        <v>6572.5762547673703</v>
      </c>
      <c r="L173" s="26">
        <v>0</v>
      </c>
      <c r="M173" s="27">
        <f t="shared" si="11"/>
        <v>1</v>
      </c>
    </row>
    <row r="174" spans="4:13" x14ac:dyDescent="0.2">
      <c r="D174" s="20">
        <v>33</v>
      </c>
      <c r="E174" s="20">
        <v>32</v>
      </c>
      <c r="F174" s="2">
        <v>0</v>
      </c>
      <c r="G174" s="33">
        <v>1</v>
      </c>
      <c r="H174" s="39">
        <f t="shared" si="12"/>
        <v>0</v>
      </c>
      <c r="I174" s="23">
        <f>SUM(H$142:H174)</f>
        <v>282781.66353421711</v>
      </c>
      <c r="J174" s="30">
        <f t="shared" si="13"/>
        <v>0</v>
      </c>
      <c r="K174" s="38">
        <f>SUM(J$142:J174)</f>
        <v>6572.5762547673703</v>
      </c>
      <c r="L174" s="32">
        <v>0</v>
      </c>
      <c r="M174" s="27">
        <f t="shared" si="11"/>
        <v>1</v>
      </c>
    </row>
    <row r="175" spans="4:13" x14ac:dyDescent="0.2">
      <c r="D175" s="20">
        <v>34</v>
      </c>
      <c r="E175" s="20">
        <v>33</v>
      </c>
      <c r="F175" s="2">
        <v>0</v>
      </c>
      <c r="G175" s="33">
        <v>1</v>
      </c>
      <c r="H175" s="39">
        <f t="shared" si="12"/>
        <v>0</v>
      </c>
      <c r="I175" s="23">
        <f>SUM(H$142:H175)</f>
        <v>282781.66353421711</v>
      </c>
      <c r="J175" s="30">
        <f t="shared" si="13"/>
        <v>0</v>
      </c>
      <c r="K175" s="38">
        <f>SUM(J$142:J175)</f>
        <v>6572.5762547673703</v>
      </c>
      <c r="L175" s="32">
        <v>0</v>
      </c>
      <c r="M175" s="27">
        <f t="shared" si="11"/>
        <v>1</v>
      </c>
    </row>
    <row r="176" spans="4:13" x14ac:dyDescent="0.2">
      <c r="D176" s="20">
        <v>35</v>
      </c>
      <c r="E176" s="20">
        <v>34</v>
      </c>
      <c r="F176" s="2">
        <v>0</v>
      </c>
      <c r="G176" s="33">
        <v>1</v>
      </c>
      <c r="H176" s="39">
        <f t="shared" si="12"/>
        <v>0</v>
      </c>
      <c r="I176" s="23">
        <f>SUM(H$142:H176)</f>
        <v>282781.66353421711</v>
      </c>
      <c r="J176" s="30">
        <f t="shared" si="13"/>
        <v>0</v>
      </c>
      <c r="K176" s="38">
        <f>SUM(J$142:J176)</f>
        <v>6572.5762547673703</v>
      </c>
      <c r="L176" s="32">
        <v>0</v>
      </c>
      <c r="M176" s="27">
        <f t="shared" si="11"/>
        <v>1</v>
      </c>
    </row>
    <row r="177" spans="4:13" x14ac:dyDescent="0.2">
      <c r="D177" s="20">
        <v>36</v>
      </c>
      <c r="E177" s="20">
        <v>35</v>
      </c>
      <c r="F177" s="2">
        <v>0</v>
      </c>
      <c r="G177" s="33">
        <v>1</v>
      </c>
      <c r="H177" s="39">
        <f t="shared" si="12"/>
        <v>0</v>
      </c>
      <c r="I177" s="23">
        <f>SUM(H$142:H177)</f>
        <v>282781.66353421711</v>
      </c>
      <c r="J177" s="30">
        <f t="shared" si="13"/>
        <v>0</v>
      </c>
      <c r="K177" s="38">
        <f>SUM(J$142:J177)</f>
        <v>6572.5762547673703</v>
      </c>
      <c r="L177" s="32">
        <v>0</v>
      </c>
      <c r="M177" s="27">
        <f t="shared" si="11"/>
        <v>1</v>
      </c>
    </row>
    <row r="178" spans="4:13" x14ac:dyDescent="0.2">
      <c r="D178" s="20">
        <v>37</v>
      </c>
      <c r="E178" s="20">
        <v>36</v>
      </c>
      <c r="F178" s="2">
        <v>0</v>
      </c>
      <c r="G178" s="33">
        <v>1</v>
      </c>
      <c r="H178" s="39">
        <f t="shared" si="12"/>
        <v>0</v>
      </c>
      <c r="I178" s="23">
        <f>SUM(H$142:H178)</f>
        <v>282781.66353421711</v>
      </c>
      <c r="J178" s="30">
        <f t="shared" si="13"/>
        <v>0</v>
      </c>
      <c r="K178" s="38">
        <f>SUM(J$142:J178)</f>
        <v>6572.5762547673703</v>
      </c>
      <c r="L178" s="32">
        <v>0</v>
      </c>
      <c r="M178" s="27">
        <f t="shared" si="11"/>
        <v>1</v>
      </c>
    </row>
    <row r="179" spans="4:13" x14ac:dyDescent="0.2">
      <c r="D179" s="20">
        <v>38</v>
      </c>
      <c r="E179" s="20">
        <v>37</v>
      </c>
      <c r="F179" s="2">
        <v>0</v>
      </c>
      <c r="G179" s="33">
        <v>1</v>
      </c>
      <c r="H179" s="39">
        <f t="shared" si="12"/>
        <v>0</v>
      </c>
      <c r="I179" s="23">
        <f>SUM(H$142:H179)</f>
        <v>282781.66353421711</v>
      </c>
      <c r="J179" s="30">
        <f t="shared" si="13"/>
        <v>0</v>
      </c>
      <c r="K179" s="38">
        <f>SUM(J$142:J179)</f>
        <v>6572.5762547673703</v>
      </c>
      <c r="L179" s="32">
        <v>0</v>
      </c>
      <c r="M179" s="27">
        <f t="shared" si="11"/>
        <v>1</v>
      </c>
    </row>
    <row r="180" spans="4:13" x14ac:dyDescent="0.2">
      <c r="D180" s="20">
        <v>39</v>
      </c>
      <c r="E180" s="20">
        <v>38</v>
      </c>
      <c r="F180" s="2">
        <v>0</v>
      </c>
      <c r="G180" s="33">
        <v>1</v>
      </c>
      <c r="H180" s="39">
        <f t="shared" si="12"/>
        <v>0</v>
      </c>
      <c r="I180" s="23">
        <f>SUM(H$142:H180)</f>
        <v>282781.66353421711</v>
      </c>
      <c r="J180" s="30">
        <f t="shared" si="13"/>
        <v>0</v>
      </c>
      <c r="K180" s="38">
        <f>SUM(J$142:J180)</f>
        <v>6572.5762547673703</v>
      </c>
      <c r="L180" s="32">
        <v>0</v>
      </c>
      <c r="M180" s="27">
        <f t="shared" si="11"/>
        <v>1</v>
      </c>
    </row>
    <row r="181" spans="4:13" x14ac:dyDescent="0.2">
      <c r="D181" s="20">
        <v>40</v>
      </c>
      <c r="E181" s="20">
        <v>39</v>
      </c>
      <c r="F181" s="2">
        <v>0</v>
      </c>
      <c r="G181" s="33">
        <v>1</v>
      </c>
      <c r="H181" s="39">
        <f t="shared" si="12"/>
        <v>0</v>
      </c>
      <c r="I181" s="23">
        <f>SUM(H$142:H181)</f>
        <v>282781.66353421711</v>
      </c>
      <c r="J181" s="30">
        <f t="shared" si="13"/>
        <v>0</v>
      </c>
      <c r="K181" s="38">
        <f>SUM(J$142:J181)</f>
        <v>6572.5762547673703</v>
      </c>
      <c r="L181" s="32">
        <v>0</v>
      </c>
      <c r="M181" s="27">
        <f t="shared" si="11"/>
        <v>1</v>
      </c>
    </row>
  </sheetData>
  <conditionalFormatting sqref="M52:M91">
    <cfRule type="cellIs" dxfId="2" priority="1" operator="between">
      <formula>-0.001</formula>
      <formula>0.001</formula>
    </cfRule>
  </conditionalFormatting>
  <conditionalFormatting sqref="M97:M136">
    <cfRule type="cellIs" dxfId="1" priority="3" operator="between">
      <formula>-0.001</formula>
      <formula>0.001</formula>
    </cfRule>
  </conditionalFormatting>
  <conditionalFormatting sqref="M142:M181">
    <cfRule type="cellIs" dxfId="0" priority="2" operator="between">
      <formula>-0.001</formula>
      <formula>0.001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ConstantThroughput</vt:lpstr>
      <vt:lpstr>Cycles</vt:lpstr>
      <vt:lpstr>ProjectECap</vt:lpstr>
      <vt:lpstr>ProjectElosses</vt:lpstr>
      <vt:lpstr>ProjectMinECapacity</vt:lpstr>
      <vt:lpstr>Term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Muhammad</dc:creator>
  <cp:lastModifiedBy>Rehan Muhammad</cp:lastModifiedBy>
  <dcterms:created xsi:type="dcterms:W3CDTF">2023-10-12T14:03:51Z</dcterms:created>
  <dcterms:modified xsi:type="dcterms:W3CDTF">2023-10-17T17:03:16Z</dcterms:modified>
</cp:coreProperties>
</file>