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Hours" sheetId="1" r:id="rId4"/>
    <sheet state="visible" name="Tasks" sheetId="2" r:id="rId5"/>
    <sheet state="visible" name="KanBan Boar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5">
      <text>
        <t xml:space="preserve">This percentage represents the amount of work that wasn't complete. If it hits 0%, our impact matched our estimated hours. If it goes negative, we expended more impact hours than expected.
	-Michell Kuang</t>
      </text>
    </comment>
    <comment authorId="0" ref="G15">
      <text>
        <t xml:space="preserve">This percentage represents the amount of work that wasn't complete. If it hits 0%, our actual matched our estimated hours. If it goes negative, we expended more actual hours than expected.
	-Michell Kuang</t>
      </text>
    </comment>
  </commentList>
</comments>
</file>

<file path=xl/sharedStrings.xml><?xml version="1.0" encoding="utf-8"?>
<sst xmlns="http://schemas.openxmlformats.org/spreadsheetml/2006/main" count="114" uniqueCount="59">
  <si>
    <t>To Do</t>
  </si>
  <si>
    <t>Tasks/Features</t>
  </si>
  <si>
    <t>In progress</t>
  </si>
  <si>
    <t>Hours</t>
  </si>
  <si>
    <t>Assign to</t>
  </si>
  <si>
    <t>Testing</t>
  </si>
  <si>
    <t xml:space="preserve">Blocked </t>
  </si>
  <si>
    <t>Actual</t>
  </si>
  <si>
    <t>Impact</t>
  </si>
  <si>
    <t>Ratio</t>
  </si>
  <si>
    <t>Total</t>
  </si>
  <si>
    <t>User Management Logging</t>
  </si>
  <si>
    <t>Done</t>
  </si>
  <si>
    <t>Michell</t>
  </si>
  <si>
    <t>AuthZ Rework</t>
  </si>
  <si>
    <t>Jacen</t>
  </si>
  <si>
    <t>User Management Database</t>
  </si>
  <si>
    <t>Joshua</t>
  </si>
  <si>
    <t>Registration(Normal User)</t>
  </si>
  <si>
    <t>Albert</t>
  </si>
  <si>
    <t>Create Account</t>
  </si>
  <si>
    <t>Enable/Disable Account</t>
  </si>
  <si>
    <t>Daniel</t>
  </si>
  <si>
    <t>Create User Session</t>
  </si>
  <si>
    <t>Data Masking Logging</t>
  </si>
  <si>
    <t>Delete Account</t>
  </si>
  <si>
    <t>Jake</t>
  </si>
  <si>
    <t>Create System Admin</t>
  </si>
  <si>
    <t>Data Masking AuthN</t>
  </si>
  <si>
    <t>Peter</t>
  </si>
  <si>
    <t>Update Account</t>
  </si>
  <si>
    <t>AuthN Rework</t>
  </si>
  <si>
    <t xml:space="preserve">Daniel </t>
  </si>
  <si>
    <t>Start Date</t>
  </si>
  <si>
    <t>End Date</t>
  </si>
  <si>
    <t>12-31-2019</t>
  </si>
  <si>
    <t>01-20-2020</t>
  </si>
  <si>
    <t>velocity capacity</t>
  </si>
  <si>
    <t>hrs/person</t>
  </si>
  <si>
    <t>hrs total</t>
  </si>
  <si>
    <t>Total Velocity</t>
  </si>
  <si>
    <t>Actual Hours</t>
  </si>
  <si>
    <t>Impact Hours</t>
  </si>
  <si>
    <t>Actual/Planned</t>
  </si>
  <si>
    <t>Impact/Planned</t>
  </si>
  <si>
    <t>Michell Kuang</t>
  </si>
  <si>
    <t>Jacen Tan</t>
  </si>
  <si>
    <t>Albert Du</t>
  </si>
  <si>
    <t>Peter Park</t>
  </si>
  <si>
    <t>Daniel Gione</t>
  </si>
  <si>
    <t>Joshua McDaniel</t>
  </si>
  <si>
    <t>Team Analysis</t>
  </si>
  <si>
    <t>Hours Spent | Hours Remaining</t>
  </si>
  <si>
    <t>Expected</t>
  </si>
  <si>
    <t xml:space="preserve">Expected </t>
  </si>
  <si>
    <t>SPRINT RETROSPECTIVE</t>
  </si>
  <si>
    <t>*To make it easier for graphing, this record how much work left.</t>
  </si>
  <si>
    <t>Expected Total Hour</t>
  </si>
  <si>
    <t>Expected Hour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</si>
</sst>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yyyy-mm-dd"/>
  </numFmts>
  <fonts count="9">
    <font>
      <sz val="10.0"/>
      <color rgb="FF000000"/>
      <name val="Arial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2.0"/>
      <color theme="1"/>
      <name val="Arial"/>
    </font>
    <font>
      <sz val="12.0"/>
      <color rgb="FF000000"/>
      <name val="Arial"/>
    </font>
    <font/>
    <font>
      <b/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rgb="FFF1C232"/>
        <bgColor rgb="FFF1C232"/>
      </patternFill>
    </fill>
    <fill>
      <patternFill patternType="solid">
        <fgColor rgb="FFB4A7D6"/>
        <bgColor rgb="FFB4A7D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1" fillId="9" fontId="1" numFmtId="0" xfId="0" applyAlignment="1" applyBorder="1" applyFill="1" applyFont="1">
      <alignment horizontal="center" readingOrder="0"/>
    </xf>
    <xf borderId="1" fillId="10" fontId="1" numFmtId="0" xfId="0" applyAlignment="1" applyBorder="1" applyFill="1" applyFont="1">
      <alignment horizontal="center" readingOrder="0"/>
    </xf>
    <xf borderId="3" fillId="11" fontId="3" numFmtId="0" xfId="0" applyAlignment="1" applyBorder="1" applyFill="1" applyFont="1">
      <alignment readingOrder="0" vertical="bottom"/>
    </xf>
    <xf borderId="3" fillId="11" fontId="3" numFmtId="0" xfId="0" applyAlignment="1" applyBorder="1" applyFont="1">
      <alignment readingOrder="0"/>
    </xf>
    <xf borderId="3" fillId="11" fontId="3" numFmtId="0" xfId="0" applyBorder="1" applyFont="1"/>
    <xf borderId="3" fillId="3" fontId="3" numFmtId="0" xfId="0" applyAlignment="1" applyBorder="1" applyFont="1">
      <alignment readingOrder="0" vertical="bottom"/>
    </xf>
    <xf borderId="3" fillId="4" fontId="3" numFmtId="0" xfId="0" applyAlignment="1" applyBorder="1" applyFont="1">
      <alignment readingOrder="0"/>
    </xf>
    <xf borderId="0" fillId="7" fontId="4" numFmtId="0" xfId="0" applyAlignment="1" applyFont="1">
      <alignment horizontal="left" readingOrder="0"/>
    </xf>
    <xf borderId="3" fillId="8" fontId="3" numFmtId="4" xfId="0" applyAlignment="1" applyBorder="1" applyFont="1" applyNumberFormat="1">
      <alignment readingOrder="0"/>
    </xf>
    <xf borderId="3" fillId="3" fontId="3" numFmtId="4" xfId="0" applyAlignment="1" applyBorder="1" applyFont="1" applyNumberFormat="1">
      <alignment readingOrder="0"/>
    </xf>
    <xf borderId="3" fillId="11" fontId="3" numFmtId="0" xfId="0" applyBorder="1" applyFont="1"/>
    <xf borderId="0" fillId="0" fontId="3" numFmtId="164" xfId="0" applyAlignment="1" applyFont="1" applyNumberFormat="1">
      <alignment readingOrder="0"/>
    </xf>
    <xf borderId="2" fillId="12" fontId="3" numFmtId="0" xfId="0" applyAlignment="1" applyBorder="1" applyFill="1" applyFont="1">
      <alignment readingOrder="0"/>
    </xf>
    <xf borderId="0" fillId="11" fontId="3" numFmtId="0" xfId="0" applyAlignment="1" applyFont="1">
      <alignment readingOrder="0" vertical="bottom"/>
    </xf>
    <xf borderId="3" fillId="7" fontId="3" numFmtId="0" xfId="0" applyAlignment="1" applyBorder="1" applyFont="1">
      <alignment readingOrder="0"/>
    </xf>
    <xf borderId="4" fillId="11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ont="1">
      <alignment readingOrder="0" vertical="bottom"/>
    </xf>
    <xf borderId="0" fillId="7" fontId="3" numFmtId="0" xfId="0" applyAlignment="1" applyFont="1">
      <alignment readingOrder="0"/>
    </xf>
    <xf borderId="0" fillId="8" fontId="3" numFmtId="4" xfId="0" applyAlignment="1" applyFont="1" applyNumberFormat="1">
      <alignment readingOrder="0"/>
    </xf>
    <xf borderId="0" fillId="3" fontId="3" numFmtId="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0" fontId="3" numFmtId="4" xfId="0" applyFont="1" applyNumberFormat="1"/>
    <xf borderId="0" fillId="0" fontId="3" numFmtId="4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readingOrder="0"/>
    </xf>
    <xf borderId="0" fillId="12" fontId="6" numFmtId="10" xfId="0" applyAlignment="1" applyFont="1" applyNumberFormat="1">
      <alignment horizontal="left" readingOrder="0"/>
    </xf>
    <xf borderId="5" fillId="3" fontId="3" numFmtId="0" xfId="0" applyAlignment="1" applyBorder="1" applyFont="1">
      <alignment horizontal="center" vertical="bottom"/>
    </xf>
    <xf borderId="6" fillId="0" fontId="7" numFmtId="0" xfId="0" applyBorder="1" applyFont="1"/>
    <xf borderId="7" fillId="0" fontId="7" numFmtId="0" xfId="0" applyBorder="1" applyFont="1"/>
    <xf borderId="5" fillId="13" fontId="3" numFmtId="0" xfId="0" applyAlignment="1" applyBorder="1" applyFill="1" applyFont="1">
      <alignment horizontal="center" vertical="bottom"/>
    </xf>
    <xf borderId="5" fillId="10" fontId="3" numFmtId="0" xfId="0" applyAlignment="1" applyBorder="1" applyFont="1">
      <alignment horizontal="center" vertical="bottom"/>
    </xf>
    <xf borderId="5" fillId="14" fontId="3" numFmtId="0" xfId="0" applyAlignment="1" applyBorder="1" applyFill="1" applyFont="1">
      <alignment horizontal="center" vertical="bottom"/>
    </xf>
    <xf borderId="5" fillId="15" fontId="3" numFmtId="0" xfId="0" applyAlignment="1" applyBorder="1" applyFill="1" applyFont="1">
      <alignment horizontal="center" vertical="bottom"/>
    </xf>
    <xf borderId="5" fillId="16" fontId="3" numFmtId="0" xfId="0" applyAlignment="1" applyBorder="1" applyFill="1" applyFont="1">
      <alignment horizontal="center" vertical="bottom"/>
    </xf>
    <xf borderId="5" fillId="17" fontId="3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horizontal="right" readingOrder="0"/>
    </xf>
    <xf borderId="8" fillId="3" fontId="4" numFmtId="0" xfId="0" applyAlignment="1" applyBorder="1" applyFont="1">
      <alignment readingOrder="0"/>
    </xf>
    <xf borderId="9" fillId="3" fontId="4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8" fillId="13" fontId="3" numFmtId="0" xfId="0" applyAlignment="1" applyBorder="1" applyFont="1">
      <alignment readingOrder="0"/>
    </xf>
    <xf borderId="9" fillId="13" fontId="3" numFmtId="0" xfId="0" applyAlignment="1" applyBorder="1" applyFont="1">
      <alignment readingOrder="0"/>
    </xf>
    <xf borderId="3" fillId="10" fontId="3" numFmtId="0" xfId="0" applyAlignment="1" applyBorder="1" applyFont="1">
      <alignment readingOrder="0"/>
    </xf>
    <xf borderId="3" fillId="14" fontId="3" numFmtId="0" xfId="0" applyAlignment="1" applyBorder="1" applyFont="1">
      <alignment readingOrder="0"/>
    </xf>
    <xf borderId="3" fillId="15" fontId="3" numFmtId="0" xfId="0" applyAlignment="1" applyBorder="1" applyFont="1">
      <alignment readingOrder="0"/>
    </xf>
    <xf borderId="3" fillId="16" fontId="3" numFmtId="0" xfId="0" applyAlignment="1" applyBorder="1" applyFont="1">
      <alignment readingOrder="0"/>
    </xf>
    <xf borderId="9" fillId="16" fontId="3" numFmtId="0" xfId="0" applyAlignment="1" applyBorder="1" applyFont="1">
      <alignment readingOrder="0"/>
    </xf>
    <xf borderId="3" fillId="17" fontId="3" numFmtId="0" xfId="0" applyAlignment="1" applyBorder="1" applyFont="1">
      <alignment readingOrder="0"/>
    </xf>
    <xf borderId="9" fillId="17" fontId="3" numFmtId="0" xfId="0" applyAlignment="1" applyBorder="1" applyFont="1">
      <alignment readingOrder="0"/>
    </xf>
    <xf borderId="0" fillId="12" fontId="3" numFmtId="165" xfId="0" applyAlignment="1" applyFont="1" applyNumberFormat="1">
      <alignment horizontal="center" readingOrder="0" vertical="bottom"/>
    </xf>
    <xf borderId="3" fillId="3" fontId="4" numFmtId="0" xfId="0" applyAlignment="1" applyBorder="1" applyFont="1">
      <alignment readingOrder="0"/>
    </xf>
    <xf borderId="3" fillId="13" fontId="3" numFmtId="0" xfId="0" applyAlignment="1" applyBorder="1" applyFont="1">
      <alignment readingOrder="0"/>
    </xf>
    <xf borderId="3" fillId="13" fontId="4" numFmtId="0" xfId="0" applyAlignment="1" applyBorder="1" applyFont="1">
      <alignment readingOrder="0"/>
    </xf>
    <xf borderId="3" fillId="10" fontId="4" numFmtId="0" xfId="0" applyAlignment="1" applyBorder="1" applyFont="1">
      <alignment readingOrder="0"/>
    </xf>
    <xf borderId="3" fillId="14" fontId="4" numFmtId="0" xfId="0" applyAlignment="1" applyBorder="1" applyFont="1">
      <alignment readingOrder="0"/>
    </xf>
    <xf borderId="3" fillId="15" fontId="4" numFmtId="0" xfId="0" applyAlignment="1" applyBorder="1" applyFont="1">
      <alignment readingOrder="0"/>
    </xf>
    <xf borderId="3" fillId="16" fontId="4" numFmtId="0" xfId="0" applyAlignment="1" applyBorder="1" applyFont="1">
      <alignment readingOrder="0"/>
    </xf>
    <xf borderId="3" fillId="3" fontId="4" numFmtId="0" xfId="0" applyAlignment="1" applyBorder="1" applyFont="1">
      <alignment horizontal="right" vertical="bottom"/>
    </xf>
    <xf borderId="3" fillId="13" fontId="4" numFmtId="0" xfId="0" applyAlignment="1" applyBorder="1" applyFont="1">
      <alignment horizontal="right" vertical="bottom"/>
    </xf>
    <xf borderId="3" fillId="10" fontId="4" numFmtId="0" xfId="0" applyAlignment="1" applyBorder="1" applyFont="1">
      <alignment horizontal="right" vertical="bottom"/>
    </xf>
    <xf borderId="3" fillId="14" fontId="4" numFmtId="0" xfId="0" applyAlignment="1" applyBorder="1" applyFont="1">
      <alignment horizontal="right" vertical="bottom"/>
    </xf>
    <xf borderId="3" fillId="15" fontId="4" numFmtId="0" xfId="0" applyAlignment="1" applyBorder="1" applyFont="1">
      <alignment horizontal="right" vertical="bottom"/>
    </xf>
    <xf borderId="3" fillId="16" fontId="4" numFmtId="0" xfId="0" applyAlignment="1" applyBorder="1" applyFont="1">
      <alignment horizontal="right" vertical="bottom"/>
    </xf>
    <xf borderId="3" fillId="3" fontId="4" numFmtId="0" xfId="0" applyAlignment="1" applyBorder="1" applyFont="1">
      <alignment horizontal="right" readingOrder="0" vertical="bottom"/>
    </xf>
    <xf borderId="9" fillId="13" fontId="3" numFmtId="0" xfId="0" applyAlignment="1" applyBorder="1" applyFont="1">
      <alignment horizontal="right" vertical="bottom"/>
    </xf>
    <xf borderId="9" fillId="10" fontId="3" numFmtId="0" xfId="0" applyAlignment="1" applyBorder="1" applyFont="1">
      <alignment horizontal="right" readingOrder="0" vertical="bottom"/>
    </xf>
    <xf borderId="9" fillId="14" fontId="3" numFmtId="0" xfId="0" applyAlignment="1" applyBorder="1" applyFont="1">
      <alignment horizontal="right" readingOrder="0" vertical="bottom"/>
    </xf>
    <xf borderId="9" fillId="15" fontId="3" numFmtId="0" xfId="0" applyAlignment="1" applyBorder="1" applyFont="1">
      <alignment horizontal="right" readingOrder="0" vertical="bottom"/>
    </xf>
    <xf borderId="9" fillId="16" fontId="3" numFmtId="0" xfId="0" applyAlignment="1" applyBorder="1" applyFont="1">
      <alignment horizontal="right" readingOrder="0" vertical="bottom"/>
    </xf>
    <xf borderId="9" fillId="17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9" fillId="16" fontId="3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9" fillId="10" fontId="3" numFmtId="0" xfId="0" applyAlignment="1" applyBorder="1" applyFont="1">
      <alignment horizontal="right" vertical="bottom"/>
    </xf>
    <xf borderId="9" fillId="15" fontId="3" numFmtId="0" xfId="0" applyAlignment="1" applyBorder="1" applyFont="1">
      <alignment horizontal="right" vertical="bottom"/>
    </xf>
    <xf borderId="9" fillId="12" fontId="3" numFmtId="165" xfId="0" applyAlignment="1" applyBorder="1" applyFont="1" applyNumberFormat="1">
      <alignment horizontal="center" readingOrder="0" vertical="bottom"/>
    </xf>
    <xf borderId="3" fillId="3" fontId="4" numFmtId="0" xfId="0" applyAlignment="1" applyBorder="1" applyFont="1">
      <alignment horizontal="center" vertical="bottom"/>
    </xf>
    <xf borderId="3" fillId="13" fontId="4" numFmtId="0" xfId="0" applyAlignment="1" applyBorder="1" applyFont="1">
      <alignment horizontal="center" vertical="bottom"/>
    </xf>
    <xf borderId="3" fillId="10" fontId="4" numFmtId="0" xfId="0" applyAlignment="1" applyBorder="1" applyFont="1">
      <alignment horizontal="center" vertical="bottom"/>
    </xf>
    <xf borderId="3" fillId="14" fontId="4" numFmtId="0" xfId="0" applyAlignment="1" applyBorder="1" applyFont="1">
      <alignment horizontal="center" vertical="bottom"/>
    </xf>
    <xf borderId="3" fillId="15" fontId="4" numFmtId="0" xfId="0" applyAlignment="1" applyBorder="1" applyFont="1">
      <alignment horizontal="center" vertical="bottom"/>
    </xf>
    <xf borderId="3" fillId="16" fontId="4" numFmtId="0" xfId="0" applyAlignment="1" applyBorder="1" applyFont="1">
      <alignment horizontal="center" vertical="bottom"/>
    </xf>
    <xf borderId="9" fillId="13" fontId="3" numFmtId="0" xfId="0" applyAlignment="1" applyBorder="1" applyFont="1">
      <alignment horizontal="right" vertical="bottom"/>
    </xf>
    <xf borderId="9" fillId="17" fontId="3" numFmtId="0" xfId="0" applyAlignment="1" applyBorder="1" applyFont="1">
      <alignment horizontal="right" vertical="bottom"/>
    </xf>
    <xf borderId="10" fillId="18" fontId="8" numFmtId="0" xfId="0" applyAlignment="1" applyBorder="1" applyFill="1" applyFont="1">
      <alignment horizontal="center" vertical="bottom"/>
    </xf>
    <xf borderId="10" fillId="0" fontId="7" numFmtId="0" xfId="0" applyBorder="1" applyFont="1"/>
    <xf borderId="11" fillId="0" fontId="7" numFmtId="0" xfId="0" applyBorder="1" applyFont="1"/>
    <xf borderId="12" fillId="12" fontId="4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3C47D"/>
                </a:solidFill>
                <a:latin typeface="+mn-lt"/>
              </a:defRPr>
            </a:pPr>
            <a:r>
              <a:t>Michell Kuang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Hours'!$D$2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Hours'!$D$3:$D$27</c:f>
            </c:numRef>
          </c:val>
          <c:smooth val="0"/>
        </c:ser>
        <c:ser>
          <c:idx val="1"/>
          <c:order val="1"/>
          <c:tx>
            <c:strRef>
              <c:f>'Work Hours'!$C$2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Hours'!$C$3:$C$27</c:f>
            </c:numRef>
          </c:val>
          <c:smooth val="0"/>
        </c:ser>
        <c:axId val="1464225261"/>
        <c:axId val="2012580788"/>
      </c:lineChart>
      <c:catAx>
        <c:axId val="1464225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580788"/>
      </c:catAx>
      <c:valAx>
        <c:axId val="2012580788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225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FC5E8"/>
                </a:solidFill>
                <a:latin typeface="+mn-lt"/>
              </a:defRPr>
            </a:pPr>
            <a:r>
              <a:t>Jacen Tan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Hours'!$G$2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Hours'!$G$3:$G$27</c:f>
            </c:numRef>
          </c:val>
          <c:smooth val="0"/>
        </c:ser>
        <c:ser>
          <c:idx val="1"/>
          <c:order val="1"/>
          <c:tx>
            <c:strRef>
              <c:f>'Work Hours'!$F$2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Hours'!$F$3:$F$27</c:f>
            </c:numRef>
          </c:val>
          <c:smooth val="0"/>
        </c:ser>
        <c:axId val="186174076"/>
        <c:axId val="2123007350"/>
      </c:lineChart>
      <c:catAx>
        <c:axId val="186174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007350"/>
      </c:catAx>
      <c:valAx>
        <c:axId val="2123007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74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D5A6BD"/>
                </a:solidFill>
                <a:latin typeface="+mn-lt"/>
              </a:defRPr>
            </a:pPr>
            <a:r>
              <a:t>Albert Du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Hours'!$J$2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Hours'!$J$3:$J$27</c:f>
            </c:numRef>
          </c:val>
          <c:smooth val="0"/>
        </c:ser>
        <c:ser>
          <c:idx val="1"/>
          <c:order val="1"/>
          <c:tx>
            <c:strRef>
              <c:f>'Work Hours'!$I$2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Hours'!$I$3:$I$27</c:f>
            </c:numRef>
          </c:val>
          <c:smooth val="0"/>
        </c:ser>
        <c:axId val="1200588531"/>
        <c:axId val="420149319"/>
      </c:lineChart>
      <c:catAx>
        <c:axId val="1200588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149319"/>
      </c:catAx>
      <c:valAx>
        <c:axId val="420149319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588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DD7E6B"/>
                </a:solidFill>
                <a:latin typeface="+mn-lt"/>
              </a:defRPr>
            </a:pPr>
            <a:r>
              <a:t>Peter Parker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Hours'!$M$2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Hours'!$M$3:$M$27</c:f>
            </c:numRef>
          </c:val>
          <c:smooth val="0"/>
        </c:ser>
        <c:ser>
          <c:idx val="1"/>
          <c:order val="1"/>
          <c:tx>
            <c:strRef>
              <c:f>'Work Hours'!$L$2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Hours'!$L$3:$L$27</c:f>
            </c:numRef>
          </c:val>
          <c:smooth val="0"/>
        </c:ser>
        <c:axId val="947471125"/>
        <c:axId val="715367194"/>
      </c:lineChart>
      <c:catAx>
        <c:axId val="947471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367194"/>
      </c:catAx>
      <c:valAx>
        <c:axId val="71536719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471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CE5CD"/>
                </a:solidFill>
                <a:latin typeface="+mn-lt"/>
              </a:defRPr>
            </a:pPr>
            <a:r>
              <a:t>Daniel Gione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Hours'!$P$2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Hours'!$P$3:$P$27</c:f>
            </c:numRef>
          </c:val>
          <c:smooth val="0"/>
        </c:ser>
        <c:ser>
          <c:idx val="1"/>
          <c:order val="1"/>
          <c:tx>
            <c:strRef>
              <c:f>'Work Hours'!$O$2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Hours'!$O$3:$O$27</c:f>
            </c:numRef>
          </c:val>
          <c:smooth val="0"/>
        </c:ser>
        <c:axId val="340781283"/>
        <c:axId val="1611673701"/>
      </c:lineChart>
      <c:catAx>
        <c:axId val="340781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673701"/>
      </c:catAx>
      <c:valAx>
        <c:axId val="1611673701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781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A2C4C9"/>
                </a:solidFill>
                <a:latin typeface="+mn-lt"/>
              </a:defRPr>
            </a:pPr>
            <a:r>
              <a:t>Joshua McDaniel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Hours'!$S$2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Hours'!$S$3:$S$27</c:f>
            </c:numRef>
          </c:val>
          <c:smooth val="0"/>
        </c:ser>
        <c:ser>
          <c:idx val="1"/>
          <c:order val="1"/>
          <c:tx>
            <c:strRef>
              <c:f>'Work Hours'!$R$2</c:f>
            </c:strRef>
          </c:tx>
          <c:marker>
            <c:symbol val="none"/>
          </c:marker>
          <c:cat>
            <c:strRef>
              <c:f>'Work Hours'!$A$3:$A$24</c:f>
            </c:strRef>
          </c:cat>
          <c:val>
            <c:numRef>
              <c:f>'Work Hours'!$R$3:$R$27</c:f>
            </c:numRef>
          </c:val>
          <c:smooth val="0"/>
        </c:ser>
        <c:axId val="1135452240"/>
        <c:axId val="2096616204"/>
      </c:lineChart>
      <c:catAx>
        <c:axId val="113545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616204"/>
      </c:catAx>
      <c:valAx>
        <c:axId val="2096616204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452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 Chart for Developer Team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'Work Hours'!$T$1:$T$2</c:f>
            </c:strRef>
          </c:tx>
          <c:marker>
            <c:symbol val="none"/>
          </c:marker>
          <c:cat>
            <c:strRef>
              <c:f>'Work Hours'!$A$4:$A$24</c:f>
            </c:strRef>
          </c:cat>
          <c:val>
            <c:numRef>
              <c:f>'Work Hours'!$T$3:$T$25</c:f>
            </c:numRef>
          </c:val>
          <c:smooth val="0"/>
        </c:ser>
        <c:ser>
          <c:idx val="1"/>
          <c:order val="1"/>
          <c:tx>
            <c:strRef>
              <c:f>'Work Hours'!$U$1:$U$2</c:f>
            </c:strRef>
          </c:tx>
          <c:marker>
            <c:symbol val="none"/>
          </c:marker>
          <c:cat>
            <c:strRef>
              <c:f>'Work Hours'!$A$4:$A$24</c:f>
            </c:strRef>
          </c:cat>
          <c:val>
            <c:numRef>
              <c:f>'Work Hours'!$U$3:$U$25</c:f>
            </c:numRef>
          </c:val>
          <c:smooth val="0"/>
        </c:ser>
        <c:axId val="1428596589"/>
        <c:axId val="1250910647"/>
      </c:lineChart>
      <c:catAx>
        <c:axId val="1428596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910647"/>
      </c:catAx>
      <c:valAx>
        <c:axId val="1250910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Hours Remainning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596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51</xdr:row>
      <xdr:rowOff>171450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857250</xdr:colOff>
      <xdr:row>51</xdr:row>
      <xdr:rowOff>171450</xdr:rowOff>
    </xdr:from>
    <xdr:ext cx="5657850" cy="3524250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190500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800100</xdr:colOff>
      <xdr:row>69</xdr:row>
      <xdr:rowOff>190500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200025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800100</xdr:colOff>
      <xdr:row>87</xdr:row>
      <xdr:rowOff>200025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31</xdr:row>
      <xdr:rowOff>85725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</cols>
  <sheetData>
    <row r="1">
      <c r="B1" s="38" t="s">
        <v>45</v>
      </c>
      <c r="C1" s="39"/>
      <c r="D1" s="40"/>
      <c r="E1" s="41" t="s">
        <v>46</v>
      </c>
      <c r="F1" s="39"/>
      <c r="G1" s="40"/>
      <c r="H1" s="42" t="s">
        <v>47</v>
      </c>
      <c r="I1" s="39"/>
      <c r="J1" s="40"/>
      <c r="K1" s="43" t="s">
        <v>48</v>
      </c>
      <c r="L1" s="39"/>
      <c r="M1" s="40"/>
      <c r="N1" s="44" t="s">
        <v>49</v>
      </c>
      <c r="O1" s="39"/>
      <c r="P1" s="40"/>
      <c r="Q1" s="45" t="s">
        <v>50</v>
      </c>
      <c r="R1" s="39"/>
      <c r="S1" s="40"/>
      <c r="T1" s="46" t="s">
        <v>51</v>
      </c>
      <c r="U1" s="40"/>
    </row>
    <row r="2">
      <c r="A2" s="47" t="s">
        <v>52</v>
      </c>
      <c r="B2" s="48" t="s">
        <v>7</v>
      </c>
      <c r="C2" s="49" t="s">
        <v>8</v>
      </c>
      <c r="D2" s="50" t="s">
        <v>53</v>
      </c>
      <c r="E2" s="51" t="s">
        <v>7</v>
      </c>
      <c r="F2" s="52" t="s">
        <v>8</v>
      </c>
      <c r="G2" s="52" t="s">
        <v>53</v>
      </c>
      <c r="H2" s="53" t="s">
        <v>7</v>
      </c>
      <c r="I2" s="53" t="s">
        <v>8</v>
      </c>
      <c r="J2" s="53" t="s">
        <v>53</v>
      </c>
      <c r="K2" s="54" t="s">
        <v>7</v>
      </c>
      <c r="L2" s="54" t="s">
        <v>8</v>
      </c>
      <c r="M2" s="54" t="s">
        <v>53</v>
      </c>
      <c r="N2" s="55" t="s">
        <v>7</v>
      </c>
      <c r="O2" s="55" t="s">
        <v>8</v>
      </c>
      <c r="P2" s="55" t="s">
        <v>53</v>
      </c>
      <c r="Q2" s="56" t="s">
        <v>7</v>
      </c>
      <c r="R2" s="56" t="s">
        <v>8</v>
      </c>
      <c r="S2" s="57" t="s">
        <v>53</v>
      </c>
      <c r="T2" s="58" t="s">
        <v>8</v>
      </c>
      <c r="U2" s="59" t="s">
        <v>54</v>
      </c>
    </row>
    <row r="3">
      <c r="A3" s="60">
        <v>43829.0</v>
      </c>
      <c r="B3" s="61">
        <v>0.0</v>
      </c>
      <c r="C3" s="61">
        <f>B26</f>
        <v>36</v>
      </c>
      <c r="D3" s="61">
        <f>B26</f>
        <v>36</v>
      </c>
      <c r="E3" s="62">
        <v>0.0</v>
      </c>
      <c r="F3" s="62">
        <f>E26</f>
        <v>32</v>
      </c>
      <c r="G3" s="63">
        <f>E26</f>
        <v>32</v>
      </c>
      <c r="H3" s="53">
        <v>0.0</v>
      </c>
      <c r="I3" s="53">
        <f>H26</f>
        <v>36</v>
      </c>
      <c r="J3" s="64">
        <f>H26</f>
        <v>36</v>
      </c>
      <c r="K3" s="54">
        <v>0.0</v>
      </c>
      <c r="L3" s="54">
        <f>K26</f>
        <v>32</v>
      </c>
      <c r="M3" s="65">
        <f>K26</f>
        <v>32</v>
      </c>
      <c r="N3" s="55">
        <v>0.0</v>
      </c>
      <c r="O3" s="55">
        <f>N26</f>
        <v>32</v>
      </c>
      <c r="P3" s="66">
        <f>N26</f>
        <v>32</v>
      </c>
      <c r="Q3" s="56">
        <v>0.0</v>
      </c>
      <c r="R3" s="57">
        <v>36.0</v>
      </c>
      <c r="S3" s="67">
        <f>Q26</f>
        <v>36</v>
      </c>
      <c r="T3" s="58">
        <f t="shared" ref="T3:U3" si="1">SUM(R3,O3,L3,I3,F3,C3)</f>
        <v>204</v>
      </c>
      <c r="U3" s="59">
        <f t="shared" si="1"/>
        <v>204</v>
      </c>
    </row>
    <row r="4">
      <c r="A4" s="60">
        <v>43830.0</v>
      </c>
      <c r="B4" s="61">
        <v>0.0</v>
      </c>
      <c r="C4" s="61">
        <v>36.0</v>
      </c>
      <c r="D4" s="68">
        <f>D3-B27</f>
        <v>34.28571429</v>
      </c>
      <c r="E4" s="62">
        <v>0.0</v>
      </c>
      <c r="F4" s="62">
        <f t="shared" ref="F4:F24" si="2">F3</f>
        <v>32</v>
      </c>
      <c r="G4" s="69">
        <f>G3-E27</f>
        <v>30.47619048</v>
      </c>
      <c r="H4" s="53">
        <v>2.0</v>
      </c>
      <c r="I4" s="53">
        <v>34.0</v>
      </c>
      <c r="J4" s="70">
        <f>J3-H27</f>
        <v>34.28571429</v>
      </c>
      <c r="K4" s="54">
        <v>0.0</v>
      </c>
      <c r="L4" s="54">
        <v>34.0</v>
      </c>
      <c r="M4" s="71">
        <f>M3-K27</f>
        <v>30.47619048</v>
      </c>
      <c r="N4" s="55">
        <v>0.0</v>
      </c>
      <c r="O4" s="55">
        <v>34.0</v>
      </c>
      <c r="P4" s="72">
        <f>P3-N27</f>
        <v>30.47619048</v>
      </c>
      <c r="Q4" s="56">
        <v>0.0</v>
      </c>
      <c r="R4" s="57">
        <v>36.0</v>
      </c>
      <c r="S4" s="73">
        <f>S3-Q27</f>
        <v>34.28571429</v>
      </c>
      <c r="T4" s="58">
        <f t="shared" ref="T4:T24" si="3">SUM(R4,O4,L4,I4,F4,C4)</f>
        <v>206</v>
      </c>
      <c r="U4" s="59">
        <f>MINUS(U3,T27)</f>
        <v>194.2857143</v>
      </c>
    </row>
    <row r="5">
      <c r="A5" s="60">
        <v>43831.0</v>
      </c>
      <c r="B5" s="61">
        <v>2.0</v>
      </c>
      <c r="C5" s="61">
        <v>34.0</v>
      </c>
      <c r="D5" s="68">
        <f>D4-B27</f>
        <v>32.57142857</v>
      </c>
      <c r="E5" s="62">
        <v>0.0</v>
      </c>
      <c r="F5" s="62">
        <f t="shared" si="2"/>
        <v>32</v>
      </c>
      <c r="G5" s="69">
        <f>G4-E27</f>
        <v>28.95238095</v>
      </c>
      <c r="H5" s="53">
        <v>1.5</v>
      </c>
      <c r="I5" s="53">
        <v>32.5</v>
      </c>
      <c r="J5" s="70">
        <f>J4-H27</f>
        <v>32.57142857</v>
      </c>
      <c r="K5" s="54">
        <v>0.0</v>
      </c>
      <c r="L5" s="54">
        <v>34.0</v>
      </c>
      <c r="M5" s="71">
        <f>M4-K27</f>
        <v>28.95238095</v>
      </c>
      <c r="N5" s="55">
        <v>0.0</v>
      </c>
      <c r="O5" s="55">
        <v>34.0</v>
      </c>
      <c r="P5" s="72">
        <f>P4-N27</f>
        <v>28.95238095</v>
      </c>
      <c r="Q5" s="56">
        <v>0.0</v>
      </c>
      <c r="R5" s="57">
        <v>36.0</v>
      </c>
      <c r="S5" s="73">
        <f>S4-Q27</f>
        <v>32.57142857</v>
      </c>
      <c r="T5" s="58">
        <f t="shared" si="3"/>
        <v>202.5</v>
      </c>
      <c r="U5" s="59">
        <f>MINUS(U4,T27)</f>
        <v>184.5714286</v>
      </c>
    </row>
    <row r="6">
      <c r="A6" s="60">
        <v>43832.0</v>
      </c>
      <c r="B6" s="61">
        <v>1.0</v>
      </c>
      <c r="C6" s="61">
        <v>33.0</v>
      </c>
      <c r="D6" s="68">
        <f>D5-B27</f>
        <v>30.85714286</v>
      </c>
      <c r="E6" s="62">
        <v>0.0</v>
      </c>
      <c r="F6" s="62">
        <f t="shared" si="2"/>
        <v>32</v>
      </c>
      <c r="G6" s="69">
        <f>G5-E27</f>
        <v>27.42857143</v>
      </c>
      <c r="H6" s="53">
        <v>2.0</v>
      </c>
      <c r="I6" s="53">
        <v>31.5</v>
      </c>
      <c r="J6" s="70">
        <f>J5-H27</f>
        <v>30.85714286</v>
      </c>
      <c r="K6" s="54">
        <v>0.0</v>
      </c>
      <c r="L6" s="54">
        <v>34.0</v>
      </c>
      <c r="M6" s="71">
        <f>M5-K27</f>
        <v>27.42857143</v>
      </c>
      <c r="N6" s="55">
        <v>0.0</v>
      </c>
      <c r="O6" s="55">
        <v>34.0</v>
      </c>
      <c r="P6" s="72">
        <f>P5-N27</f>
        <v>27.42857143</v>
      </c>
      <c r="Q6" s="56">
        <v>0.0</v>
      </c>
      <c r="R6" s="57">
        <v>36.0</v>
      </c>
      <c r="S6" s="73">
        <f>S5-Q27</f>
        <v>30.85714286</v>
      </c>
      <c r="T6" s="58">
        <f t="shared" si="3"/>
        <v>200.5</v>
      </c>
      <c r="U6" s="59">
        <f>MINUS(U5,T27)</f>
        <v>174.8571429</v>
      </c>
    </row>
    <row r="7">
      <c r="A7" s="60">
        <v>43833.0</v>
      </c>
      <c r="B7" s="61">
        <v>0.0</v>
      </c>
      <c r="C7" s="61">
        <f t="shared" ref="C7:C8" si="4">C6</f>
        <v>33</v>
      </c>
      <c r="D7" s="68">
        <f>D6-B27</f>
        <v>29.14285714</v>
      </c>
      <c r="E7" s="62">
        <v>0.0</v>
      </c>
      <c r="F7" s="62">
        <f t="shared" si="2"/>
        <v>32</v>
      </c>
      <c r="G7" s="69">
        <f>G6-E27</f>
        <v>25.9047619</v>
      </c>
      <c r="H7" s="53">
        <v>2.0</v>
      </c>
      <c r="I7" s="53">
        <v>30.5</v>
      </c>
      <c r="J7" s="70">
        <f>J6-H27</f>
        <v>29.14285714</v>
      </c>
      <c r="K7" s="54">
        <v>0.0</v>
      </c>
      <c r="L7" s="54">
        <v>34.0</v>
      </c>
      <c r="M7" s="71">
        <f>M6-K27</f>
        <v>25.9047619</v>
      </c>
      <c r="N7" s="55">
        <v>0.0</v>
      </c>
      <c r="O7" s="55">
        <v>34.0</v>
      </c>
      <c r="P7" s="72">
        <f>P6-N27</f>
        <v>25.9047619</v>
      </c>
      <c r="Q7" s="56">
        <v>1.0</v>
      </c>
      <c r="R7" s="57">
        <v>35.0</v>
      </c>
      <c r="S7" s="73">
        <f>S6-Q27</f>
        <v>29.14285714</v>
      </c>
      <c r="T7" s="58">
        <f t="shared" si="3"/>
        <v>198.5</v>
      </c>
      <c r="U7" s="59">
        <f>MINUS(U6,T27)</f>
        <v>165.1428571</v>
      </c>
    </row>
    <row r="8">
      <c r="A8" s="60">
        <v>43834.0</v>
      </c>
      <c r="B8" s="61">
        <v>0.0</v>
      </c>
      <c r="C8" s="61">
        <f t="shared" si="4"/>
        <v>33</v>
      </c>
      <c r="D8" s="68">
        <f>D7-B27</f>
        <v>27.42857143</v>
      </c>
      <c r="E8" s="62">
        <v>0.0</v>
      </c>
      <c r="F8" s="62">
        <f t="shared" si="2"/>
        <v>32</v>
      </c>
      <c r="G8" s="69">
        <f>G7-E27</f>
        <v>24.38095238</v>
      </c>
      <c r="H8" s="53">
        <v>1.5</v>
      </c>
      <c r="I8" s="53">
        <v>29.0</v>
      </c>
      <c r="J8" s="70">
        <f>J7-H27</f>
        <v>27.42857143</v>
      </c>
      <c r="K8" s="54">
        <v>0.0</v>
      </c>
      <c r="L8" s="54">
        <v>34.0</v>
      </c>
      <c r="M8" s="71">
        <f>M7-K27</f>
        <v>24.38095238</v>
      </c>
      <c r="N8" s="55">
        <v>0.0</v>
      </c>
      <c r="O8" s="55">
        <v>34.0</v>
      </c>
      <c r="P8" s="72">
        <f>P7-N27</f>
        <v>24.38095238</v>
      </c>
      <c r="Q8" s="56">
        <v>0.0</v>
      </c>
      <c r="R8" s="57">
        <v>35.0</v>
      </c>
      <c r="S8" s="73">
        <f>S7-Q27</f>
        <v>27.42857143</v>
      </c>
      <c r="T8" s="58">
        <f t="shared" si="3"/>
        <v>197</v>
      </c>
      <c r="U8" s="59">
        <f>MINUS(U7,T27)</f>
        <v>155.4285714</v>
      </c>
    </row>
    <row r="9">
      <c r="A9" s="60">
        <v>43835.0</v>
      </c>
      <c r="B9" s="61">
        <v>6.0</v>
      </c>
      <c r="C9" s="61">
        <v>31.0</v>
      </c>
      <c r="D9" s="68">
        <f>D8-B27</f>
        <v>25.71428571</v>
      </c>
      <c r="E9" s="62">
        <v>0.0</v>
      </c>
      <c r="F9" s="62">
        <f t="shared" si="2"/>
        <v>32</v>
      </c>
      <c r="G9" s="69">
        <f>G8-E27</f>
        <v>22.85714286</v>
      </c>
      <c r="H9" s="53">
        <v>2.0</v>
      </c>
      <c r="I9" s="53">
        <v>28.0</v>
      </c>
      <c r="J9" s="70">
        <f>J8-H27</f>
        <v>25.71428571</v>
      </c>
      <c r="K9" s="54">
        <v>0.0</v>
      </c>
      <c r="L9" s="54">
        <v>34.0</v>
      </c>
      <c r="M9" s="71">
        <f>M8-K27</f>
        <v>22.85714286</v>
      </c>
      <c r="N9" s="55">
        <v>1.0</v>
      </c>
      <c r="O9" s="55">
        <v>34.0</v>
      </c>
      <c r="P9" s="72">
        <f>P8-N27</f>
        <v>22.85714286</v>
      </c>
      <c r="Q9" s="56">
        <v>4.0</v>
      </c>
      <c r="R9" s="57">
        <v>31.0</v>
      </c>
      <c r="S9" s="73">
        <f>S8-Q27</f>
        <v>25.71428571</v>
      </c>
      <c r="T9" s="58">
        <f t="shared" si="3"/>
        <v>190</v>
      </c>
      <c r="U9" s="59">
        <f>MINUS(U8,T27)</f>
        <v>145.7142857</v>
      </c>
    </row>
    <row r="10">
      <c r="A10" s="60">
        <v>43836.0</v>
      </c>
      <c r="B10" s="61">
        <v>0.0</v>
      </c>
      <c r="C10" s="61">
        <v>31.0</v>
      </c>
      <c r="D10" s="68">
        <f>D9-B27</f>
        <v>24</v>
      </c>
      <c r="E10" s="62">
        <v>0.0</v>
      </c>
      <c r="F10" s="62">
        <f t="shared" si="2"/>
        <v>32</v>
      </c>
      <c r="G10" s="69">
        <f>G9-E27</f>
        <v>21.33333333</v>
      </c>
      <c r="H10" s="53">
        <v>1.0</v>
      </c>
      <c r="I10" s="53">
        <v>27.5</v>
      </c>
      <c r="J10" s="70">
        <f>J9-H27</f>
        <v>24</v>
      </c>
      <c r="K10" s="54">
        <v>0.0</v>
      </c>
      <c r="L10" s="54">
        <v>34.0</v>
      </c>
      <c r="M10" s="71">
        <f>M9-K27</f>
        <v>21.33333333</v>
      </c>
      <c r="N10" s="55">
        <v>0.0</v>
      </c>
      <c r="O10" s="55">
        <v>34.0</v>
      </c>
      <c r="P10" s="72">
        <f>P9-N27</f>
        <v>21.33333333</v>
      </c>
      <c r="Q10" s="56">
        <v>0.0</v>
      </c>
      <c r="R10" s="57">
        <v>31.0</v>
      </c>
      <c r="S10" s="73">
        <f>S9-Q27</f>
        <v>24</v>
      </c>
      <c r="T10" s="58">
        <f t="shared" si="3"/>
        <v>189.5</v>
      </c>
      <c r="U10" s="59">
        <f>MINUS(U9,T27)</f>
        <v>136</v>
      </c>
    </row>
    <row r="11">
      <c r="A11" s="60">
        <v>43837.0</v>
      </c>
      <c r="B11" s="61">
        <v>0.0</v>
      </c>
      <c r="C11" s="61">
        <f t="shared" ref="C11:C12" si="5">C10</f>
        <v>31</v>
      </c>
      <c r="D11" s="68">
        <f>D10-B27</f>
        <v>22.28571429</v>
      </c>
      <c r="E11" s="62">
        <v>0.0</v>
      </c>
      <c r="F11" s="62">
        <f t="shared" si="2"/>
        <v>32</v>
      </c>
      <c r="G11" s="69">
        <f>G10-E27</f>
        <v>19.80952381</v>
      </c>
      <c r="H11" s="53">
        <v>2.0</v>
      </c>
      <c r="I11" s="53">
        <v>26.5</v>
      </c>
      <c r="J11" s="70">
        <f>J10-H27</f>
        <v>22.28571429</v>
      </c>
      <c r="K11" s="54">
        <v>0.0</v>
      </c>
      <c r="L11" s="54">
        <v>34.0</v>
      </c>
      <c r="M11" s="71">
        <f>M10-K27</f>
        <v>19.80952381</v>
      </c>
      <c r="N11" s="55">
        <v>1.0</v>
      </c>
      <c r="O11" s="55">
        <v>33.0</v>
      </c>
      <c r="P11" s="72">
        <f>P10-N27</f>
        <v>19.80952381</v>
      </c>
      <c r="Q11" s="56">
        <v>2.0</v>
      </c>
      <c r="R11" s="57">
        <v>29.0</v>
      </c>
      <c r="S11" s="73">
        <f>S10-Q27</f>
        <v>22.28571429</v>
      </c>
      <c r="T11" s="58">
        <f t="shared" si="3"/>
        <v>185.5</v>
      </c>
      <c r="U11" s="59">
        <f>MINUS(U10,T27)</f>
        <v>126.2857143</v>
      </c>
    </row>
    <row r="12">
      <c r="A12" s="60">
        <v>43838.0</v>
      </c>
      <c r="B12" s="61">
        <v>1.0</v>
      </c>
      <c r="C12" s="61">
        <f t="shared" si="5"/>
        <v>31</v>
      </c>
      <c r="D12" s="68">
        <f>D11-B27</f>
        <v>20.57142857</v>
      </c>
      <c r="E12" s="62">
        <v>0.0</v>
      </c>
      <c r="F12" s="62">
        <f t="shared" si="2"/>
        <v>32</v>
      </c>
      <c r="G12" s="69">
        <f>G11-E27</f>
        <v>18.28571429</v>
      </c>
      <c r="H12" s="53">
        <v>0.0</v>
      </c>
      <c r="I12" s="53">
        <f t="shared" ref="I12:I13" si="6">I11</f>
        <v>26.5</v>
      </c>
      <c r="J12" s="70">
        <f>J11-H27</f>
        <v>20.57142857</v>
      </c>
      <c r="K12" s="54">
        <v>0.0</v>
      </c>
      <c r="L12" s="54">
        <v>34.0</v>
      </c>
      <c r="M12" s="71">
        <f>M11-K27</f>
        <v>18.28571429</v>
      </c>
      <c r="N12" s="55">
        <v>0.0</v>
      </c>
      <c r="O12" s="55">
        <v>33.0</v>
      </c>
      <c r="P12" s="72">
        <f>P11-N27</f>
        <v>18.28571429</v>
      </c>
      <c r="Q12" s="56">
        <v>0.0</v>
      </c>
      <c r="R12" s="57">
        <v>29.0</v>
      </c>
      <c r="S12" s="73">
        <f>S11-Q27</f>
        <v>20.57142857</v>
      </c>
      <c r="T12" s="58">
        <f t="shared" si="3"/>
        <v>185.5</v>
      </c>
      <c r="U12" s="59">
        <f>MINUS(U11,T27)</f>
        <v>116.5714286</v>
      </c>
    </row>
    <row r="13">
      <c r="A13" s="60">
        <v>43839.0</v>
      </c>
      <c r="B13" s="61">
        <v>1.0</v>
      </c>
      <c r="C13" s="61">
        <v>30.0</v>
      </c>
      <c r="D13" s="68">
        <f>D12-B27</f>
        <v>18.85714286</v>
      </c>
      <c r="E13" s="62">
        <v>0.0</v>
      </c>
      <c r="F13" s="62">
        <f t="shared" si="2"/>
        <v>32</v>
      </c>
      <c r="G13" s="69">
        <f>G12-E27</f>
        <v>16.76190476</v>
      </c>
      <c r="H13" s="53">
        <v>0.0</v>
      </c>
      <c r="I13" s="53">
        <f t="shared" si="6"/>
        <v>26.5</v>
      </c>
      <c r="J13" s="70">
        <f>J12-H27</f>
        <v>18.85714286</v>
      </c>
      <c r="K13" s="54">
        <v>0.0</v>
      </c>
      <c r="L13" s="54">
        <v>34.0</v>
      </c>
      <c r="M13" s="71">
        <f>M12-K27</f>
        <v>16.76190476</v>
      </c>
      <c r="N13" s="55">
        <v>2.0</v>
      </c>
      <c r="O13" s="55">
        <v>32.0</v>
      </c>
      <c r="P13" s="72">
        <f>P12-N27</f>
        <v>16.76190476</v>
      </c>
      <c r="Q13" s="56">
        <v>2.0</v>
      </c>
      <c r="R13" s="57">
        <v>27.0</v>
      </c>
      <c r="S13" s="73">
        <f>S12-Q27</f>
        <v>18.85714286</v>
      </c>
      <c r="T13" s="58">
        <f t="shared" si="3"/>
        <v>181.5</v>
      </c>
      <c r="U13" s="59">
        <f>MINUS(U12,T27)</f>
        <v>106.8571429</v>
      </c>
    </row>
    <row r="14">
      <c r="A14" s="60">
        <v>43840.0</v>
      </c>
      <c r="B14" s="61">
        <v>0.0</v>
      </c>
      <c r="C14" s="61">
        <f t="shared" ref="C14:C16" si="7">C13</f>
        <v>30</v>
      </c>
      <c r="D14" s="68">
        <f>D13-B27</f>
        <v>17.14285714</v>
      </c>
      <c r="E14" s="62">
        <v>0.0</v>
      </c>
      <c r="F14" s="62">
        <f t="shared" si="2"/>
        <v>32</v>
      </c>
      <c r="G14" s="69">
        <f>G13-E27</f>
        <v>15.23809524</v>
      </c>
      <c r="H14" s="53">
        <v>2.0</v>
      </c>
      <c r="I14" s="53">
        <v>25.5</v>
      </c>
      <c r="J14" s="70">
        <f>J13-H27</f>
        <v>17.14285714</v>
      </c>
      <c r="K14" s="54">
        <v>0.0</v>
      </c>
      <c r="L14" s="54">
        <v>34.0</v>
      </c>
      <c r="M14" s="71">
        <f>M13-K27</f>
        <v>15.23809524</v>
      </c>
      <c r="N14" s="55">
        <v>0.0</v>
      </c>
      <c r="O14" s="55">
        <v>32.0</v>
      </c>
      <c r="P14" s="72">
        <f>P13-N27</f>
        <v>15.23809524</v>
      </c>
      <c r="Q14" s="56">
        <v>0.0</v>
      </c>
      <c r="R14" s="57">
        <v>27.0</v>
      </c>
      <c r="S14" s="73">
        <f>S13-Q27</f>
        <v>17.14285714</v>
      </c>
      <c r="T14" s="58">
        <f t="shared" si="3"/>
        <v>180.5</v>
      </c>
      <c r="U14" s="59">
        <f>MINUS(U13,T27)</f>
        <v>97.14285714</v>
      </c>
    </row>
    <row r="15">
      <c r="A15" s="60">
        <v>43841.0</v>
      </c>
      <c r="B15" s="61">
        <v>0.0</v>
      </c>
      <c r="C15" s="61">
        <f t="shared" si="7"/>
        <v>30</v>
      </c>
      <c r="D15" s="68">
        <f>D14-B27</f>
        <v>15.42857143</v>
      </c>
      <c r="E15" s="62">
        <v>0.0</v>
      </c>
      <c r="F15" s="62">
        <f t="shared" si="2"/>
        <v>32</v>
      </c>
      <c r="G15" s="69">
        <f>G14-E27</f>
        <v>13.71428571</v>
      </c>
      <c r="H15" s="53">
        <v>2.0</v>
      </c>
      <c r="I15" s="53">
        <v>23.5</v>
      </c>
      <c r="J15" s="70">
        <f>J14-H27</f>
        <v>15.42857143</v>
      </c>
      <c r="K15" s="54">
        <v>0.0</v>
      </c>
      <c r="L15" s="54">
        <v>34.0</v>
      </c>
      <c r="M15" s="71">
        <f>M14-K27</f>
        <v>13.71428571</v>
      </c>
      <c r="N15" s="55">
        <v>2.0</v>
      </c>
      <c r="O15" s="55">
        <v>30.0</v>
      </c>
      <c r="P15" s="72">
        <f>P14-N27</f>
        <v>13.71428571</v>
      </c>
      <c r="Q15" s="56">
        <v>1.0</v>
      </c>
      <c r="R15" s="57">
        <v>26.0</v>
      </c>
      <c r="S15" s="73">
        <f>S14-Q27</f>
        <v>15.42857143</v>
      </c>
      <c r="T15" s="58">
        <f t="shared" si="3"/>
        <v>175.5</v>
      </c>
      <c r="U15" s="59">
        <f>MINUS(U14,T27)</f>
        <v>87.42857143</v>
      </c>
    </row>
    <row r="16">
      <c r="A16" s="60">
        <v>43842.0</v>
      </c>
      <c r="B16" s="61">
        <v>0.0</v>
      </c>
      <c r="C16" s="61">
        <f t="shared" si="7"/>
        <v>30</v>
      </c>
      <c r="D16" s="68">
        <f>D15-B27</f>
        <v>13.71428571</v>
      </c>
      <c r="E16" s="62">
        <v>0.0</v>
      </c>
      <c r="F16" s="62">
        <f t="shared" si="2"/>
        <v>32</v>
      </c>
      <c r="G16" s="69">
        <f>G15-E27</f>
        <v>12.19047619</v>
      </c>
      <c r="H16" s="53">
        <v>2.0</v>
      </c>
      <c r="I16" s="53">
        <v>21.5</v>
      </c>
      <c r="J16" s="70">
        <f>J15-H27</f>
        <v>13.71428571</v>
      </c>
      <c r="K16" s="54">
        <v>1.0</v>
      </c>
      <c r="L16" s="54">
        <v>33.0</v>
      </c>
      <c r="M16" s="71">
        <f>M15-K27</f>
        <v>12.19047619</v>
      </c>
      <c r="N16" s="55">
        <v>0.0</v>
      </c>
      <c r="O16" s="55">
        <v>30.0</v>
      </c>
      <c r="P16" s="72">
        <f>P15-N27</f>
        <v>12.19047619</v>
      </c>
      <c r="Q16" s="56">
        <v>0.0</v>
      </c>
      <c r="R16" s="57">
        <v>26.0</v>
      </c>
      <c r="S16" s="73">
        <f>S15-Q27</f>
        <v>13.71428571</v>
      </c>
      <c r="T16" s="58">
        <f t="shared" si="3"/>
        <v>172.5</v>
      </c>
      <c r="U16" s="59">
        <f>MINUS(U15,T27)</f>
        <v>77.71428571</v>
      </c>
    </row>
    <row r="17">
      <c r="A17" s="60">
        <v>43843.0</v>
      </c>
      <c r="B17" s="74">
        <v>3.0</v>
      </c>
      <c r="C17" s="61">
        <v>27.0</v>
      </c>
      <c r="D17" s="68">
        <f>D16-B27</f>
        <v>12</v>
      </c>
      <c r="E17" s="75">
        <v>0.0</v>
      </c>
      <c r="F17" s="62">
        <f t="shared" si="2"/>
        <v>32</v>
      </c>
      <c r="G17" s="69">
        <f>G16-E27</f>
        <v>10.66666667</v>
      </c>
      <c r="H17" s="76">
        <v>2.0</v>
      </c>
      <c r="I17" s="53">
        <v>19.5</v>
      </c>
      <c r="J17" s="70">
        <f>J16-H27</f>
        <v>12</v>
      </c>
      <c r="K17" s="77">
        <v>1.0</v>
      </c>
      <c r="L17" s="54">
        <v>32.0</v>
      </c>
      <c r="M17" s="71">
        <f>M16-K27</f>
        <v>10.66666667</v>
      </c>
      <c r="N17" s="78">
        <v>1.0</v>
      </c>
      <c r="O17" s="55">
        <v>29.0</v>
      </c>
      <c r="P17" s="72">
        <f>P16-N27</f>
        <v>10.66666667</v>
      </c>
      <c r="Q17" s="79">
        <v>2.0</v>
      </c>
      <c r="R17" s="57">
        <v>24.0</v>
      </c>
      <c r="S17" s="73">
        <f>S16-Q27</f>
        <v>12</v>
      </c>
      <c r="T17" s="80">
        <f t="shared" si="3"/>
        <v>163.5</v>
      </c>
      <c r="U17" s="59">
        <f>MINUS(U16,T27)</f>
        <v>68</v>
      </c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</row>
    <row r="18">
      <c r="A18" s="60">
        <v>43844.0</v>
      </c>
      <c r="B18" s="68">
        <v>0.0</v>
      </c>
      <c r="C18" s="61">
        <f>C17</f>
        <v>27</v>
      </c>
      <c r="D18" s="68">
        <f>D17-B27</f>
        <v>10.28571429</v>
      </c>
      <c r="E18" s="75">
        <v>0.0</v>
      </c>
      <c r="F18" s="62">
        <f t="shared" si="2"/>
        <v>32</v>
      </c>
      <c r="G18" s="69">
        <f>G17-E27</f>
        <v>9.142857143</v>
      </c>
      <c r="H18" s="76">
        <v>3.0</v>
      </c>
      <c r="I18" s="53">
        <v>20.5</v>
      </c>
      <c r="J18" s="70">
        <f>J17-H27</f>
        <v>10.28571429</v>
      </c>
      <c r="K18" s="77">
        <v>1.0</v>
      </c>
      <c r="L18" s="54">
        <v>31.0</v>
      </c>
      <c r="M18" s="71">
        <f>M17-K27</f>
        <v>9.142857143</v>
      </c>
      <c r="N18" s="78">
        <v>1.0</v>
      </c>
      <c r="O18" s="55">
        <v>28.0</v>
      </c>
      <c r="P18" s="72">
        <f>P17-N27</f>
        <v>9.142857143</v>
      </c>
      <c r="Q18" s="82">
        <v>0.0</v>
      </c>
      <c r="R18" s="57">
        <v>24.0</v>
      </c>
      <c r="S18" s="73">
        <f>S17-Q27</f>
        <v>10.28571429</v>
      </c>
      <c r="T18" s="80">
        <f t="shared" si="3"/>
        <v>162.5</v>
      </c>
      <c r="U18" s="59">
        <f>MINUS(U17,T27)</f>
        <v>58.28571429</v>
      </c>
      <c r="V18" s="83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</row>
    <row r="19">
      <c r="A19" s="60">
        <v>43845.0</v>
      </c>
      <c r="B19" s="74">
        <v>2.0</v>
      </c>
      <c r="C19" s="61">
        <v>25.0</v>
      </c>
      <c r="D19" s="68">
        <f>D18-B27</f>
        <v>8.571428571</v>
      </c>
      <c r="E19" s="75">
        <v>0.0</v>
      </c>
      <c r="F19" s="62">
        <f t="shared" si="2"/>
        <v>32</v>
      </c>
      <c r="G19" s="69">
        <f>G18-E27</f>
        <v>7.619047619</v>
      </c>
      <c r="H19" s="84">
        <v>0.0</v>
      </c>
      <c r="I19" s="53">
        <f>I18</f>
        <v>20.5</v>
      </c>
      <c r="J19" s="70">
        <f>J18-H27</f>
        <v>8.571428571</v>
      </c>
      <c r="K19" s="77">
        <v>1.0</v>
      </c>
      <c r="L19" s="54">
        <v>30.0</v>
      </c>
      <c r="M19" s="71">
        <f>M18-K27</f>
        <v>7.619047619</v>
      </c>
      <c r="N19" s="85">
        <v>0.0</v>
      </c>
      <c r="O19" s="55">
        <v>28.0</v>
      </c>
      <c r="P19" s="72">
        <f>P18-N27</f>
        <v>7.619047619</v>
      </c>
      <c r="Q19" s="79">
        <v>3.0</v>
      </c>
      <c r="R19" s="57">
        <v>21.0</v>
      </c>
      <c r="S19" s="73">
        <f>S18-Q27</f>
        <v>8.571428571</v>
      </c>
      <c r="T19" s="80">
        <f t="shared" si="3"/>
        <v>156.5</v>
      </c>
      <c r="U19" s="59">
        <f>MINUS(U18,T27)</f>
        <v>48.57142857</v>
      </c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</row>
    <row r="20">
      <c r="A20" s="86">
        <v>43846.0</v>
      </c>
      <c r="B20" s="68">
        <v>0.0</v>
      </c>
      <c r="C20" s="61">
        <f>C19</f>
        <v>25</v>
      </c>
      <c r="D20" s="87">
        <f>D19-B27</f>
        <v>6.857142857</v>
      </c>
      <c r="E20" s="75">
        <v>0.0</v>
      </c>
      <c r="F20" s="62">
        <f t="shared" si="2"/>
        <v>32</v>
      </c>
      <c r="G20" s="88">
        <f>G19-E27</f>
        <v>6.095238095</v>
      </c>
      <c r="H20" s="76">
        <v>1.5</v>
      </c>
      <c r="I20" s="53">
        <v>19.0</v>
      </c>
      <c r="J20" s="89">
        <f>J19-H27</f>
        <v>6.857142857</v>
      </c>
      <c r="K20" s="77">
        <v>2.0</v>
      </c>
      <c r="L20" s="54">
        <v>28.0</v>
      </c>
      <c r="M20" s="90">
        <f>M19-K27</f>
        <v>6.095238095</v>
      </c>
      <c r="N20" s="78">
        <v>4.0</v>
      </c>
      <c r="O20" s="55">
        <v>25.0</v>
      </c>
      <c r="P20" s="91">
        <f>P19-N27</f>
        <v>6.095238095</v>
      </c>
      <c r="Q20" s="79">
        <v>2.0</v>
      </c>
      <c r="R20" s="57">
        <v>19.0</v>
      </c>
      <c r="S20" s="92">
        <f>S19-Q27</f>
        <v>6.857142857</v>
      </c>
      <c r="T20" s="80">
        <f t="shared" si="3"/>
        <v>148</v>
      </c>
      <c r="U20" s="59">
        <f>MINUS(U19,T27)</f>
        <v>38.85714286</v>
      </c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</row>
    <row r="21">
      <c r="A21" s="60">
        <v>43847.0</v>
      </c>
      <c r="B21" s="74">
        <v>3.0</v>
      </c>
      <c r="C21" s="61">
        <v>22.0</v>
      </c>
      <c r="D21" s="87">
        <f>D20-B27</f>
        <v>5.142857143</v>
      </c>
      <c r="E21" s="93">
        <v>0.0</v>
      </c>
      <c r="F21" s="62">
        <f t="shared" si="2"/>
        <v>32</v>
      </c>
      <c r="G21" s="88">
        <f>G20-E27</f>
        <v>4.571428571</v>
      </c>
      <c r="H21" s="76">
        <v>2.0</v>
      </c>
      <c r="I21" s="53">
        <v>17.0</v>
      </c>
      <c r="J21" s="89">
        <f>J20-H27</f>
        <v>5.142857143</v>
      </c>
      <c r="K21" s="77">
        <v>2.0</v>
      </c>
      <c r="L21" s="54">
        <v>26.0</v>
      </c>
      <c r="M21" s="90">
        <f>M20-K27</f>
        <v>4.571428571</v>
      </c>
      <c r="N21" s="78">
        <v>6.0</v>
      </c>
      <c r="O21" s="55">
        <v>22.0</v>
      </c>
      <c r="P21" s="91">
        <f>P20-N27</f>
        <v>4.571428571</v>
      </c>
      <c r="Q21" s="79">
        <v>3.0</v>
      </c>
      <c r="R21" s="57">
        <v>16.0</v>
      </c>
      <c r="S21" s="92">
        <f>S20-Q27</f>
        <v>5.142857143</v>
      </c>
      <c r="T21" s="94">
        <f t="shared" si="3"/>
        <v>135</v>
      </c>
      <c r="U21" s="59">
        <f>MINUS(U20,T27)</f>
        <v>29.14285714</v>
      </c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</row>
    <row r="22">
      <c r="A22" s="60">
        <v>43848.0</v>
      </c>
      <c r="B22" s="74">
        <v>2.0</v>
      </c>
      <c r="C22" s="61">
        <v>21.0</v>
      </c>
      <c r="D22" s="87">
        <f>D21-B27</f>
        <v>3.428571429</v>
      </c>
      <c r="E22" s="75">
        <v>0.0</v>
      </c>
      <c r="F22" s="62">
        <f t="shared" si="2"/>
        <v>32</v>
      </c>
      <c r="G22" s="88">
        <f>G21-E27</f>
        <v>3.047619048</v>
      </c>
      <c r="H22" s="84">
        <v>0.0</v>
      </c>
      <c r="I22" s="53">
        <f>I21</f>
        <v>17</v>
      </c>
      <c r="J22" s="89">
        <f>J21-H27</f>
        <v>3.428571429</v>
      </c>
      <c r="K22" s="77">
        <v>1.0</v>
      </c>
      <c r="L22" s="54">
        <v>25.0</v>
      </c>
      <c r="M22" s="90">
        <f>M21-K27</f>
        <v>3.047619048</v>
      </c>
      <c r="N22" s="78">
        <v>4.0</v>
      </c>
      <c r="O22" s="55">
        <v>19.0</v>
      </c>
      <c r="P22" s="91">
        <f>P21-N27</f>
        <v>3.047619048</v>
      </c>
      <c r="Q22" s="79">
        <v>5.0</v>
      </c>
      <c r="R22" s="57">
        <v>11.0</v>
      </c>
      <c r="S22" s="92">
        <f>S21-Q27</f>
        <v>3.428571429</v>
      </c>
      <c r="T22" s="80">
        <f t="shared" si="3"/>
        <v>125</v>
      </c>
      <c r="U22" s="59">
        <f>MINUS(U21,T27)</f>
        <v>19.42857143</v>
      </c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</row>
    <row r="23">
      <c r="A23" s="86">
        <v>43849.0</v>
      </c>
      <c r="B23" s="74">
        <v>8.0</v>
      </c>
      <c r="C23" s="61">
        <v>15.0</v>
      </c>
      <c r="D23" s="87">
        <f>D22-B27</f>
        <v>1.714285714</v>
      </c>
      <c r="E23" s="75">
        <v>0.0</v>
      </c>
      <c r="F23" s="62">
        <f t="shared" si="2"/>
        <v>32</v>
      </c>
      <c r="G23" s="88">
        <f>G22-E27</f>
        <v>1.523809524</v>
      </c>
      <c r="H23" s="76">
        <v>2.0</v>
      </c>
      <c r="I23" s="53">
        <v>15.0</v>
      </c>
      <c r="J23" s="89">
        <f>J22-H27</f>
        <v>1.714285714</v>
      </c>
      <c r="K23" s="77">
        <v>1.0</v>
      </c>
      <c r="L23" s="54">
        <v>24.0</v>
      </c>
      <c r="M23" s="90">
        <f>M22-K27</f>
        <v>1.523809524</v>
      </c>
      <c r="N23" s="78">
        <v>6.0</v>
      </c>
      <c r="O23" s="55">
        <v>13.0</v>
      </c>
      <c r="P23" s="91">
        <f>P22-N27</f>
        <v>1.523809524</v>
      </c>
      <c r="Q23" s="79">
        <v>2.0</v>
      </c>
      <c r="R23" s="57">
        <v>9.0</v>
      </c>
      <c r="S23" s="92">
        <f>S22-Q27</f>
        <v>1.714285714</v>
      </c>
      <c r="T23" s="80">
        <f t="shared" si="3"/>
        <v>108</v>
      </c>
      <c r="U23" s="59">
        <f>MINUS(U22,T27)</f>
        <v>9.714285714</v>
      </c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</row>
    <row r="24">
      <c r="A24" s="60">
        <v>43850.0</v>
      </c>
      <c r="B24" s="74">
        <v>6.0</v>
      </c>
      <c r="C24" s="61">
        <v>12.0</v>
      </c>
      <c r="D24" s="87">
        <f>D23-B27</f>
        <v>0</v>
      </c>
      <c r="E24" s="93">
        <v>0.0</v>
      </c>
      <c r="F24" s="62">
        <f t="shared" si="2"/>
        <v>32</v>
      </c>
      <c r="G24" s="88">
        <f>G23-E27</f>
        <v>0</v>
      </c>
      <c r="H24" s="76">
        <v>2.0</v>
      </c>
      <c r="I24" s="53">
        <v>13.0</v>
      </c>
      <c r="J24" s="89">
        <f>J23-H27</f>
        <v>0</v>
      </c>
      <c r="K24" s="77">
        <v>8.0</v>
      </c>
      <c r="L24" s="54">
        <v>16.0</v>
      </c>
      <c r="M24" s="90">
        <f>M23-K27</f>
        <v>0</v>
      </c>
      <c r="N24" s="78">
        <v>5.0</v>
      </c>
      <c r="O24" s="55">
        <v>10.0</v>
      </c>
      <c r="P24" s="91">
        <f>P23-N27</f>
        <v>0</v>
      </c>
      <c r="Q24" s="79">
        <v>4.0</v>
      </c>
      <c r="R24" s="57">
        <v>5.0</v>
      </c>
      <c r="S24" s="92">
        <f>S23-Q27</f>
        <v>0</v>
      </c>
      <c r="T24" s="94">
        <f t="shared" si="3"/>
        <v>88</v>
      </c>
      <c r="U24" s="59">
        <f>MINUS(U23,T27)</f>
        <v>0</v>
      </c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</row>
    <row r="25">
      <c r="A25" s="60">
        <v>43851.0</v>
      </c>
      <c r="B25" s="95" t="s">
        <v>55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7"/>
      <c r="V25" s="98" t="s">
        <v>56</v>
      </c>
      <c r="W25" s="99"/>
      <c r="X25" s="99"/>
      <c r="Y25" s="81"/>
      <c r="Z25" s="81"/>
      <c r="AA25" s="81"/>
      <c r="AB25" s="81"/>
      <c r="AC25" s="81"/>
      <c r="AD25" s="81"/>
      <c r="AE25" s="81"/>
      <c r="AF25" s="81"/>
      <c r="AG25" s="81"/>
    </row>
    <row r="26">
      <c r="A26" s="100" t="s">
        <v>57</v>
      </c>
      <c r="B26" s="101">
        <v>36.0</v>
      </c>
      <c r="C26" s="81"/>
      <c r="D26" s="81"/>
      <c r="E26" s="101">
        <v>32.0</v>
      </c>
      <c r="F26" s="102"/>
      <c r="G26" s="81"/>
      <c r="H26" s="101">
        <v>36.0</v>
      </c>
      <c r="I26" s="81"/>
      <c r="J26" s="81"/>
      <c r="K26" s="101">
        <v>32.0</v>
      </c>
      <c r="L26" s="81"/>
      <c r="M26" s="81"/>
      <c r="N26" s="101">
        <v>32.0</v>
      </c>
      <c r="O26" s="81"/>
      <c r="P26" s="81"/>
      <c r="Q26" s="101">
        <v>36.0</v>
      </c>
      <c r="R26" s="81"/>
      <c r="S26" s="81"/>
      <c r="T26" s="103">
        <f>sum(B26,E26,H26,K26,N26,Q26)</f>
        <v>204</v>
      </c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</row>
    <row r="27">
      <c r="A27" s="100" t="s">
        <v>58</v>
      </c>
      <c r="B27" s="103">
        <f>B26/count(C4:C24)</f>
        <v>1.714285714</v>
      </c>
      <c r="C27" s="81"/>
      <c r="D27" s="81"/>
      <c r="E27" s="103">
        <f>E26/count(F4:F24)</f>
        <v>1.523809524</v>
      </c>
      <c r="F27" s="81"/>
      <c r="G27" s="81"/>
      <c r="H27" s="103">
        <f>H26/count(I4:I24)</f>
        <v>1.714285714</v>
      </c>
      <c r="I27" s="81"/>
      <c r="J27" s="81"/>
      <c r="K27" s="103">
        <f>K26/count(L4:L24)</f>
        <v>1.523809524</v>
      </c>
      <c r="L27" s="81"/>
      <c r="M27" s="81"/>
      <c r="N27" s="103">
        <f>N26/count(O4:O24)</f>
        <v>1.523809524</v>
      </c>
      <c r="O27" s="81"/>
      <c r="P27" s="81"/>
      <c r="Q27" s="103">
        <f>Q26/count(R4:R24)</f>
        <v>1.714285714</v>
      </c>
      <c r="R27" s="81"/>
      <c r="S27" s="81"/>
      <c r="T27" s="103">
        <f>SUM(B27:Q27)</f>
        <v>9.714285714</v>
      </c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</row>
  </sheetData>
  <mergeCells count="8">
    <mergeCell ref="B1:D1"/>
    <mergeCell ref="E1:G1"/>
    <mergeCell ref="H1:J1"/>
    <mergeCell ref="K1:M1"/>
    <mergeCell ref="N1:P1"/>
    <mergeCell ref="Q1:S1"/>
    <mergeCell ref="T1:U1"/>
    <mergeCell ref="B25:U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3" max="3" width="17.57"/>
    <col customWidth="1" min="7" max="7" width="17.29"/>
    <col customWidth="1" min="9" max="9" width="14.86"/>
  </cols>
  <sheetData>
    <row r="1">
      <c r="A1" s="2" t="s">
        <v>1</v>
      </c>
      <c r="B1" s="3" t="s">
        <v>3</v>
      </c>
      <c r="C1" s="6" t="s">
        <v>4</v>
      </c>
      <c r="D1" s="7" t="s">
        <v>7</v>
      </c>
      <c r="E1" s="2" t="s">
        <v>8</v>
      </c>
      <c r="F1" s="8" t="s">
        <v>9</v>
      </c>
      <c r="G1" s="9"/>
      <c r="H1" s="9" t="s">
        <v>10</v>
      </c>
    </row>
    <row r="2">
      <c r="A2" s="15" t="s">
        <v>11</v>
      </c>
      <c r="B2" s="16">
        <v>4.0</v>
      </c>
      <c r="C2" s="17" t="s">
        <v>13</v>
      </c>
      <c r="D2" s="18">
        <v>2.0</v>
      </c>
      <c r="E2" s="19">
        <v>1.0</v>
      </c>
      <c r="F2" s="21">
        <f>(E2/D2)</f>
        <v>0.5</v>
      </c>
      <c r="G2" s="22" t="s">
        <v>13</v>
      </c>
      <c r="H2" s="9">
        <v>36.0</v>
      </c>
    </row>
    <row r="3">
      <c r="A3" s="15" t="s">
        <v>14</v>
      </c>
      <c r="B3" s="16">
        <v>16.0</v>
      </c>
      <c r="C3" s="24" t="s">
        <v>15</v>
      </c>
      <c r="D3" s="18">
        <v>0.0</v>
      </c>
      <c r="E3" s="19">
        <v>0.0</v>
      </c>
      <c r="F3" s="21" t="str">
        <f t="shared" ref="F3:F14" si="1">E3/D3</f>
        <v>#DIV/0!</v>
      </c>
      <c r="G3" s="22" t="s">
        <v>15</v>
      </c>
      <c r="H3" s="9">
        <v>32.0</v>
      </c>
    </row>
    <row r="4">
      <c r="A4" s="15" t="s">
        <v>16</v>
      </c>
      <c r="B4" s="16">
        <v>26.0</v>
      </c>
      <c r="C4" s="24" t="s">
        <v>26</v>
      </c>
      <c r="D4" s="18">
        <v>24.0</v>
      </c>
      <c r="E4" s="19">
        <v>16.0</v>
      </c>
      <c r="F4" s="21">
        <f t="shared" si="1"/>
        <v>0.6666666667</v>
      </c>
      <c r="G4" s="22" t="s">
        <v>26</v>
      </c>
      <c r="H4" s="9">
        <v>36.0</v>
      </c>
    </row>
    <row r="5">
      <c r="A5" s="15" t="s">
        <v>18</v>
      </c>
      <c r="B5" s="16">
        <v>26.0</v>
      </c>
      <c r="C5" s="24" t="s">
        <v>19</v>
      </c>
      <c r="D5" s="18">
        <v>19.0</v>
      </c>
      <c r="E5" s="19">
        <v>16.0</v>
      </c>
      <c r="F5" s="21">
        <f t="shared" si="1"/>
        <v>0.8421052632</v>
      </c>
      <c r="G5" s="22" t="s">
        <v>19</v>
      </c>
      <c r="H5" s="9">
        <v>36.0</v>
      </c>
    </row>
    <row r="6">
      <c r="A6" s="15" t="s">
        <v>20</v>
      </c>
      <c r="B6" s="16">
        <v>10.0</v>
      </c>
      <c r="C6" s="24" t="s">
        <v>19</v>
      </c>
      <c r="D6" s="18">
        <v>14.5</v>
      </c>
      <c r="E6" s="19">
        <v>11.5</v>
      </c>
      <c r="F6" s="21">
        <f t="shared" si="1"/>
        <v>0.7931034483</v>
      </c>
      <c r="G6" s="9" t="s">
        <v>29</v>
      </c>
      <c r="H6" s="9">
        <v>32.0</v>
      </c>
    </row>
    <row r="7">
      <c r="A7" s="15" t="s">
        <v>21</v>
      </c>
      <c r="B7" s="16">
        <v>16.0</v>
      </c>
      <c r="C7" s="24" t="s">
        <v>32</v>
      </c>
      <c r="D7" s="18">
        <v>14.0</v>
      </c>
      <c r="E7" s="19">
        <v>11.0</v>
      </c>
      <c r="F7" s="21">
        <f t="shared" si="1"/>
        <v>0.7857142857</v>
      </c>
      <c r="G7" s="9" t="s">
        <v>22</v>
      </c>
      <c r="H7" s="9">
        <v>32.0</v>
      </c>
    </row>
    <row r="8">
      <c r="A8" s="15" t="s">
        <v>23</v>
      </c>
      <c r="B8" s="16">
        <v>16.0</v>
      </c>
      <c r="C8" s="24" t="s">
        <v>13</v>
      </c>
      <c r="D8" s="18">
        <v>20.0</v>
      </c>
      <c r="E8" s="19">
        <v>14.0</v>
      </c>
      <c r="F8" s="21">
        <f t="shared" si="1"/>
        <v>0.7</v>
      </c>
    </row>
    <row r="9">
      <c r="A9" s="15" t="s">
        <v>24</v>
      </c>
      <c r="B9" s="16">
        <v>16.0</v>
      </c>
      <c r="C9" s="24" t="s">
        <v>13</v>
      </c>
      <c r="D9" s="18">
        <v>13.0</v>
      </c>
      <c r="E9" s="19">
        <v>9.0</v>
      </c>
      <c r="F9" s="21">
        <f t="shared" si="1"/>
        <v>0.6923076923</v>
      </c>
      <c r="G9" s="26" t="s">
        <v>33</v>
      </c>
      <c r="H9" s="26" t="s">
        <v>34</v>
      </c>
    </row>
    <row r="10">
      <c r="A10" s="15" t="s">
        <v>25</v>
      </c>
      <c r="B10" s="16">
        <v>10.0</v>
      </c>
      <c r="C10" s="24" t="s">
        <v>26</v>
      </c>
      <c r="D10" s="18">
        <v>7.0</v>
      </c>
      <c r="E10" s="19">
        <v>4.0</v>
      </c>
      <c r="F10" s="21">
        <f t="shared" si="1"/>
        <v>0.5714285714</v>
      </c>
      <c r="G10" s="26" t="s">
        <v>35</v>
      </c>
      <c r="H10" s="26" t="s">
        <v>36</v>
      </c>
    </row>
    <row r="11">
      <c r="A11" s="15" t="s">
        <v>27</v>
      </c>
      <c r="B11" s="16">
        <v>16.0</v>
      </c>
      <c r="C11" s="24" t="s">
        <v>15</v>
      </c>
      <c r="D11" s="18">
        <v>0.0</v>
      </c>
      <c r="E11" s="19">
        <v>0.0</v>
      </c>
      <c r="F11" s="21" t="str">
        <f t="shared" si="1"/>
        <v>#DIV/0!</v>
      </c>
    </row>
    <row r="12">
      <c r="A12" s="15" t="s">
        <v>28</v>
      </c>
      <c r="B12" s="16">
        <v>16.0</v>
      </c>
      <c r="C12" s="24" t="s">
        <v>29</v>
      </c>
      <c r="D12" s="18">
        <v>1.0</v>
      </c>
      <c r="E12" s="19">
        <v>1.0</v>
      </c>
      <c r="F12" s="21">
        <f t="shared" si="1"/>
        <v>1</v>
      </c>
      <c r="G12" s="26" t="s">
        <v>37</v>
      </c>
      <c r="H12" s="26">
        <v>40.0</v>
      </c>
      <c r="I12" s="26" t="s">
        <v>38</v>
      </c>
    </row>
    <row r="13">
      <c r="A13" s="15" t="s">
        <v>30</v>
      </c>
      <c r="B13" s="16">
        <v>16.0</v>
      </c>
      <c r="C13" s="24" t="s">
        <v>32</v>
      </c>
      <c r="D13" s="18">
        <v>20.0</v>
      </c>
      <c r="E13" s="19">
        <v>13.0</v>
      </c>
      <c r="F13" s="21">
        <f t="shared" si="1"/>
        <v>0.65</v>
      </c>
      <c r="H13" s="27">
        <f>H12*6</f>
        <v>240</v>
      </c>
      <c r="I13" s="26" t="s">
        <v>39</v>
      </c>
    </row>
    <row r="14">
      <c r="A14" s="28" t="s">
        <v>31</v>
      </c>
      <c r="B14" s="16">
        <v>16.0</v>
      </c>
      <c r="C14" s="29" t="s">
        <v>29</v>
      </c>
      <c r="D14" s="30">
        <v>17.0</v>
      </c>
      <c r="E14" s="31">
        <v>13.0</v>
      </c>
      <c r="F14" s="21">
        <f t="shared" si="1"/>
        <v>0.7647058824</v>
      </c>
    </row>
    <row r="15">
      <c r="A15" s="32" t="s">
        <v>40</v>
      </c>
      <c r="B15" s="33">
        <f>SUM(B2:B14)</f>
        <v>204</v>
      </c>
      <c r="C15" s="8" t="s">
        <v>41</v>
      </c>
      <c r="D15" s="34">
        <f>SUM(D2:D14)</f>
        <v>151.5</v>
      </c>
      <c r="E15" s="8" t="s">
        <v>42</v>
      </c>
      <c r="F15" s="35">
        <f>SUM(E2:E14)</f>
        <v>109.5</v>
      </c>
      <c r="G15" s="8" t="s">
        <v>43</v>
      </c>
      <c r="H15" s="36">
        <f>(B15-D15)/B15</f>
        <v>0.2573529412</v>
      </c>
      <c r="I15" s="8" t="s">
        <v>44</v>
      </c>
      <c r="J15" s="37">
        <f>(B15-F15)/B15</f>
        <v>0.4632352941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14"/>
    <col customWidth="1" min="2" max="2" width="29.29"/>
    <col customWidth="1" min="3" max="4" width="29.14"/>
    <col customWidth="1" min="5" max="5" width="29.29"/>
  </cols>
  <sheetData>
    <row r="1">
      <c r="A1" s="1" t="s">
        <v>0</v>
      </c>
      <c r="B1" s="4" t="s">
        <v>2</v>
      </c>
      <c r="C1" s="5" t="s">
        <v>5</v>
      </c>
      <c r="D1" s="10" t="s">
        <v>6</v>
      </c>
      <c r="E1" s="11" t="s">
        <v>12</v>
      </c>
    </row>
    <row r="2">
      <c r="A2" s="12" t="s">
        <v>11</v>
      </c>
      <c r="B2" s="13" t="s">
        <v>13</v>
      </c>
      <c r="C2" s="14"/>
      <c r="D2" s="14"/>
      <c r="E2" s="14"/>
    </row>
    <row r="3">
      <c r="A3" s="12" t="s">
        <v>14</v>
      </c>
      <c r="B3" s="13" t="s">
        <v>15</v>
      </c>
      <c r="C3" s="14"/>
      <c r="D3" s="14"/>
      <c r="E3" s="14"/>
    </row>
    <row r="4">
      <c r="A4" s="12" t="s">
        <v>16</v>
      </c>
      <c r="B4" s="13" t="s">
        <v>17</v>
      </c>
      <c r="C4" s="14"/>
      <c r="D4" s="14"/>
      <c r="E4" s="13"/>
    </row>
    <row r="5">
      <c r="A5" s="12" t="s">
        <v>18</v>
      </c>
      <c r="B5" s="13"/>
      <c r="C5" s="13"/>
      <c r="D5" s="14"/>
      <c r="E5" s="13" t="s">
        <v>19</v>
      </c>
    </row>
    <row r="6">
      <c r="A6" s="12" t="s">
        <v>20</v>
      </c>
      <c r="B6" s="13"/>
      <c r="C6" s="13"/>
      <c r="D6" s="13" t="s">
        <v>19</v>
      </c>
      <c r="E6" s="13"/>
    </row>
    <row r="7">
      <c r="A7" s="12" t="s">
        <v>21</v>
      </c>
      <c r="B7" s="13" t="s">
        <v>22</v>
      </c>
      <c r="C7" s="13"/>
      <c r="D7" s="14"/>
      <c r="E7" s="20"/>
    </row>
    <row r="8">
      <c r="A8" s="12" t="s">
        <v>23</v>
      </c>
      <c r="B8" s="13" t="s">
        <v>13</v>
      </c>
      <c r="C8" s="13"/>
      <c r="D8" s="13"/>
      <c r="E8" s="13"/>
    </row>
    <row r="9">
      <c r="A9" s="12" t="s">
        <v>24</v>
      </c>
      <c r="B9" s="13" t="s">
        <v>13</v>
      </c>
      <c r="C9" s="14"/>
      <c r="D9" s="14"/>
      <c r="E9" s="13"/>
    </row>
    <row r="10">
      <c r="A10" s="12" t="s">
        <v>25</v>
      </c>
      <c r="B10" s="13" t="s">
        <v>26</v>
      </c>
      <c r="C10" s="13"/>
      <c r="D10" s="13"/>
      <c r="E10" s="13"/>
    </row>
    <row r="11">
      <c r="A11" s="12" t="s">
        <v>27</v>
      </c>
      <c r="B11" s="13" t="s">
        <v>15</v>
      </c>
      <c r="C11" s="13"/>
      <c r="D11" s="13"/>
      <c r="E11" s="13"/>
    </row>
    <row r="12">
      <c r="A12" s="12" t="s">
        <v>28</v>
      </c>
      <c r="B12" s="13" t="s">
        <v>29</v>
      </c>
      <c r="C12" s="14"/>
      <c r="D12" s="14"/>
      <c r="E12" s="14"/>
    </row>
    <row r="13">
      <c r="A13" s="12" t="s">
        <v>30</v>
      </c>
      <c r="B13" s="13" t="s">
        <v>22</v>
      </c>
      <c r="C13" s="13"/>
      <c r="D13" s="14"/>
      <c r="E13" s="14"/>
    </row>
    <row r="14">
      <c r="A14" s="23" t="s">
        <v>31</v>
      </c>
      <c r="B14" s="13"/>
      <c r="C14" s="13" t="s">
        <v>29</v>
      </c>
      <c r="D14" s="13"/>
      <c r="E14" s="13"/>
    </row>
    <row r="15">
      <c r="A15" s="14"/>
      <c r="B15" s="14"/>
      <c r="C15" s="14"/>
      <c r="D15" s="14"/>
      <c r="E15" s="14"/>
    </row>
    <row r="16">
      <c r="A16" s="14"/>
      <c r="B16" s="14"/>
      <c r="C16" s="14"/>
      <c r="D16" s="14"/>
      <c r="E16" s="14"/>
    </row>
    <row r="17">
      <c r="A17" s="14"/>
      <c r="B17" s="14"/>
      <c r="C17" s="14"/>
      <c r="D17" s="14"/>
      <c r="E17" s="14"/>
    </row>
    <row r="18">
      <c r="A18" s="14"/>
      <c r="B18" s="14"/>
      <c r="C18" s="14"/>
      <c r="D18" s="14"/>
      <c r="E18" s="14"/>
    </row>
    <row r="19">
      <c r="A19" s="14"/>
      <c r="B19" s="14"/>
      <c r="C19" s="14"/>
      <c r="D19" s="14"/>
      <c r="E19" s="14"/>
    </row>
    <row r="20">
      <c r="A20" s="14"/>
      <c r="B20" s="14"/>
      <c r="C20" s="14"/>
      <c r="D20" s="14"/>
      <c r="E20" s="14"/>
    </row>
    <row r="21">
      <c r="A21" s="14"/>
      <c r="B21" s="14"/>
      <c r="C21" s="14"/>
      <c r="D21" s="14"/>
      <c r="E21" s="14"/>
    </row>
    <row r="22">
      <c r="A22" s="14"/>
      <c r="B22" s="14"/>
      <c r="C22" s="14"/>
      <c r="D22" s="14"/>
      <c r="E22" s="14"/>
    </row>
    <row r="23">
      <c r="A23" s="14"/>
      <c r="B23" s="14"/>
      <c r="C23" s="14"/>
      <c r="D23" s="14"/>
      <c r="E23" s="14"/>
    </row>
    <row r="24">
      <c r="A24" s="14"/>
      <c r="B24" s="14"/>
      <c r="C24" s="14"/>
      <c r="D24" s="14"/>
      <c r="E24" s="14"/>
    </row>
    <row r="25">
      <c r="A25" s="25"/>
      <c r="B25" s="25"/>
      <c r="C25" s="25"/>
      <c r="D25" s="25"/>
      <c r="E25" s="25"/>
    </row>
  </sheetData>
  <drawing r:id="rId1"/>
</worksheet>
</file>