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(2분기)\사전정보공표\"/>
    </mc:Choice>
  </mc:AlternateContent>
  <bookViews>
    <workbookView xWindow="-120" yWindow="-120" windowWidth="29040" windowHeight="15840" tabRatio="942" activeTab="1"/>
  </bookViews>
  <sheets>
    <sheet name="총괄표(일반정비구역)" sheetId="18" r:id="rId1"/>
    <sheet name="기본-일반정비구역" sheetId="19" r:id="rId2"/>
    <sheet name="Sheet2" sheetId="15" state="hidden" r:id="rId3"/>
    <sheet name="Sheet3" sheetId="16" state="hidden" r:id="rId4"/>
    <sheet name="Sheet4" sheetId="17" state="hidden" r:id="rId5"/>
  </sheets>
  <externalReferences>
    <externalReference r:id="rId6"/>
    <externalReference r:id="rId7"/>
  </externalReferences>
  <definedNames>
    <definedName name="_xlnm._FilterDatabase" localSheetId="2" hidden="1">Sheet2!$A$2:$J$43</definedName>
    <definedName name="_xlnm._FilterDatabase" localSheetId="1" hidden="1">'기본-일반정비구역'!$A$6:$BQ$429</definedName>
    <definedName name="n관리처분인가" localSheetId="0">#REF!</definedName>
    <definedName name="n관리처분인가">#REF!</definedName>
    <definedName name="n구역면적" localSheetId="0">#REF!</definedName>
    <definedName name="n구역면적">#REF!</definedName>
    <definedName name="n국비지원" localSheetId="0">#REF!</definedName>
    <definedName name="n국비지원">#REF!</definedName>
    <definedName name="n기본계획수립" localSheetId="0">#REF!</definedName>
    <definedName name="n기본계획수립">#REF!</definedName>
    <definedName name="n기존용적률" localSheetId="0">#REF!</definedName>
    <definedName name="n기존용적률">#REF!</definedName>
    <definedName name="n기존주택135" localSheetId="0">#REF!</definedName>
    <definedName name="n기존주택135">#REF!</definedName>
    <definedName name="n기존주택40" localSheetId="0">#REF!</definedName>
    <definedName name="n기존주택40">#REF!</definedName>
    <definedName name="n기존주택60" localSheetId="0">#REF!</definedName>
    <definedName name="n기존주택60">#REF!</definedName>
    <definedName name="n기존주택85" localSheetId="0">#REF!</definedName>
    <definedName name="n기존주택85">#REF!</definedName>
    <definedName name="n기존주택계" localSheetId="0">#REF!</definedName>
    <definedName name="n기존주택계">#REF!</definedName>
    <definedName name="n기존주택동수" localSheetId="0">#REF!</definedName>
    <definedName name="n기존주택동수">#REF!</definedName>
    <definedName name="n기존주택준공연도" localSheetId="0">#REF!</definedName>
    <definedName name="n기존주택준공연도">#REF!</definedName>
    <definedName name="n기존주택초과" localSheetId="0">#REF!</definedName>
    <definedName name="n기존주택초과">#REF!</definedName>
    <definedName name="n담당자" localSheetId="0">#REF!</definedName>
    <definedName name="n담당자">#REF!</definedName>
    <definedName name="n비고" localSheetId="0">#REF!</definedName>
    <definedName name="n비고">#REF!</definedName>
    <definedName name="n사업단계" localSheetId="1">'[1]1.기본-촉진구역'!$E$7:$E$49</definedName>
    <definedName name="n사업단계" localSheetId="0">#REF!</definedName>
    <definedName name="n사업단계">#REF!</definedName>
    <definedName name="n사업시작" localSheetId="0">#REF!</definedName>
    <definedName name="n사업시작">#REF!</definedName>
    <definedName name="n사업시행인가" localSheetId="0">#REF!</definedName>
    <definedName name="n사업시행인가">#REF!</definedName>
    <definedName name="n사업완료" localSheetId="0">#REF!</definedName>
    <definedName name="n사업완료">#REF!</definedName>
    <definedName name="n사업유형" localSheetId="1">'[1]1.기본-촉진구역'!$F$7:$F$49</definedName>
    <definedName name="n사업유형" localSheetId="0">#REF!</definedName>
    <definedName name="n사업유형">#REF!</definedName>
    <definedName name="n시군" localSheetId="1">'[1]1.기본-촉진구역'!$D$7:$D$49</definedName>
    <definedName name="n시군" localSheetId="0">#REF!</definedName>
    <definedName name="n시군">#REF!</definedName>
    <definedName name="n시도" localSheetId="0">#REF!</definedName>
    <definedName name="n시도">#REF!</definedName>
    <definedName name="n시행방법" localSheetId="0">#REF!</definedName>
    <definedName name="n시행방법">#REF!</definedName>
    <definedName name="n시행자" localSheetId="0">#REF!</definedName>
    <definedName name="n시행자">#REF!</definedName>
    <definedName name="n신축분양135" localSheetId="0">#REF!</definedName>
    <definedName name="n신축분양135">#REF!</definedName>
    <definedName name="n신축분양40" localSheetId="0">#REF!</definedName>
    <definedName name="n신축분양40">#REF!</definedName>
    <definedName name="n신축분양60" localSheetId="0">#REF!</definedName>
    <definedName name="n신축분양60">#REF!</definedName>
    <definedName name="n신축분양85" localSheetId="0">#REF!</definedName>
    <definedName name="n신축분양85">#REF!</definedName>
    <definedName name="n신축분양계" localSheetId="0">#REF!</definedName>
    <definedName name="n신축분양계">#REF!</definedName>
    <definedName name="n신축분양초과" localSheetId="0">#REF!</definedName>
    <definedName name="n신축분양초과">#REF!</definedName>
    <definedName name="n신축용적률" localSheetId="0">#REF!</definedName>
    <definedName name="n신축용적률">#REF!</definedName>
    <definedName name="n신축임대40" localSheetId="0">#REF!</definedName>
    <definedName name="n신축임대40">#REF!</definedName>
    <definedName name="n신축임대60" localSheetId="0">#REF!</definedName>
    <definedName name="n신축임대60">#REF!</definedName>
    <definedName name="n신축임대85" localSheetId="0">#REF!</definedName>
    <definedName name="n신축임대85">#REF!</definedName>
    <definedName name="n신축임대계" localSheetId="0">#REF!</definedName>
    <definedName name="n신축임대계">#REF!</definedName>
    <definedName name="n안전진단" localSheetId="0">#REF!</definedName>
    <definedName name="n안전진단">#REF!</definedName>
    <definedName name="n연번" localSheetId="0">#REF!</definedName>
    <definedName name="n연번">#REF!</definedName>
    <definedName name="n예비평가" localSheetId="0">#REF!</definedName>
    <definedName name="n예비평가">#REF!</definedName>
    <definedName name="n위치" localSheetId="0">#REF!</definedName>
    <definedName name="n위치">#REF!</definedName>
    <definedName name="n이전고시" localSheetId="0">#REF!</definedName>
    <definedName name="n이전고시">#REF!</definedName>
    <definedName name="n일몰경가" localSheetId="0">#REF!</definedName>
    <definedName name="n일몰경가">#REF!</definedName>
    <definedName name="n일몰미도래" localSheetId="0">#REF!</definedName>
    <definedName name="n일몰미도래">#REF!</definedName>
    <definedName name="n일몰제기한일" localSheetId="0">#REF!</definedName>
    <definedName name="n일몰제기한일">#REF!</definedName>
    <definedName name="n일반분양" localSheetId="0">#REF!</definedName>
    <definedName name="n일반분양">#REF!</definedName>
    <definedName name="n적용제외" localSheetId="0">#REF!</definedName>
    <definedName name="n적용제외">#REF!</definedName>
    <definedName name="n전체연번" localSheetId="0">#REF!</definedName>
    <definedName name="n전체연번">#REF!</definedName>
    <definedName name="n정비계획수립" localSheetId="0">#REF!</definedName>
    <definedName name="n정비계획수립">#REF!</definedName>
    <definedName name="n정비구역명" localSheetId="1">'[1]1.기본-촉진구역'!$G$7:$G$49</definedName>
    <definedName name="n정비구역명" localSheetId="0">#REF!</definedName>
    <definedName name="n정비구역명">#REF!</definedName>
    <definedName name="n정비구역변경지정" localSheetId="0">#REF!</definedName>
    <definedName name="n정비구역변경지정">#REF!</definedName>
    <definedName name="n정비구역지정예정" localSheetId="0">#REF!</definedName>
    <definedName name="n정비구역지정예정">#REF!</definedName>
    <definedName name="n정비구역최초지정" localSheetId="0">#REF!</definedName>
    <definedName name="n정비구역최초지정">#REF!</definedName>
    <definedName name="n조합설립인가" localSheetId="0">#REF!</definedName>
    <definedName name="n조합설립인가">#REF!</definedName>
    <definedName name="n조합원" localSheetId="0">#REF!</definedName>
    <definedName name="n조합원">#REF!</definedName>
    <definedName name="n준공" localSheetId="0">#REF!</definedName>
    <definedName name="n준공">#REF!</definedName>
    <definedName name="n착공" localSheetId="0">#REF!</definedName>
    <definedName name="n착공">#REF!</definedName>
    <definedName name="n추진위승인" localSheetId="0">#REF!</definedName>
    <definedName name="n추진위승인">#REF!</definedName>
    <definedName name="n토지등소유자" localSheetId="0">#REF!</definedName>
    <definedName name="n토지등소유자">#REF!</definedName>
    <definedName name="n현재단계기간" localSheetId="0">#REF!</definedName>
    <definedName name="n현재단계기간">#REF!</definedName>
    <definedName name="n현재상황" localSheetId="0">#REF!</definedName>
    <definedName name="n현재상황">#REF!</definedName>
    <definedName name="관리처분인가" localSheetId="1">'기본-일반정비구역'!$AV$7:$AV$430</definedName>
    <definedName name="관리처분인가">#REF!</definedName>
    <definedName name="구역면적" localSheetId="1">'기본-일반정비구역'!$H$7:$H$430</definedName>
    <definedName name="구역면적">#REF!</definedName>
    <definedName name="국비지원" localSheetId="1">'기본-일반정비구역'!$BC$7:$BC$430</definedName>
    <definedName name="국비지원" localSheetId="0">'[2]1.기본-일반정비구역'!#REF!</definedName>
    <definedName name="국비지원">#REF!</definedName>
    <definedName name="기본계획수립" localSheetId="1">'기본-일반정비구역'!$AL$7:$AL$430</definedName>
    <definedName name="기본계획수립">#REF!</definedName>
    <definedName name="기존용적률" localSheetId="1">'기본-일반정비구역'!$AE$7:$AE$430</definedName>
    <definedName name="기존용적률">#REF!</definedName>
    <definedName name="기존주택135" localSheetId="1">'기본-일반정비구역'!$O$7:$O$430</definedName>
    <definedName name="기존주택135">#REF!</definedName>
    <definedName name="기존주택40" localSheetId="1">'기본-일반정비구역'!$L$7:$L$430</definedName>
    <definedName name="기존주택40">#REF!</definedName>
    <definedName name="기존주택60" localSheetId="1">'기본-일반정비구역'!$M$7:$M$430</definedName>
    <definedName name="기존주택60">#REF!</definedName>
    <definedName name="기존주택85" localSheetId="1">'기본-일반정비구역'!$N$7:$N$430</definedName>
    <definedName name="기존주택85">#REF!</definedName>
    <definedName name="기존주택계" localSheetId="1">'기본-일반정비구역'!$K$7:$K$430</definedName>
    <definedName name="기존주택계">#REF!</definedName>
    <definedName name="기존주택동수" localSheetId="1">'기본-일반정비구역'!$J$7:$J$430</definedName>
    <definedName name="기존주택동수">#REF!</definedName>
    <definedName name="기존주택준공연도" localSheetId="1">'기본-일반정비구역'!$I$7:$I$430</definedName>
    <definedName name="기존주택준공연도">#REF!</definedName>
    <definedName name="기존주택초과" localSheetId="1">'기본-일반정비구역'!$P$7:$P$430</definedName>
    <definedName name="기존주택초과">#REF!</definedName>
    <definedName name="담당자" localSheetId="1">'기본-일반정비구역'!$BI$7:$BI$430</definedName>
    <definedName name="담당자">#REF!</definedName>
    <definedName name="비고" localSheetId="1">'기본-일반정비구역'!$BJ$7:$BJ$430</definedName>
    <definedName name="비고">#REF!</definedName>
    <definedName name="사업단계" localSheetId="1">'기본-일반정비구역'!$D$7:$D$430</definedName>
    <definedName name="사업단계" localSheetId="0">'[2]1.기본-일반정비구역'!$C$7:$C$395</definedName>
    <definedName name="사업단계">#REF!</definedName>
    <definedName name="사업시작" localSheetId="1">'기본-일반정비구역'!$AJ$7:$AJ$430</definedName>
    <definedName name="사업시작">#REF!</definedName>
    <definedName name="사업시행인가" localSheetId="1">'기본-일반정비구역'!$AU$7:$AU$430</definedName>
    <definedName name="사업시행인가">#REF!</definedName>
    <definedName name="사업완료" localSheetId="1">'기본-일반정비구역'!$AK$7:$AK$430</definedName>
    <definedName name="사업완료">#REF!</definedName>
    <definedName name="사업유형" localSheetId="1">'기본-일반정비구역'!$E$7:$E$430</definedName>
    <definedName name="사업유형" localSheetId="0">'[2]1.기본-일반정비구역'!$D$7:$D$395</definedName>
    <definedName name="사업유형">#REF!</definedName>
    <definedName name="시군" localSheetId="1">'기본-일반정비구역'!$C$7:$C$430</definedName>
    <definedName name="시군">#REF!</definedName>
    <definedName name="시행방법" localSheetId="1">'기본-일반정비구역'!$BB$7:$BB$430</definedName>
    <definedName name="시행방법" localSheetId="0">'[2]1.기본-일반정비구역'!#REF!</definedName>
    <definedName name="시행방법">#REF!</definedName>
    <definedName name="시행자" localSheetId="1">'기본-일반정비구역'!$AI$7:$AI$430</definedName>
    <definedName name="시행자">#REF!</definedName>
    <definedName name="신축분양135" localSheetId="1">'기본-일반정비구역'!$Y$7:$Y$430</definedName>
    <definedName name="신축분양135">#REF!</definedName>
    <definedName name="신축분양40" localSheetId="1">'기본-일반정비구역'!$V$7:$V$430</definedName>
    <definedName name="신축분양40">#REF!</definedName>
    <definedName name="신축분양60" localSheetId="1">'기본-일반정비구역'!$W$7:$W$430</definedName>
    <definedName name="신축분양60">#REF!</definedName>
    <definedName name="신축분양85" localSheetId="1">'기본-일반정비구역'!$X$7:$X$430</definedName>
    <definedName name="신축분양85">#REF!</definedName>
    <definedName name="신축분양계" localSheetId="1">'기본-일반정비구역'!$U$7:$U$430</definedName>
    <definedName name="신축분양계">#REF!</definedName>
    <definedName name="신축분양초과" localSheetId="1">'기본-일반정비구역'!$Z$7:$Z$430</definedName>
    <definedName name="신축분양초과">#REF!</definedName>
    <definedName name="신축용적률" localSheetId="1">'기본-일반정비구역'!$AF$7:$AF$430</definedName>
    <definedName name="신축용적률">#REF!</definedName>
    <definedName name="신축임대40" localSheetId="1">'기본-일반정비구역'!$AB$7:$AB$430</definedName>
    <definedName name="신축임대40">#REF!</definedName>
    <definedName name="신축임대60" localSheetId="1">'기본-일반정비구역'!$AC$7:$AC$430</definedName>
    <definedName name="신축임대60">#REF!</definedName>
    <definedName name="신축임대85" localSheetId="1">'기본-일반정비구역'!$AD$7:$AD$430</definedName>
    <definedName name="신축임대85">#REF!</definedName>
    <definedName name="신축임대계" localSheetId="1">'기본-일반정비구역'!$AA$7:$AA$430</definedName>
    <definedName name="신축임대계">#REF!</definedName>
    <definedName name="안전진단" localSheetId="1">'기본-일반정비구역'!$AS$7:$AS$430</definedName>
    <definedName name="안전진단">#REF!</definedName>
    <definedName name="연번" localSheetId="1">'기본-일반정비구역'!$B$7:$B$430</definedName>
    <definedName name="연번">#REF!</definedName>
    <definedName name="예비평가" localSheetId="1">'기본-일반정비구역'!$AR$7:$AR$430</definedName>
    <definedName name="예비평가">#REF!</definedName>
    <definedName name="위치" localSheetId="1">'기본-일반정비구역'!$G$7:$G$430</definedName>
    <definedName name="위치">#REF!</definedName>
    <definedName name="이전고시" localSheetId="1">'기본-일반정비구역'!$AZ$7:$AZ$430</definedName>
    <definedName name="이전고시">#REF!</definedName>
    <definedName name="일몰경과" localSheetId="1">'기본-일반정비구역'!$BF$7:$BF$430</definedName>
    <definedName name="일몰경과" localSheetId="0">'[2]1.기본-일반정비구역'!#REF!</definedName>
    <definedName name="일몰경과">#REF!</definedName>
    <definedName name="일몰미도래" localSheetId="1">'기본-일반정비구역'!$BG$7:$BG$430</definedName>
    <definedName name="일몰미도래" localSheetId="0">'[2]1.기본-일반정비구역'!#REF!</definedName>
    <definedName name="일몰미도래">#REF!</definedName>
    <definedName name="일몰제기한일" localSheetId="1">'기본-일반정비구역'!$BE$7:$BE$430</definedName>
    <definedName name="일몰제기한일" localSheetId="0">'[2]1.기본-일반정비구역'!#REF!</definedName>
    <definedName name="일몰제기한일">#REF!</definedName>
    <definedName name="일반분양" localSheetId="1">'기본-일반정비구역'!$AX$7:$AX$430</definedName>
    <definedName name="일반분양">#REF!</definedName>
    <definedName name="적용제외" localSheetId="1">'기본-일반정비구역'!$BH$7:$BH$430</definedName>
    <definedName name="적용제외" localSheetId="0">'[2]1.기본-일반정비구역'!#REF!</definedName>
    <definedName name="적용제외">#REF!</definedName>
    <definedName name="정비계획수립" localSheetId="1">'기본-일반정비구역'!$AN$7:$AN$430</definedName>
    <definedName name="정비계획수립">#REF!</definedName>
    <definedName name="정비구역명" localSheetId="1">'기본-일반정비구역'!$F$7:$F$430</definedName>
    <definedName name="정비구역명">#REF!</definedName>
    <definedName name="정비구역변경지정" localSheetId="1">'기본-일반정비구역'!$AP$7:$AP$430</definedName>
    <definedName name="정비구역변경지정">#REF!</definedName>
    <definedName name="정비구역지정예정" localSheetId="1">'기본-일반정비구역'!$AM$7:$AM$430</definedName>
    <definedName name="정비구역지정예정">#REF!</definedName>
    <definedName name="정비구역최초지정" localSheetId="1">'기본-일반정비구역'!$AO$7:$AO$430</definedName>
    <definedName name="정비구역최초지정">#REF!</definedName>
    <definedName name="조합설립인가" localSheetId="1">'기본-일반정비구역'!$AT$7:$AT$430</definedName>
    <definedName name="조합설립인가">#REF!</definedName>
    <definedName name="조합원" localSheetId="1">'기본-일반정비구역'!$AH$7:$AH$430</definedName>
    <definedName name="조합원">#REF!</definedName>
    <definedName name="준공" localSheetId="1">'기본-일반정비구역'!$AY$7:$AY$430</definedName>
    <definedName name="준공">#REF!</definedName>
    <definedName name="착공" localSheetId="1">'기본-일반정비구역'!$AW$7:$AW$430</definedName>
    <definedName name="착공">#REF!</definedName>
    <definedName name="추진위승인" localSheetId="1">'기본-일반정비구역'!$AQ$7:$AQ$430</definedName>
    <definedName name="추진위승인">#REF!</definedName>
    <definedName name="토지등소유자" localSheetId="1">'기본-일반정비구역'!$AG$7:$AG$430</definedName>
    <definedName name="토지등소유자">#REF!</definedName>
    <definedName name="현재단계기간" localSheetId="1">'기본-일반정비구역'!$BD$7:$BD$430</definedName>
    <definedName name="현재단계기간" localSheetId="0">'[2]1.기본-일반정비구역'!#REF!</definedName>
    <definedName name="현재단계기간">#REF!</definedName>
    <definedName name="현재상황" localSheetId="1">'기본-일반정비구역'!$BA$7:$BA$430</definedName>
    <definedName name="현재상황">#REF!</definedName>
  </definedNames>
  <calcPr calcId="162913" iterate="1"/>
</workbook>
</file>

<file path=xl/calcChain.xml><?xml version="1.0" encoding="utf-8"?>
<calcChain xmlns="http://schemas.openxmlformats.org/spreadsheetml/2006/main">
  <c r="K7" i="18" l="1"/>
  <c r="K11" i="18"/>
  <c r="K10" i="18"/>
  <c r="K9" i="18"/>
  <c r="K8" i="18"/>
  <c r="J11" i="18"/>
  <c r="J10" i="18"/>
  <c r="J9" i="18"/>
  <c r="J8" i="18"/>
  <c r="J7" i="18"/>
  <c r="I7" i="18"/>
  <c r="I11" i="18"/>
  <c r="I10" i="18"/>
  <c r="I9" i="18"/>
  <c r="I8" i="18"/>
  <c r="H11" i="18"/>
  <c r="H10" i="18"/>
  <c r="H9" i="18"/>
  <c r="H8" i="18"/>
  <c r="H7" i="18"/>
  <c r="G11" i="18"/>
  <c r="G10" i="18"/>
  <c r="G9" i="18"/>
  <c r="G8" i="18"/>
  <c r="G7" i="18"/>
  <c r="F11" i="18"/>
  <c r="F10" i="18"/>
  <c r="F9" i="18"/>
  <c r="F8" i="18"/>
  <c r="F7" i="18"/>
  <c r="E11" i="18"/>
  <c r="E10" i="18"/>
  <c r="E9" i="18"/>
  <c r="E8" i="18"/>
  <c r="E7" i="18"/>
  <c r="C10" i="18"/>
  <c r="C11" i="18"/>
  <c r="C9" i="18"/>
  <c r="C8" i="18"/>
  <c r="C7" i="18"/>
  <c r="D11" i="18" l="1"/>
  <c r="B11" i="18" s="1"/>
  <c r="H6" i="18"/>
  <c r="G6" i="18"/>
  <c r="D9" i="18"/>
  <c r="B9" i="18" s="1"/>
  <c r="C6" i="18"/>
  <c r="F5" i="19" l="1"/>
  <c r="H5" i="19"/>
  <c r="J5" i="19"/>
  <c r="L5" i="19"/>
  <c r="N5" i="19"/>
  <c r="O5" i="19"/>
  <c r="P5" i="19"/>
  <c r="T5" i="19"/>
  <c r="V5" i="19"/>
  <c r="Y5" i="19"/>
  <c r="Z5" i="19"/>
  <c r="AB5" i="19"/>
  <c r="AC5" i="19"/>
  <c r="AD5" i="19"/>
  <c r="AG5" i="19"/>
  <c r="AH5" i="19"/>
  <c r="BF7" i="19"/>
  <c r="BD13" i="19"/>
  <c r="BE13" i="19"/>
  <c r="BF13" i="19"/>
  <c r="BG13" i="19"/>
  <c r="BH13" i="19"/>
  <c r="Q16" i="19"/>
  <c r="BD16" i="19"/>
  <c r="BE16" i="19"/>
  <c r="BF16" i="19"/>
  <c r="Q17" i="19"/>
  <c r="BD17" i="19"/>
  <c r="BE17" i="19"/>
  <c r="BF17" i="19"/>
  <c r="K18" i="19"/>
  <c r="S18" i="19"/>
  <c r="S435" i="19" s="1"/>
  <c r="BE18" i="19"/>
  <c r="BF18" i="19"/>
  <c r="BG18" i="19"/>
  <c r="BH18" i="19"/>
  <c r="K19" i="19"/>
  <c r="R19" i="19"/>
  <c r="BD19" i="19"/>
  <c r="BE19" i="19"/>
  <c r="BF19" i="19"/>
  <c r="BG19" i="19"/>
  <c r="BH19" i="19"/>
  <c r="K20" i="19"/>
  <c r="BF20" i="19"/>
  <c r="BG20" i="19"/>
  <c r="BH20" i="19"/>
  <c r="K22" i="19"/>
  <c r="BD22" i="19"/>
  <c r="K31" i="19"/>
  <c r="U31" i="19"/>
  <c r="BD31" i="19"/>
  <c r="BE31" i="19"/>
  <c r="BF31" i="19"/>
  <c r="BG31" i="19"/>
  <c r="BH31" i="19"/>
  <c r="K32" i="19"/>
  <c r="Q32" i="19"/>
  <c r="U32" i="19"/>
  <c r="AA32" i="19"/>
  <c r="BD32" i="19"/>
  <c r="BF32" i="19"/>
  <c r="BG32" i="19"/>
  <c r="BH32" i="19"/>
  <c r="K34" i="19"/>
  <c r="Q34" i="19"/>
  <c r="U34" i="19"/>
  <c r="AA34" i="19"/>
  <c r="BD34" i="19"/>
  <c r="BF34" i="19"/>
  <c r="BG34" i="19"/>
  <c r="BH34" i="19"/>
  <c r="K35" i="19"/>
  <c r="Q35" i="19"/>
  <c r="U35" i="19"/>
  <c r="BD35" i="19"/>
  <c r="BF35" i="19"/>
  <c r="BG35" i="19"/>
  <c r="BH35" i="19"/>
  <c r="K36" i="19"/>
  <c r="Q36" i="19"/>
  <c r="U36" i="19"/>
  <c r="BD36" i="19"/>
  <c r="BF36" i="19"/>
  <c r="BG36" i="19"/>
  <c r="BH36" i="19"/>
  <c r="K37" i="19"/>
  <c r="Q37" i="19"/>
  <c r="U37" i="19"/>
  <c r="BD37" i="19"/>
  <c r="BF37" i="19"/>
  <c r="BG37" i="19"/>
  <c r="BH37" i="19"/>
  <c r="K38" i="19"/>
  <c r="Q38" i="19"/>
  <c r="U38" i="19"/>
  <c r="AA38" i="19"/>
  <c r="BD38" i="19"/>
  <c r="BF38" i="19"/>
  <c r="BG38" i="19"/>
  <c r="BH38" i="19"/>
  <c r="K39" i="19"/>
  <c r="Q39" i="19"/>
  <c r="U39" i="19"/>
  <c r="AA39" i="19"/>
  <c r="BD39" i="19"/>
  <c r="BF39" i="19"/>
  <c r="BG39" i="19"/>
  <c r="BH39" i="19"/>
  <c r="K40" i="19"/>
  <c r="Q40" i="19"/>
  <c r="U40" i="19"/>
  <c r="AA40" i="19"/>
  <c r="BD40" i="19"/>
  <c r="BF40" i="19"/>
  <c r="BG40" i="19"/>
  <c r="BH40" i="19"/>
  <c r="K41" i="19"/>
  <c r="Q41" i="19"/>
  <c r="U41" i="19"/>
  <c r="AA41" i="19"/>
  <c r="BD41" i="19"/>
  <c r="BF41" i="19"/>
  <c r="BG41" i="19"/>
  <c r="BH41" i="19"/>
  <c r="K42" i="19"/>
  <c r="Q42" i="19"/>
  <c r="U42" i="19"/>
  <c r="BD42" i="19"/>
  <c r="BF42" i="19"/>
  <c r="BG42" i="19"/>
  <c r="BH42" i="19"/>
  <c r="K43" i="19"/>
  <c r="Q43" i="19"/>
  <c r="U43" i="19"/>
  <c r="AA43" i="19"/>
  <c r="BD43" i="19"/>
  <c r="BF43" i="19"/>
  <c r="BG43" i="19"/>
  <c r="BH43" i="19"/>
  <c r="K44" i="19"/>
  <c r="BD44" i="19"/>
  <c r="BF44" i="19"/>
  <c r="BG44" i="19"/>
  <c r="BH44" i="19"/>
  <c r="K45" i="19"/>
  <c r="BD45" i="19"/>
  <c r="BF45" i="19"/>
  <c r="BG45" i="19"/>
  <c r="BH45" i="19"/>
  <c r="K46" i="19"/>
  <c r="BE46" i="19"/>
  <c r="BF46" i="19"/>
  <c r="BG46" i="19"/>
  <c r="BH46" i="19"/>
  <c r="B47" i="19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K47" i="19"/>
  <c r="BE47" i="19"/>
  <c r="BF47" i="19"/>
  <c r="BG47" i="19"/>
  <c r="BH47" i="19"/>
  <c r="K48" i="19"/>
  <c r="BE48" i="19"/>
  <c r="BF48" i="19"/>
  <c r="BG48" i="19"/>
  <c r="BH48" i="19"/>
  <c r="K49" i="19"/>
  <c r="BE49" i="19"/>
  <c r="BF49" i="19"/>
  <c r="BG49" i="19"/>
  <c r="BH49" i="19"/>
  <c r="K50" i="19"/>
  <c r="BE50" i="19"/>
  <c r="BF50" i="19"/>
  <c r="BG50" i="19"/>
  <c r="BH50" i="19"/>
  <c r="K51" i="19"/>
  <c r="BD51" i="19"/>
  <c r="BE51" i="19"/>
  <c r="BF51" i="19"/>
  <c r="BG51" i="19"/>
  <c r="BH51" i="19"/>
  <c r="K52" i="19"/>
  <c r="BD52" i="19"/>
  <c r="BE52" i="19"/>
  <c r="BF52" i="19"/>
  <c r="BG52" i="19"/>
  <c r="BH52" i="19"/>
  <c r="K53" i="19"/>
  <c r="BD53" i="19"/>
  <c r="BE53" i="19"/>
  <c r="BF53" i="19"/>
  <c r="BG53" i="19"/>
  <c r="BH53" i="19"/>
  <c r="K54" i="19"/>
  <c r="BD54" i="19"/>
  <c r="BE54" i="19"/>
  <c r="BF54" i="19"/>
  <c r="BG54" i="19"/>
  <c r="BH54" i="19"/>
  <c r="K55" i="19"/>
  <c r="BD55" i="19"/>
  <c r="BE55" i="19"/>
  <c r="BF55" i="19"/>
  <c r="BG55" i="19"/>
  <c r="BH55" i="19"/>
  <c r="K56" i="19"/>
  <c r="BD56" i="19"/>
  <c r="BE56" i="19"/>
  <c r="BF56" i="19"/>
  <c r="BG56" i="19"/>
  <c r="BH56" i="19"/>
  <c r="K57" i="19"/>
  <c r="BD57" i="19"/>
  <c r="BE57" i="19"/>
  <c r="BF57" i="19"/>
  <c r="BG57" i="19"/>
  <c r="BH57" i="19"/>
  <c r="K58" i="19"/>
  <c r="BD58" i="19"/>
  <c r="BE58" i="19"/>
  <c r="BF58" i="19"/>
  <c r="BG58" i="19"/>
  <c r="BH58" i="19"/>
  <c r="K59" i="19"/>
  <c r="BD59" i="19"/>
  <c r="BE59" i="19"/>
  <c r="BF59" i="19"/>
  <c r="BG59" i="19"/>
  <c r="BH59" i="19"/>
  <c r="K60" i="19"/>
  <c r="BD60" i="19"/>
  <c r="BE60" i="19"/>
  <c r="BF60" i="19"/>
  <c r="BG60" i="19"/>
  <c r="BH60" i="19"/>
  <c r="K61" i="19"/>
  <c r="BD61" i="19"/>
  <c r="BE61" i="19"/>
  <c r="BF61" i="19"/>
  <c r="BG61" i="19"/>
  <c r="BH61" i="19"/>
  <c r="K62" i="19"/>
  <c r="Q62" i="19"/>
  <c r="U62" i="19"/>
  <c r="BD62" i="19"/>
  <c r="BF62" i="19"/>
  <c r="BG62" i="19"/>
  <c r="BH62" i="19"/>
  <c r="K63" i="19"/>
  <c r="Q63" i="19"/>
  <c r="BD63" i="19"/>
  <c r="BE63" i="19"/>
  <c r="BF63" i="19"/>
  <c r="BG63" i="19"/>
  <c r="BH63" i="19"/>
  <c r="K64" i="19"/>
  <c r="Q64" i="19"/>
  <c r="BD64" i="19"/>
  <c r="BE64" i="19"/>
  <c r="BF64" i="19"/>
  <c r="BG64" i="19"/>
  <c r="BH64" i="19"/>
  <c r="K65" i="19"/>
  <c r="Q65" i="19"/>
  <c r="AA65" i="19"/>
  <c r="BF65" i="19"/>
  <c r="BG65" i="19"/>
  <c r="BH65" i="19"/>
  <c r="K66" i="19"/>
  <c r="Q66" i="19"/>
  <c r="U66" i="19"/>
  <c r="AA66" i="19"/>
  <c r="BF66" i="19"/>
  <c r="BG66" i="19"/>
  <c r="BH66" i="19"/>
  <c r="K67" i="19"/>
  <c r="U67" i="19"/>
  <c r="BF67" i="19"/>
  <c r="BG67" i="19"/>
  <c r="BH67" i="19"/>
  <c r="K68" i="19"/>
  <c r="Q68" i="19"/>
  <c r="W68" i="19"/>
  <c r="X68" i="19"/>
  <c r="AA68" i="19"/>
  <c r="BF68" i="19"/>
  <c r="BG68" i="19"/>
  <c r="BH68" i="19"/>
  <c r="K69" i="19"/>
  <c r="Q69" i="19"/>
  <c r="U69" i="19"/>
  <c r="AA69" i="19"/>
  <c r="BF69" i="19"/>
  <c r="BG69" i="19"/>
  <c r="BH69" i="19"/>
  <c r="K70" i="19"/>
  <c r="Q70" i="19"/>
  <c r="U70" i="19"/>
  <c r="AA70" i="19"/>
  <c r="BF70" i="19"/>
  <c r="BG70" i="19"/>
  <c r="BH70" i="19"/>
  <c r="K71" i="19"/>
  <c r="S71" i="19"/>
  <c r="Q71" i="19" s="1"/>
  <c r="W71" i="19"/>
  <c r="U71" i="19" s="1"/>
  <c r="BF71" i="19"/>
  <c r="BG71" i="19"/>
  <c r="BH71" i="19"/>
  <c r="K72" i="19"/>
  <c r="Q72" i="19"/>
  <c r="U72" i="19"/>
  <c r="BD72" i="19"/>
  <c r="BF72" i="19"/>
  <c r="BG72" i="19"/>
  <c r="BH72" i="19"/>
  <c r="K73" i="19"/>
  <c r="BD73" i="19"/>
  <c r="BG73" i="19"/>
  <c r="BH73" i="19"/>
  <c r="K74" i="19"/>
  <c r="BD74" i="19"/>
  <c r="BG74" i="19"/>
  <c r="BH74" i="19"/>
  <c r="K75" i="19"/>
  <c r="BD75" i="19"/>
  <c r="BF75" i="19"/>
  <c r="BG75" i="19"/>
  <c r="BH75" i="19"/>
  <c r="K76" i="19"/>
  <c r="Q76" i="19"/>
  <c r="U76" i="19"/>
  <c r="AA76" i="19"/>
  <c r="BD76" i="19"/>
  <c r="BF76" i="19"/>
  <c r="BG76" i="19"/>
  <c r="BH76" i="19"/>
  <c r="K77" i="19"/>
  <c r="Q77" i="19"/>
  <c r="U77" i="19"/>
  <c r="AA77" i="19"/>
  <c r="BD77" i="19"/>
  <c r="BF77" i="19"/>
  <c r="BG77" i="19"/>
  <c r="BH77" i="19"/>
  <c r="K78" i="19"/>
  <c r="Q78" i="19"/>
  <c r="U78" i="19"/>
  <c r="BD78" i="19"/>
  <c r="BF78" i="19"/>
  <c r="BG78" i="19"/>
  <c r="BH78" i="19"/>
  <c r="K79" i="19"/>
  <c r="Q79" i="19"/>
  <c r="U79" i="19"/>
  <c r="BD79" i="19"/>
  <c r="BF79" i="19"/>
  <c r="BG79" i="19"/>
  <c r="BH79" i="19"/>
  <c r="K80" i="19"/>
  <c r="Q80" i="19"/>
  <c r="U80" i="19"/>
  <c r="BD80" i="19"/>
  <c r="BF80" i="19"/>
  <c r="BG80" i="19"/>
  <c r="BH80" i="19"/>
  <c r="K81" i="19"/>
  <c r="BD81" i="19"/>
  <c r="BF81" i="19"/>
  <c r="BG81" i="19"/>
  <c r="BH81" i="19"/>
  <c r="K82" i="19"/>
  <c r="BD82" i="19"/>
  <c r="BF82" i="19"/>
  <c r="BG82" i="19"/>
  <c r="BH82" i="19"/>
  <c r="K83" i="19"/>
  <c r="BD83" i="19"/>
  <c r="BF83" i="19"/>
  <c r="BG83" i="19"/>
  <c r="BH83" i="19"/>
  <c r="K84" i="19"/>
  <c r="BD84" i="19"/>
  <c r="BE84" i="19"/>
  <c r="BF84" i="19"/>
  <c r="BG84" i="19"/>
  <c r="BH84" i="19"/>
  <c r="B85" i="19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K85" i="19"/>
  <c r="BD85" i="19"/>
  <c r="BE85" i="19"/>
  <c r="BF85" i="19"/>
  <c r="BG85" i="19"/>
  <c r="BH85" i="19"/>
  <c r="K86" i="19"/>
  <c r="BD86" i="19"/>
  <c r="BE86" i="19"/>
  <c r="BF86" i="19"/>
  <c r="BG86" i="19"/>
  <c r="BH86" i="19"/>
  <c r="BE87" i="19"/>
  <c r="BF87" i="19"/>
  <c r="BG87" i="19"/>
  <c r="BH87" i="19"/>
  <c r="BE88" i="19"/>
  <c r="BF88" i="19"/>
  <c r="BG88" i="19"/>
  <c r="BH88" i="19"/>
  <c r="BE89" i="19"/>
  <c r="BF89" i="19"/>
  <c r="BG89" i="19"/>
  <c r="BH89" i="19"/>
  <c r="BE90" i="19"/>
  <c r="BF90" i="19"/>
  <c r="BG90" i="19"/>
  <c r="BH90" i="19"/>
  <c r="BE91" i="19"/>
  <c r="BF91" i="19"/>
  <c r="BG91" i="19"/>
  <c r="BH91" i="19"/>
  <c r="BE92" i="19"/>
  <c r="BF92" i="19"/>
  <c r="BG92" i="19"/>
  <c r="BH92" i="19"/>
  <c r="BE93" i="19"/>
  <c r="BF93" i="19"/>
  <c r="BG93" i="19"/>
  <c r="BH93" i="19"/>
  <c r="BE94" i="19"/>
  <c r="BF94" i="19"/>
  <c r="BG94" i="19"/>
  <c r="BH94" i="19"/>
  <c r="BE95" i="19"/>
  <c r="BF95" i="19"/>
  <c r="BG95" i="19"/>
  <c r="BH95" i="19"/>
  <c r="BE96" i="19"/>
  <c r="BF96" i="19"/>
  <c r="BG96" i="19"/>
  <c r="BH96" i="19"/>
  <c r="BE97" i="19"/>
  <c r="BF97" i="19"/>
  <c r="BG97" i="19"/>
  <c r="BH97" i="19"/>
  <c r="BE98" i="19"/>
  <c r="BF98" i="19"/>
  <c r="BG98" i="19"/>
  <c r="BH98" i="19"/>
  <c r="BE99" i="19"/>
  <c r="BF99" i="19"/>
  <c r="BG99" i="19"/>
  <c r="BH99" i="19"/>
  <c r="BE100" i="19"/>
  <c r="BF100" i="19"/>
  <c r="BG100" i="19"/>
  <c r="BH100" i="19"/>
  <c r="BE101" i="19"/>
  <c r="BF101" i="19"/>
  <c r="BG101" i="19"/>
  <c r="BH101" i="19"/>
  <c r="BE102" i="19"/>
  <c r="BF102" i="19"/>
  <c r="BG102" i="19"/>
  <c r="BH102" i="19"/>
  <c r="BE103" i="19"/>
  <c r="BF103" i="19"/>
  <c r="BG103" i="19"/>
  <c r="BH103" i="19"/>
  <c r="BE104" i="19"/>
  <c r="BF104" i="19"/>
  <c r="BG104" i="19"/>
  <c r="BH104" i="19"/>
  <c r="BE105" i="19"/>
  <c r="BF105" i="19"/>
  <c r="BG105" i="19"/>
  <c r="BH105" i="19"/>
  <c r="BE106" i="19"/>
  <c r="BF106" i="19"/>
  <c r="BG106" i="19"/>
  <c r="BH106" i="19"/>
  <c r="BE107" i="19"/>
  <c r="BF107" i="19"/>
  <c r="BG107" i="19"/>
  <c r="BH107" i="19"/>
  <c r="BE108" i="19"/>
  <c r="BF108" i="19"/>
  <c r="BG108" i="19"/>
  <c r="BH108" i="19"/>
  <c r="BE109" i="19"/>
  <c r="BF109" i="19"/>
  <c r="BG109" i="19"/>
  <c r="BH109" i="19"/>
  <c r="BE110" i="19"/>
  <c r="BF110" i="19"/>
  <c r="BG110" i="19"/>
  <c r="BH110" i="19"/>
  <c r="BE111" i="19"/>
  <c r="BF111" i="19"/>
  <c r="BG111" i="19"/>
  <c r="BH111" i="19"/>
  <c r="BE112" i="19"/>
  <c r="BF112" i="19"/>
  <c r="BG112" i="19"/>
  <c r="BH112" i="19"/>
  <c r="BE113" i="19"/>
  <c r="BF113" i="19"/>
  <c r="BG113" i="19"/>
  <c r="BH113" i="19"/>
  <c r="BE114" i="19"/>
  <c r="BF114" i="19"/>
  <c r="BG114" i="19"/>
  <c r="BH114" i="19"/>
  <c r="BE115" i="19"/>
  <c r="BF115" i="19"/>
  <c r="BG115" i="19"/>
  <c r="BH115" i="19"/>
  <c r="BE116" i="19"/>
  <c r="BF116" i="19"/>
  <c r="BG116" i="19"/>
  <c r="BH116" i="19"/>
  <c r="K117" i="19"/>
  <c r="BF117" i="19"/>
  <c r="BG117" i="19"/>
  <c r="BH117" i="19"/>
  <c r="K118" i="19"/>
  <c r="Q118" i="19"/>
  <c r="BD118" i="19"/>
  <c r="BE118" i="19"/>
  <c r="BF118" i="19"/>
  <c r="BG118" i="19"/>
  <c r="BH118" i="19"/>
  <c r="K119" i="19"/>
  <c r="Q119" i="19"/>
  <c r="U119" i="19"/>
  <c r="AA119" i="19"/>
  <c r="BD119" i="19"/>
  <c r="BF119" i="19"/>
  <c r="BG119" i="19"/>
  <c r="BH119" i="19"/>
  <c r="K120" i="19"/>
  <c r="BF120" i="19"/>
  <c r="BG120" i="19"/>
  <c r="BH120" i="19"/>
  <c r="K121" i="19"/>
  <c r="BF121" i="19"/>
  <c r="BG121" i="19"/>
  <c r="BH121" i="19"/>
  <c r="K122" i="19"/>
  <c r="BF122" i="19"/>
  <c r="BG122" i="19"/>
  <c r="BH122" i="19"/>
  <c r="K123" i="19"/>
  <c r="BF123" i="19"/>
  <c r="BG123" i="19"/>
  <c r="BH123" i="19"/>
  <c r="K124" i="19"/>
  <c r="BD124" i="19"/>
  <c r="BF124" i="19"/>
  <c r="BG124" i="19"/>
  <c r="BH124" i="19"/>
  <c r="K125" i="19"/>
  <c r="Q125" i="19"/>
  <c r="U125" i="19"/>
  <c r="AA125" i="19"/>
  <c r="BF125" i="19"/>
  <c r="BG125" i="19"/>
  <c r="BH125" i="19"/>
  <c r="K126" i="19"/>
  <c r="Q126" i="19"/>
  <c r="U126" i="19"/>
  <c r="BD126" i="19"/>
  <c r="BF126" i="19"/>
  <c r="BG126" i="19"/>
  <c r="BH126" i="19"/>
  <c r="K127" i="19"/>
  <c r="Q127" i="19"/>
  <c r="U127" i="19"/>
  <c r="BD127" i="19"/>
  <c r="BF127" i="19"/>
  <c r="BG127" i="19"/>
  <c r="BH127" i="19"/>
  <c r="K128" i="19"/>
  <c r="Q128" i="19"/>
  <c r="U128" i="19"/>
  <c r="BD128" i="19"/>
  <c r="BF128" i="19"/>
  <c r="BG128" i="19"/>
  <c r="BH128" i="19"/>
  <c r="K129" i="19"/>
  <c r="BD129" i="19"/>
  <c r="BF129" i="19"/>
  <c r="BG129" i="19"/>
  <c r="BH129" i="19"/>
  <c r="K130" i="19"/>
  <c r="BD130" i="19"/>
  <c r="BF130" i="19"/>
  <c r="BG130" i="19"/>
  <c r="BH130" i="19"/>
  <c r="K131" i="19"/>
  <c r="BD131" i="19"/>
  <c r="BF131" i="19"/>
  <c r="BG131" i="19"/>
  <c r="BH131" i="19"/>
  <c r="K132" i="19"/>
  <c r="BD132" i="19"/>
  <c r="BF132" i="19"/>
  <c r="BG132" i="19"/>
  <c r="BH132" i="19"/>
  <c r="K133" i="19"/>
  <c r="BD133" i="19"/>
  <c r="BE133" i="19"/>
  <c r="BG133" i="19"/>
  <c r="K134" i="19"/>
  <c r="BD134" i="19"/>
  <c r="BE134" i="19"/>
  <c r="BG134" i="19"/>
  <c r="K135" i="19"/>
  <c r="BD135" i="19"/>
  <c r="BE135" i="19"/>
  <c r="BG135" i="19"/>
  <c r="K136" i="19"/>
  <c r="BD136" i="19"/>
  <c r="BE136" i="19"/>
  <c r="BG136" i="19"/>
  <c r="K137" i="19"/>
  <c r="BD137" i="19"/>
  <c r="BE137" i="19"/>
  <c r="BG137" i="19"/>
  <c r="K138" i="19"/>
  <c r="BD138" i="19"/>
  <c r="BE138" i="19"/>
  <c r="BG138" i="19"/>
  <c r="K139" i="19"/>
  <c r="BD139" i="19"/>
  <c r="BE139" i="19"/>
  <c r="BG139" i="19"/>
  <c r="K140" i="19"/>
  <c r="BD140" i="19"/>
  <c r="BE140" i="19"/>
  <c r="BG140" i="19"/>
  <c r="K141" i="19"/>
  <c r="BD141" i="19"/>
  <c r="BE141" i="19"/>
  <c r="BG141" i="19"/>
  <c r="K142" i="19"/>
  <c r="BD142" i="19"/>
  <c r="BE142" i="19"/>
  <c r="BG142" i="19"/>
  <c r="K143" i="19"/>
  <c r="BD143" i="19"/>
  <c r="BE143" i="19"/>
  <c r="BG143" i="19"/>
  <c r="K144" i="19"/>
  <c r="BD144" i="19"/>
  <c r="BE144" i="19"/>
  <c r="BG144" i="19"/>
  <c r="K145" i="19"/>
  <c r="BD145" i="19"/>
  <c r="BE145" i="19"/>
  <c r="BG145" i="19"/>
  <c r="K146" i="19"/>
  <c r="BD146" i="19"/>
  <c r="BE146" i="19"/>
  <c r="BG146" i="19"/>
  <c r="K147" i="19"/>
  <c r="BD147" i="19"/>
  <c r="BE147" i="19"/>
  <c r="BG147" i="19"/>
  <c r="K148" i="19"/>
  <c r="BD148" i="19"/>
  <c r="BE148" i="19"/>
  <c r="BG148" i="19"/>
  <c r="K149" i="19"/>
  <c r="BD149" i="19"/>
  <c r="BE149" i="19"/>
  <c r="BG149" i="19"/>
  <c r="K150" i="19"/>
  <c r="BD150" i="19"/>
  <c r="BE150" i="19"/>
  <c r="BG150" i="19"/>
  <c r="K151" i="19"/>
  <c r="BD151" i="19"/>
  <c r="BE151" i="19"/>
  <c r="BG151" i="19"/>
  <c r="K152" i="19"/>
  <c r="BD152" i="19"/>
  <c r="BE152" i="19"/>
  <c r="BG152" i="19"/>
  <c r="K153" i="19"/>
  <c r="Q153" i="19"/>
  <c r="BD153" i="19"/>
  <c r="BE153" i="19"/>
  <c r="BF153" i="19"/>
  <c r="BG153" i="19"/>
  <c r="BH153" i="19"/>
  <c r="K154" i="19"/>
  <c r="Q154" i="19"/>
  <c r="AA154" i="19"/>
  <c r="BD154" i="19"/>
  <c r="BE154" i="19"/>
  <c r="BF154" i="19"/>
  <c r="BG154" i="19"/>
  <c r="BH154" i="19"/>
  <c r="K155" i="19"/>
  <c r="Q155" i="19"/>
  <c r="U155" i="19"/>
  <c r="AA155" i="19"/>
  <c r="BD155" i="19"/>
  <c r="BE155" i="19"/>
  <c r="BF155" i="19"/>
  <c r="BG155" i="19"/>
  <c r="BH155" i="19"/>
  <c r="K156" i="19"/>
  <c r="Q156" i="19"/>
  <c r="BD156" i="19"/>
  <c r="BE156" i="19"/>
  <c r="BF156" i="19"/>
  <c r="BG156" i="19"/>
  <c r="BH156" i="19"/>
  <c r="K157" i="19"/>
  <c r="Q157" i="19"/>
  <c r="U157" i="19"/>
  <c r="AA157" i="19"/>
  <c r="BD157" i="19"/>
  <c r="BE157" i="19"/>
  <c r="BF157" i="19"/>
  <c r="BG157" i="19"/>
  <c r="BH157" i="19"/>
  <c r="K158" i="19"/>
  <c r="Q158" i="19"/>
  <c r="U158" i="19"/>
  <c r="AA158" i="19"/>
  <c r="BD158" i="19"/>
  <c r="BF158" i="19"/>
  <c r="BG158" i="19"/>
  <c r="BH158" i="19"/>
  <c r="K159" i="19"/>
  <c r="Q159" i="19"/>
  <c r="U159" i="19"/>
  <c r="AA159" i="19"/>
  <c r="BD159" i="19"/>
  <c r="BF159" i="19"/>
  <c r="BG159" i="19"/>
  <c r="BH159" i="19"/>
  <c r="K160" i="19"/>
  <c r="Q160" i="19"/>
  <c r="U160" i="19"/>
  <c r="BE160" i="19"/>
  <c r="BF160" i="19"/>
  <c r="BG160" i="19"/>
  <c r="BH160" i="19"/>
  <c r="K161" i="19"/>
  <c r="Q161" i="19"/>
  <c r="U161" i="19"/>
  <c r="AA161" i="19"/>
  <c r="BD161" i="19"/>
  <c r="BE161" i="19"/>
  <c r="BF161" i="19"/>
  <c r="BG161" i="19"/>
  <c r="BH161" i="19"/>
  <c r="K162" i="19"/>
  <c r="Q162" i="19"/>
  <c r="U162" i="19"/>
  <c r="AA162" i="19"/>
  <c r="BD162" i="19"/>
  <c r="BE162" i="19"/>
  <c r="BF162" i="19"/>
  <c r="BG162" i="19"/>
  <c r="BH162" i="19"/>
  <c r="K163" i="19"/>
  <c r="Q163" i="19"/>
  <c r="U163" i="19"/>
  <c r="AA163" i="19"/>
  <c r="BD163" i="19"/>
  <c r="BF163" i="19"/>
  <c r="BG163" i="19"/>
  <c r="BH163" i="19"/>
  <c r="K164" i="19"/>
  <c r="Q164" i="19"/>
  <c r="U164" i="19"/>
  <c r="AA164" i="19"/>
  <c r="BD164" i="19"/>
  <c r="BF164" i="19"/>
  <c r="BG164" i="19"/>
  <c r="BH164" i="19"/>
  <c r="K165" i="19"/>
  <c r="Q165" i="19"/>
  <c r="U165" i="19"/>
  <c r="AA165" i="19"/>
  <c r="BD165" i="19"/>
  <c r="BF165" i="19"/>
  <c r="BG165" i="19"/>
  <c r="BH165" i="19"/>
  <c r="K166" i="19"/>
  <c r="Q166" i="19"/>
  <c r="U166" i="19"/>
  <c r="AA166" i="19"/>
  <c r="BD166" i="19"/>
  <c r="BF166" i="19"/>
  <c r="BG166" i="19"/>
  <c r="BH166" i="19"/>
  <c r="K167" i="19"/>
  <c r="Q167" i="19"/>
  <c r="U167" i="19"/>
  <c r="BD167" i="19"/>
  <c r="BF167" i="19"/>
  <c r="BG167" i="19"/>
  <c r="BH167" i="19"/>
  <c r="K168" i="19"/>
  <c r="Q168" i="19"/>
  <c r="U168" i="19"/>
  <c r="BD168" i="19"/>
  <c r="BF168" i="19"/>
  <c r="BG168" i="19"/>
  <c r="BH168" i="19"/>
  <c r="K169" i="19"/>
  <c r="Q169" i="19"/>
  <c r="U169" i="19"/>
  <c r="AA169" i="19"/>
  <c r="BD169" i="19"/>
  <c r="BF169" i="19"/>
  <c r="BG169" i="19"/>
  <c r="BH169" i="19"/>
  <c r="K170" i="19"/>
  <c r="Q170" i="19"/>
  <c r="U170" i="19"/>
  <c r="AA170" i="19"/>
  <c r="BD170" i="19"/>
  <c r="BF170" i="19"/>
  <c r="BG170" i="19"/>
  <c r="BH170" i="19"/>
  <c r="K171" i="19"/>
  <c r="Q171" i="19"/>
  <c r="U171" i="19"/>
  <c r="AA171" i="19"/>
  <c r="BD171" i="19"/>
  <c r="BF171" i="19"/>
  <c r="BG171" i="19"/>
  <c r="BH171" i="19"/>
  <c r="K172" i="19"/>
  <c r="Q172" i="19"/>
  <c r="U172" i="19"/>
  <c r="AA172" i="19"/>
  <c r="BD172" i="19"/>
  <c r="BF172" i="19"/>
  <c r="BG172" i="19"/>
  <c r="BH172" i="19"/>
  <c r="K173" i="19"/>
  <c r="Q173" i="19"/>
  <c r="U173" i="19"/>
  <c r="AA173" i="19"/>
  <c r="BD173" i="19"/>
  <c r="BF173" i="19"/>
  <c r="BG173" i="19"/>
  <c r="BH173" i="19"/>
  <c r="K174" i="19"/>
  <c r="BD174" i="19"/>
  <c r="BE174" i="19"/>
  <c r="BF174" i="19"/>
  <c r="BG174" i="19"/>
  <c r="BH174" i="19"/>
  <c r="B175" i="19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K175" i="19"/>
  <c r="BD175" i="19"/>
  <c r="BE175" i="19"/>
  <c r="BF175" i="19"/>
  <c r="BG175" i="19"/>
  <c r="BH175" i="19"/>
  <c r="K176" i="19"/>
  <c r="BD176" i="19"/>
  <c r="BE176" i="19"/>
  <c r="BF176" i="19"/>
  <c r="BG176" i="19"/>
  <c r="BH176" i="19"/>
  <c r="K177" i="19"/>
  <c r="BD177" i="19"/>
  <c r="BE177" i="19"/>
  <c r="BF177" i="19"/>
  <c r="BG177" i="19"/>
  <c r="BH177" i="19"/>
  <c r="K178" i="19"/>
  <c r="BD178" i="19"/>
  <c r="BE178" i="19"/>
  <c r="BF178" i="19"/>
  <c r="BG178" i="19"/>
  <c r="BH178" i="19"/>
  <c r="K179" i="19"/>
  <c r="BD179" i="19"/>
  <c r="BE179" i="19"/>
  <c r="BF179" i="19"/>
  <c r="BG179" i="19"/>
  <c r="BH179" i="19"/>
  <c r="K180" i="19"/>
  <c r="BD180" i="19"/>
  <c r="BE180" i="19"/>
  <c r="BF180" i="19"/>
  <c r="BG180" i="19"/>
  <c r="BH180" i="19"/>
  <c r="K181" i="19"/>
  <c r="BD181" i="19"/>
  <c r="BE181" i="19"/>
  <c r="BF181" i="19"/>
  <c r="BG181" i="19"/>
  <c r="BH181" i="19"/>
  <c r="K182" i="19"/>
  <c r="BD182" i="19"/>
  <c r="BE182" i="19"/>
  <c r="BF182" i="19"/>
  <c r="BG182" i="19"/>
  <c r="BH182" i="19"/>
  <c r="K183" i="19"/>
  <c r="BD183" i="19"/>
  <c r="BE183" i="19"/>
  <c r="BF183" i="19"/>
  <c r="BG183" i="19"/>
  <c r="BH183" i="19"/>
  <c r="K184" i="19"/>
  <c r="BD184" i="19"/>
  <c r="BE184" i="19"/>
  <c r="BF184" i="19"/>
  <c r="BG184" i="19"/>
  <c r="BH184" i="19"/>
  <c r="K185" i="19"/>
  <c r="BD185" i="19"/>
  <c r="BE185" i="19"/>
  <c r="BF185" i="19"/>
  <c r="BG185" i="19"/>
  <c r="BH185" i="19"/>
  <c r="K186" i="19"/>
  <c r="BD186" i="19"/>
  <c r="BE186" i="19"/>
  <c r="BF186" i="19"/>
  <c r="BG186" i="19"/>
  <c r="BH186" i="19"/>
  <c r="K187" i="19"/>
  <c r="BD187" i="19"/>
  <c r="BE187" i="19"/>
  <c r="BF187" i="19"/>
  <c r="BG187" i="19"/>
  <c r="BH187" i="19"/>
  <c r="K188" i="19"/>
  <c r="BD188" i="19"/>
  <c r="BE188" i="19"/>
  <c r="BF188" i="19"/>
  <c r="BG188" i="19"/>
  <c r="BH188" i="19"/>
  <c r="K189" i="19"/>
  <c r="BD189" i="19"/>
  <c r="BE189" i="19"/>
  <c r="BF189" i="19"/>
  <c r="BG189" i="19"/>
  <c r="BH189" i="19"/>
  <c r="K190" i="19"/>
  <c r="BD190" i="19"/>
  <c r="BE190" i="19"/>
  <c r="BF190" i="19"/>
  <c r="BG190" i="19"/>
  <c r="BH190" i="19"/>
  <c r="K191" i="19"/>
  <c r="Q191" i="19"/>
  <c r="U191" i="19"/>
  <c r="BE191" i="19"/>
  <c r="BF191" i="19"/>
  <c r="BG191" i="19"/>
  <c r="BH191" i="19"/>
  <c r="K192" i="19"/>
  <c r="Q192" i="19"/>
  <c r="U192" i="19"/>
  <c r="BD192" i="19"/>
  <c r="BE192" i="19"/>
  <c r="BF192" i="19"/>
  <c r="BG192" i="19"/>
  <c r="BH192" i="19"/>
  <c r="K193" i="19"/>
  <c r="Q193" i="19"/>
  <c r="U193" i="19"/>
  <c r="BD193" i="19"/>
  <c r="BE193" i="19"/>
  <c r="BF193" i="19"/>
  <c r="BG193" i="19"/>
  <c r="BH193" i="19"/>
  <c r="K194" i="19"/>
  <c r="Q194" i="19"/>
  <c r="U194" i="19"/>
  <c r="BE194" i="19"/>
  <c r="BF194" i="19"/>
  <c r="BG194" i="19"/>
  <c r="BH194" i="19"/>
  <c r="K195" i="19"/>
  <c r="Q195" i="19"/>
  <c r="U195" i="19"/>
  <c r="BE195" i="19"/>
  <c r="BF195" i="19"/>
  <c r="BG195" i="19"/>
  <c r="BH195" i="19"/>
  <c r="BD196" i="19"/>
  <c r="BE196" i="19"/>
  <c r="K197" i="19"/>
  <c r="Q197" i="19"/>
  <c r="U197" i="19"/>
  <c r="AA197" i="19"/>
  <c r="BD197" i="19"/>
  <c r="BE197" i="19"/>
  <c r="BF197" i="19"/>
  <c r="BG197" i="19"/>
  <c r="BH197" i="19"/>
  <c r="K198" i="19"/>
  <c r="Q198" i="19"/>
  <c r="U198" i="19"/>
  <c r="BF198" i="19"/>
  <c r="BG198" i="19"/>
  <c r="BH198" i="19"/>
  <c r="K199" i="19"/>
  <c r="Q199" i="19"/>
  <c r="U199" i="19"/>
  <c r="AA199" i="19"/>
  <c r="BD199" i="19"/>
  <c r="BF199" i="19"/>
  <c r="BG199" i="19"/>
  <c r="BH199" i="19"/>
  <c r="K200" i="19"/>
  <c r="Q200" i="19"/>
  <c r="U200" i="19"/>
  <c r="BF200" i="19"/>
  <c r="BG200" i="19"/>
  <c r="BH200" i="19"/>
  <c r="K201" i="19"/>
  <c r="Q201" i="19"/>
  <c r="U201" i="19"/>
  <c r="BD201" i="19"/>
  <c r="BE201" i="19"/>
  <c r="BF201" i="19"/>
  <c r="BG201" i="19"/>
  <c r="BH201" i="19"/>
  <c r="K202" i="19"/>
  <c r="Q202" i="19"/>
  <c r="U202" i="19"/>
  <c r="BD202" i="19"/>
  <c r="BF202" i="19"/>
  <c r="BG202" i="19"/>
  <c r="BH202" i="19"/>
  <c r="K203" i="19"/>
  <c r="Q203" i="19"/>
  <c r="U203" i="19"/>
  <c r="BF203" i="19"/>
  <c r="BG203" i="19"/>
  <c r="BH203" i="19"/>
  <c r="K204" i="19"/>
  <c r="Q204" i="19"/>
  <c r="U204" i="19"/>
  <c r="BF204" i="19"/>
  <c r="BG204" i="19"/>
  <c r="BH204" i="19"/>
  <c r="K205" i="19"/>
  <c r="Q205" i="19"/>
  <c r="U205" i="19"/>
  <c r="BD205" i="19"/>
  <c r="BF205" i="19"/>
  <c r="BG205" i="19"/>
  <c r="BH205" i="19"/>
  <c r="K206" i="19"/>
  <c r="Q206" i="19"/>
  <c r="U206" i="19"/>
  <c r="BD206" i="19"/>
  <c r="BF206" i="19"/>
  <c r="BG206" i="19"/>
  <c r="BH206" i="19"/>
  <c r="K207" i="19"/>
  <c r="Q207" i="19"/>
  <c r="U207" i="19"/>
  <c r="BD207" i="19"/>
  <c r="BF207" i="19"/>
  <c r="BG207" i="19"/>
  <c r="BH207" i="19"/>
  <c r="K208" i="19"/>
  <c r="Q208" i="19"/>
  <c r="U208" i="19"/>
  <c r="BD208" i="19"/>
  <c r="BF208" i="19"/>
  <c r="BG208" i="19"/>
  <c r="BH208" i="19"/>
  <c r="K209" i="19"/>
  <c r="Q209" i="19"/>
  <c r="U209" i="19"/>
  <c r="BD209" i="19"/>
  <c r="BF209" i="19"/>
  <c r="BG209" i="19"/>
  <c r="BH209" i="19"/>
  <c r="K210" i="19"/>
  <c r="Q210" i="19"/>
  <c r="U210" i="19"/>
  <c r="AA210" i="19"/>
  <c r="BD210" i="19"/>
  <c r="BF210" i="19"/>
  <c r="BG210" i="19"/>
  <c r="BH210" i="19"/>
  <c r="K211" i="19"/>
  <c r="Q211" i="19"/>
  <c r="U211" i="19"/>
  <c r="BD211" i="19"/>
  <c r="BF211" i="19"/>
  <c r="BG211" i="19"/>
  <c r="BH211" i="19"/>
  <c r="K212" i="19"/>
  <c r="Q212" i="19"/>
  <c r="U212" i="19"/>
  <c r="BD212" i="19"/>
  <c r="BF212" i="19"/>
  <c r="BG212" i="19"/>
  <c r="BH212" i="19"/>
  <c r="K213" i="19"/>
  <c r="Q213" i="19"/>
  <c r="U213" i="19"/>
  <c r="BD213" i="19"/>
  <c r="BF213" i="19"/>
  <c r="BG213" i="19"/>
  <c r="BH213" i="19"/>
  <c r="K214" i="19"/>
  <c r="Q214" i="19"/>
  <c r="U214" i="19"/>
  <c r="BD214" i="19"/>
  <c r="BF214" i="19"/>
  <c r="BG214" i="19"/>
  <c r="BH214" i="19"/>
  <c r="K215" i="19"/>
  <c r="Q215" i="19"/>
  <c r="U215" i="19"/>
  <c r="BD215" i="19"/>
  <c r="BF215" i="19"/>
  <c r="BG215" i="19"/>
  <c r="BH215" i="19"/>
  <c r="K216" i="19"/>
  <c r="Q216" i="19"/>
  <c r="U216" i="19"/>
  <c r="BD216" i="19"/>
  <c r="BF216" i="19"/>
  <c r="BG216" i="19"/>
  <c r="BH216" i="19"/>
  <c r="BD217" i="19"/>
  <c r="BG217" i="19"/>
  <c r="BD218" i="19"/>
  <c r="BG218" i="19"/>
  <c r="BD219" i="19"/>
  <c r="BG219" i="19"/>
  <c r="BD220" i="19"/>
  <c r="BG220" i="19"/>
  <c r="BD221" i="19"/>
  <c r="BG221" i="19"/>
  <c r="K222" i="19"/>
  <c r="BD222" i="19"/>
  <c r="BE222" i="19"/>
  <c r="K223" i="19"/>
  <c r="Q223" i="19"/>
  <c r="U223" i="19"/>
  <c r="AA223" i="19"/>
  <c r="BE223" i="19"/>
  <c r="BF223" i="19"/>
  <c r="BG223" i="19"/>
  <c r="BH223" i="19"/>
  <c r="K224" i="19"/>
  <c r="BD224" i="19"/>
  <c r="BE224" i="19"/>
  <c r="BF224" i="19"/>
  <c r="K225" i="19"/>
  <c r="AA225" i="19"/>
  <c r="BD225" i="19"/>
  <c r="BF225" i="19"/>
  <c r="BG225" i="19"/>
  <c r="BH225" i="19"/>
  <c r="K226" i="19"/>
  <c r="Q226" i="19"/>
  <c r="U226" i="19"/>
  <c r="AA226" i="19"/>
  <c r="BD226" i="19"/>
  <c r="BF226" i="19"/>
  <c r="BG226" i="19"/>
  <c r="BH226" i="19"/>
  <c r="K229" i="19"/>
  <c r="Q229" i="19"/>
  <c r="U229" i="19"/>
  <c r="BD229" i="19"/>
  <c r="BF229" i="19"/>
  <c r="BG229" i="19"/>
  <c r="BH229" i="19"/>
  <c r="K230" i="19"/>
  <c r="AA230" i="19"/>
  <c r="BF230" i="19"/>
  <c r="BG230" i="19"/>
  <c r="BH230" i="19"/>
  <c r="U231" i="19"/>
  <c r="W231" i="19"/>
  <c r="BD231" i="19"/>
  <c r="K232" i="19"/>
  <c r="BF232" i="19"/>
  <c r="BG232" i="19"/>
  <c r="BH232" i="19"/>
  <c r="BD235" i="19"/>
  <c r="BD236" i="19"/>
  <c r="K237" i="19"/>
  <c r="Q237" i="19"/>
  <c r="U237" i="19"/>
  <c r="AA237" i="19"/>
  <c r="BD237" i="19"/>
  <c r="BE237" i="19"/>
  <c r="BF237" i="19"/>
  <c r="BG237" i="19"/>
  <c r="BH237" i="19"/>
  <c r="K238" i="19"/>
  <c r="Q238" i="19"/>
  <c r="U238" i="19"/>
  <c r="AA238" i="19"/>
  <c r="BD238" i="19"/>
  <c r="BE238" i="19"/>
  <c r="BF238" i="19"/>
  <c r="BG238" i="19"/>
  <c r="BH238" i="19"/>
  <c r="K239" i="19"/>
  <c r="Q239" i="19"/>
  <c r="U239" i="19"/>
  <c r="AA239" i="19"/>
  <c r="BD239" i="19"/>
  <c r="BF239" i="19"/>
  <c r="BG239" i="19"/>
  <c r="BH239" i="19"/>
  <c r="K240" i="19"/>
  <c r="Q240" i="19"/>
  <c r="U240" i="19"/>
  <c r="AA240" i="19"/>
  <c r="BD240" i="19"/>
  <c r="BF240" i="19"/>
  <c r="BG240" i="19"/>
  <c r="BH240" i="19"/>
  <c r="K241" i="19"/>
  <c r="Q241" i="19"/>
  <c r="U241" i="19"/>
  <c r="AA241" i="19"/>
  <c r="BD241" i="19"/>
  <c r="BF241" i="19"/>
  <c r="BG241" i="19"/>
  <c r="BH241" i="19"/>
  <c r="K242" i="19"/>
  <c r="Q242" i="19"/>
  <c r="U242" i="19"/>
  <c r="AA242" i="19"/>
  <c r="BD242" i="19"/>
  <c r="BF242" i="19"/>
  <c r="BG242" i="19"/>
  <c r="BH242" i="19"/>
  <c r="K243" i="19"/>
  <c r="Q243" i="19"/>
  <c r="U243" i="19"/>
  <c r="AA243" i="19"/>
  <c r="BF243" i="19"/>
  <c r="BG243" i="19"/>
  <c r="BH243" i="19"/>
  <c r="BD244" i="19"/>
  <c r="BD245" i="19"/>
  <c r="K246" i="19"/>
  <c r="Q246" i="19"/>
  <c r="U246" i="19"/>
  <c r="AA246" i="19"/>
  <c r="BD246" i="19"/>
  <c r="BF246" i="19"/>
  <c r="BG246" i="19"/>
  <c r="BH246" i="19"/>
  <c r="K247" i="19"/>
  <c r="Q247" i="19"/>
  <c r="U247" i="19"/>
  <c r="AA247" i="19"/>
  <c r="BD247" i="19"/>
  <c r="BF247" i="19"/>
  <c r="BG247" i="19"/>
  <c r="BH247" i="19"/>
  <c r="K248" i="19"/>
  <c r="Q248" i="19"/>
  <c r="U248" i="19"/>
  <c r="AA248" i="19"/>
  <c r="BD248" i="19"/>
  <c r="BF248" i="19"/>
  <c r="BG248" i="19"/>
  <c r="BH248" i="19"/>
  <c r="K249" i="19"/>
  <c r="Q249" i="19"/>
  <c r="U249" i="19"/>
  <c r="BD249" i="19"/>
  <c r="BF249" i="19"/>
  <c r="BG249" i="19"/>
  <c r="BH249" i="19"/>
  <c r="K250" i="19"/>
  <c r="Q250" i="19"/>
  <c r="U250" i="19"/>
  <c r="AA250" i="19"/>
  <c r="BD250" i="19"/>
  <c r="BF250" i="19"/>
  <c r="BG250" i="19"/>
  <c r="BH250" i="19"/>
  <c r="K251" i="19"/>
  <c r="Q251" i="19"/>
  <c r="U251" i="19"/>
  <c r="AA251" i="19"/>
  <c r="BD251" i="19"/>
  <c r="BF251" i="19"/>
  <c r="BG251" i="19"/>
  <c r="BH251" i="19"/>
  <c r="B256" i="19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67" i="19" s="1"/>
  <c r="B268" i="19" s="1"/>
  <c r="B269" i="19" s="1"/>
  <c r="K256" i="19"/>
  <c r="BD256" i="19"/>
  <c r="BE256" i="19"/>
  <c r="BF256" i="19"/>
  <c r="BG256" i="19"/>
  <c r="BH256" i="19"/>
  <c r="K257" i="19"/>
  <c r="BD257" i="19"/>
  <c r="BE257" i="19"/>
  <c r="BF257" i="19"/>
  <c r="BG257" i="19"/>
  <c r="BH257" i="19"/>
  <c r="K258" i="19"/>
  <c r="BD258" i="19"/>
  <c r="BE258" i="19"/>
  <c r="BF258" i="19"/>
  <c r="BG258" i="19"/>
  <c r="BH258" i="19"/>
  <c r="K259" i="19"/>
  <c r="BD259" i="19"/>
  <c r="BE259" i="19"/>
  <c r="BF259" i="19"/>
  <c r="BG259" i="19"/>
  <c r="BH259" i="19"/>
  <c r="K260" i="19"/>
  <c r="BD260" i="19"/>
  <c r="BE260" i="19"/>
  <c r="BF260" i="19"/>
  <c r="BG260" i="19"/>
  <c r="BH260" i="19"/>
  <c r="K261" i="19"/>
  <c r="BD261" i="19"/>
  <c r="BE261" i="19"/>
  <c r="BF261" i="19"/>
  <c r="BG261" i="19"/>
  <c r="BH261" i="19"/>
  <c r="K262" i="19"/>
  <c r="BD262" i="19"/>
  <c r="BE262" i="19"/>
  <c r="BF262" i="19"/>
  <c r="BG262" i="19"/>
  <c r="BH262" i="19"/>
  <c r="K263" i="19"/>
  <c r="BD263" i="19"/>
  <c r="BE263" i="19"/>
  <c r="BF263" i="19"/>
  <c r="BG263" i="19"/>
  <c r="BH263" i="19"/>
  <c r="K264" i="19"/>
  <c r="BD264" i="19"/>
  <c r="BE264" i="19"/>
  <c r="BF264" i="19"/>
  <c r="BG264" i="19"/>
  <c r="BH264" i="19"/>
  <c r="K265" i="19"/>
  <c r="BD265" i="19"/>
  <c r="BE265" i="19"/>
  <c r="BF265" i="19"/>
  <c r="BG265" i="19"/>
  <c r="BH265" i="19"/>
  <c r="K266" i="19"/>
  <c r="BD266" i="19"/>
  <c r="BE266" i="19"/>
  <c r="BF266" i="19"/>
  <c r="BG266" i="19"/>
  <c r="BH266" i="19"/>
  <c r="K267" i="19"/>
  <c r="BD267" i="19"/>
  <c r="BE267" i="19"/>
  <c r="BF267" i="19"/>
  <c r="BG267" i="19"/>
  <c r="BH267" i="19"/>
  <c r="K268" i="19"/>
  <c r="BD268" i="19"/>
  <c r="BE268" i="19"/>
  <c r="BF268" i="19"/>
  <c r="BG268" i="19"/>
  <c r="BH268" i="19"/>
  <c r="K269" i="19"/>
  <c r="BD269" i="19"/>
  <c r="BE269" i="19"/>
  <c r="BF269" i="19"/>
  <c r="BG269" i="19"/>
  <c r="BH269" i="19"/>
  <c r="B270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M283" i="19"/>
  <c r="M5" i="19" s="1"/>
  <c r="K284" i="19"/>
  <c r="K285" i="19"/>
  <c r="K286" i="19"/>
  <c r="K287" i="19"/>
  <c r="K288" i="19"/>
  <c r="K289" i="19"/>
  <c r="K290" i="19"/>
  <c r="K291" i="19"/>
  <c r="K292" i="19"/>
  <c r="K293" i="19"/>
  <c r="Q293" i="19"/>
  <c r="BD293" i="19"/>
  <c r="BE293" i="19"/>
  <c r="BF293" i="19"/>
  <c r="BG293" i="19"/>
  <c r="BH293" i="19"/>
  <c r="K294" i="19"/>
  <c r="Q294" i="19"/>
  <c r="BD294" i="19"/>
  <c r="BF294" i="19"/>
  <c r="BG294" i="19"/>
  <c r="BH294" i="19"/>
  <c r="K295" i="19"/>
  <c r="Q295" i="19"/>
  <c r="U295" i="19"/>
  <c r="BD295" i="19"/>
  <c r="BE295" i="19"/>
  <c r="BF295" i="19"/>
  <c r="BG295" i="19"/>
  <c r="BH295" i="19"/>
  <c r="K296" i="19"/>
  <c r="Q296" i="19"/>
  <c r="U296" i="19"/>
  <c r="BD296" i="19"/>
  <c r="BF296" i="19"/>
  <c r="BG296" i="19"/>
  <c r="BH296" i="19"/>
  <c r="BD297" i="19"/>
  <c r="BF297" i="19"/>
  <c r="BG297" i="19"/>
  <c r="BH297" i="19"/>
  <c r="K298" i="19"/>
  <c r="Q298" i="19"/>
  <c r="U298" i="19"/>
  <c r="BD298" i="19"/>
  <c r="BF298" i="19"/>
  <c r="BG298" i="19"/>
  <c r="BH298" i="19"/>
  <c r="K299" i="19"/>
  <c r="Q299" i="19"/>
  <c r="U299" i="19"/>
  <c r="BD299" i="19"/>
  <c r="BF299" i="19"/>
  <c r="BG299" i="19"/>
  <c r="BH299" i="19"/>
  <c r="K300" i="19"/>
  <c r="Q300" i="19"/>
  <c r="U300" i="19"/>
  <c r="BD300" i="19"/>
  <c r="BF300" i="19"/>
  <c r="BG300" i="19"/>
  <c r="BH300" i="19"/>
  <c r="K301" i="19"/>
  <c r="Q301" i="19"/>
  <c r="U301" i="19"/>
  <c r="BD301" i="19"/>
  <c r="BF301" i="19"/>
  <c r="BG301" i="19"/>
  <c r="BH301" i="19"/>
  <c r="K302" i="19"/>
  <c r="BD302" i="19"/>
  <c r="BF302" i="19"/>
  <c r="BG302" i="19"/>
  <c r="BH302" i="19"/>
  <c r="K303" i="19"/>
  <c r="BD303" i="19"/>
  <c r="BF303" i="19"/>
  <c r="BG303" i="19"/>
  <c r="BH303" i="19"/>
  <c r="B304" i="19"/>
  <c r="B305" i="19" s="1"/>
  <c r="B306" i="19" s="1"/>
  <c r="B307" i="19" s="1"/>
  <c r="B308" i="19" s="1"/>
  <c r="B309" i="19" s="1"/>
  <c r="B310" i="19" s="1"/>
  <c r="B311" i="19" s="1"/>
  <c r="B312" i="19" s="1"/>
  <c r="B313" i="19" s="1"/>
  <c r="B314" i="19" s="1"/>
  <c r="B315" i="19" s="1"/>
  <c r="K304" i="19"/>
  <c r="Q304" i="19"/>
  <c r="U304" i="19"/>
  <c r="BD304" i="19"/>
  <c r="BE304" i="19"/>
  <c r="BF304" i="19"/>
  <c r="BG304" i="19"/>
  <c r="BH304" i="19"/>
  <c r="K305" i="19"/>
  <c r="Q305" i="19"/>
  <c r="U305" i="19"/>
  <c r="BD305" i="19"/>
  <c r="BE305" i="19"/>
  <c r="BF305" i="19"/>
  <c r="BG305" i="19"/>
  <c r="BH305" i="19"/>
  <c r="K306" i="19"/>
  <c r="Q306" i="19"/>
  <c r="U306" i="19"/>
  <c r="BD306" i="19"/>
  <c r="BE306" i="19"/>
  <c r="BF306" i="19"/>
  <c r="BG306" i="19"/>
  <c r="BH306" i="19"/>
  <c r="K307" i="19"/>
  <c r="Q307" i="19"/>
  <c r="U307" i="19"/>
  <c r="BD307" i="19"/>
  <c r="BE307" i="19"/>
  <c r="BF307" i="19"/>
  <c r="BG307" i="19"/>
  <c r="BH307" i="19"/>
  <c r="K308" i="19"/>
  <c r="Q308" i="19"/>
  <c r="U308" i="19"/>
  <c r="BD308" i="19"/>
  <c r="BE308" i="19"/>
  <c r="BF308" i="19"/>
  <c r="BG308" i="19"/>
  <c r="BH308" i="19"/>
  <c r="K309" i="19"/>
  <c r="Q309" i="19"/>
  <c r="U309" i="19"/>
  <c r="BD309" i="19"/>
  <c r="BE309" i="19"/>
  <c r="BF309" i="19"/>
  <c r="BG309" i="19"/>
  <c r="BH309" i="19"/>
  <c r="K310" i="19"/>
  <c r="Q310" i="19"/>
  <c r="U310" i="19"/>
  <c r="BD310" i="19"/>
  <c r="BE310" i="19"/>
  <c r="BF310" i="19"/>
  <c r="BG310" i="19"/>
  <c r="BH310" i="19"/>
  <c r="K311" i="19"/>
  <c r="Q311" i="19"/>
  <c r="U311" i="19"/>
  <c r="BD311" i="19"/>
  <c r="BE311" i="19"/>
  <c r="BF311" i="19"/>
  <c r="BG311" i="19"/>
  <c r="BH311" i="19"/>
  <c r="K312" i="19"/>
  <c r="Q312" i="19"/>
  <c r="U312" i="19"/>
  <c r="BE312" i="19"/>
  <c r="BF312" i="19"/>
  <c r="BG312" i="19"/>
  <c r="BH312" i="19"/>
  <c r="K313" i="19"/>
  <c r="BD313" i="19"/>
  <c r="BE313" i="19"/>
  <c r="BF313" i="19"/>
  <c r="BG313" i="19"/>
  <c r="BH313" i="19"/>
  <c r="K314" i="19"/>
  <c r="Q314" i="19"/>
  <c r="U314" i="19"/>
  <c r="AA314" i="19"/>
  <c r="BD314" i="19"/>
  <c r="BF314" i="19"/>
  <c r="BG314" i="19"/>
  <c r="BH314" i="19"/>
  <c r="K315" i="19"/>
  <c r="Q315" i="19"/>
  <c r="U315" i="19"/>
  <c r="AA315" i="19"/>
  <c r="BD315" i="19"/>
  <c r="BF315" i="19"/>
  <c r="BG315" i="19"/>
  <c r="BH315" i="19"/>
  <c r="BD316" i="19"/>
  <c r="K317" i="19"/>
  <c r="BD317" i="19"/>
  <c r="BF317" i="19"/>
  <c r="BG317" i="19"/>
  <c r="BH317" i="19"/>
  <c r="K318" i="19"/>
  <c r="Q318" i="19"/>
  <c r="U318" i="19"/>
  <c r="BE318" i="19"/>
  <c r="BF318" i="19"/>
  <c r="BG318" i="19"/>
  <c r="BH318" i="19"/>
  <c r="K319" i="19"/>
  <c r="Q319" i="19"/>
  <c r="U319" i="19"/>
  <c r="AA319" i="19"/>
  <c r="BD319" i="19"/>
  <c r="BE319" i="19"/>
  <c r="BF319" i="19"/>
  <c r="BG319" i="19"/>
  <c r="BH319" i="19"/>
  <c r="K320" i="19"/>
  <c r="U320" i="19"/>
  <c r="BD320" i="19"/>
  <c r="BE320" i="19"/>
  <c r="BF320" i="19"/>
  <c r="BG320" i="19"/>
  <c r="BH320" i="19"/>
  <c r="K321" i="19"/>
  <c r="U321" i="19"/>
  <c r="BE321" i="19"/>
  <c r="BF321" i="19"/>
  <c r="BG321" i="19"/>
  <c r="BH321" i="19"/>
  <c r="K322" i="19"/>
  <c r="Q322" i="19"/>
  <c r="U322" i="19"/>
  <c r="BD322" i="19"/>
  <c r="BF322" i="19"/>
  <c r="BG322" i="19"/>
  <c r="BH322" i="19"/>
  <c r="K323" i="19"/>
  <c r="Q323" i="19"/>
  <c r="U323" i="19"/>
  <c r="AA323" i="19"/>
  <c r="BD323" i="19"/>
  <c r="BF323" i="19"/>
  <c r="BG323" i="19"/>
  <c r="BH323" i="19"/>
  <c r="K324" i="19"/>
  <c r="Q324" i="19"/>
  <c r="U324" i="19"/>
  <c r="BD324" i="19"/>
  <c r="BF324" i="19"/>
  <c r="BG324" i="19"/>
  <c r="BH324" i="19"/>
  <c r="K325" i="19"/>
  <c r="Q325" i="19"/>
  <c r="U325" i="19"/>
  <c r="BD325" i="19"/>
  <c r="BF325" i="19"/>
  <c r="BG325" i="19"/>
  <c r="BH325" i="19"/>
  <c r="K326" i="19"/>
  <c r="Q326" i="19"/>
  <c r="U326" i="19"/>
  <c r="BD326" i="19"/>
  <c r="BF326" i="19"/>
  <c r="BG326" i="19"/>
  <c r="BH326" i="19"/>
  <c r="K327" i="19"/>
  <c r="Q327" i="19"/>
  <c r="U327" i="19"/>
  <c r="BD327" i="19"/>
  <c r="BF327" i="19"/>
  <c r="BG327" i="19"/>
  <c r="BH327" i="19"/>
  <c r="K328" i="19"/>
  <c r="Q328" i="19"/>
  <c r="U328" i="19"/>
  <c r="BD328" i="19"/>
  <c r="BF328" i="19"/>
  <c r="BG328" i="19"/>
  <c r="BH328" i="19"/>
  <c r="K329" i="19"/>
  <c r="Q329" i="19"/>
  <c r="U329" i="19"/>
  <c r="AA329" i="19"/>
  <c r="BD329" i="19"/>
  <c r="BF329" i="19"/>
  <c r="BG329" i="19"/>
  <c r="BH329" i="19"/>
  <c r="K330" i="19"/>
  <c r="Q330" i="19"/>
  <c r="U330" i="19"/>
  <c r="AA330" i="19"/>
  <c r="BD330" i="19"/>
  <c r="BF330" i="19"/>
  <c r="BG330" i="19"/>
  <c r="BH330" i="19"/>
  <c r="K331" i="19"/>
  <c r="Q331" i="19"/>
  <c r="U331" i="19"/>
  <c r="AA331" i="19"/>
  <c r="BD331" i="19"/>
  <c r="BF331" i="19"/>
  <c r="BG331" i="19"/>
  <c r="BH331" i="19"/>
  <c r="B332" i="19"/>
  <c r="B333" i="19" s="1"/>
  <c r="K332" i="19"/>
  <c r="Q332" i="19"/>
  <c r="U332" i="19"/>
  <c r="AA332" i="19"/>
  <c r="BD332" i="19"/>
  <c r="BE332" i="19"/>
  <c r="BF332" i="19"/>
  <c r="BG332" i="19"/>
  <c r="BH332" i="19"/>
  <c r="K333" i="19"/>
  <c r="Q333" i="19"/>
  <c r="U333" i="19"/>
  <c r="AA333" i="19"/>
  <c r="BD333" i="19"/>
  <c r="BF333" i="19"/>
  <c r="BG333" i="19"/>
  <c r="BH333" i="19"/>
  <c r="B334" i="19"/>
  <c r="K334" i="19"/>
  <c r="Q334" i="19"/>
  <c r="U334" i="19"/>
  <c r="BD334" i="19"/>
  <c r="BE334" i="19"/>
  <c r="BF334" i="19"/>
  <c r="BG334" i="19"/>
  <c r="BH334" i="19"/>
  <c r="K335" i="19"/>
  <c r="BD335" i="19"/>
  <c r="BF335" i="19"/>
  <c r="BG335" i="19"/>
  <c r="BH335" i="19"/>
  <c r="K336" i="19"/>
  <c r="BD336" i="19"/>
  <c r="BE336" i="19"/>
  <c r="BF336" i="19"/>
  <c r="BG336" i="19"/>
  <c r="BH336" i="19"/>
  <c r="B337" i="19"/>
  <c r="K337" i="19"/>
  <c r="Q337" i="19"/>
  <c r="U337" i="19"/>
  <c r="BD337" i="19"/>
  <c r="BF337" i="19"/>
  <c r="BG337" i="19"/>
  <c r="BH337" i="19"/>
  <c r="K338" i="19"/>
  <c r="Q338" i="19"/>
  <c r="U338" i="19"/>
  <c r="AA338" i="19"/>
  <c r="BD338" i="19"/>
  <c r="BE338" i="19"/>
  <c r="BF338" i="19"/>
  <c r="B339" i="19"/>
  <c r="B340" i="19" s="1"/>
  <c r="B341" i="19" s="1"/>
  <c r="BD339" i="19"/>
  <c r="BF339" i="19"/>
  <c r="K340" i="19"/>
  <c r="Q340" i="19"/>
  <c r="U340" i="19"/>
  <c r="BD340" i="19"/>
  <c r="BE340" i="19"/>
  <c r="BF340" i="19"/>
  <c r="BH340" i="19"/>
  <c r="K341" i="19"/>
  <c r="Q341" i="19"/>
  <c r="W341" i="19"/>
  <c r="X341" i="19"/>
  <c r="AA341" i="19"/>
  <c r="BD341" i="19"/>
  <c r="BE341" i="19"/>
  <c r="BF341" i="19"/>
  <c r="BG341" i="19"/>
  <c r="BH341" i="19"/>
  <c r="B342" i="19"/>
  <c r="B343" i="19" s="1"/>
  <c r="B344" i="19" s="1"/>
  <c r="B345" i="19" s="1"/>
  <c r="B346" i="19" s="1"/>
  <c r="B347" i="19" s="1"/>
  <c r="B348" i="19" s="1"/>
  <c r="B349" i="19" s="1"/>
  <c r="B350" i="19" s="1"/>
  <c r="B351" i="19" s="1"/>
  <c r="B352" i="19" s="1"/>
  <c r="B353" i="19" s="1"/>
  <c r="K342" i="19"/>
  <c r="Q342" i="19"/>
  <c r="X342" i="19"/>
  <c r="U342" i="19" s="1"/>
  <c r="AA342" i="19"/>
  <c r="BD342" i="19"/>
  <c r="BE342" i="19"/>
  <c r="BF342" i="19"/>
  <c r="BG342" i="19"/>
  <c r="BH342" i="19"/>
  <c r="K343" i="19"/>
  <c r="BE343" i="19"/>
  <c r="BF343" i="19"/>
  <c r="BG343" i="19"/>
  <c r="BH343" i="19"/>
  <c r="K344" i="19"/>
  <c r="Q344" i="19"/>
  <c r="U344" i="19"/>
  <c r="AA344" i="19"/>
  <c r="BD344" i="19"/>
  <c r="BE344" i="19"/>
  <c r="BF344" i="19"/>
  <c r="BG344" i="19"/>
  <c r="BH344" i="19"/>
  <c r="K345" i="19"/>
  <c r="Q345" i="19"/>
  <c r="U345" i="19"/>
  <c r="AA345" i="19"/>
  <c r="BD345" i="19"/>
  <c r="BE345" i="19"/>
  <c r="BF345" i="19"/>
  <c r="BG345" i="19"/>
  <c r="BH345" i="19"/>
  <c r="K346" i="19"/>
  <c r="Q346" i="19"/>
  <c r="U346" i="19"/>
  <c r="AA346" i="19"/>
  <c r="BD346" i="19"/>
  <c r="BE346" i="19"/>
  <c r="BF346" i="19"/>
  <c r="BG346" i="19"/>
  <c r="BH346" i="19"/>
  <c r="K347" i="19"/>
  <c r="Q347" i="19"/>
  <c r="U347" i="19"/>
  <c r="AA347" i="19"/>
  <c r="BD347" i="19"/>
  <c r="BF347" i="19"/>
  <c r="BG347" i="19"/>
  <c r="BH347" i="19"/>
  <c r="K348" i="19"/>
  <c r="Q348" i="19"/>
  <c r="U348" i="19"/>
  <c r="AA348" i="19"/>
  <c r="BF348" i="19"/>
  <c r="BG348" i="19"/>
  <c r="BH348" i="19"/>
  <c r="K349" i="19"/>
  <c r="Q349" i="19"/>
  <c r="U349" i="19"/>
  <c r="BD349" i="19"/>
  <c r="BF349" i="19"/>
  <c r="BG349" i="19"/>
  <c r="BH349" i="19"/>
  <c r="K350" i="19"/>
  <c r="Q350" i="19"/>
  <c r="U350" i="19"/>
  <c r="AA350" i="19"/>
  <c r="BD350" i="19"/>
  <c r="BF350" i="19"/>
  <c r="BG350" i="19"/>
  <c r="BH350" i="19"/>
  <c r="K351" i="19"/>
  <c r="Q351" i="19"/>
  <c r="U351" i="19"/>
  <c r="AA351" i="19"/>
  <c r="BD351" i="19"/>
  <c r="BF351" i="19"/>
  <c r="BG351" i="19"/>
  <c r="BH351" i="19"/>
  <c r="K352" i="19"/>
  <c r="Q352" i="19"/>
  <c r="U352" i="19"/>
  <c r="BD352" i="19"/>
  <c r="BF352" i="19"/>
  <c r="BG352" i="19"/>
  <c r="BH352" i="19"/>
  <c r="K353" i="19"/>
  <c r="Q353" i="19"/>
  <c r="U353" i="19"/>
  <c r="BD353" i="19"/>
  <c r="BF353" i="19"/>
  <c r="BG353" i="19"/>
  <c r="BH353" i="19"/>
  <c r="K354" i="19"/>
  <c r="Q354" i="19"/>
  <c r="U354" i="19"/>
  <c r="AA354" i="19"/>
  <c r="BD354" i="19"/>
  <c r="BF354" i="19"/>
  <c r="BG354" i="19"/>
  <c r="BH354" i="19"/>
  <c r="K355" i="19"/>
  <c r="S355" i="19"/>
  <c r="S434" i="19" s="1"/>
  <c r="U355" i="19"/>
  <c r="BE355" i="19"/>
  <c r="BF355" i="19"/>
  <c r="BG355" i="19"/>
  <c r="BH355" i="19"/>
  <c r="K356" i="19"/>
  <c r="Q356" i="19"/>
  <c r="U356" i="19"/>
  <c r="BD356" i="19"/>
  <c r="BF356" i="19"/>
  <c r="K357" i="19"/>
  <c r="BD357" i="19"/>
  <c r="BE357" i="19"/>
  <c r="BF357" i="19"/>
  <c r="BG357" i="19"/>
  <c r="BH357" i="19"/>
  <c r="K358" i="19"/>
  <c r="Q358" i="19"/>
  <c r="U358" i="19"/>
  <c r="BD358" i="19"/>
  <c r="BE358" i="19"/>
  <c r="BF358" i="19"/>
  <c r="BG358" i="19"/>
  <c r="BH358" i="19"/>
  <c r="B359" i="19"/>
  <c r="K359" i="19"/>
  <c r="Q359" i="19"/>
  <c r="BD359" i="19"/>
  <c r="BE359" i="19"/>
  <c r="BF359" i="19"/>
  <c r="BG359" i="19"/>
  <c r="BH359" i="19"/>
  <c r="B360" i="19"/>
  <c r="K360" i="19"/>
  <c r="Q360" i="19"/>
  <c r="U360" i="19"/>
  <c r="BD360" i="19"/>
  <c r="BF360" i="19"/>
  <c r="BG360" i="19"/>
  <c r="BH360" i="19"/>
  <c r="B361" i="19"/>
  <c r="B362" i="19" s="1"/>
  <c r="K361" i="19"/>
  <c r="Q361" i="19"/>
  <c r="U361" i="19"/>
  <c r="BF361" i="19"/>
  <c r="BG361" i="19"/>
  <c r="BH361" i="19"/>
  <c r="K362" i="19"/>
  <c r="Q362" i="19"/>
  <c r="U362" i="19"/>
  <c r="BF362" i="19"/>
  <c r="BG362" i="19"/>
  <c r="BH362" i="19"/>
  <c r="K363" i="19"/>
  <c r="Q363" i="19"/>
  <c r="U363" i="19"/>
  <c r="BD363" i="19"/>
  <c r="K364" i="19"/>
  <c r="Q364" i="19"/>
  <c r="U364" i="19"/>
  <c r="BD364" i="19"/>
  <c r="BF364" i="19"/>
  <c r="BG364" i="19"/>
  <c r="BH364" i="19"/>
  <c r="K365" i="19"/>
  <c r="Q365" i="19"/>
  <c r="U365" i="19"/>
  <c r="BD365" i="19"/>
  <c r="BF365" i="19"/>
  <c r="BG365" i="19"/>
  <c r="BH365" i="19"/>
  <c r="K366" i="19"/>
  <c r="BD366" i="19"/>
  <c r="BE366" i="19"/>
  <c r="BF366" i="19"/>
  <c r="BG366" i="19"/>
  <c r="BH366" i="19"/>
  <c r="B367" i="19"/>
  <c r="B368" i="19" s="1"/>
  <c r="B369" i="19" s="1"/>
  <c r="B370" i="19" s="1"/>
  <c r="B371" i="19" s="1"/>
  <c r="B372" i="19" s="1"/>
  <c r="B373" i="19" s="1"/>
  <c r="B374" i="19" s="1"/>
  <c r="B375" i="19" s="1"/>
  <c r="B376" i="19" s="1"/>
  <c r="B377" i="19" s="1"/>
  <c r="B378" i="19" s="1"/>
  <c r="B379" i="19" s="1"/>
  <c r="B380" i="19" s="1"/>
  <c r="B381" i="19" s="1"/>
  <c r="B382" i="19" s="1"/>
  <c r="B383" i="19" s="1"/>
  <c r="K367" i="19"/>
  <c r="BD367" i="19"/>
  <c r="BE367" i="19"/>
  <c r="BF367" i="19"/>
  <c r="BG367" i="19"/>
  <c r="BH367" i="19"/>
  <c r="K368" i="19"/>
  <c r="BD368" i="19"/>
  <c r="BE368" i="19"/>
  <c r="BG368" i="19"/>
  <c r="BH368" i="19"/>
  <c r="K369" i="19"/>
  <c r="BD369" i="19"/>
  <c r="BE369" i="19"/>
  <c r="K370" i="19"/>
  <c r="BD370" i="19"/>
  <c r="BE370" i="19"/>
  <c r="BF370" i="19"/>
  <c r="BG370" i="19"/>
  <c r="BH370" i="19"/>
  <c r="K371" i="19"/>
  <c r="BE371" i="19"/>
  <c r="BF371" i="19"/>
  <c r="BG371" i="19"/>
  <c r="BH371" i="19"/>
  <c r="K372" i="19"/>
  <c r="BD372" i="19"/>
  <c r="BE372" i="19"/>
  <c r="BF372" i="19"/>
  <c r="BG372" i="19"/>
  <c r="BH372" i="19"/>
  <c r="K373" i="19"/>
  <c r="BD373" i="19"/>
  <c r="BE373" i="19"/>
  <c r="BF373" i="19"/>
  <c r="BG373" i="19"/>
  <c r="BH373" i="19"/>
  <c r="K374" i="19"/>
  <c r="BD374" i="19"/>
  <c r="BE374" i="19"/>
  <c r="BG374" i="19"/>
  <c r="BH374" i="19"/>
  <c r="K375" i="19"/>
  <c r="BD375" i="19"/>
  <c r="BE375" i="19"/>
  <c r="BF375" i="19"/>
  <c r="BG375" i="19"/>
  <c r="BH375" i="19"/>
  <c r="K376" i="19"/>
  <c r="Q376" i="19"/>
  <c r="U376" i="19"/>
  <c r="BD376" i="19"/>
  <c r="BE376" i="19"/>
  <c r="BF376" i="19"/>
  <c r="BG376" i="19"/>
  <c r="BH376" i="19"/>
  <c r="K377" i="19"/>
  <c r="Q377" i="19"/>
  <c r="U377" i="19"/>
  <c r="BD377" i="19"/>
  <c r="BE377" i="19"/>
  <c r="BF377" i="19"/>
  <c r="BG377" i="19"/>
  <c r="BH377" i="19"/>
  <c r="K378" i="19"/>
  <c r="U378" i="19"/>
  <c r="BD378" i="19"/>
  <c r="BF378" i="19"/>
  <c r="BG378" i="19"/>
  <c r="K379" i="19"/>
  <c r="Q379" i="19"/>
  <c r="U379" i="19"/>
  <c r="AA379" i="19"/>
  <c r="BD379" i="19"/>
  <c r="BF379" i="19"/>
  <c r="BG379" i="19"/>
  <c r="BH379" i="19"/>
  <c r="K380" i="19"/>
  <c r="Q380" i="19"/>
  <c r="U380" i="19"/>
  <c r="AA380" i="19"/>
  <c r="BD380" i="19"/>
  <c r="BE380" i="19"/>
  <c r="BF380" i="19"/>
  <c r="BG380" i="19"/>
  <c r="BH380" i="19"/>
  <c r="K381" i="19"/>
  <c r="Q381" i="19"/>
  <c r="U381" i="19"/>
  <c r="AA381" i="19"/>
  <c r="BD381" i="19"/>
  <c r="BF381" i="19"/>
  <c r="BG381" i="19"/>
  <c r="BH381" i="19"/>
  <c r="K382" i="19"/>
  <c r="Q382" i="19"/>
  <c r="U382" i="19"/>
  <c r="AA382" i="19"/>
  <c r="BD382" i="19"/>
  <c r="BF382" i="19"/>
  <c r="BG382" i="19"/>
  <c r="BH382" i="19"/>
  <c r="K383" i="19"/>
  <c r="Q383" i="19"/>
  <c r="U383" i="19"/>
  <c r="AA383" i="19"/>
  <c r="BD383" i="19"/>
  <c r="BF383" i="19"/>
  <c r="BG383" i="19"/>
  <c r="BH383" i="19"/>
  <c r="Q384" i="19"/>
  <c r="BD384" i="19"/>
  <c r="BE384" i="19"/>
  <c r="BF384" i="19"/>
  <c r="BG384" i="19"/>
  <c r="BH384" i="19"/>
  <c r="B385" i="19"/>
  <c r="B386" i="19" s="1"/>
  <c r="B387" i="19" s="1"/>
  <c r="B388" i="19" s="1"/>
  <c r="B389" i="19" s="1"/>
  <c r="B390" i="19" s="1"/>
  <c r="B391" i="19" s="1"/>
  <c r="B392" i="19" s="1"/>
  <c r="B393" i="19" s="1"/>
  <c r="B394" i="19" s="1"/>
  <c r="K385" i="19"/>
  <c r="Q385" i="19"/>
  <c r="BF385" i="19"/>
  <c r="BG385" i="19"/>
  <c r="BH385" i="19"/>
  <c r="K386" i="19"/>
  <c r="Q386" i="19"/>
  <c r="U386" i="19"/>
  <c r="AA386" i="19"/>
  <c r="BD386" i="19"/>
  <c r="BF386" i="19"/>
  <c r="BG386" i="19"/>
  <c r="BH386" i="19"/>
  <c r="K387" i="19"/>
  <c r="Q387" i="19"/>
  <c r="U387" i="19"/>
  <c r="AA387" i="19"/>
  <c r="BD387" i="19"/>
  <c r="BF387" i="19"/>
  <c r="BG387" i="19"/>
  <c r="BH387" i="19"/>
  <c r="K388" i="19"/>
  <c r="U388" i="19"/>
  <c r="AA388" i="19"/>
  <c r="BD388" i="19"/>
  <c r="BF388" i="19"/>
  <c r="BG388" i="19"/>
  <c r="BH388" i="19"/>
  <c r="K389" i="19"/>
  <c r="Q389" i="19"/>
  <c r="U389" i="19"/>
  <c r="AA389" i="19"/>
  <c r="BD389" i="19"/>
  <c r="BF389" i="19"/>
  <c r="BG389" i="19"/>
  <c r="BH389" i="19"/>
  <c r="K390" i="19"/>
  <c r="Q390" i="19"/>
  <c r="U390" i="19"/>
  <c r="AA390" i="19"/>
  <c r="BD390" i="19"/>
  <c r="BF390" i="19"/>
  <c r="BG390" i="19"/>
  <c r="BH390" i="19"/>
  <c r="K391" i="19"/>
  <c r="Q391" i="19"/>
  <c r="U391" i="19"/>
  <c r="AA391" i="19"/>
  <c r="BD391" i="19"/>
  <c r="BF391" i="19"/>
  <c r="BG391" i="19"/>
  <c r="BH391" i="19"/>
  <c r="K392" i="19"/>
  <c r="Q392" i="19"/>
  <c r="U392" i="19"/>
  <c r="AA392" i="19"/>
  <c r="BD392" i="19"/>
  <c r="BF392" i="19"/>
  <c r="BG392" i="19"/>
  <c r="BH392" i="19"/>
  <c r="K393" i="19"/>
  <c r="Q393" i="19"/>
  <c r="U393" i="19"/>
  <c r="BD393" i="19"/>
  <c r="BF393" i="19"/>
  <c r="BG393" i="19"/>
  <c r="BH393" i="19"/>
  <c r="K394" i="19"/>
  <c r="BD394" i="19"/>
  <c r="BF394" i="19"/>
  <c r="BG394" i="19"/>
  <c r="BH394" i="19"/>
  <c r="B395" i="19"/>
  <c r="B396" i="19" s="1"/>
  <c r="B397" i="19" s="1"/>
  <c r="B398" i="19" s="1"/>
  <c r="B399" i="19" s="1"/>
  <c r="B400" i="19" s="1"/>
  <c r="K395" i="19"/>
  <c r="BD395" i="19"/>
  <c r="BE395" i="19"/>
  <c r="BF395" i="19"/>
  <c r="BG395" i="19"/>
  <c r="BH395" i="19"/>
  <c r="K396" i="19"/>
  <c r="Q396" i="19"/>
  <c r="U396" i="19"/>
  <c r="BD396" i="19"/>
  <c r="BE396" i="19"/>
  <c r="BF396" i="19"/>
  <c r="BG396" i="19"/>
  <c r="BH396" i="19"/>
  <c r="K397" i="19"/>
  <c r="U397" i="19"/>
  <c r="BD397" i="19"/>
  <c r="BE397" i="19"/>
  <c r="BF397" i="19"/>
  <c r="BG397" i="19"/>
  <c r="BH397" i="19"/>
  <c r="K398" i="19"/>
  <c r="BD398" i="19"/>
  <c r="BF398" i="19"/>
  <c r="BG398" i="19"/>
  <c r="BH398" i="19"/>
  <c r="K399" i="19"/>
  <c r="BD399" i="19"/>
  <c r="BF399" i="19"/>
  <c r="BG399" i="19"/>
  <c r="BH399" i="19"/>
  <c r="K400" i="19"/>
  <c r="BD400" i="19"/>
  <c r="BF400" i="19"/>
  <c r="BG400" i="19"/>
  <c r="BH400" i="19"/>
  <c r="K401" i="19"/>
  <c r="BD401" i="19"/>
  <c r="BE401" i="19"/>
  <c r="BF401" i="19"/>
  <c r="BG401" i="19"/>
  <c r="BH401" i="19"/>
  <c r="B402" i="19"/>
  <c r="B403" i="19" s="1"/>
  <c r="B404" i="19" s="1"/>
  <c r="B405" i="19" s="1"/>
  <c r="B406" i="19" s="1"/>
  <c r="B407" i="19" s="1"/>
  <c r="B408" i="19" s="1"/>
  <c r="B409" i="19" s="1"/>
  <c r="B410" i="19" s="1"/>
  <c r="B411" i="19" s="1"/>
  <c r="K402" i="19"/>
  <c r="BD402" i="19"/>
  <c r="BE402" i="19"/>
  <c r="BF402" i="19"/>
  <c r="BG402" i="19"/>
  <c r="BH402" i="19"/>
  <c r="K403" i="19"/>
  <c r="Q403" i="19"/>
  <c r="U403" i="19"/>
  <c r="AA403" i="19"/>
  <c r="BD403" i="19"/>
  <c r="BE403" i="19"/>
  <c r="BF403" i="19"/>
  <c r="BG403" i="19"/>
  <c r="BH403" i="19"/>
  <c r="K404" i="19"/>
  <c r="Q404" i="19"/>
  <c r="U404" i="19"/>
  <c r="AA404" i="19"/>
  <c r="BD404" i="19"/>
  <c r="BE404" i="19"/>
  <c r="BF404" i="19"/>
  <c r="BG404" i="19"/>
  <c r="BH404" i="19"/>
  <c r="K405" i="19"/>
  <c r="Q405" i="19"/>
  <c r="U405" i="19"/>
  <c r="BD405" i="19"/>
  <c r="BE405" i="19"/>
  <c r="BF405" i="19"/>
  <c r="BG405" i="19"/>
  <c r="BH405" i="19"/>
  <c r="K406" i="19"/>
  <c r="Q406" i="19"/>
  <c r="U406" i="19"/>
  <c r="AA406" i="19"/>
  <c r="BD406" i="19"/>
  <c r="BF406" i="19"/>
  <c r="BG406" i="19"/>
  <c r="BH406" i="19"/>
  <c r="K407" i="19"/>
  <c r="Q407" i="19"/>
  <c r="U407" i="19"/>
  <c r="AA407" i="19"/>
  <c r="BD407" i="19"/>
  <c r="BF407" i="19"/>
  <c r="BG407" i="19"/>
  <c r="BH407" i="19"/>
  <c r="K408" i="19"/>
  <c r="Q408" i="19"/>
  <c r="U408" i="19"/>
  <c r="AA408" i="19"/>
  <c r="BD408" i="19"/>
  <c r="BF408" i="19"/>
  <c r="BG408" i="19"/>
  <c r="BH408" i="19"/>
  <c r="K409" i="19"/>
  <c r="Q409" i="19"/>
  <c r="U409" i="19"/>
  <c r="AA409" i="19"/>
  <c r="BD409" i="19"/>
  <c r="BF409" i="19"/>
  <c r="BG409" i="19"/>
  <c r="BH409" i="19"/>
  <c r="K410" i="19"/>
  <c r="Q410" i="19"/>
  <c r="U410" i="19"/>
  <c r="AA410" i="19"/>
  <c r="BD410" i="19"/>
  <c r="BF410" i="19"/>
  <c r="BG410" i="19"/>
  <c r="BH410" i="19"/>
  <c r="K411" i="19"/>
  <c r="Q411" i="19"/>
  <c r="U411" i="19"/>
  <c r="BD411" i="19"/>
  <c r="BF411" i="19"/>
  <c r="BG411" i="19"/>
  <c r="BH411" i="19"/>
  <c r="B412" i="19"/>
  <c r="B413" i="19" s="1"/>
  <c r="B414" i="19" s="1"/>
  <c r="B415" i="19" s="1"/>
  <c r="K412" i="19"/>
  <c r="U412" i="19"/>
  <c r="AA412" i="19"/>
  <c r="BD412" i="19"/>
  <c r="BF412" i="19"/>
  <c r="BG412" i="19"/>
  <c r="BH412" i="19"/>
  <c r="K413" i="19"/>
  <c r="Q413" i="19"/>
  <c r="U413" i="19"/>
  <c r="AA413" i="19"/>
  <c r="BD413" i="19"/>
  <c r="BF413" i="19"/>
  <c r="BG413" i="19"/>
  <c r="BH413" i="19"/>
  <c r="K414" i="19"/>
  <c r="Q414" i="19"/>
  <c r="U414" i="19"/>
  <c r="AA414" i="19"/>
  <c r="BD414" i="19"/>
  <c r="BF414" i="19"/>
  <c r="BG414" i="19"/>
  <c r="BH414" i="19"/>
  <c r="K415" i="19"/>
  <c r="Q415" i="19"/>
  <c r="U415" i="19"/>
  <c r="AA415" i="19"/>
  <c r="BD415" i="19"/>
  <c r="BF415" i="19"/>
  <c r="BG415" i="19"/>
  <c r="BH415" i="19"/>
  <c r="K416" i="19"/>
  <c r="BD416" i="19"/>
  <c r="BE416" i="19"/>
  <c r="BG416" i="19"/>
  <c r="B417" i="19"/>
  <c r="B418" i="19" s="1"/>
  <c r="B419" i="19" s="1"/>
  <c r="B420" i="19" s="1"/>
  <c r="B421" i="19" s="1"/>
  <c r="K417" i="19"/>
  <c r="BD417" i="19"/>
  <c r="BE417" i="19"/>
  <c r="BG417" i="19"/>
  <c r="K418" i="19"/>
  <c r="BD418" i="19"/>
  <c r="BE418" i="19"/>
  <c r="BG418" i="19"/>
  <c r="K419" i="19"/>
  <c r="BD419" i="19"/>
  <c r="BE419" i="19"/>
  <c r="BG419" i="19"/>
  <c r="K420" i="19"/>
  <c r="BD420" i="19"/>
  <c r="BE420" i="19"/>
  <c r="K421" i="19"/>
  <c r="BD421" i="19"/>
  <c r="BE421" i="19"/>
  <c r="BG421" i="19"/>
  <c r="K422" i="19"/>
  <c r="Q422" i="19"/>
  <c r="U422" i="19"/>
  <c r="AA422" i="19"/>
  <c r="BD422" i="19"/>
  <c r="BE422" i="19"/>
  <c r="BF422" i="19"/>
  <c r="BG422" i="19"/>
  <c r="BH422" i="19"/>
  <c r="B423" i="19"/>
  <c r="B424" i="19" s="1"/>
  <c r="B425" i="19" s="1"/>
  <c r="B426" i="19" s="1"/>
  <c r="B427" i="19" s="1"/>
  <c r="B428" i="19" s="1"/>
  <c r="B429" i="19" s="1"/>
  <c r="K423" i="19"/>
  <c r="Q423" i="19"/>
  <c r="U423" i="19"/>
  <c r="AA423" i="19"/>
  <c r="BD423" i="19"/>
  <c r="BE423" i="19"/>
  <c r="BF423" i="19"/>
  <c r="BG423" i="19"/>
  <c r="BH423" i="19"/>
  <c r="K424" i="19"/>
  <c r="Q424" i="19"/>
  <c r="U424" i="19"/>
  <c r="BD424" i="19"/>
  <c r="BE424" i="19"/>
  <c r="BF424" i="19"/>
  <c r="BG424" i="19"/>
  <c r="BH424" i="19"/>
  <c r="K425" i="19"/>
  <c r="Q425" i="19"/>
  <c r="U425" i="19"/>
  <c r="AA425" i="19"/>
  <c r="BD425" i="19"/>
  <c r="BE425" i="19"/>
  <c r="BF425" i="19"/>
  <c r="BG425" i="19"/>
  <c r="BH425" i="19"/>
  <c r="K426" i="19"/>
  <c r="Q426" i="19"/>
  <c r="U426" i="19"/>
  <c r="AA426" i="19"/>
  <c r="BD426" i="19"/>
  <c r="BE426" i="19"/>
  <c r="BF426" i="19"/>
  <c r="BG426" i="19"/>
  <c r="BH426" i="19"/>
  <c r="K427" i="19"/>
  <c r="Q427" i="19"/>
  <c r="U427" i="19"/>
  <c r="AA427" i="19"/>
  <c r="BD427" i="19"/>
  <c r="BE427" i="19"/>
  <c r="BF427" i="19"/>
  <c r="BG427" i="19"/>
  <c r="BH427" i="19"/>
  <c r="K428" i="19"/>
  <c r="R428" i="19"/>
  <c r="Q428" i="19" s="1"/>
  <c r="U428" i="19"/>
  <c r="AA428" i="19"/>
  <c r="AE428" i="19"/>
  <c r="BD428" i="19"/>
  <c r="BE428" i="19"/>
  <c r="BF428" i="19"/>
  <c r="BG428" i="19"/>
  <c r="BH428" i="19"/>
  <c r="K429" i="19"/>
  <c r="Q429" i="19"/>
  <c r="U429" i="19"/>
  <c r="AA429" i="19"/>
  <c r="AE429" i="19"/>
  <c r="BD429" i="19"/>
  <c r="BE429" i="19"/>
  <c r="BF429" i="19"/>
  <c r="BG429" i="19"/>
  <c r="BH429" i="19"/>
  <c r="F431" i="19"/>
  <c r="H431" i="19"/>
  <c r="J431" i="19"/>
  <c r="L431" i="19"/>
  <c r="N431" i="19"/>
  <c r="O431" i="19"/>
  <c r="P431" i="19"/>
  <c r="R431" i="19"/>
  <c r="S431" i="19"/>
  <c r="T431" i="19"/>
  <c r="F432" i="19"/>
  <c r="H432" i="19"/>
  <c r="J432" i="19"/>
  <c r="L432" i="19"/>
  <c r="M432" i="19"/>
  <c r="N432" i="19"/>
  <c r="O432" i="19"/>
  <c r="P432" i="19"/>
  <c r="Q432" i="19"/>
  <c r="R432" i="19"/>
  <c r="S432" i="19"/>
  <c r="T432" i="19"/>
  <c r="F433" i="19"/>
  <c r="H433" i="19"/>
  <c r="J433" i="19"/>
  <c r="L433" i="19"/>
  <c r="M433" i="19"/>
  <c r="N433" i="19"/>
  <c r="O433" i="19"/>
  <c r="P433" i="19"/>
  <c r="R433" i="19"/>
  <c r="S433" i="19"/>
  <c r="T433" i="19"/>
  <c r="BG433" i="19"/>
  <c r="F434" i="19"/>
  <c r="H434" i="19"/>
  <c r="J434" i="19"/>
  <c r="L434" i="19"/>
  <c r="M434" i="19"/>
  <c r="N434" i="19"/>
  <c r="O434" i="19"/>
  <c r="P434" i="19"/>
  <c r="R434" i="19"/>
  <c r="T434" i="19"/>
  <c r="F435" i="19"/>
  <c r="H435" i="19"/>
  <c r="J435" i="19"/>
  <c r="L435" i="19"/>
  <c r="M435" i="19"/>
  <c r="N435" i="19"/>
  <c r="O435" i="19"/>
  <c r="P435" i="19"/>
  <c r="R435" i="19"/>
  <c r="T435" i="19"/>
  <c r="F436" i="19"/>
  <c r="H436" i="19"/>
  <c r="J436" i="19"/>
  <c r="L436" i="19"/>
  <c r="M436" i="19"/>
  <c r="N436" i="19"/>
  <c r="O436" i="19"/>
  <c r="P436" i="19"/>
  <c r="R436" i="19"/>
  <c r="S436" i="19"/>
  <c r="T436" i="19"/>
  <c r="F437" i="19"/>
  <c r="H437" i="19"/>
  <c r="J437" i="19"/>
  <c r="L437" i="19"/>
  <c r="M437" i="19"/>
  <c r="N437" i="19"/>
  <c r="O437" i="19"/>
  <c r="P437" i="19"/>
  <c r="R437" i="19"/>
  <c r="S437" i="19"/>
  <c r="T437" i="19"/>
  <c r="F438" i="19"/>
  <c r="H438" i="19"/>
  <c r="J438" i="19"/>
  <c r="L438" i="19"/>
  <c r="M438" i="19"/>
  <c r="N438" i="19"/>
  <c r="O438" i="19"/>
  <c r="P438" i="19"/>
  <c r="R438" i="19"/>
  <c r="S438" i="19"/>
  <c r="T438" i="19"/>
  <c r="BG432" i="19" l="1"/>
  <c r="BG436" i="19"/>
  <c r="K432" i="19"/>
  <c r="BG438" i="19"/>
  <c r="BG437" i="19"/>
  <c r="BG434" i="19"/>
  <c r="BH433" i="19"/>
  <c r="BG435" i="19"/>
  <c r="BF434" i="19"/>
  <c r="BH432" i="19"/>
  <c r="K283" i="19"/>
  <c r="BG431" i="19"/>
  <c r="Q434" i="19"/>
  <c r="R5" i="19"/>
  <c r="M431" i="19"/>
  <c r="W5" i="19"/>
  <c r="BH436" i="19"/>
  <c r="Q433" i="19"/>
  <c r="BF437" i="19"/>
  <c r="K434" i="19"/>
  <c r="BH431" i="19"/>
  <c r="BH5" i="19"/>
  <c r="BF436" i="19"/>
  <c r="BH434" i="19"/>
  <c r="Q437" i="19"/>
  <c r="Q438" i="19"/>
  <c r="BF438" i="19"/>
  <c r="K438" i="19"/>
  <c r="BH438" i="19"/>
  <c r="BH437" i="19"/>
  <c r="K437" i="19"/>
  <c r="K5" i="19"/>
  <c r="BG5" i="19"/>
  <c r="BF5" i="19"/>
  <c r="U341" i="19"/>
  <c r="Q431" i="19"/>
  <c r="BF432" i="19"/>
  <c r="BF435" i="19"/>
  <c r="K435" i="19"/>
  <c r="BF431" i="19"/>
  <c r="AA5" i="19"/>
  <c r="S5" i="19"/>
  <c r="Q436" i="19"/>
  <c r="Q435" i="19"/>
  <c r="BH435" i="19"/>
  <c r="X5" i="19"/>
  <c r="K436" i="19"/>
  <c r="BF433" i="19"/>
  <c r="K433" i="19"/>
  <c r="K431" i="19"/>
  <c r="Q5" i="19"/>
  <c r="U68" i="19"/>
  <c r="U5" i="19" s="1"/>
  <c r="J4" i="17" l="1"/>
  <c r="K4" i="17"/>
  <c r="F2" i="16"/>
  <c r="G2" i="16"/>
  <c r="H2" i="16"/>
  <c r="I2" i="16"/>
  <c r="I1" i="16" s="1"/>
  <c r="E2" i="16"/>
  <c r="H18" i="16"/>
  <c r="G18" i="16"/>
  <c r="F18" i="16"/>
  <c r="E18" i="16"/>
  <c r="D21" i="16"/>
  <c r="D19" i="16"/>
  <c r="D27" i="16"/>
  <c r="D26" i="16"/>
  <c r="D25" i="16"/>
  <c r="D24" i="16"/>
  <c r="D23" i="16"/>
  <c r="D15" i="16"/>
  <c r="D14" i="16"/>
  <c r="D9" i="16"/>
  <c r="D16" i="16"/>
  <c r="D12" i="16"/>
  <c r="D10" i="16"/>
  <c r="D7" i="16"/>
  <c r="D5" i="16"/>
  <c r="D3" i="16"/>
  <c r="G1" i="16" l="1"/>
  <c r="H1" i="16"/>
  <c r="F1" i="16"/>
  <c r="D2" i="16"/>
  <c r="D18" i="16"/>
  <c r="E1" i="16"/>
  <c r="D1" i="16" l="1"/>
  <c r="U19" i="15" l="1"/>
  <c r="U16" i="15"/>
  <c r="M32" i="15"/>
  <c r="U21" i="15" l="1"/>
  <c r="E6" i="18"/>
  <c r="F6" i="18"/>
  <c r="D8" i="18"/>
  <c r="B8" i="18" s="1"/>
  <c r="D10" i="18" l="1"/>
  <c r="B10" i="18" s="1"/>
  <c r="I6" i="18"/>
  <c r="J6" i="18"/>
  <c r="K6" i="18"/>
  <c r="D6" i="18" s="1"/>
  <c r="D7" i="18"/>
  <c r="B7" i="18" s="1"/>
  <c r="B6" i="18" s="1"/>
</calcChain>
</file>

<file path=xl/comments1.xml><?xml version="1.0" encoding="utf-8"?>
<comments xmlns="http://schemas.openxmlformats.org/spreadsheetml/2006/main">
  <authors>
    <author>Administrator</author>
    <author>user</author>
    <author>j1</author>
  </authors>
  <commentList>
    <comment ref="Q2" authorId="0" shapeId="0">
      <text>
        <r>
          <rPr>
            <sz val="11"/>
            <color indexed="81"/>
            <rFont val="돋움"/>
            <family val="3"/>
            <charset val="129"/>
          </rPr>
          <t>국토교통부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반기보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신축주택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분양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임대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세대수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상인한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필히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확인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요망</t>
        </r>
        <r>
          <rPr>
            <sz val="11"/>
            <color indexed="81"/>
            <rFont val="Tahoma"/>
            <family val="2"/>
          </rPr>
          <t>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M2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"도시 및 주거환경정비 기본계획" 상 정비구역 지정 예정일 기재</t>
        </r>
      </text>
    </comment>
    <comment ref="AG15" authorId="1" shapeId="0">
      <text>
        <r>
          <rPr>
            <b/>
            <sz val="9"/>
            <color rgb="FF000000"/>
            <rFont val="Tahoma"/>
            <family val="2"/>
          </rPr>
          <t>j1:</t>
        </r>
        <r>
          <rPr>
            <sz val="9"/>
            <color rgb="FF000000"/>
            <rFont val="Tahoma"/>
            <family val="2"/>
          </rPr>
          <t xml:space="preserve">
575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>+</t>
        </r>
        <r>
          <rPr>
            <sz val="9"/>
            <color rgb="FF000000"/>
            <rFont val="돋움"/>
            <family val="3"/>
            <charset val="129"/>
          </rPr>
          <t>주소불명자</t>
        </r>
        <r>
          <rPr>
            <sz val="9"/>
            <color rgb="FF000000"/>
            <rFont val="Tahoma"/>
            <family val="2"/>
          </rPr>
          <t>10</t>
        </r>
        <r>
          <rPr>
            <sz val="9"/>
            <color rgb="FF000000"/>
            <rFont val="돋움"/>
            <family val="3"/>
            <charset val="129"/>
          </rPr>
          <t>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</text>
    </comment>
    <comment ref="AG46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6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7" authorId="0" shapeId="0">
      <text>
        <r>
          <rPr>
            <sz val="9"/>
            <color rgb="FF000000"/>
            <rFont val="돋움"/>
            <family val="3"/>
            <charset val="129"/>
          </rPr>
          <t>정비기본계획상의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필지수로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기재함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N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O47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8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M48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49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기재함</t>
        </r>
      </text>
    </comment>
    <comment ref="AM49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G50" authorId="0" shapeId="0">
      <text>
        <r>
          <rPr>
            <b/>
            <sz val="9"/>
            <color rgb="FF000000"/>
            <rFont val="돋움"/>
            <family val="3"/>
            <charset val="129"/>
          </rPr>
          <t>정비기본계획상의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필지수로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기재함
</t>
        </r>
      </text>
    </comment>
    <comment ref="AM50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AM61" authorId="0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2030 </t>
        </r>
        <r>
          <rPr>
            <sz val="9"/>
            <color rgb="FF000000"/>
            <rFont val="돋움"/>
            <family val="3"/>
            <charset val="129"/>
          </rPr>
          <t>정비기본계획상에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예정시기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</t>
        </r>
      </text>
    </comment>
    <comment ref="F135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2-1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3-1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F136" authorId="0" shapeId="0">
      <text>
        <r>
          <rPr>
            <b/>
            <sz val="9"/>
            <color rgb="FF000000"/>
            <rFont val="Tahoma"/>
            <family val="2"/>
          </rPr>
          <t xml:space="preserve">2030 </t>
        </r>
        <r>
          <rPr>
            <b/>
            <sz val="9"/>
            <color rgb="FF000000"/>
            <rFont val="돋움"/>
            <family val="3"/>
            <charset val="129"/>
          </rPr>
          <t>부천시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도시주거환경정비기본계획에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따라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2-2 </t>
        </r>
        <r>
          <rPr>
            <b/>
            <sz val="9"/>
            <color rgb="FF000000"/>
            <rFont val="돋움"/>
            <family val="3"/>
            <charset val="129"/>
          </rPr>
          <t>주택재개발</t>
        </r>
        <r>
          <rPr>
            <b/>
            <sz val="9"/>
            <color rgb="FF000000"/>
            <rFont val="Tahoma"/>
            <family val="2"/>
          </rPr>
          <t xml:space="preserve"> -&gt; </t>
        </r>
        <r>
          <rPr>
            <b/>
            <sz val="9"/>
            <color rgb="FF000000"/>
            <rFont val="돋움"/>
            <family val="3"/>
            <charset val="129"/>
          </rPr>
          <t>심곡본</t>
        </r>
        <r>
          <rPr>
            <b/>
            <sz val="9"/>
            <color rgb="FF000000"/>
            <rFont val="Tahoma"/>
            <family val="2"/>
          </rPr>
          <t xml:space="preserve"> 3-2 </t>
        </r>
        <r>
          <rPr>
            <b/>
            <sz val="9"/>
            <color rgb="FF000000"/>
            <rFont val="돋움"/>
            <family val="3"/>
            <charset val="129"/>
          </rPr>
          <t>재건축으로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</t>
        </r>
      </text>
    </comment>
    <comment ref="X153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153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E154" authorId="2" shapeId="0">
      <text>
        <r>
          <rPr>
            <sz val="9"/>
            <color rgb="FF000000"/>
            <rFont val="돋움"/>
            <family val="3"/>
            <charset val="129"/>
          </rPr>
          <t>괴안</t>
        </r>
        <r>
          <rPr>
            <sz val="9"/>
            <color rgb="FF000000"/>
            <rFont val="Tahoma"/>
            <family val="2"/>
          </rPr>
          <t xml:space="preserve">2D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2018-87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(2018.04.30.)]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155" authorId="2" shapeId="0">
      <text>
        <r>
          <rPr>
            <sz val="9"/>
            <color rgb="FF000000"/>
            <rFont val="돋움"/>
            <family val="3"/>
            <charset val="129"/>
          </rPr>
          <t>소사</t>
        </r>
        <r>
          <rPr>
            <sz val="9"/>
            <color rgb="FF000000"/>
            <rFont val="Tahoma"/>
            <family val="2"/>
          </rPr>
          <t xml:space="preserve">3 </t>
        </r>
        <r>
          <rPr>
            <sz val="9"/>
            <color rgb="FF000000"/>
            <rFont val="돋움"/>
            <family val="3"/>
            <charset val="129"/>
          </rPr>
          <t>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수립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부천시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2018-176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(2018.08.27.)]
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Q158" authorId="0" shapeId="0">
      <text>
        <r>
          <rPr>
            <b/>
            <sz val="9"/>
            <color rgb="FF000000"/>
            <rFont val="Tahoma"/>
            <family val="2"/>
          </rPr>
          <t xml:space="preserve">'06.11.7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58" authorId="0" shapeId="0">
      <text>
        <r>
          <rPr>
            <b/>
            <sz val="9"/>
            <color rgb="FF000000"/>
            <rFont val="Tahoma"/>
            <family val="2"/>
          </rPr>
          <t xml:space="preserve">'09.2.27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AQ159" authorId="0" shapeId="0">
      <text>
        <r>
          <rPr>
            <b/>
            <sz val="9"/>
            <color rgb="FF000000"/>
            <rFont val="Tahoma"/>
            <family val="2"/>
          </rPr>
          <t xml:space="preserve">'06.12.15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T159" authorId="0" shapeId="0">
      <text>
        <r>
          <rPr>
            <b/>
            <sz val="9"/>
            <color rgb="FF000000"/>
            <rFont val="Tahoma"/>
            <family val="2"/>
          </rPr>
          <t xml:space="preserve">'11.6.20 </t>
        </r>
        <r>
          <rPr>
            <b/>
            <sz val="9"/>
            <color rgb="FF000000"/>
            <rFont val="돋움"/>
            <family val="3"/>
            <charset val="129"/>
          </rPr>
          <t>조합인가</t>
        </r>
      </text>
    </comment>
    <comment ref="E226" authorId="2" shapeId="0">
      <text>
        <r>
          <rPr>
            <sz val="9"/>
            <color rgb="FF000000"/>
            <rFont val="돋움"/>
            <family val="3"/>
            <charset val="129"/>
          </rPr>
          <t>안양역세권지구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주택재개발정비계획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경미한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2018-191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(2018.12.18.)](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E229" authorId="2" shapeId="0">
      <text>
        <r>
          <rPr>
            <sz val="9"/>
            <color rgb="FF000000"/>
            <rFont val="돋움"/>
            <family val="3"/>
            <charset val="129"/>
          </rPr>
          <t>비산</t>
        </r>
        <r>
          <rPr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돋움"/>
            <family val="3"/>
            <charset val="129"/>
          </rPr>
          <t>동주민센터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주변지구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개발정비사업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정비구역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및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정비계획변경고시로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사업유형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[</t>
        </r>
        <r>
          <rPr>
            <sz val="9"/>
            <color rgb="FF000000"/>
            <rFont val="돋움"/>
            <family val="3"/>
            <charset val="129"/>
          </rPr>
          <t>안양시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고시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제</t>
        </r>
        <r>
          <rPr>
            <sz val="9"/>
            <color rgb="FF000000"/>
            <rFont val="Tahoma"/>
            <family val="2"/>
          </rPr>
          <t>2018-109</t>
        </r>
        <r>
          <rPr>
            <sz val="9"/>
            <color rgb="FF000000"/>
            <rFont val="돋움"/>
            <family val="3"/>
            <charset val="129"/>
          </rPr>
          <t>호</t>
        </r>
        <r>
          <rPr>
            <sz val="9"/>
            <color rgb="FF000000"/>
            <rFont val="Tahoma"/>
            <family val="2"/>
          </rPr>
          <t>(2018.07.27.)](</t>
        </r>
        <r>
          <rPr>
            <sz val="9"/>
            <color rgb="FF000000"/>
            <rFont val="돋움"/>
            <family val="3"/>
            <charset val="129"/>
          </rPr>
          <t>변경</t>
        </r>
        <r>
          <rPr>
            <sz val="9"/>
            <color rgb="FF000000"/>
            <rFont val="Tahoma"/>
            <family val="2"/>
          </rPr>
          <t>)</t>
        </r>
        <r>
          <rPr>
            <sz val="9"/>
            <color rgb="FF000000"/>
            <rFont val="돋움"/>
            <family val="3"/>
            <charset val="129"/>
          </rPr>
          <t>도시환경정비사업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→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재개발사업</t>
        </r>
      </text>
    </comment>
    <comment ref="AT244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지정
</t>
        </r>
        <r>
          <rPr>
            <b/>
            <sz val="9"/>
            <color rgb="FF000000"/>
            <rFont val="Tahoma"/>
            <family val="2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 xml:space="preserve">코리아신탁
</t>
        </r>
      </text>
    </comment>
    <comment ref="AS247" authorId="0" shapeId="0">
      <text>
        <r>
          <rPr>
            <b/>
            <sz val="9"/>
            <color rgb="FF000000"/>
            <rFont val="Tahoma"/>
            <family val="2"/>
          </rPr>
          <t>97</t>
        </r>
        <r>
          <rPr>
            <b/>
            <sz val="9"/>
            <color rgb="FF000000"/>
            <rFont val="돋움"/>
            <family val="3"/>
            <charset val="129"/>
          </rPr>
          <t>년</t>
        </r>
        <r>
          <rPr>
            <b/>
            <sz val="9"/>
            <color rgb="FF000000"/>
            <rFont val="Tahoma"/>
            <family val="2"/>
          </rPr>
          <t xml:space="preserve"> 11</t>
        </r>
        <r>
          <rPr>
            <b/>
            <sz val="9"/>
            <color rgb="FF000000"/>
            <rFont val="돋움"/>
            <family val="3"/>
            <charset val="129"/>
          </rPr>
          <t>월까지만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기재되어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있어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일자</t>
        </r>
        <r>
          <rPr>
            <b/>
            <sz val="9"/>
            <color rgb="FF000000"/>
            <rFont val="Tahoma"/>
            <family val="2"/>
          </rPr>
          <t xml:space="preserve"> 30</t>
        </r>
        <r>
          <rPr>
            <b/>
            <sz val="9"/>
            <color rgb="FF000000"/>
            <rFont val="돋움"/>
            <family val="3"/>
            <charset val="129"/>
          </rPr>
          <t>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임의임력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담당자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E268" authorId="0" shapeId="0">
      <text>
        <r>
          <rPr>
            <b/>
            <sz val="9"/>
            <color rgb="FF000000"/>
            <rFont val="돋움"/>
            <family val="3"/>
            <charset val="129"/>
          </rPr>
          <t>사업유형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유보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297" authorId="0" shapeId="0">
      <text>
        <r>
          <rPr>
            <sz val="9"/>
            <color rgb="FF000000"/>
            <rFont val="Tahoma"/>
            <family val="2"/>
          </rPr>
          <t>13</t>
        </r>
        <r>
          <rPr>
            <sz val="9"/>
            <color rgb="FF000000"/>
            <rFont val="돋움"/>
            <family val="3"/>
            <charset val="129"/>
          </rPr>
          <t>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사업계획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기초로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기재함</t>
        </r>
        <r>
          <rPr>
            <b/>
            <sz val="9"/>
            <color rgb="FF000000"/>
            <rFont val="돋움"/>
            <family val="3"/>
            <charset val="129"/>
          </rPr>
          <t xml:space="preserve">
</t>
        </r>
      </text>
    </comment>
    <comment ref="X318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정비계획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
- ~60m2 : 20%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- 60~85m2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- 85m2~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이하
</t>
        </r>
      </text>
    </comment>
    <comment ref="X319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정비계획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
- ~60m2 : 20%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- 60~85m2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이상
</t>
        </r>
        <r>
          <rPr>
            <b/>
            <sz val="11"/>
            <color rgb="FF000000"/>
            <rFont val="Tahoma"/>
            <family val="2"/>
          </rPr>
          <t>- 85m2~ : 40%</t>
        </r>
        <r>
          <rPr>
            <b/>
            <sz val="11"/>
            <color rgb="FF000000"/>
            <rFont val="돋움"/>
            <family val="3"/>
            <charset val="129"/>
          </rPr>
          <t xml:space="preserve">이하
</t>
        </r>
      </text>
    </comment>
    <comment ref="X376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76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X377" authorId="0" shapeId="0">
      <text>
        <r>
          <rPr>
            <b/>
            <sz val="11"/>
            <color rgb="FF000000"/>
            <rFont val="Tahoma"/>
            <family val="2"/>
          </rPr>
          <t>*</t>
        </r>
        <r>
          <rPr>
            <b/>
            <sz val="11"/>
            <color rgb="FF000000"/>
            <rFont val="돋움"/>
            <family val="3"/>
            <charset val="129"/>
          </rPr>
          <t>통계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목적상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세대수로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기재함</t>
        </r>
        <r>
          <rPr>
            <b/>
            <sz val="11"/>
            <color rgb="FF000000"/>
            <rFont val="Tahoma"/>
            <family val="2"/>
          </rPr>
          <t>.
*</t>
        </r>
        <r>
          <rPr>
            <b/>
            <sz val="11"/>
            <color rgb="FF000000"/>
            <rFont val="돋움"/>
            <family val="3"/>
            <charset val="129"/>
          </rPr>
          <t>계획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세대수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부재</t>
        </r>
        <r>
          <rPr>
            <b/>
            <sz val="11"/>
            <color rgb="FF000000"/>
            <rFont val="Tahoma"/>
            <family val="2"/>
          </rPr>
          <t>(</t>
        </r>
        <r>
          <rPr>
            <b/>
            <sz val="11"/>
            <color rgb="FF000000"/>
            <rFont val="돋움"/>
            <family val="3"/>
            <charset val="129"/>
          </rPr>
          <t>정비구역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미지정</t>
        </r>
        <r>
          <rPr>
            <b/>
            <sz val="11"/>
            <color rgb="FF000000"/>
            <rFont val="Tahoma"/>
            <family val="2"/>
          </rPr>
          <t>)</t>
        </r>
      </text>
    </comment>
    <comment ref="AQ377" authorId="0" shapeId="0">
      <text>
        <r>
          <rPr>
            <b/>
            <sz val="9"/>
            <color rgb="FF000000"/>
            <rFont val="돋움"/>
            <family val="3"/>
            <charset val="129"/>
          </rPr>
          <t>구역지정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추진위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승인</t>
        </r>
      </text>
    </comment>
    <comment ref="AU413" authorId="1" shapeId="0">
      <text>
        <r>
          <rPr>
            <b/>
            <sz val="9"/>
            <color rgb="FF000000"/>
            <rFont val="Tahoma"/>
            <family val="2"/>
          </rPr>
          <t xml:space="preserve">2016-12-19 </t>
        </r>
        <r>
          <rPr>
            <b/>
            <sz val="9"/>
            <color rgb="FF000000"/>
            <rFont val="돋움"/>
            <family val="3"/>
            <charset val="129"/>
          </rPr>
          <t xml:space="preserve">변경인가
</t>
        </r>
      </text>
    </comment>
    <comment ref="S415" authorId="1" shapeId="0">
      <text>
        <r>
          <rPr>
            <b/>
            <sz val="9"/>
            <color rgb="FF000000"/>
            <rFont val="돋움"/>
            <family val="3"/>
            <charset val="129"/>
          </rPr>
          <t>보류지</t>
        </r>
        <r>
          <rPr>
            <b/>
            <sz val="9"/>
            <color rgb="FF000000"/>
            <rFont val="Tahoma"/>
            <family val="2"/>
          </rPr>
          <t xml:space="preserve"> 4</t>
        </r>
        <r>
          <rPr>
            <b/>
            <sz val="9"/>
            <color rgb="FF000000"/>
            <rFont val="돋움"/>
            <family val="3"/>
            <charset val="129"/>
          </rPr>
          <t>세대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포함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순수일반분양</t>
        </r>
        <r>
          <rPr>
            <b/>
            <sz val="9"/>
            <color rgb="FF000000"/>
            <rFont val="Tahoma"/>
            <family val="2"/>
          </rPr>
          <t xml:space="preserve"> 162)</t>
        </r>
      </text>
    </comment>
    <comment ref="AU423" authorId="1" shapeId="0">
      <text>
        <r>
          <rPr>
            <b/>
            <sz val="9"/>
            <color rgb="FF000000"/>
            <rFont val="돋움"/>
            <family val="3"/>
            <charset val="129"/>
          </rPr>
          <t>사업시행인가</t>
        </r>
        <r>
          <rPr>
            <b/>
            <sz val="9"/>
            <color rgb="FF000000"/>
            <rFont val="Tahoma"/>
            <family val="2"/>
          </rPr>
          <t xml:space="preserve"> 
2011-07-08
</t>
        </r>
        <r>
          <rPr>
            <b/>
            <sz val="9"/>
            <color rgb="FF000000"/>
            <rFont val="돋움"/>
            <family val="3"/>
            <charset val="129"/>
          </rPr>
          <t xml:space="preserve">
사업시행인가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취소
</t>
        </r>
        <r>
          <rPr>
            <b/>
            <sz val="9"/>
            <color rgb="FF000000"/>
            <rFont val="Tahoma"/>
            <family val="2"/>
          </rPr>
          <t>2016-10-18</t>
        </r>
      </text>
    </comment>
  </commentList>
</comments>
</file>

<file path=xl/sharedStrings.xml><?xml version="1.0" encoding="utf-8"?>
<sst xmlns="http://schemas.openxmlformats.org/spreadsheetml/2006/main" count="4703" uniqueCount="1584">
  <si>
    <t>변경</t>
    <phoneticPr fontId="3" type="noConversion"/>
  </si>
  <si>
    <t>최초</t>
    <phoneticPr fontId="3" type="noConversion"/>
  </si>
  <si>
    <t>완료</t>
    <phoneticPr fontId="3" type="noConversion"/>
  </si>
  <si>
    <t>시작</t>
    <phoneticPr fontId="3" type="noConversion"/>
  </si>
  <si>
    <t>조합원수</t>
    <phoneticPr fontId="3" type="noConversion"/>
  </si>
  <si>
    <t>기존</t>
    <phoneticPr fontId="3" type="noConversion"/>
  </si>
  <si>
    <t>임대</t>
    <phoneticPr fontId="3" type="noConversion"/>
  </si>
  <si>
    <t>분양</t>
    <phoneticPr fontId="3" type="noConversion"/>
  </si>
  <si>
    <t>세대수</t>
    <phoneticPr fontId="3" type="noConversion"/>
  </si>
  <si>
    <t>동수</t>
    <phoneticPr fontId="3" type="noConversion"/>
  </si>
  <si>
    <t>비고</t>
    <phoneticPr fontId="3" type="noConversion"/>
  </si>
  <si>
    <t>준공일</t>
    <phoneticPr fontId="3" type="noConversion"/>
  </si>
  <si>
    <t>착공일</t>
    <phoneticPr fontId="3" type="noConversion"/>
  </si>
  <si>
    <t>안전진단</t>
    <phoneticPr fontId="3" type="noConversion"/>
  </si>
  <si>
    <t>예비평가</t>
    <phoneticPr fontId="3" type="noConversion"/>
  </si>
  <si>
    <t>정비구역지정</t>
    <phoneticPr fontId="3" type="noConversion"/>
  </si>
  <si>
    <t>사업예정기간</t>
    <phoneticPr fontId="3" type="noConversion"/>
  </si>
  <si>
    <t>토지등소유자</t>
    <phoneticPr fontId="3" type="noConversion"/>
  </si>
  <si>
    <t>주거환경개선사업</t>
    <phoneticPr fontId="3" type="noConversion"/>
  </si>
  <si>
    <t>용적률</t>
    <phoneticPr fontId="3" type="noConversion"/>
  </si>
  <si>
    <t>위치</t>
    <phoneticPr fontId="3" type="noConversion"/>
  </si>
  <si>
    <t>정비구역명</t>
    <phoneticPr fontId="3" type="noConversion"/>
  </si>
  <si>
    <t>사업유형</t>
    <phoneticPr fontId="3" type="noConversion"/>
  </si>
  <si>
    <t>시군</t>
    <phoneticPr fontId="3" type="noConversion"/>
  </si>
  <si>
    <t>연번</t>
    <phoneticPr fontId="3" type="noConversion"/>
  </si>
  <si>
    <t>수원시</t>
  </si>
  <si>
    <t>재건축</t>
  </si>
  <si>
    <t>재개발</t>
  </si>
  <si>
    <t>영통1구역</t>
  </si>
  <si>
    <t>성남시</t>
  </si>
  <si>
    <t>1970~2000</t>
  </si>
  <si>
    <t>1980~2000</t>
  </si>
  <si>
    <t>신흥1</t>
  </si>
  <si>
    <t>수정구 신흥동 4900번지 일원</t>
  </si>
  <si>
    <t>100~200%</t>
  </si>
  <si>
    <t>정비예정구역 고시</t>
  </si>
  <si>
    <t>신흥3</t>
  </si>
  <si>
    <t>수정구 신흥동 2890번지 일원</t>
  </si>
  <si>
    <t>태평3</t>
  </si>
  <si>
    <t>수정구 태평동 4580번지 일원</t>
  </si>
  <si>
    <t>수진1</t>
  </si>
  <si>
    <t>상대원3</t>
  </si>
  <si>
    <t>중원구 상대원동 2780번지 일원</t>
  </si>
  <si>
    <t>도시환경</t>
  </si>
  <si>
    <t>도환중2</t>
  </si>
  <si>
    <t>부천시</t>
  </si>
  <si>
    <t>용인시</t>
  </si>
  <si>
    <t>안산시</t>
  </si>
  <si>
    <t>1988~2004</t>
  </si>
  <si>
    <t>1989~1991</t>
  </si>
  <si>
    <t>주공5단지1</t>
  </si>
  <si>
    <t>고잔동 675번지 일원</t>
  </si>
  <si>
    <t>주공5단지2</t>
  </si>
  <si>
    <t>고잔동 674번지 일원</t>
  </si>
  <si>
    <t>주공6단지</t>
  </si>
  <si>
    <t>고잔동 676-2번지 일원</t>
  </si>
  <si>
    <t>고잔연립8</t>
  </si>
  <si>
    <t>고잔동 631-1번지 일원</t>
  </si>
  <si>
    <t>고잔연립9</t>
  </si>
  <si>
    <t>고잔동 648-1번지 일원</t>
  </si>
  <si>
    <t>안양시</t>
  </si>
  <si>
    <t>화성시</t>
  </si>
  <si>
    <t>봉담1-1</t>
  </si>
  <si>
    <t>동화리 340번지 일원</t>
  </si>
  <si>
    <t>수영리  649-3번지 일원</t>
  </si>
  <si>
    <t>안녕1-1</t>
  </si>
  <si>
    <t>안녕동 46-4번지 일원</t>
  </si>
  <si>
    <t>진안1-1</t>
  </si>
  <si>
    <t>진안동 525-59번지 일원</t>
  </si>
  <si>
    <t>진안동 524-7번지 일원</t>
  </si>
  <si>
    <t>송산1-1</t>
  </si>
  <si>
    <t>사강리 610-5번지 일원</t>
  </si>
  <si>
    <t>남양1-1</t>
  </si>
  <si>
    <t>남양동 1263번지 일원</t>
  </si>
  <si>
    <t>우정1-1</t>
  </si>
  <si>
    <t>조암리 227-2번지 일원</t>
  </si>
  <si>
    <t>우정1-2</t>
  </si>
  <si>
    <t>조암리 360-2번지 일원</t>
  </si>
  <si>
    <t>향남1-1</t>
  </si>
  <si>
    <t>발안리 60-2번지 일원</t>
  </si>
  <si>
    <t>시흥시</t>
  </si>
  <si>
    <t>의왕시</t>
  </si>
  <si>
    <t>과천시</t>
  </si>
  <si>
    <t>주암동 63-9번지 일원</t>
  </si>
  <si>
    <t>고양시</t>
  </si>
  <si>
    <t>행신동3동 222번지일원</t>
  </si>
  <si>
    <t>남양주시</t>
  </si>
  <si>
    <t>1950~2005</t>
  </si>
  <si>
    <t>파주시</t>
  </si>
  <si>
    <t>양주시</t>
  </si>
  <si>
    <t>신산1</t>
  </si>
  <si>
    <t>남면 신산리 285-75번지 일원</t>
  </si>
  <si>
    <t>덕계1</t>
  </si>
  <si>
    <t>덕계동 614-29번지 일원</t>
  </si>
  <si>
    <t>덕계2</t>
  </si>
  <si>
    <t>덕계동 634번지 일원</t>
  </si>
  <si>
    <t>덕계4</t>
  </si>
  <si>
    <t>덕계동 452-1번지 일원</t>
  </si>
  <si>
    <t>덕계5</t>
  </si>
  <si>
    <t>매산지구</t>
  </si>
  <si>
    <t>성지․궁전아파트</t>
  </si>
  <si>
    <t>단대동</t>
  </si>
  <si>
    <t xml:space="preserve"> 100~200% </t>
  </si>
  <si>
    <t>1971~2002</t>
  </si>
  <si>
    <t>하남시</t>
  </si>
  <si>
    <t>동두천시</t>
  </si>
  <si>
    <t>수정구 산성동 1336번지 일원</t>
  </si>
  <si>
    <t>역곡1-2</t>
  </si>
  <si>
    <t>팔곡일동1</t>
  </si>
  <si>
    <t>팔곡일동 264-5번지 일원</t>
  </si>
  <si>
    <t>1956~2004</t>
  </si>
  <si>
    <t>동안구 비산2동 406번지 일원</t>
  </si>
  <si>
    <t>동안구 비산3동 354-10번지 일원</t>
  </si>
  <si>
    <t>군포시</t>
  </si>
  <si>
    <t>군포10구역</t>
  </si>
  <si>
    <t>당동 781-1번지 일원</t>
  </si>
  <si>
    <t>이천시</t>
  </si>
  <si>
    <t>안성시</t>
  </si>
  <si>
    <t>신건지동 1구역</t>
  </si>
  <si>
    <t>내손가구역</t>
  </si>
  <si>
    <t>내손동 700번지일원</t>
  </si>
  <si>
    <t>오전다구역</t>
  </si>
  <si>
    <t>오전동 350-1번지일원</t>
  </si>
  <si>
    <t>1980~2003</t>
  </si>
  <si>
    <t>오전라구역</t>
  </si>
  <si>
    <t>오전동 323-3번지 일원</t>
  </si>
  <si>
    <t xml:space="preserve"> 1984~1993 </t>
  </si>
  <si>
    <t xml:space="preserve"> 1980~2003 </t>
  </si>
  <si>
    <t xml:space="preserve"> 1977~2006 </t>
  </si>
  <si>
    <t>오산시</t>
  </si>
  <si>
    <t>1940~2001</t>
  </si>
  <si>
    <t>의정부시</t>
  </si>
  <si>
    <t>구리시</t>
  </si>
  <si>
    <t>생연동 국민주택</t>
  </si>
  <si>
    <t>111-4</t>
  </si>
  <si>
    <t>113-12</t>
  </si>
  <si>
    <t>115-6</t>
  </si>
  <si>
    <t>115-9</t>
  </si>
  <si>
    <t>115-8</t>
  </si>
  <si>
    <t>115-10</t>
  </si>
  <si>
    <t>도환중1</t>
  </si>
  <si>
    <t>금광3</t>
  </si>
  <si>
    <t>상대원2</t>
  </si>
  <si>
    <t>소사3</t>
  </si>
  <si>
    <t>괴안2D</t>
  </si>
  <si>
    <t>괴안3D</t>
  </si>
  <si>
    <t>원곡연립2단지</t>
  </si>
  <si>
    <t>단원구 원곡동 838일원</t>
  </si>
  <si>
    <t>1981~1995</t>
  </si>
  <si>
    <t>군자주공7단지</t>
  </si>
  <si>
    <t>단원구 선부동 961</t>
  </si>
  <si>
    <t>상록구 건건동 894-1</t>
  </si>
  <si>
    <t>원곡연립1단지</t>
  </si>
  <si>
    <t>단원구 원곡동 829일원</t>
  </si>
  <si>
    <t>만안구 안양1동 97-3번지 일원</t>
  </si>
  <si>
    <t>광명시</t>
  </si>
  <si>
    <t>철산주공4단지</t>
  </si>
  <si>
    <t>철산주공7단지</t>
  </si>
  <si>
    <t>철산주공8,9단지</t>
  </si>
  <si>
    <t>철산2동 235</t>
  </si>
  <si>
    <t>철산주공10,11단지</t>
  </si>
  <si>
    <t>철산2동 105</t>
  </si>
  <si>
    <t>고천나구역</t>
  </si>
  <si>
    <t>고천동 265번지 일원</t>
  </si>
  <si>
    <t xml:space="preserve"> 1970~1990 </t>
  </si>
  <si>
    <t>내손다구역</t>
  </si>
  <si>
    <t>내손동 683번지일원</t>
  </si>
  <si>
    <t>내손라구역</t>
  </si>
  <si>
    <t>내손동 661번지일원</t>
  </si>
  <si>
    <t>부곡가구역</t>
  </si>
  <si>
    <t>삼동 192-244번지일원</t>
  </si>
  <si>
    <t xml:space="preserve"> 1970~1985 </t>
  </si>
  <si>
    <t>고천가구역</t>
  </si>
  <si>
    <t>고천동 276-8번지일원</t>
  </si>
  <si>
    <t xml:space="preserve"> 1950~2007 </t>
  </si>
  <si>
    <t>주공7-1단지</t>
  </si>
  <si>
    <t>1970~2004</t>
  </si>
  <si>
    <t>행신 Ⅱ-1구역</t>
  </si>
  <si>
    <t>중앙3구역</t>
  </si>
  <si>
    <t>의정부동 394-11번지 일원</t>
  </si>
  <si>
    <t>1993~2003</t>
  </si>
  <si>
    <t>신곡동 435-3번지 일원</t>
  </si>
  <si>
    <t>1973~2004</t>
  </si>
  <si>
    <t>송산1구역</t>
  </si>
  <si>
    <t>용현동 241번지 일원</t>
  </si>
  <si>
    <t>1986~1989</t>
  </si>
  <si>
    <t>율목지구</t>
  </si>
  <si>
    <t>새말지구</t>
  </si>
  <si>
    <t>금촌2동제2지구</t>
  </si>
  <si>
    <t>생연동 주공생연아파트</t>
  </si>
  <si>
    <t>평택시</t>
  </si>
  <si>
    <t>서정연립</t>
  </si>
  <si>
    <t>111-1</t>
  </si>
  <si>
    <t>1900~1980</t>
  </si>
  <si>
    <t>113-6</t>
  </si>
  <si>
    <t>신흥2</t>
  </si>
  <si>
    <t>수정구 신흥동 1132번지 일원</t>
  </si>
  <si>
    <t>금광1</t>
  </si>
  <si>
    <t>건우아파트</t>
  </si>
  <si>
    <t>심곡본1-1</t>
  </si>
  <si>
    <t>군자주공6단지</t>
  </si>
  <si>
    <t>단원구 선부동 953</t>
  </si>
  <si>
    <t>건건동 606번지 일원</t>
  </si>
  <si>
    <t>1943~2001</t>
  </si>
  <si>
    <t>초지연립1단지</t>
  </si>
  <si>
    <t>단원구 초지동 590일원</t>
  </si>
  <si>
    <t>1983~1996</t>
  </si>
  <si>
    <t>초지연립상단지</t>
  </si>
  <si>
    <t>단원구 초지동 605일원</t>
  </si>
  <si>
    <t>1981~2002</t>
  </si>
  <si>
    <t>군자주공8단지</t>
  </si>
  <si>
    <t>원곡연립3단지</t>
  </si>
  <si>
    <t>단원구 원곡동 848일원</t>
  </si>
  <si>
    <t>1980~1993</t>
  </si>
  <si>
    <t>선부동2</t>
  </si>
  <si>
    <t>단원구 선부동 998번지 일원</t>
  </si>
  <si>
    <t>1987∼2006</t>
  </si>
  <si>
    <t>선부동3</t>
  </si>
  <si>
    <t>단원구 선부동 1007번지 일원</t>
  </si>
  <si>
    <t>소곡지구</t>
  </si>
  <si>
    <t>세교1구역</t>
  </si>
  <si>
    <t>세교동 202-5번지 일원</t>
  </si>
  <si>
    <t xml:space="preserve"> 1962-2005 </t>
  </si>
  <si>
    <t>송원.현대연립</t>
  </si>
  <si>
    <t>대야동</t>
  </si>
  <si>
    <t>오전나구역</t>
  </si>
  <si>
    <t>오전동 32-5번지일원</t>
  </si>
  <si>
    <t xml:space="preserve"> 1980~1990 </t>
  </si>
  <si>
    <t>오전가구역</t>
  </si>
  <si>
    <t>오전동 52번지일원</t>
  </si>
  <si>
    <t>주공7-2단지</t>
  </si>
  <si>
    <t>주공2단지</t>
  </si>
  <si>
    <t>기존주택</t>
    <phoneticPr fontId="3" type="noConversion"/>
  </si>
  <si>
    <t>신축주택</t>
    <phoneticPr fontId="3" type="noConversion"/>
  </si>
  <si>
    <t>1980~1995</t>
  </si>
  <si>
    <t>금오1구역</t>
  </si>
  <si>
    <t>금오동 65-3번지 일원</t>
  </si>
  <si>
    <t>1951~2001</t>
  </si>
  <si>
    <t>1958~2004</t>
  </si>
  <si>
    <t>장암4구역</t>
  </si>
  <si>
    <t>장암동 34-1번지 일원</t>
  </si>
  <si>
    <t>1951~2004</t>
  </si>
  <si>
    <t>가능2구역</t>
  </si>
  <si>
    <t>가능동 224-24번지 일원</t>
  </si>
  <si>
    <t>가능1구역</t>
  </si>
  <si>
    <t>가능동 581-1번지 일원</t>
  </si>
  <si>
    <t>1958~2005</t>
  </si>
  <si>
    <t>장암1구역</t>
  </si>
  <si>
    <t>신곡동 571-1번지 일원</t>
  </si>
  <si>
    <t>중앙2구역</t>
  </si>
  <si>
    <t>의정부동 380번지 일원</t>
  </si>
  <si>
    <t>1975~2005</t>
  </si>
  <si>
    <t>문산3리지구</t>
  </si>
  <si>
    <t>군자주공5단지</t>
  </si>
  <si>
    <t>단원구 초지동 603-1</t>
  </si>
  <si>
    <t>중앙주공2단지</t>
  </si>
  <si>
    <t>단원구 고잔동 538</t>
  </si>
  <si>
    <t>중앙주공1단지</t>
  </si>
  <si>
    <t>단원구 고잔동 532</t>
  </si>
  <si>
    <t>성포주공3단지</t>
  </si>
  <si>
    <t>상록구 성포동 587</t>
  </si>
  <si>
    <t>고잔연립1단지</t>
  </si>
  <si>
    <t>단원구 고잔동 586일원</t>
  </si>
  <si>
    <t>1985~1988</t>
  </si>
  <si>
    <t>만안구 안양2동 80-4번지 일원</t>
  </si>
  <si>
    <t>1985~1987</t>
  </si>
  <si>
    <t>은행2지구</t>
  </si>
  <si>
    <t>은행2동 1342일원</t>
  </si>
  <si>
    <t>약대주공</t>
  </si>
  <si>
    <t>군자주공4단지</t>
  </si>
  <si>
    <t>단원구 초지동 604</t>
  </si>
  <si>
    <t>세교지구</t>
  </si>
  <si>
    <t>평택시 세교동 123번지일원</t>
  </si>
  <si>
    <t>1960~1980</t>
  </si>
  <si>
    <t>지산지구</t>
  </si>
  <si>
    <t>평택시 지산동 692번지일원</t>
  </si>
  <si>
    <t>오전마구역</t>
  </si>
  <si>
    <t>오전동 324-4번지일원</t>
  </si>
  <si>
    <t xml:space="preserve"> 1974~2000 </t>
  </si>
  <si>
    <t>도농3개통</t>
  </si>
  <si>
    <t>1952~2003</t>
  </si>
  <si>
    <t>1960~1998</t>
  </si>
  <si>
    <t>권선주공 1.3차아파트</t>
  </si>
  <si>
    <t>송림아파트</t>
  </si>
  <si>
    <t>매탄주공2단지아파트</t>
  </si>
  <si>
    <t>화서주공 2단지아파트</t>
  </si>
  <si>
    <t>권선주공 2단지아파트</t>
  </si>
  <si>
    <t>천천주공</t>
  </si>
  <si>
    <t>인계주공아파트</t>
  </si>
  <si>
    <t>향원아파트</t>
  </si>
  <si>
    <t>우람아파트</t>
  </si>
  <si>
    <t>115-1</t>
  </si>
  <si>
    <t>산성2지구</t>
  </si>
  <si>
    <t>산성동 513일원</t>
  </si>
  <si>
    <t>삼남아파트</t>
  </si>
  <si>
    <t>삼창아파트</t>
  </si>
  <si>
    <t>약대1</t>
  </si>
  <si>
    <t>약대2</t>
  </si>
  <si>
    <t>동원아파트</t>
  </si>
  <si>
    <t>중동주공</t>
  </si>
  <si>
    <t>백동단지</t>
  </si>
  <si>
    <t>동명아파트</t>
  </si>
  <si>
    <t>단원구 선부동 1082</t>
  </si>
  <si>
    <t>석수한신아파트주변지구</t>
  </si>
  <si>
    <t>만안구 석수2동 485-8번지 일원</t>
  </si>
  <si>
    <t>비전주공1</t>
  </si>
  <si>
    <t>비전주공2</t>
  </si>
  <si>
    <t>서정주공1</t>
  </si>
  <si>
    <t>서정주공2</t>
  </si>
  <si>
    <t>복음자리</t>
  </si>
  <si>
    <t>신천동 33번지일대</t>
  </si>
  <si>
    <t>1979~2003</t>
  </si>
  <si>
    <t>산본주공아파트</t>
  </si>
  <si>
    <t>광명신촌마을</t>
  </si>
  <si>
    <t>소하동 4-1 일원</t>
  </si>
  <si>
    <t>광명동 776-49</t>
  </si>
  <si>
    <t>철산주공2단지아파트</t>
  </si>
  <si>
    <t>철산동 373</t>
  </si>
  <si>
    <t>철산주공3단지아파트</t>
  </si>
  <si>
    <t>철산동 552</t>
  </si>
  <si>
    <t>하안주공본1단지아파트</t>
  </si>
  <si>
    <t>하안동 764</t>
  </si>
  <si>
    <t>하안주공본2단지아파트</t>
  </si>
  <si>
    <t>하안동 769</t>
  </si>
  <si>
    <t>포일주공아파트</t>
  </si>
  <si>
    <t>의왕내손주택</t>
  </si>
  <si>
    <t>청화아파트</t>
  </si>
  <si>
    <t>대우사원주택</t>
  </si>
  <si>
    <t>내손동 627번지일원</t>
  </si>
  <si>
    <t>성사동 715번지</t>
  </si>
  <si>
    <t>주교성사1단지</t>
  </si>
  <si>
    <t>호원동 252번지 일원</t>
  </si>
  <si>
    <t>조합</t>
  </si>
  <si>
    <t>합 계</t>
  </si>
  <si>
    <t>추진 현황</t>
  </si>
  <si>
    <t>소계</t>
  </si>
  <si>
    <t>정비구역</t>
  </si>
  <si>
    <t>조합설립</t>
  </si>
  <si>
    <t>착공</t>
  </si>
  <si>
    <t>준공</t>
  </si>
  <si>
    <t>구역면적
(㎡)</t>
    <phoneticPr fontId="3" type="noConversion"/>
  </si>
  <si>
    <t>조합설립
인가</t>
    <phoneticPr fontId="3" type="noConversion"/>
  </si>
  <si>
    <t>사업시행
인가</t>
    <phoneticPr fontId="3" type="noConversion"/>
  </si>
  <si>
    <t>관리처분
인가</t>
    <phoneticPr fontId="3" type="noConversion"/>
  </si>
  <si>
    <t>일반
분양일</t>
    <phoneticPr fontId="3" type="noConversion"/>
  </si>
  <si>
    <t>이전
고시일</t>
    <phoneticPr fontId="3" type="noConversion"/>
  </si>
  <si>
    <t>현 추진사항</t>
    <phoneticPr fontId="3" type="noConversion"/>
  </si>
  <si>
    <t>기존주택
준공년도</t>
    <phoneticPr fontId="3" type="noConversion"/>
  </si>
  <si>
    <t>토지등소유자수</t>
    <phoneticPr fontId="3" type="noConversion"/>
  </si>
  <si>
    <t>추진위
승인</t>
    <phoneticPr fontId="3" type="noConversion"/>
  </si>
  <si>
    <t>계</t>
    <phoneticPr fontId="3" type="noConversion"/>
  </si>
  <si>
    <t>~40㎡</t>
    <phoneticPr fontId="3" type="noConversion"/>
  </si>
  <si>
    <t>40~60㎡</t>
    <phoneticPr fontId="3" type="noConversion"/>
  </si>
  <si>
    <t>135㎡~</t>
    <phoneticPr fontId="3" type="noConversion"/>
  </si>
  <si>
    <t>85~135㎡</t>
    <phoneticPr fontId="3" type="noConversion"/>
  </si>
  <si>
    <t>60~85㎡</t>
    <phoneticPr fontId="3" type="noConversion"/>
  </si>
  <si>
    <t>신축</t>
    <phoneticPr fontId="3" type="noConversion"/>
  </si>
  <si>
    <t>사업시행자(토지등소유자,조합,조합+LH)</t>
    <phoneticPr fontId="3" type="noConversion"/>
  </si>
  <si>
    <t>영통구 매탄동 173-50일원</t>
  </si>
  <si>
    <t>1980~2011</t>
  </si>
  <si>
    <t>230~250%</t>
  </si>
  <si>
    <t>봉담1-2</t>
  </si>
  <si>
    <t>진안1-2</t>
  </si>
  <si>
    <t>1980-2009</t>
  </si>
  <si>
    <t>행신Ⅰ-1구역</t>
  </si>
  <si>
    <t>1980~2012</t>
  </si>
  <si>
    <t>호평1</t>
  </si>
  <si>
    <t>1983~1993</t>
  </si>
  <si>
    <t>산성</t>
  </si>
  <si>
    <t>2010</t>
  </si>
  <si>
    <t>2023</t>
  </si>
  <si>
    <t>평균 1986</t>
  </si>
  <si>
    <t>2008</t>
  </si>
  <si>
    <t>평균 1985</t>
  </si>
  <si>
    <t>2011</t>
  </si>
  <si>
    <t>2022</t>
  </si>
  <si>
    <t>동안구 비산3동 281-1번지 일원</t>
  </si>
  <si>
    <t>1976~2007</t>
  </si>
  <si>
    <t>2015</t>
  </si>
  <si>
    <t>신건지동 8번지 일원</t>
  </si>
  <si>
    <t>1981~1993</t>
  </si>
  <si>
    <t>교문동339일원</t>
  </si>
  <si>
    <t>1952/2009</t>
  </si>
  <si>
    <t>2006</t>
  </si>
  <si>
    <t>1978~2005</t>
  </si>
  <si>
    <t xml:space="preserve"> </t>
  </si>
  <si>
    <t>1984~2005</t>
  </si>
  <si>
    <t>중원구 상대원동 3910번지 일원</t>
  </si>
  <si>
    <t>계수.범박</t>
  </si>
  <si>
    <t>만안구 안양2동 34-1번지 일원</t>
  </si>
  <si>
    <t>평균 1984</t>
  </si>
  <si>
    <t>2009</t>
  </si>
  <si>
    <t>만안구 안양8동 398-32번지 일원</t>
  </si>
  <si>
    <t>2021</t>
  </si>
  <si>
    <t>만안구 석수2동 348번지 일원</t>
  </si>
  <si>
    <t>동안구 호계2동 929번지 일원</t>
  </si>
  <si>
    <t xml:space="preserve"> 1978~2004 </t>
  </si>
  <si>
    <t>동안구 호계2동 915번지 일원</t>
  </si>
  <si>
    <t>평균 1990</t>
  </si>
  <si>
    <t>2013</t>
  </si>
  <si>
    <t>동안구 호계3동 661-1번지 일원</t>
  </si>
  <si>
    <t>덕풍동 285-31번지 일대</t>
  </si>
  <si>
    <t>고양 Ⅰ-1구역</t>
  </si>
  <si>
    <t>1972~2005</t>
  </si>
  <si>
    <t>LH</t>
  </si>
  <si>
    <t>중원구 중앙동 2979번지 일원</t>
  </si>
  <si>
    <t>중원구 금광동 34번지 일원</t>
  </si>
  <si>
    <t>중동1-1</t>
  </si>
  <si>
    <t>송내1-2</t>
  </si>
  <si>
    <t>만안구 안양2동 18-1번지 일원</t>
  </si>
  <si>
    <t>2019</t>
  </si>
  <si>
    <t>동안구 비산1동 515-2번지 일원</t>
  </si>
  <si>
    <t xml:space="preserve"> 1964~2006 </t>
  </si>
  <si>
    <t>동안구 호계1동 992번지 일원</t>
  </si>
  <si>
    <t xml:space="preserve"> 1975~2007 </t>
  </si>
  <si>
    <t>동안구 호계1동 956번지 일원</t>
  </si>
  <si>
    <t>대야동 303번지일대</t>
  </si>
  <si>
    <t>1900~2003</t>
  </si>
  <si>
    <t>만안구 안양6동 585-2번지 일원</t>
  </si>
  <si>
    <t xml:space="preserve"> 1971~2004 </t>
  </si>
  <si>
    <t>인창동320-2 일원</t>
  </si>
  <si>
    <t>만안구 안양7동 148-1번지 일원</t>
  </si>
  <si>
    <t xml:space="preserve"> 1975~2003 </t>
  </si>
  <si>
    <t>2016</t>
  </si>
  <si>
    <t>2014</t>
  </si>
  <si>
    <t>단대</t>
  </si>
  <si>
    <t>중3</t>
  </si>
  <si>
    <t>철산두산위브아파트</t>
  </si>
  <si>
    <t>1980</t>
  </si>
  <si>
    <t>2003</t>
  </si>
  <si>
    <t>2007</t>
  </si>
  <si>
    <t/>
  </si>
  <si>
    <t>영통구 원천동 35번지</t>
  </si>
  <si>
    <t>권선구 서둔동 361-1</t>
  </si>
  <si>
    <t>권선구 서둔동 361</t>
  </si>
  <si>
    <t>은행주공아파트</t>
  </si>
  <si>
    <t>성곡2-1</t>
  </si>
  <si>
    <t>1988~1990</t>
  </si>
  <si>
    <t>선부동 963번지 일원</t>
  </si>
  <si>
    <t>선부연립1</t>
  </si>
  <si>
    <t>고잔동 672번지 일원</t>
  </si>
  <si>
    <t>주공9단지</t>
  </si>
  <si>
    <t>고잔동 671번지 일원</t>
  </si>
  <si>
    <t>주공8단지</t>
  </si>
  <si>
    <t>고잔동 670번지 일원</t>
  </si>
  <si>
    <t>주공7단지</t>
  </si>
  <si>
    <t>고잔동 613-1번지 일원</t>
  </si>
  <si>
    <t>고잔연립7</t>
  </si>
  <si>
    <t>1990~1992</t>
  </si>
  <si>
    <t>고잔동 612번지 일원</t>
  </si>
  <si>
    <t>1989~1994</t>
  </si>
  <si>
    <t>고잔동 610번지 일원</t>
  </si>
  <si>
    <t>고잔연립5</t>
  </si>
  <si>
    <t>고잔동 661-3번지 일원</t>
  </si>
  <si>
    <t>고잔연립4</t>
  </si>
  <si>
    <t>1989~1992</t>
  </si>
  <si>
    <t>고잔동 665-1번지 일원</t>
  </si>
  <si>
    <t>고잔연립3</t>
  </si>
  <si>
    <t>안전진단 미통과</t>
  </si>
  <si>
    <t>성포동 584번지 일원</t>
  </si>
  <si>
    <t>주공10단지</t>
  </si>
  <si>
    <t>성포동 588번지 일원</t>
  </si>
  <si>
    <t>주공4단지</t>
  </si>
  <si>
    <t>성포동 예술인아파트</t>
  </si>
  <si>
    <t>성포예술인</t>
  </si>
  <si>
    <t>거모동 1474-1번지 일원</t>
  </si>
  <si>
    <t>거모3</t>
  </si>
  <si>
    <t>대야3</t>
  </si>
  <si>
    <t>1977~2004</t>
  </si>
  <si>
    <t>삼동 146번지일원</t>
  </si>
  <si>
    <t>부곡다구역</t>
  </si>
  <si>
    <t>중앙동 67번지 일원</t>
  </si>
  <si>
    <t>주공10단지구역</t>
  </si>
  <si>
    <t>부림동 41번지 일원</t>
  </si>
  <si>
    <t>별양동 6번지 일원</t>
  </si>
  <si>
    <t>주공5단지구역</t>
  </si>
  <si>
    <t>별양동 7번지 일원</t>
  </si>
  <si>
    <t>주공4단지구역</t>
  </si>
  <si>
    <t>1980~1992</t>
  </si>
  <si>
    <t>관산동 178-57대 일원</t>
  </si>
  <si>
    <t>관산Ⅱ-1구역</t>
  </si>
  <si>
    <t>오남읍 오남리 683-5 일원</t>
  </si>
  <si>
    <t>오남1</t>
  </si>
  <si>
    <t>금곡동 159-59 일원</t>
  </si>
  <si>
    <t>1986</t>
  </si>
  <si>
    <t>동안구 비산2동 577-1번지 일원</t>
  </si>
  <si>
    <t>만안구 박달2동 111-1번지 일원</t>
  </si>
  <si>
    <t>중원구 상대원동 195-5번지일원</t>
  </si>
  <si>
    <t>영통구 매탄동 897</t>
  </si>
  <si>
    <t>팔달구 우만동 129-1</t>
  </si>
  <si>
    <t>팔달구 인계동 319-6 일원</t>
  </si>
  <si>
    <t>115-12구역</t>
  </si>
  <si>
    <t>장안구 연무동 224 일원</t>
  </si>
  <si>
    <t>송내1-1</t>
  </si>
  <si>
    <t>2012</t>
  </si>
  <si>
    <t>170~190%</t>
  </si>
  <si>
    <t>1979</t>
  </si>
  <si>
    <t>동두천시 생연동 704번지 일원</t>
  </si>
  <si>
    <t>정비구역 지정 준비</t>
  </si>
  <si>
    <t>중원구 금광동 2622번지 일원</t>
  </si>
  <si>
    <t>비의무/미수립</t>
  </si>
  <si>
    <t>1985</t>
  </si>
  <si>
    <t>철산3동 233</t>
  </si>
  <si>
    <t>철산3동 452</t>
  </si>
  <si>
    <t>평내동 103-2일원</t>
  </si>
  <si>
    <t>수정구 신흥동 10,89-1일원</t>
  </si>
  <si>
    <t>괴안1-6</t>
  </si>
  <si>
    <t>만안구 비산2동 419-30번지 일원</t>
  </si>
  <si>
    <t>1979~1985</t>
  </si>
  <si>
    <t>부림동 49번지 일원</t>
  </si>
  <si>
    <t>별양동 52번지 일원</t>
  </si>
  <si>
    <t>원문동 2, 별양동 8번지 일원</t>
  </si>
  <si>
    <t>중앙동 37번지 일원</t>
  </si>
  <si>
    <t>주공1단지</t>
  </si>
  <si>
    <t>덕양구 토당동 251-12번지 일원</t>
  </si>
  <si>
    <t>수정구 태평로 64(태평2동)</t>
  </si>
  <si>
    <t>1984</t>
  </si>
  <si>
    <t>동안구 호계3동 651-1번지 일원</t>
  </si>
  <si>
    <t>동안구 호계1동 977번지 일원</t>
  </si>
  <si>
    <t>2018</t>
  </si>
  <si>
    <t>1978</t>
  </si>
  <si>
    <t>별양동 3번지 일원</t>
  </si>
  <si>
    <t>동안구 호계1동 981번지 일원</t>
  </si>
  <si>
    <t>도농동 294 일원</t>
  </si>
  <si>
    <t>지금동 129-65 일원</t>
  </si>
  <si>
    <t>지금2지구</t>
  </si>
  <si>
    <t>수원시 팔달구 화서동 349-1</t>
  </si>
  <si>
    <t>수원시 팔달구 인계동  865-10</t>
  </si>
  <si>
    <t>수원시 팔달구 인계동 384, 465</t>
  </si>
  <si>
    <t>수원시 장안구 천천동 333</t>
  </si>
  <si>
    <t xml:space="preserve">   </t>
  </si>
  <si>
    <t>수원시 권선구 권선동 1035, 1036</t>
  </si>
  <si>
    <t>수원시 팔달구 화서동 79-5</t>
  </si>
  <si>
    <t>수원시 영통구 매탄동 176</t>
  </si>
  <si>
    <t>수원시 장안구 정자1동 423-1</t>
  </si>
  <si>
    <t>수원시 권선구 권선동 1067</t>
  </si>
  <si>
    <t>계획수립 전 추진</t>
    <phoneticPr fontId="19" type="noConversion"/>
  </si>
  <si>
    <t>중원구 중앙동 3748-1</t>
  </si>
  <si>
    <t>중원구 중앙동 578</t>
  </si>
  <si>
    <t>동삼아파트지구</t>
  </si>
  <si>
    <t>박달1동 연합지구</t>
  </si>
  <si>
    <t>만안구 석수3동 787번지 일원</t>
  </si>
  <si>
    <t>석수주공3단지지구</t>
  </si>
  <si>
    <t>만안구 석수3동 788번지 일원</t>
  </si>
  <si>
    <t>석수주공2단지지구</t>
  </si>
  <si>
    <t>만안구 석수동 374-5번지 일원</t>
  </si>
  <si>
    <t>백조아파트지구</t>
  </si>
  <si>
    <t>광명6동 354-24</t>
  </si>
  <si>
    <t>광육재건축단지</t>
  </si>
  <si>
    <t>도농동 2-5 일원</t>
  </si>
  <si>
    <t>탄현동 28번지 일원</t>
  </si>
  <si>
    <t>덕양구 성사동 869</t>
  </si>
  <si>
    <t>군포시 산본동 208외 5</t>
  </si>
  <si>
    <t>지원</t>
  </si>
  <si>
    <t>현지</t>
  </si>
  <si>
    <t>市</t>
    <phoneticPr fontId="19" type="noConversion"/>
  </si>
  <si>
    <t>매산로3가 109-2번지일원</t>
  </si>
  <si>
    <t>장안동 110-7번지 일원</t>
  </si>
  <si>
    <t>행궁지구</t>
  </si>
  <si>
    <t>공동</t>
  </si>
  <si>
    <t>만안구 안양5동 618번지 일원</t>
  </si>
  <si>
    <t>생연동 483번지 일원</t>
  </si>
  <si>
    <t>와우리 160번지 일원</t>
  </si>
  <si>
    <t>평리 118-10번지 일원</t>
  </si>
  <si>
    <t>향남Ⅱ-5</t>
  </si>
  <si>
    <t>조암리 270-38번지 일원</t>
  </si>
  <si>
    <t>남면 신산리 285-129번지 일원</t>
  </si>
  <si>
    <t>신산2</t>
  </si>
  <si>
    <t>팔달구 고등동 270번지 일원</t>
  </si>
  <si>
    <t>115-2구역
(고등지구)</t>
  </si>
  <si>
    <t>생연동 515-5번지 일원</t>
  </si>
  <si>
    <t>권선구 평동 35-6 일원</t>
  </si>
  <si>
    <t>권선구 세류동 334-88 일원</t>
  </si>
  <si>
    <t>113-4구역(세류지구)</t>
  </si>
  <si>
    <t>철산동 606</t>
  </si>
  <si>
    <t>광명삼각주</t>
  </si>
  <si>
    <t>철산동 510</t>
  </si>
  <si>
    <t>광명철산</t>
  </si>
  <si>
    <t>안흥동 38번지 일원</t>
  </si>
  <si>
    <t>중원구 중앙동 196번지 일원</t>
  </si>
  <si>
    <t>동안구 비산1동 554번지 일원</t>
  </si>
  <si>
    <t>1943~2014</t>
  </si>
  <si>
    <t>만안구 안양2동 841-5번지 일원</t>
  </si>
  <si>
    <t>1975~2004</t>
  </si>
  <si>
    <t>중원구 중앙동 912번지 일원</t>
  </si>
  <si>
    <t>소사본1-1</t>
  </si>
  <si>
    <t>관산동 178-52번지 일원</t>
  </si>
  <si>
    <t>관산1차</t>
  </si>
  <si>
    <t>업무담당자
(전화번호)</t>
    <phoneticPr fontId="2" type="noConversion"/>
  </si>
  <si>
    <t>국비지원
여부</t>
    <phoneticPr fontId="3" type="noConversion"/>
  </si>
  <si>
    <t>시행방법(현지,공동,환지)</t>
    <phoneticPr fontId="3" type="noConversion"/>
  </si>
  <si>
    <t xml:space="preserve">소사1-1 </t>
  </si>
  <si>
    <t>평균1983</t>
  </si>
  <si>
    <t>준공</t>
    <phoneticPr fontId="3" type="noConversion"/>
  </si>
  <si>
    <t>착공</t>
    <phoneticPr fontId="3" type="noConversion"/>
  </si>
  <si>
    <t>220~250%</t>
  </si>
  <si>
    <t>200~230%</t>
  </si>
  <si>
    <t>200~250%</t>
  </si>
  <si>
    <t>203~233%</t>
  </si>
  <si>
    <t>서정동 241</t>
  </si>
  <si>
    <t>서정동 13</t>
  </si>
  <si>
    <t>180~250%</t>
  </si>
  <si>
    <t>(市)</t>
    <phoneticPr fontId="3" type="noConversion"/>
  </si>
  <si>
    <t>정비구역 지정 
예정일</t>
    <phoneticPr fontId="3" type="noConversion"/>
  </si>
  <si>
    <t>정비계획 수립일</t>
    <phoneticPr fontId="3" type="noConversion"/>
  </si>
  <si>
    <t>기본계획 미반영</t>
  </si>
  <si>
    <t>현재 추진
단계기간</t>
    <phoneticPr fontId="3" type="noConversion"/>
  </si>
  <si>
    <t>일몰
경과</t>
    <phoneticPr fontId="3" type="noConversion"/>
  </si>
  <si>
    <t>적용
제외</t>
    <phoneticPr fontId="3" type="noConversion"/>
  </si>
  <si>
    <t>일몰
미도래</t>
    <phoneticPr fontId="3" type="noConversion"/>
  </si>
  <si>
    <t>1985~1986</t>
  </si>
  <si>
    <t>화산주택</t>
  </si>
  <si>
    <t>송산동 97-15일원</t>
  </si>
  <si>
    <t>사업단계</t>
    <phoneticPr fontId="3" type="noConversion"/>
  </si>
  <si>
    <t>사업시행</t>
  </si>
  <si>
    <t>관리처분</t>
  </si>
  <si>
    <t>구역면적</t>
    <phoneticPr fontId="3" type="noConversion"/>
  </si>
  <si>
    <t>기존주택준공연도</t>
    <phoneticPr fontId="3" type="noConversion"/>
  </si>
  <si>
    <t>기존주택동수</t>
    <phoneticPr fontId="3" type="noConversion"/>
  </si>
  <si>
    <t>기존주택계</t>
    <phoneticPr fontId="3" type="noConversion"/>
  </si>
  <si>
    <t>기존주택40</t>
    <phoneticPr fontId="3" type="noConversion"/>
  </si>
  <si>
    <t>기존주택60</t>
    <phoneticPr fontId="3" type="noConversion"/>
  </si>
  <si>
    <t>기존주택85</t>
    <phoneticPr fontId="3" type="noConversion"/>
  </si>
  <si>
    <t>기존주택135</t>
    <phoneticPr fontId="3" type="noConversion"/>
  </si>
  <si>
    <t>기존주택초과</t>
    <phoneticPr fontId="3" type="noConversion"/>
  </si>
  <si>
    <t>신축분양계</t>
    <phoneticPr fontId="3" type="noConversion"/>
  </si>
  <si>
    <t>신축분양40</t>
    <phoneticPr fontId="3" type="noConversion"/>
  </si>
  <si>
    <t>신축분양60</t>
    <phoneticPr fontId="3" type="noConversion"/>
  </si>
  <si>
    <t>신축분양85</t>
    <phoneticPr fontId="3" type="noConversion"/>
  </si>
  <si>
    <t>신축분양135</t>
    <phoneticPr fontId="3" type="noConversion"/>
  </si>
  <si>
    <t>신축분양초과</t>
    <phoneticPr fontId="3" type="noConversion"/>
  </si>
  <si>
    <t>신축임대계</t>
  </si>
  <si>
    <t>신축임대40</t>
  </si>
  <si>
    <t>신축임대60</t>
  </si>
  <si>
    <t>신축임대85</t>
  </si>
  <si>
    <t>기존용적률</t>
    <phoneticPr fontId="3" type="noConversion"/>
  </si>
  <si>
    <t>신축용적률</t>
    <phoneticPr fontId="3" type="noConversion"/>
  </si>
  <si>
    <t>시행자</t>
    <phoneticPr fontId="3" type="noConversion"/>
  </si>
  <si>
    <t>추진위승인</t>
    <phoneticPr fontId="3" type="noConversion"/>
  </si>
  <si>
    <t>정비구역최초지정</t>
    <phoneticPr fontId="3" type="noConversion"/>
  </si>
  <si>
    <t>정비구역변경지정</t>
    <phoneticPr fontId="3" type="noConversion"/>
  </si>
  <si>
    <t>정비계획수립</t>
    <phoneticPr fontId="3" type="noConversion"/>
  </si>
  <si>
    <t>정비구역지정예정</t>
    <phoneticPr fontId="3" type="noConversion"/>
  </si>
  <si>
    <t>기본계획수립</t>
    <phoneticPr fontId="3" type="noConversion"/>
  </si>
  <si>
    <t>사업시작</t>
    <phoneticPr fontId="3" type="noConversion"/>
  </si>
  <si>
    <t>사업완료</t>
    <phoneticPr fontId="3" type="noConversion"/>
  </si>
  <si>
    <t>조합설립인가</t>
    <phoneticPr fontId="3" type="noConversion"/>
  </si>
  <si>
    <t>사업시행인가</t>
    <phoneticPr fontId="3" type="noConversion"/>
  </si>
  <si>
    <t>관리처분인가</t>
    <phoneticPr fontId="3" type="noConversion"/>
  </si>
  <si>
    <t>일반분양</t>
    <phoneticPr fontId="3" type="noConversion"/>
  </si>
  <si>
    <t>이전고시</t>
    <phoneticPr fontId="3" type="noConversion"/>
  </si>
  <si>
    <t>현재상황</t>
    <phoneticPr fontId="3" type="noConversion"/>
  </si>
  <si>
    <t>시행방법</t>
    <phoneticPr fontId="3" type="noConversion"/>
  </si>
  <si>
    <t>국비지원</t>
    <phoneticPr fontId="3" type="noConversion"/>
  </si>
  <si>
    <t>현재단계기간</t>
    <phoneticPr fontId="3" type="noConversion"/>
  </si>
  <si>
    <t>일몰제기한일</t>
    <phoneticPr fontId="3" type="noConversion"/>
  </si>
  <si>
    <t>일몰미도래</t>
    <phoneticPr fontId="3" type="noConversion"/>
  </si>
  <si>
    <t>적용제외</t>
    <phoneticPr fontId="3" type="noConversion"/>
  </si>
  <si>
    <t>담당자</t>
    <phoneticPr fontId="3" type="noConversion"/>
  </si>
  <si>
    <t>주거환경개선</t>
  </si>
  <si>
    <t>주거환경관리</t>
  </si>
  <si>
    <t>전체연번</t>
    <phoneticPr fontId="3" type="noConversion"/>
  </si>
  <si>
    <t>예정구역</t>
  </si>
  <si>
    <t>추진위원회</t>
  </si>
  <si>
    <t>김포시</t>
  </si>
  <si>
    <t>4R</t>
  </si>
  <si>
    <t>11R</t>
  </si>
  <si>
    <t>1R</t>
  </si>
  <si>
    <t>2R</t>
  </si>
  <si>
    <t>5R</t>
  </si>
  <si>
    <t>10R</t>
  </si>
  <si>
    <t>14R</t>
  </si>
  <si>
    <t>15R</t>
  </si>
  <si>
    <t>16R</t>
  </si>
  <si>
    <t>중원구 중동 1500번지 일원</t>
  </si>
  <si>
    <t>일몰경과</t>
    <phoneticPr fontId="3" type="noConversion"/>
  </si>
  <si>
    <t>일몰제
기한일</t>
    <phoneticPr fontId="3" type="noConversion"/>
  </si>
  <si>
    <t>면적구분 없음</t>
    <phoneticPr fontId="3" type="noConversion"/>
  </si>
  <si>
    <t>현지</t>
    <phoneticPr fontId="3" type="noConversion"/>
  </si>
  <si>
    <t>사업시행 세대수</t>
    <phoneticPr fontId="3" type="noConversion"/>
  </si>
  <si>
    <t>합계</t>
    <phoneticPr fontId="3" type="noConversion"/>
  </si>
  <si>
    <t>조합원</t>
    <phoneticPr fontId="3" type="noConversion"/>
  </si>
  <si>
    <t>일반</t>
    <phoneticPr fontId="3" type="noConversion"/>
  </si>
  <si>
    <t>년도</t>
  </si>
  <si>
    <t>시군</t>
  </si>
  <si>
    <t>정비구역명</t>
  </si>
  <si>
    <t>사업</t>
  </si>
  <si>
    <t>유형</t>
  </si>
  <si>
    <r>
      <t>인수자 및 임대주택수</t>
    </r>
    <r>
      <rPr>
        <b/>
        <sz val="10"/>
        <color rgb="FF000000"/>
        <rFont val="휴먼명조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호</t>
    </r>
    <r>
      <rPr>
        <b/>
        <sz val="10"/>
        <color rgb="FF000000"/>
        <rFont val="휴먼명조"/>
        <family val="3"/>
        <charset val="129"/>
      </rPr>
      <t>)</t>
    </r>
  </si>
  <si>
    <t>비고</t>
  </si>
  <si>
    <t>계</t>
  </si>
  <si>
    <t>한국토지주택공사</t>
  </si>
  <si>
    <t>경기도시공사</t>
  </si>
  <si>
    <r>
      <t>시</t>
    </r>
    <r>
      <rPr>
        <b/>
        <sz val="10"/>
        <color rgb="FF000000"/>
        <rFont val="휴먼명조"/>
        <family val="3"/>
        <charset val="129"/>
      </rPr>
      <t>·</t>
    </r>
    <r>
      <rPr>
        <b/>
        <sz val="10"/>
        <color rgb="FF000000"/>
        <rFont val="맑은 고딕"/>
        <family val="3"/>
        <charset val="129"/>
        <scheme val="minor"/>
      </rPr>
      <t>군</t>
    </r>
  </si>
  <si>
    <r>
      <t>2018</t>
    </r>
    <r>
      <rPr>
        <sz val="10"/>
        <color rgb="FF000000"/>
        <rFont val="맑은 고딕"/>
        <family val="3"/>
        <charset val="129"/>
        <scheme val="minor"/>
      </rPr>
      <t>년</t>
    </r>
  </si>
  <si>
    <t>예술공원입구주변지구</t>
  </si>
  <si>
    <t>의정부</t>
  </si>
  <si>
    <r>
      <t>가능생활권</t>
    </r>
    <r>
      <rPr>
        <sz val="10"/>
        <color rgb="FF000000"/>
        <rFont val="휴먼명조"/>
        <family val="3"/>
        <charset val="129"/>
      </rPr>
      <t>2</t>
    </r>
  </si>
  <si>
    <r>
      <t>2017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</si>
  <si>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113-6(</t>
    </r>
    <r>
      <rPr>
        <sz val="10"/>
        <color rgb="FF000000"/>
        <rFont val="맑은 고딕"/>
        <family val="3"/>
        <charset val="129"/>
        <scheme val="minor"/>
      </rPr>
      <t>권선</t>
    </r>
    <r>
      <rPr>
        <sz val="10"/>
        <color rgb="FF000000"/>
        <rFont val="휴먼명조"/>
        <family val="3"/>
        <charset val="129"/>
      </rPr>
      <t>)</t>
    </r>
  </si>
  <si>
    <r>
      <t>115-10(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)</t>
    </r>
  </si>
  <si>
    <r>
      <t xml:space="preserve">중동 </t>
    </r>
    <r>
      <rPr>
        <sz val="10"/>
        <color rgb="FF000000"/>
        <rFont val="휴먼명조"/>
        <family val="3"/>
        <charset val="129"/>
      </rPr>
      <t>1-1</t>
    </r>
  </si>
  <si>
    <r>
      <t>계수</t>
    </r>
    <r>
      <rPr>
        <sz val="10"/>
        <color rgb="FF000000"/>
        <rFont val="휴먼명조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범박</t>
    </r>
  </si>
  <si>
    <t>인창동</t>
  </si>
  <si>
    <r>
      <t>평내</t>
    </r>
    <r>
      <rPr>
        <sz val="10"/>
        <color rgb="FF000000"/>
        <rFont val="휴먼명조"/>
        <family val="3"/>
        <charset val="129"/>
      </rPr>
      <t>2</t>
    </r>
  </si>
  <si>
    <r>
      <t>2016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</si>
  <si>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115-8(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8)</t>
    </r>
  </si>
  <si>
    <r>
      <t>115-9(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10)</t>
    </r>
  </si>
  <si>
    <r>
      <t>115-6(</t>
    </r>
    <r>
      <rPr>
        <sz val="10"/>
        <color rgb="FF000000"/>
        <rFont val="맑은 고딕"/>
        <family val="3"/>
        <charset val="129"/>
        <scheme val="minor"/>
      </rPr>
      <t>장안</t>
    </r>
    <r>
      <rPr>
        <sz val="10"/>
        <color rgb="FF000000"/>
        <rFont val="휴먼명조"/>
        <family val="3"/>
        <charset val="129"/>
      </rPr>
      <t>)</t>
    </r>
  </si>
  <si>
    <r>
      <t>임곡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지구</t>
    </r>
  </si>
  <si>
    <t>덕현지구</t>
  </si>
  <si>
    <r>
      <t>호계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동구사거리</t>
    </r>
  </si>
  <si>
    <t>호원초교주변</t>
  </si>
  <si>
    <t>수택지구</t>
  </si>
  <si>
    <r>
      <t>수택</t>
    </r>
    <r>
      <rPr>
        <sz val="10"/>
        <color rgb="FF000000"/>
        <rFont val="휴먼명조"/>
        <family val="3"/>
        <charset val="129"/>
      </rPr>
      <t>42</t>
    </r>
    <r>
      <rPr>
        <sz val="10"/>
        <color rgb="FF000000"/>
        <rFont val="맑은 고딕"/>
        <family val="3"/>
        <charset val="129"/>
        <scheme val="minor"/>
      </rPr>
      <t>통</t>
    </r>
  </si>
  <si>
    <r>
      <t>수택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지구</t>
    </r>
  </si>
  <si>
    <r>
      <t>송산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구역</t>
    </r>
  </si>
  <si>
    <r>
      <t>2015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</si>
  <si>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고잔연립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</si>
  <si>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선부동</t>
    </r>
    <r>
      <rPr>
        <sz val="10"/>
        <color rgb="FF000000"/>
        <rFont val="휴먼명조"/>
        <family val="3"/>
        <charset val="129"/>
      </rPr>
      <t>2</t>
    </r>
  </si>
  <si>
    <r>
      <t>선부동</t>
    </r>
    <r>
      <rPr>
        <sz val="10"/>
        <color rgb="FF000000"/>
        <rFont val="휴먼명조"/>
        <family val="3"/>
        <charset val="129"/>
      </rPr>
      <t>3</t>
    </r>
  </si>
  <si>
    <r>
      <t>2014</t>
    </r>
    <r>
      <rPr>
        <sz val="10"/>
        <color rgb="FF000000"/>
        <rFont val="맑은 고딕"/>
        <family val="3"/>
        <charset val="129"/>
        <scheme val="minor"/>
      </rPr>
      <t>년</t>
    </r>
  </si>
  <si>
    <t>호계주공아파트주변지구</t>
  </si>
  <si>
    <t>덕천지구</t>
  </si>
  <si>
    <r>
      <t>주공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</si>
  <si>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2013</t>
    </r>
    <r>
      <rPr>
        <sz val="10"/>
        <color rgb="FF000000"/>
        <rFont val="맑은 고딕"/>
        <family val="3"/>
        <charset val="129"/>
        <scheme val="minor"/>
      </rPr>
      <t>년</t>
    </r>
  </si>
  <si>
    <t>오전가</t>
  </si>
  <si>
    <r>
      <t>장암생활권</t>
    </r>
    <r>
      <rPr>
        <sz val="10"/>
        <color rgb="FF000000"/>
        <rFont val="휴먼명조"/>
        <family val="3"/>
        <charset val="129"/>
      </rPr>
      <t>1</t>
    </r>
  </si>
  <si>
    <r>
      <t>중앙생활권</t>
    </r>
    <r>
      <rPr>
        <sz val="10"/>
        <color rgb="FF000000"/>
        <rFont val="휴먼명조"/>
        <family val="3"/>
        <charset val="129"/>
      </rPr>
      <t>3</t>
    </r>
  </si>
  <si>
    <r>
      <t>인구</t>
    </r>
    <r>
      <rPr>
        <b/>
        <sz val="11"/>
        <color rgb="FF000000"/>
        <rFont val="한양중고딕"/>
        <family val="3"/>
        <charset val="129"/>
      </rPr>
      <t>50</t>
    </r>
    <r>
      <rPr>
        <b/>
        <sz val="11"/>
        <color rgb="FF000000"/>
        <rFont val="맑은 고딕"/>
        <family val="3"/>
        <charset val="129"/>
        <scheme val="minor"/>
      </rPr>
      <t>만</t>
    </r>
  </si>
  <si>
    <t>이상 市</t>
  </si>
  <si>
    <t>소 계</t>
  </si>
  <si>
    <t>‘12.09.26.</t>
  </si>
  <si>
    <t>(`17.05.04)</t>
  </si>
  <si>
    <t>‘12.01.30.</t>
  </si>
  <si>
    <t>(`17.03.29)</t>
  </si>
  <si>
    <t>-</t>
  </si>
  <si>
    <t>‘11.01.25.</t>
  </si>
  <si>
    <t>(`16.12.28)</t>
  </si>
  <si>
    <t>‘13.04.25.</t>
  </si>
  <si>
    <t>(‘17.12.13.)</t>
  </si>
  <si>
    <t>‘10.05.27</t>
  </si>
  <si>
    <t>(‘14.10.21)</t>
  </si>
  <si>
    <t>‘14.06.17.</t>
  </si>
  <si>
    <t>‘14.01.06.</t>
  </si>
  <si>
    <t>‘10.12.30.</t>
  </si>
  <si>
    <t>(‘16.11.24.)</t>
  </si>
  <si>
    <t>미만 市</t>
  </si>
  <si>
    <t>`11.03.15</t>
  </si>
  <si>
    <t>(‘15.05.04)</t>
  </si>
  <si>
    <t>`08.04.24</t>
  </si>
  <si>
    <t>(`16.06.03.)</t>
  </si>
  <si>
    <t>‘13.03.18.</t>
  </si>
  <si>
    <t>‘10.04.30.</t>
  </si>
  <si>
    <t>‘12.07.31.</t>
  </si>
  <si>
    <t>‘13.05.10.</t>
  </si>
  <si>
    <t>‘11.05.20.</t>
  </si>
  <si>
    <t>사업시행 이상</t>
    <phoneticPr fontId="3" type="noConversion"/>
  </si>
  <si>
    <t>준공</t>
    <phoneticPr fontId="19" type="noConversion"/>
  </si>
  <si>
    <t>지원</t>
    <phoneticPr fontId="19" type="noConversion"/>
  </si>
  <si>
    <t>현지개량</t>
    <phoneticPr fontId="19" type="noConversion"/>
  </si>
  <si>
    <t>(市 )</t>
    <phoneticPr fontId="19" type="noConversion"/>
  </si>
  <si>
    <t>주거환경개선</t>
    <phoneticPr fontId="3" type="noConversion"/>
  </si>
  <si>
    <t>현지</t>
    <phoneticPr fontId="19" type="noConversion"/>
  </si>
  <si>
    <t>부</t>
    <phoneticPr fontId="19" type="noConversion"/>
  </si>
  <si>
    <t>지원</t>
    <phoneticPr fontId="3" type="noConversion"/>
  </si>
  <si>
    <t>산성대로 383번길 14일원(단대동 177)</t>
    <phoneticPr fontId="3" type="noConversion"/>
  </si>
  <si>
    <t>350~400%</t>
    <phoneticPr fontId="3" type="noConversion"/>
  </si>
  <si>
    <t>市+LH</t>
    <phoneticPr fontId="19" type="noConversion"/>
  </si>
  <si>
    <t>(市+LH)</t>
    <phoneticPr fontId="19" type="noConversion"/>
  </si>
  <si>
    <t>조합</t>
    <phoneticPr fontId="19" type="noConversion"/>
  </si>
  <si>
    <t>예정구역</t>
    <phoneticPr fontId="3" type="noConversion"/>
  </si>
  <si>
    <t>수택동532번지일원</t>
  </si>
  <si>
    <t>기본계획 수립(정비예정구역고시일)</t>
    <phoneticPr fontId="3" type="noConversion"/>
  </si>
  <si>
    <t>군자주공9</t>
  </si>
  <si>
    <t>선부동 967번지 일원</t>
  </si>
  <si>
    <t>면적구분 없음</t>
  </si>
  <si>
    <t>군자주공10</t>
  </si>
  <si>
    <t>선부동 1083번지 일원</t>
  </si>
  <si>
    <t>현대1차아파트</t>
  </si>
  <si>
    <t>성포동 592-2번지 일원</t>
  </si>
  <si>
    <t>월드아파트</t>
  </si>
  <si>
    <t>본오동 872번지 일원</t>
  </si>
  <si>
    <t>고잔연립2</t>
  </si>
  <si>
    <t>고잔동 576번지 일원</t>
  </si>
  <si>
    <t>1986~2004</t>
  </si>
  <si>
    <t>추진위</t>
  </si>
  <si>
    <t>인정프린스아파트</t>
  </si>
  <si>
    <t>이주 준비</t>
  </si>
  <si>
    <t>건건동1
(양지연립포함)</t>
  </si>
  <si>
    <t>단원구 선부동 959 일원</t>
  </si>
  <si>
    <t>계획수립 전 추진</t>
  </si>
  <si>
    <t>신설</t>
  </si>
  <si>
    <t>신미영(031-481-2386)</t>
  </si>
  <si>
    <t>사업시행 이상</t>
  </si>
  <si>
    <t>부분이전고시(`18.8.2.)</t>
  </si>
  <si>
    <t>호평동 184-1일원</t>
  </si>
  <si>
    <t>1972~2010</t>
  </si>
  <si>
    <t>금곡6</t>
  </si>
  <si>
    <t>금곡동 162-42일원</t>
  </si>
  <si>
    <t>1978~2004</t>
  </si>
  <si>
    <t>퇴계원1</t>
  </si>
  <si>
    <t>퇴계원2</t>
  </si>
  <si>
    <t>1984~2015</t>
  </si>
  <si>
    <t>1980~2014</t>
  </si>
  <si>
    <t>퇴계원4</t>
  </si>
  <si>
    <t>퇴계원5</t>
  </si>
  <si>
    <t>1986~2010</t>
  </si>
  <si>
    <t>호평2
(남양아파트)</t>
  </si>
  <si>
    <t>호평동 196-4일원</t>
  </si>
  <si>
    <t>정비구역 미지정</t>
  </si>
  <si>
    <t>추진위 우선 승인</t>
  </si>
  <si>
    <t>금곡5
(인정프린스)</t>
  </si>
  <si>
    <t>금곡동 산108-1일원</t>
  </si>
  <si>
    <t>금곡2
(서울아파트)</t>
  </si>
  <si>
    <t>평내2 (양지,삼창아파트)</t>
  </si>
  <si>
    <t>평내1
(진주아파트)</t>
  </si>
  <si>
    <t>평내동 산84-11일원</t>
  </si>
  <si>
    <t>남광,신우</t>
  </si>
  <si>
    <t>현대아파트</t>
  </si>
  <si>
    <t>동안구 관양1동 1396번지 일원</t>
  </si>
  <si>
    <t>상록</t>
  </si>
  <si>
    <t>안양역세권</t>
  </si>
  <si>
    <t>김우공(031-8045-5282)</t>
  </si>
  <si>
    <t>박달신한아파트</t>
  </si>
  <si>
    <t>뉴타운맨션 삼호아파트</t>
  </si>
  <si>
    <t>미륭아파트</t>
  </si>
  <si>
    <t>융창아파트 주변</t>
  </si>
  <si>
    <t>비산초교 주변</t>
  </si>
  <si>
    <t>호계온천 주변</t>
  </si>
  <si>
    <t>화창</t>
  </si>
  <si>
    <t>비산1동주민센터 주변</t>
  </si>
  <si>
    <t>1983/1989</t>
  </si>
  <si>
    <t>냉천</t>
  </si>
  <si>
    <t>(도시공사)</t>
  </si>
  <si>
    <t>윤덕열(031-8045-2747)</t>
  </si>
  <si>
    <t>삼영아파트 주변</t>
  </si>
  <si>
    <t>덕현</t>
  </si>
  <si>
    <t>예술공원입구 주변</t>
  </si>
  <si>
    <t>진흥아파트</t>
  </si>
  <si>
    <t>삼신6차아파트</t>
  </si>
  <si>
    <t>구사거리</t>
  </si>
  <si>
    <t>임곡3</t>
  </si>
  <si>
    <t>호원초등학교 주변</t>
  </si>
  <si>
    <t>진흥로얄아파트</t>
  </si>
  <si>
    <t>150~199%</t>
  </si>
  <si>
    <t>코리아신탁</t>
  </si>
  <si>
    <t>사업시행자지정</t>
  </si>
  <si>
    <t>비산2동주민자치센터주변</t>
  </si>
  <si>
    <t>1980/1983</t>
  </si>
  <si>
    <t>덕천</t>
  </si>
  <si>
    <t>(LH)</t>
  </si>
  <si>
    <t>청원아파트주변</t>
  </si>
  <si>
    <t>호계주공아파트주변</t>
  </si>
  <si>
    <t>주공아파트주변(단독주택)</t>
  </si>
  <si>
    <t>만안구 석수동 417-3번지 일원</t>
  </si>
  <si>
    <t>이전고시</t>
  </si>
  <si>
    <t>만안구 박달1동 37번지 일원</t>
  </si>
  <si>
    <t>대야동 284번지 일원</t>
  </si>
  <si>
    <t>조합설립인가</t>
  </si>
  <si>
    <t>50~100%</t>
  </si>
  <si>
    <t>파주1-3</t>
  </si>
  <si>
    <t>파주읍 연풍리 313-3번지일원</t>
  </si>
  <si>
    <t>문산1-5</t>
  </si>
  <si>
    <t>문산읍 문산리 31-1번지일원</t>
  </si>
  <si>
    <t>문산읍 문산리81-61 일원</t>
  </si>
  <si>
    <t>금촌동390-36</t>
  </si>
  <si>
    <t>금촌동 337-15</t>
  </si>
  <si>
    <t>금촌동341</t>
  </si>
  <si>
    <t>장암5구역</t>
  </si>
  <si>
    <t>신곡동 406번지 일원</t>
  </si>
  <si>
    <t>1980~2010</t>
  </si>
  <si>
    <t>장암3구역</t>
  </si>
  <si>
    <t>안말2
(호원3구역)</t>
  </si>
  <si>
    <t>현지개량</t>
  </si>
  <si>
    <t xml:space="preserve">市 </t>
  </si>
  <si>
    <t>(市 )</t>
  </si>
  <si>
    <t>김영진(02-2680-6954)</t>
  </si>
  <si>
    <t>철산동 50번지 일대</t>
  </si>
  <si>
    <t>광명5동(월드메르디앙아파트)</t>
  </si>
  <si>
    <t>공공</t>
  </si>
  <si>
    <t>고성근(02-2680-0738)</t>
  </si>
  <si>
    <t>민승준(031-390-0725)</t>
  </si>
  <si>
    <t>오산경일신안</t>
  </si>
  <si>
    <t>원동 785-1번지 일원</t>
  </si>
  <si>
    <t>토지등소유자</t>
  </si>
  <si>
    <t>사업시행인가</t>
  </si>
  <si>
    <t>오매장터</t>
  </si>
  <si>
    <t>오산동 354-4번지 일원</t>
  </si>
  <si>
    <t>1945~2015</t>
  </si>
  <si>
    <t>180%/800%</t>
  </si>
  <si>
    <t>市</t>
  </si>
  <si>
    <t>(市)</t>
  </si>
  <si>
    <t>2단계</t>
  </si>
  <si>
    <t>3단계</t>
  </si>
  <si>
    <t>900~1100%</t>
  </si>
  <si>
    <t>이천관고동</t>
  </si>
  <si>
    <t>관고동 226번지 일원</t>
  </si>
  <si>
    <t>면적구분없음</t>
  </si>
  <si>
    <t>유태초(031-345-3497)</t>
  </si>
  <si>
    <t>내손동 844번지 일원
(구번지:623번지일원)</t>
  </si>
  <si>
    <t>내손동 842번지
(구번지:630번지일원)</t>
  </si>
  <si>
    <t>포일동 643번지
(구번지:540번지)</t>
  </si>
  <si>
    <t>생연동 284번지 일원</t>
  </si>
  <si>
    <t>주공8,9단지구역</t>
  </si>
  <si>
    <t>주암장군마을</t>
  </si>
  <si>
    <t>200~270%</t>
  </si>
  <si>
    <t>우정Ⅱ-1</t>
  </si>
  <si>
    <t>봉담Ⅲ-1</t>
  </si>
  <si>
    <t>서암</t>
  </si>
  <si>
    <t>통진읍 서암리 758-22번지 일원</t>
  </si>
  <si>
    <t>계획도로 조성공사 완료</t>
  </si>
  <si>
    <t>장안구 파장동 212-5일원</t>
  </si>
  <si>
    <t>영통구 원천동 71-1일원</t>
  </si>
  <si>
    <t>팔달구 우만동 28일원</t>
  </si>
  <si>
    <t>영통구 망포동 291일원</t>
  </si>
  <si>
    <t>권선구 세류동 1147일원</t>
  </si>
  <si>
    <t>김포시</t>
    <phoneticPr fontId="3" type="noConversion"/>
  </si>
  <si>
    <t>7년 3월</t>
  </si>
  <si>
    <t>변도현(031-729-4454)</t>
    <phoneticPr fontId="3" type="noConversion"/>
  </si>
  <si>
    <t>지속가능도시과</t>
    <phoneticPr fontId="3" type="noConversion"/>
  </si>
  <si>
    <t>제외</t>
    <phoneticPr fontId="3" type="noConversion"/>
  </si>
  <si>
    <t>구분</t>
    <phoneticPr fontId="2" type="noConversion"/>
  </si>
  <si>
    <t>정     비</t>
    <phoneticPr fontId="2" type="noConversion"/>
  </si>
  <si>
    <t>비고</t>
    <phoneticPr fontId="2" type="noConversion"/>
  </si>
  <si>
    <t>예정구역</t>
    <phoneticPr fontId="2" type="noConversion"/>
  </si>
  <si>
    <t>추진위원회</t>
    <phoneticPr fontId="2" type="noConversion"/>
  </si>
  <si>
    <t>사업시행</t>
    <phoneticPr fontId="2" type="noConversion"/>
  </si>
  <si>
    <t>관리처분</t>
    <phoneticPr fontId="2" type="noConversion"/>
  </si>
  <si>
    <t>합계</t>
    <phoneticPr fontId="2" type="noConversion"/>
  </si>
  <si>
    <t>재개발</t>
    <phoneticPr fontId="2" type="noConversion"/>
  </si>
  <si>
    <t>재건축</t>
    <phoneticPr fontId="2" type="noConversion"/>
  </si>
  <si>
    <t>주거환경개선</t>
    <phoneticPr fontId="2" type="noConversion"/>
  </si>
  <si>
    <t>주거환경관리</t>
    <phoneticPr fontId="2" type="noConversion"/>
  </si>
  <si>
    <t>도시환경</t>
    <phoneticPr fontId="2" type="noConversion"/>
  </si>
  <si>
    <t>백승국(031-940-4776)</t>
  </si>
  <si>
    <t>비전동 488 일원</t>
    <phoneticPr fontId="19" type="noConversion"/>
  </si>
  <si>
    <t>비전동 143 일원</t>
    <phoneticPr fontId="19" type="noConversion"/>
  </si>
  <si>
    <t>구리시</t>
    <phoneticPr fontId="3" type="noConversion"/>
  </si>
  <si>
    <t>2년 10월</t>
  </si>
  <si>
    <t>0년 9월</t>
  </si>
  <si>
    <t>19.09.19. 일몰제 기한 연장 처리(연장기간:2년)</t>
  </si>
  <si>
    <t>이주 준비</t>
    <phoneticPr fontId="19" type="noConversion"/>
  </si>
  <si>
    <t>0년 5월</t>
  </si>
  <si>
    <t>제외</t>
  </si>
  <si>
    <t>보상절차 진행 중</t>
    <phoneticPr fontId="19" type="noConversion"/>
  </si>
  <si>
    <t>미도아파트</t>
  </si>
  <si>
    <t>주거환경관리</t>
    <phoneticPr fontId="3" type="noConversion"/>
  </si>
  <si>
    <t>태평2</t>
    <phoneticPr fontId="3" type="noConversion"/>
  </si>
  <si>
    <t>1980~2000</t>
    <phoneticPr fontId="3" type="noConversion"/>
  </si>
  <si>
    <t>태평4</t>
    <phoneticPr fontId="3" type="noConversion"/>
  </si>
  <si>
    <t>수정구 남문로 135번길 11일원</t>
    <phoneticPr fontId="3" type="noConversion"/>
  </si>
  <si>
    <t>수정구 수정로88번길 18 일원</t>
    <phoneticPr fontId="3" type="noConversion"/>
  </si>
  <si>
    <t>수원시</t>
    <phoneticPr fontId="3" type="noConversion"/>
  </si>
  <si>
    <t>성남시</t>
    <phoneticPr fontId="3" type="noConversion"/>
  </si>
  <si>
    <t>수정구 남문로 69번길 11일원</t>
    <phoneticPr fontId="3" type="noConversion"/>
  </si>
  <si>
    <t>수진2</t>
    <phoneticPr fontId="3" type="noConversion"/>
  </si>
  <si>
    <t>부</t>
    <phoneticPr fontId="3" type="noConversion"/>
  </si>
  <si>
    <t>신동호(031-729-4452)</t>
    <phoneticPr fontId="3" type="noConversion"/>
  </si>
  <si>
    <t>이수진(031-8045-5639)</t>
    <phoneticPr fontId="3" type="noConversion"/>
  </si>
  <si>
    <t>정예주(031-8024-4172)</t>
    <phoneticPr fontId="3" type="noConversion"/>
  </si>
  <si>
    <t>비의무/미수립</t>
    <phoneticPr fontId="19" type="noConversion"/>
  </si>
  <si>
    <t>추진위</t>
    <phoneticPr fontId="3" type="noConversion"/>
  </si>
  <si>
    <t>조합설립인가 준비 중</t>
    <phoneticPr fontId="3" type="noConversion"/>
  </si>
  <si>
    <t>해제기한 연장(2년)</t>
    <phoneticPr fontId="3" type="noConversion"/>
  </si>
  <si>
    <t>1970~</t>
  </si>
  <si>
    <t>권지영(031-8045-5639)</t>
    <phoneticPr fontId="3" type="noConversion"/>
  </si>
  <si>
    <t>이은영(031-644-7133)</t>
    <phoneticPr fontId="3" type="noConversion"/>
  </si>
  <si>
    <t>1980~2020</t>
  </si>
  <si>
    <t>조재성(031-678-3022)</t>
    <phoneticPr fontId="3" type="noConversion"/>
  </si>
  <si>
    <t>부</t>
  </si>
  <si>
    <t>현지조사</t>
    <phoneticPr fontId="3" type="noConversion"/>
  </si>
  <si>
    <t>송현직(031-8075-3435)</t>
  </si>
  <si>
    <t>일산Ⅰ-2구역</t>
  </si>
  <si>
    <t>일산동 960-16번지 일원</t>
  </si>
  <si>
    <t>사업시행인가 준비 중</t>
  </si>
  <si>
    <t>덕양구 고양동 22-2번지 일원(제일복지회관 주변)</t>
  </si>
  <si>
    <t>시공자 선정 중</t>
  </si>
  <si>
    <t>행신동 173-1번지일원(행신지구 재건축 주변)</t>
  </si>
  <si>
    <t>사업시행인가 신청</t>
  </si>
  <si>
    <t>권호영(031-8075-3432)</t>
  </si>
  <si>
    <t>고양Ⅰ-2구역</t>
  </si>
  <si>
    <t>덕양구 고양동 92-1번지 일원(한양연립 주변)</t>
  </si>
  <si>
    <t>관리처분계획인가 준비 중</t>
  </si>
  <si>
    <t>능곡 2-1
(능곡연합)</t>
  </si>
  <si>
    <t>공사 중</t>
  </si>
  <si>
    <t>원당주공2단지</t>
  </si>
  <si>
    <t>일산Ⅱ-1구역(탄현주공)</t>
  </si>
  <si>
    <t>1년 1월</t>
  </si>
  <si>
    <t>차환(02-3677-2652)</t>
  </si>
  <si>
    <t>조합설립인가 준비 중</t>
  </si>
  <si>
    <t xml:space="preserve"> '21.03.29.</t>
  </si>
  <si>
    <t>박초롱(02-3677-2657)</t>
  </si>
  <si>
    <t>해제기한 연장(2년)</t>
  </si>
  <si>
    <t>이명진(02-3677-2656)</t>
    <phoneticPr fontId="19" type="noConversion"/>
  </si>
  <si>
    <t>김민수(02-3677-2653)</t>
    <phoneticPr fontId="19" type="noConversion"/>
  </si>
  <si>
    <t>관리처분계획 준비 중</t>
  </si>
  <si>
    <t>주공12단지</t>
  </si>
  <si>
    <t>갈현동 369 일원</t>
  </si>
  <si>
    <t>이주준비중</t>
  </si>
  <si>
    <t>김영환(02-2680-2907)</t>
  </si>
  <si>
    <t>딸기원2지구</t>
  </si>
  <si>
    <t>홍주영(031-550-8304)</t>
    <phoneticPr fontId="19" type="noConversion"/>
  </si>
  <si>
    <t>수택1지구</t>
  </si>
  <si>
    <t>19.10.01</t>
  </si>
  <si>
    <t>배강록(031-550-2411)</t>
  </si>
  <si>
    <t>인창주택</t>
  </si>
  <si>
    <t>1957~2004</t>
  </si>
  <si>
    <t>수택동556번지 일원</t>
  </si>
  <si>
    <t>방제훈(031-550-8302)</t>
    <phoneticPr fontId="19" type="noConversion"/>
  </si>
  <si>
    <t>이수민(031-390-0983)</t>
  </si>
  <si>
    <t>정비계획 변경(경미한 사항)</t>
    <phoneticPr fontId="19" type="noConversion"/>
  </si>
  <si>
    <t>양곡마을</t>
  </si>
  <si>
    <t>양촌읍 양곡리 403-4번지 일원</t>
  </si>
  <si>
    <t>정비구역 지정</t>
  </si>
  <si>
    <t>박희진(031-980-5594)</t>
  </si>
  <si>
    <t>진접7</t>
  </si>
  <si>
    <t>진접읍 내각리 산31-7일원</t>
  </si>
  <si>
    <t>김원호(031-590-8753)</t>
    <phoneticPr fontId="19" type="noConversion"/>
  </si>
  <si>
    <t>2030 도정기본계획 재수립</t>
  </si>
  <si>
    <t>금곡7</t>
  </si>
  <si>
    <t>금곡동 158-7일원</t>
  </si>
  <si>
    <t>1981~2014</t>
  </si>
  <si>
    <t>퇴계원읍 퇴계원리 261-16일원</t>
  </si>
  <si>
    <t>퇴계원읍 퇴계원리 109-8일원</t>
  </si>
  <si>
    <t>추진위원회 준비중</t>
    <phoneticPr fontId="19" type="noConversion"/>
  </si>
  <si>
    <t>퇴계원읍 퇴계원리 82-13일원</t>
  </si>
  <si>
    <t>퇴계원읍 퇴계원리 272일원</t>
  </si>
  <si>
    <t>퇴계원7</t>
  </si>
  <si>
    <t>퇴계원읍 퇴계원리 329-69일원</t>
  </si>
  <si>
    <t>1988~1995</t>
  </si>
  <si>
    <t>박형진(031-590-4769)</t>
  </si>
  <si>
    <t>안전진단 준비 중</t>
  </si>
  <si>
    <t>허용욱(031-590-2386)</t>
  </si>
  <si>
    <t>2020.4.29. 정비구역 해제기간 연장고시 / 2030 도정기본계획 재수립</t>
  </si>
  <si>
    <t>이주 및 철거 중</t>
  </si>
  <si>
    <t>김선혁(031-590-4317)</t>
  </si>
  <si>
    <t>양현덕(031-590-4417)</t>
  </si>
  <si>
    <t>조합 청산절차 진행 중</t>
  </si>
  <si>
    <t>중앙</t>
  </si>
  <si>
    <t>강정훈(031-860-2374)</t>
  </si>
  <si>
    <t>유재란(031-860-2392)</t>
    <phoneticPr fontId="19" type="noConversion"/>
  </si>
  <si>
    <t>최민석(031-860-2402)</t>
    <phoneticPr fontId="19" type="noConversion"/>
  </si>
  <si>
    <t>생연1-1</t>
  </si>
  <si>
    <t>안흥</t>
  </si>
  <si>
    <t>싸리말</t>
  </si>
  <si>
    <t>보산동 314번지 일원</t>
  </si>
  <si>
    <t>1958~</t>
  </si>
  <si>
    <t>괴안 3-1(역곡조공1차아파트)</t>
  </si>
  <si>
    <t>괴안동 36번지 일원</t>
  </si>
  <si>
    <t>강경현(032-625-3744)</t>
  </si>
  <si>
    <t>괴안 3-6(괴안대진아파트)</t>
  </si>
  <si>
    <t>괴안동 171-6번지 일원</t>
  </si>
  <si>
    <t>심곡본 3-1(부천롯데아파트)</t>
  </si>
  <si>
    <t>심곡본동 615-1번지 일원</t>
  </si>
  <si>
    <t>구)심곡본 2-1</t>
  </si>
  <si>
    <t>심곡본 3-2(부천극동아파트)</t>
  </si>
  <si>
    <t>심곡본동 566-1번지 일원</t>
  </si>
  <si>
    <t>구)심곡본 2-2</t>
  </si>
  <si>
    <t>소사본 3-2(부천한신아파트)</t>
  </si>
  <si>
    <t>소사본동 277-12번지 일원</t>
  </si>
  <si>
    <t>괴안 3-2(역곡조공2차아파트)</t>
  </si>
  <si>
    <t>괴안동 33번지 일원</t>
  </si>
  <si>
    <t>송내 3-1(송내동신아파트)</t>
  </si>
  <si>
    <t>송내동 441-8번지 일원</t>
  </si>
  <si>
    <t>고강 3-1(고강1,2차 아파트)</t>
  </si>
  <si>
    <t>고강동 246-5번지 일원</t>
  </si>
  <si>
    <t>1984, 1986</t>
  </si>
  <si>
    <t>원종 3-3(동진아파트)</t>
  </si>
  <si>
    <t>원종동 180-3</t>
  </si>
  <si>
    <t>소사본 3-1(성지아파트)</t>
  </si>
  <si>
    <t>소사본동 91-68</t>
  </si>
  <si>
    <t>약대 3-1(약대현대아파트)</t>
  </si>
  <si>
    <t>약대동 169-6번지 일원</t>
  </si>
  <si>
    <t>송내 3-2(현대아파트)</t>
  </si>
  <si>
    <t>송내동 450-1번지 일원</t>
  </si>
  <si>
    <t>원종 3-1(원종주공아파트)</t>
  </si>
  <si>
    <t>원종동 129-19번지 일원</t>
  </si>
  <si>
    <t>괴안3-4(염광아파트)</t>
  </si>
  <si>
    <t>괴안동 164-6번지 일원</t>
  </si>
  <si>
    <t>고강 3-2(미도아파트)</t>
  </si>
  <si>
    <t>고강동 327-7번지 일원</t>
  </si>
  <si>
    <t>괴안 3-5(삼익세라믹아파트)</t>
  </si>
  <si>
    <t>괴안동 204-16번지 일원</t>
  </si>
  <si>
    <t>원종 3-2(동문1차아파트)</t>
  </si>
  <si>
    <t>원종동 70-1번지 일원</t>
  </si>
  <si>
    <t>괴안 3-3(삼익3차 아파트)</t>
  </si>
  <si>
    <t>괴안동 204-1번지 일원</t>
  </si>
  <si>
    <t>괴안 3-7(거산아파트)</t>
  </si>
  <si>
    <t>괴안동 171-8번지 일원</t>
  </si>
  <si>
    <t>심곡3-1</t>
  </si>
  <si>
    <t>심곡동 194번지 일원</t>
  </si>
  <si>
    <t>강성근(032-625-3754)</t>
    <phoneticPr fontId="19" type="noConversion"/>
  </si>
  <si>
    <t>역곡동 75-3 일원</t>
  </si>
  <si>
    <t>추진위원회 승인</t>
  </si>
  <si>
    <t>괴안동 189 일원</t>
  </si>
  <si>
    <t>평균 1982</t>
  </si>
  <si>
    <t>뉴타운 전환</t>
  </si>
  <si>
    <t>황지민(032-625-3753)</t>
    <phoneticPr fontId="19" type="noConversion"/>
  </si>
  <si>
    <t>소사동 48-21 일원</t>
  </si>
  <si>
    <t>전호철(032-625-3752)</t>
    <phoneticPr fontId="19" type="noConversion"/>
  </si>
  <si>
    <t>원종동 352 일원</t>
  </si>
  <si>
    <t>소사본동 88-39 일원</t>
  </si>
  <si>
    <t>평균 1983</t>
  </si>
  <si>
    <t>정비계획 변경 준비 중</t>
  </si>
  <si>
    <t>도당1-1</t>
  </si>
  <si>
    <t>도당동 266-4번지 일원</t>
  </si>
  <si>
    <t>해제(‘19.05.20.)('19.06.19. 해제 효력정지 공고)</t>
  </si>
  <si>
    <t>(구)추진위</t>
  </si>
  <si>
    <t>정비구역해제처분 취소 소송진행중</t>
  </si>
  <si>
    <t>소사동 483-6번지 일원</t>
  </si>
  <si>
    <t>해제(‘18.12.03.)('18.12.31. 해제 효력정지)('20.05.19.  해제 효력회복)('20.06.18. 해제효력정지)</t>
  </si>
  <si>
    <t>황지민(032-625-3753)</t>
  </si>
  <si>
    <t>송내동 338번지 일원</t>
  </si>
  <si>
    <t>사업시행계획인가</t>
  </si>
  <si>
    <t>0년 1월</t>
  </si>
  <si>
    <t>괴안동 201 일원</t>
  </si>
  <si>
    <t>이주 및 철거 준비 중</t>
  </si>
  <si>
    <t>계수동 1-6 일원</t>
  </si>
  <si>
    <t>정인경(032-625-3751)</t>
    <phoneticPr fontId="19" type="noConversion"/>
  </si>
  <si>
    <t>송내동 427-32 일원</t>
  </si>
  <si>
    <t>약대동 216 일원</t>
  </si>
  <si>
    <t>약대동 204 일원</t>
  </si>
  <si>
    <t>중동 780 일원</t>
  </si>
  <si>
    <t>괴안동 203-2 일원</t>
  </si>
  <si>
    <t>심곡본동 801 일원</t>
  </si>
  <si>
    <t>약대동 181 일원</t>
  </si>
  <si>
    <t>삼경아파트</t>
  </si>
  <si>
    <t>원종동 144 일원</t>
  </si>
  <si>
    <t>송내동 463-3일원</t>
  </si>
  <si>
    <t>중동 884외3 (현, 1288,1289)</t>
  </si>
  <si>
    <t>소사본동 157-1 외 99</t>
  </si>
  <si>
    <t>한신아파트</t>
  </si>
  <si>
    <t>수정구 신흥동 2463-1 일원</t>
  </si>
  <si>
    <t>장웅현(031-729-4443)</t>
  </si>
  <si>
    <t>도시균형발전과</t>
  </si>
  <si>
    <t>선경논골아파트</t>
  </si>
  <si>
    <t>수정구 단대동 6 일원</t>
  </si>
  <si>
    <t>삼익금광아파트</t>
  </si>
  <si>
    <t>중원구 금광동 3950 일원</t>
  </si>
  <si>
    <t>삼익상대원아파트</t>
  </si>
  <si>
    <t>중원구 상대원동 152-3 일원</t>
  </si>
  <si>
    <t>성남동현대아파트</t>
  </si>
  <si>
    <t>중원구 성남동 3120 일원</t>
  </si>
  <si>
    <t>두산아파트</t>
  </si>
  <si>
    <t>수정구 신흥동 2024 일원</t>
  </si>
  <si>
    <t>시영(황송마을)아파트</t>
  </si>
  <si>
    <t>중원구 금광동 2450-1 일원</t>
  </si>
  <si>
    <t>일성아파트</t>
  </si>
  <si>
    <t>중원구 상대원동 178-6 일원</t>
  </si>
  <si>
    <t>청구아파트</t>
  </si>
  <si>
    <t>수정구 신흥동 2464-1 일원</t>
  </si>
  <si>
    <t>선경상대원2차아파트</t>
  </si>
  <si>
    <t>중원구 상대원동 279-1 일원</t>
  </si>
  <si>
    <t>수정구 단대동 182번지 일원</t>
  </si>
  <si>
    <t>중원구 은행동 550번지 일원</t>
  </si>
  <si>
    <t>이경동(031-729-4442)</t>
  </si>
  <si>
    <t>신흥(신흥주공+통보8차)</t>
  </si>
  <si>
    <t>수정구 수진동 963번지 일원</t>
  </si>
  <si>
    <t>정비구역 지정 고시</t>
  </si>
  <si>
    <t>이성제(031-729-4422)</t>
  </si>
  <si>
    <t>도시정비과</t>
  </si>
  <si>
    <t>윤강혁(031-729-4424)</t>
    <phoneticPr fontId="19" type="noConversion"/>
  </si>
  <si>
    <t>0년 11월</t>
  </si>
  <si>
    <t>김상우(031-729-4432)</t>
    <phoneticPr fontId="19" type="noConversion"/>
  </si>
  <si>
    <t>이인선(031-729-4423)</t>
    <phoneticPr fontId="19" type="noConversion"/>
  </si>
  <si>
    <t>100~300%</t>
  </si>
  <si>
    <t>0년3월</t>
  </si>
  <si>
    <t>김상우(031-729-4432)</t>
  </si>
  <si>
    <t>관리처분계획인가</t>
  </si>
  <si>
    <t>1년 0월</t>
  </si>
  <si>
    <t>관리처분계획인가</t>
    <phoneticPr fontId="19" type="noConversion"/>
  </si>
  <si>
    <t>정혜인(031-729-4472)</t>
  </si>
  <si>
    <t>중1</t>
  </si>
  <si>
    <t>0년 7월</t>
  </si>
  <si>
    <t>노희경(031-729-4433)</t>
    <phoneticPr fontId="19" type="noConversion"/>
  </si>
  <si>
    <t>수정구 단대동 108-6번지 일원</t>
  </si>
  <si>
    <t>영통 3구역(원천 주공)</t>
  </si>
  <si>
    <t>김민지(031-228-3397)</t>
  </si>
  <si>
    <t>2016. 안전진단 추진c등급</t>
  </si>
  <si>
    <t>파장1(삼익아파트)</t>
  </si>
  <si>
    <t>이용석(031-228-3414)</t>
  </si>
  <si>
    <t>2020. 안전진단 추진c등급</t>
  </si>
  <si>
    <t>원천1(아주아파트)</t>
  </si>
  <si>
    <t>우만1(우만주공1,2단지)</t>
  </si>
  <si>
    <t>2022년 안전진단 추진 예정</t>
  </si>
  <si>
    <t>2022년 추진</t>
  </si>
  <si>
    <t>망포1(청와아파트)</t>
  </si>
  <si>
    <t>2024년 안전진단 추진 예정</t>
  </si>
  <si>
    <t>2024년 추진</t>
  </si>
  <si>
    <t>세류1(미영아파트)</t>
  </si>
  <si>
    <t>2026년 안전진단 추진 예정</t>
  </si>
  <si>
    <t>2026년 추진</t>
  </si>
  <si>
    <t>팔달2매산(성매매집결지)</t>
  </si>
  <si>
    <t>매산로1가 114-3 일원</t>
  </si>
  <si>
    <t>손주연(031-228-3497)</t>
  </si>
  <si>
    <t>111-3</t>
  </si>
  <si>
    <t>장안구 영화동 93-6일원</t>
  </si>
  <si>
    <t>1942-2006</t>
  </si>
  <si>
    <t>권선 1구역(동남아파트)</t>
  </si>
  <si>
    <t>사업시행계획인가 준비 중</t>
  </si>
  <si>
    <t>권선 2구역(성일아파트)</t>
  </si>
  <si>
    <t>영통 2구역(매탄주공 4,5단지)</t>
  </si>
  <si>
    <t>73%, 127%</t>
  </si>
  <si>
    <t>팔달 1구역(현대아파트)</t>
  </si>
  <si>
    <t xml:space="preserve"> '21.09.07.</t>
  </si>
  <si>
    <t>박정미(031-228-3483)</t>
  </si>
  <si>
    <t>113-7구역(평동지구)</t>
    <phoneticPr fontId="19" type="noConversion"/>
  </si>
  <si>
    <t>2단계 보상 협의 중</t>
    <phoneticPr fontId="19" type="noConversion"/>
  </si>
  <si>
    <t>1단계 도로 준공(2020. 12. 15.) 및 2단계 도로개설 준비 중</t>
    <phoneticPr fontId="19" type="noConversion"/>
  </si>
  <si>
    <t>팔달구 지동 349-1일원</t>
  </si>
  <si>
    <t>이주 중</t>
  </si>
  <si>
    <t>정재웅(031-228-2417)</t>
  </si>
  <si>
    <t>팔달구 세류동 817-72일원</t>
  </si>
  <si>
    <t>장안구 정자동 530-6일원</t>
  </si>
  <si>
    <t>팔달구 인계동 847-3일원</t>
  </si>
  <si>
    <t>일반분양/착공</t>
  </si>
  <si>
    <t>권선구 오목천동 482-2일원</t>
  </si>
  <si>
    <t>팔달구 매교동 209-14일원</t>
  </si>
  <si>
    <t>팔달구 교동 155-41일원</t>
  </si>
  <si>
    <t>장안구 조원동 431-2일원</t>
  </si>
  <si>
    <t>111-5구역</t>
  </si>
  <si>
    <t>팔달구 화서동 4-26일원</t>
  </si>
  <si>
    <t>1955~2013</t>
  </si>
  <si>
    <t>박기복(031-228-3420)</t>
  </si>
  <si>
    <t>지역지구해제진행중</t>
  </si>
  <si>
    <t>1923~2010</t>
  </si>
  <si>
    <t>대야동 삼보</t>
  </si>
  <si>
    <t>대야동 275번지 일원</t>
  </si>
  <si>
    <t>현교훈(031-310-3762)</t>
  </si>
  <si>
    <t>신천동 동진</t>
  </si>
  <si>
    <t>신천동 858번지 일원</t>
  </si>
  <si>
    <t>은행동 산호</t>
  </si>
  <si>
    <t>은행동 243-1번지 일원</t>
  </si>
  <si>
    <t>은행1</t>
  </si>
  <si>
    <t>은행동 251-6번지 일원</t>
  </si>
  <si>
    <t>은행2</t>
  </si>
  <si>
    <t>은행동 276-10번지 일원</t>
  </si>
  <si>
    <t>포동1</t>
  </si>
  <si>
    <t>포동 2번지 일원</t>
  </si>
  <si>
    <t>목감1</t>
  </si>
  <si>
    <t>조남동 171-4번지 일원</t>
  </si>
  <si>
    <t>목감2</t>
  </si>
  <si>
    <t>목감동 242-9번지 일원</t>
  </si>
  <si>
    <t>조합설립 인가</t>
    <phoneticPr fontId="19" type="noConversion"/>
  </si>
  <si>
    <t>사업시행계획 인가</t>
  </si>
  <si>
    <t>김병식(031-481-2405)</t>
  </si>
  <si>
    <t>안전진단결과 : c등급</t>
  </si>
  <si>
    <t>추재철(031-481-2388)</t>
  </si>
  <si>
    <t>고잔연립6</t>
  </si>
  <si>
    <t>조합설립인가</t>
    <phoneticPr fontId="19" type="noConversion"/>
  </si>
  <si>
    <t>산호연립</t>
  </si>
  <si>
    <t>상록구 건건동 894-14</t>
  </si>
  <si>
    <t>부분이전고시(`19.6.26.)</t>
  </si>
  <si>
    <t>석수럭키아파트</t>
  </si>
  <si>
    <t>만안구 석수동 296</t>
  </si>
  <si>
    <t>'22.6월이후</t>
  </si>
  <si>
    <t>'25.6월이후</t>
  </si>
  <si>
    <t>고병천(031-8045-2399)</t>
    <phoneticPr fontId="3" type="noConversion"/>
  </si>
  <si>
    <t>진흥5차아파트</t>
  </si>
  <si>
    <t>만안구 안양동 908-4</t>
  </si>
  <si>
    <t>프라자아파트</t>
  </si>
  <si>
    <t>만안구 안양동 762-2</t>
  </si>
  <si>
    <t>260%/270%</t>
  </si>
  <si>
    <t>벽산아파트</t>
  </si>
  <si>
    <t>만안구 안양동 627-72</t>
  </si>
  <si>
    <t>270%/800%</t>
  </si>
  <si>
    <t>이소영(031-8045-5065)</t>
    <phoneticPr fontId="3" type="noConversion"/>
  </si>
  <si>
    <t>호계럭키아파트</t>
  </si>
  <si>
    <t>동안구 호계동 570</t>
  </si>
  <si>
    <t>조합설립추진위원회 승인</t>
  </si>
  <si>
    <t>이수영(031-8045-5642)</t>
  </si>
  <si>
    <t>사업시행계획인가 중</t>
  </si>
  <si>
    <t>0년 0월</t>
  </si>
  <si>
    <t>김인수(031-8045-2366)</t>
  </si>
  <si>
    <t>20.05.23</t>
  </si>
  <si>
    <t>김민중(031-8045-2382)</t>
  </si>
  <si>
    <t>1981/1985</t>
  </si>
  <si>
    <t>향림아파트</t>
  </si>
  <si>
    <t>안양시 만안구 안양동43-1번지</t>
  </si>
  <si>
    <t>1
(단독주택)</t>
  </si>
  <si>
    <t>135%</t>
  </si>
  <si>
    <t>분양신청 준비단계</t>
  </si>
  <si>
    <t>김종곤(031-8045-2374)</t>
  </si>
  <si>
    <t>1983/1985</t>
  </si>
  <si>
    <t>이주완료</t>
  </si>
  <si>
    <t>조합해산</t>
  </si>
  <si>
    <t>11년 1월</t>
  </si>
  <si>
    <t>10년 11월</t>
  </si>
  <si>
    <t>10년 10월</t>
  </si>
  <si>
    <t>9년 2월</t>
  </si>
  <si>
    <t>송용재(031-8082-6561)</t>
    <phoneticPr fontId="19" type="noConversion"/>
  </si>
  <si>
    <t>덕계동 411-96번지 일원</t>
  </si>
  <si>
    <t>류상범(031-8036-7774)</t>
  </si>
  <si>
    <t>사업완료</t>
  </si>
  <si>
    <t>하상종(031-8036-7773)</t>
    <phoneticPr fontId="19" type="noConversion"/>
  </si>
  <si>
    <t>임재원(031-345-3494)</t>
    <phoneticPr fontId="19" type="noConversion"/>
  </si>
  <si>
    <t>해제절차 추진중</t>
  </si>
  <si>
    <t>21.03.31</t>
    <phoneticPr fontId="19" type="noConversion"/>
  </si>
  <si>
    <t>사업시행인가 준비 준</t>
    <phoneticPr fontId="19" type="noConversion"/>
  </si>
  <si>
    <t>24.03.31</t>
    <phoneticPr fontId="19" type="noConversion"/>
  </si>
  <si>
    <t>박민호(031-345-3498)</t>
    <phoneticPr fontId="19" type="noConversion"/>
  </si>
  <si>
    <t>홍성진(031-345-3492)</t>
  </si>
  <si>
    <t>관리처분계획 준비 중</t>
    <phoneticPr fontId="19" type="noConversion"/>
  </si>
  <si>
    <t>착공 준비 중</t>
  </si>
  <si>
    <t>신경연(031-828-8842)</t>
  </si>
  <si>
    <t>안운혁(031-940-4775)</t>
  </si>
  <si>
    <t>조합250%
뉴스테이 300%</t>
    <phoneticPr fontId="19" type="noConversion"/>
  </si>
  <si>
    <t>조합250%
뉴스테이 300%</t>
  </si>
  <si>
    <t>협신연립</t>
  </si>
  <si>
    <t>아동동 275-13</t>
  </si>
  <si>
    <t>본계획 미반영</t>
  </si>
  <si>
    <t>공사 일시중지중(시공자 부도 및 소송중)</t>
  </si>
  <si>
    <t>초원연립</t>
  </si>
  <si>
    <t>문산읍 당동리 산38-1, 산38-8</t>
  </si>
  <si>
    <t>공사 준공 후 청산 및 조합의 해산절차 진행중</t>
  </si>
  <si>
    <t>합정주공</t>
  </si>
  <si>
    <t>합정동 835 일원</t>
  </si>
  <si>
    <t>1989~1990</t>
  </si>
  <si>
    <t>정예주(031-8024-4172)</t>
  </si>
  <si>
    <t>2015-09-10
2021-02-05(변경)</t>
    <phoneticPr fontId="19" type="noConversion"/>
  </si>
  <si>
    <t>차윤(031-8024-4132)</t>
  </si>
  <si>
    <t>서정동 780 일원</t>
  </si>
  <si>
    <t>독곡동 359-5 일원</t>
  </si>
  <si>
    <t>시공사 재선정 중</t>
    <phoneticPr fontId="19" type="noConversion"/>
  </si>
  <si>
    <t>두정지구</t>
  </si>
  <si>
    <t>팽성읍 두정리 45-2번지 일원</t>
  </si>
  <si>
    <t>김학형(031-8024-4122)</t>
  </si>
  <si>
    <t>C구역</t>
    <phoneticPr fontId="19" type="noConversion"/>
  </si>
  <si>
    <t>착공 준비 중</t>
    <phoneticPr fontId="19" type="noConversion"/>
  </si>
  <si>
    <t>윤종열(031-5189-2405)</t>
    <phoneticPr fontId="19" type="noConversion"/>
  </si>
  <si>
    <t>삼가1</t>
  </si>
  <si>
    <t>처인구 삼가동 110번지 일원</t>
  </si>
  <si>
    <t>박상준(031-324-2408)</t>
  </si>
  <si>
    <t>삼가2</t>
  </si>
  <si>
    <t>처인구 삼가동 216번지 일원</t>
  </si>
  <si>
    <t>용인3(역북1)</t>
  </si>
  <si>
    <t>처인구 역북동 454번지 일원(동일)</t>
  </si>
  <si>
    <t>풍덕천1</t>
  </si>
  <si>
    <t>수지구 풍덕천동 678-1 일원</t>
  </si>
  <si>
    <t>실시설계 중</t>
  </si>
  <si>
    <t>2년</t>
  </si>
  <si>
    <t>모현1</t>
  </si>
  <si>
    <t>처인구 모현읍 왕산리 789번지 일원</t>
  </si>
  <si>
    <t>홍순오(031-324-2407)</t>
    <phoneticPr fontId="19" type="noConversion"/>
  </si>
  <si>
    <t>용인7</t>
  </si>
  <si>
    <t>처인구 김량장동 159번지 일원</t>
  </si>
  <si>
    <t>이동2</t>
  </si>
  <si>
    <t>처인구 이동읍 천리 748-2 일원</t>
  </si>
  <si>
    <t>분할측량 중</t>
  </si>
  <si>
    <t>신갈2</t>
  </si>
  <si>
    <t>기흥구 신갈동 33-4 일원</t>
  </si>
  <si>
    <t>보상절차 진행 중</t>
  </si>
  <si>
    <t>상갈1</t>
  </si>
  <si>
    <t>기흥구 상갈동 102-5 일원</t>
  </si>
  <si>
    <t>고림1</t>
  </si>
  <si>
    <t>처인구 고림동 772-20 일원</t>
  </si>
  <si>
    <t>마평1</t>
  </si>
  <si>
    <t>처인구 마평동 732번지 일원</t>
  </si>
  <si>
    <t>용인8</t>
  </si>
  <si>
    <t>처인구 김량장동 309-1번지 일원</t>
  </si>
  <si>
    <t>착공 공사 중</t>
    <phoneticPr fontId="19" type="noConversion"/>
  </si>
  <si>
    <t>용인2</t>
  </si>
  <si>
    <t>처인구 역북동 795번지</t>
  </si>
  <si>
    <t>김량주공아파트(용인1구역)</t>
  </si>
  <si>
    <t>처인구 김량장동 526번지</t>
  </si>
  <si>
    <t>신갈주공아파트(기흥2구역)</t>
  </si>
  <si>
    <t>기흥구 신갈동 733번지</t>
  </si>
  <si>
    <t>용인9</t>
  </si>
  <si>
    <t>처인구 마평동 740번지 일원</t>
  </si>
  <si>
    <t>용인10</t>
  </si>
  <si>
    <t>처인구 마평동 601번지 일원</t>
  </si>
  <si>
    <t>양지1</t>
  </si>
  <si>
    <t>처인구 양지면 양지리 383번지 일원</t>
  </si>
  <si>
    <t>포곡1</t>
  </si>
  <si>
    <t>처인구 포곡읍 전대리 150번지 일원</t>
  </si>
  <si>
    <t>2년 7월</t>
    <phoneticPr fontId="3" type="noConversion"/>
  </si>
  <si>
    <t>3년 7월</t>
    <phoneticPr fontId="3" type="noConversion"/>
  </si>
  <si>
    <t>0년 8월</t>
    <phoneticPr fontId="3" type="noConversion"/>
  </si>
  <si>
    <t>0년 4월</t>
    <phoneticPr fontId="3" type="noConversion"/>
  </si>
  <si>
    <t>2년 8월</t>
  </si>
  <si>
    <t>2년 8월</t>
    <phoneticPr fontId="3" type="noConversion"/>
  </si>
  <si>
    <t>0년 6월</t>
  </si>
  <si>
    <t>0년 6월</t>
    <phoneticPr fontId="3" type="noConversion"/>
  </si>
  <si>
    <t>1년 0월</t>
    <phoneticPr fontId="3" type="noConversion"/>
  </si>
  <si>
    <t>1년 7월</t>
    <phoneticPr fontId="3" type="noConversion"/>
  </si>
  <si>
    <t>2년 5월</t>
    <phoneticPr fontId="3" type="noConversion"/>
  </si>
  <si>
    <t>0년 1월</t>
    <phoneticPr fontId="3" type="noConversion"/>
  </si>
  <si>
    <t>3년 0월</t>
    <phoneticPr fontId="3" type="noConversion"/>
  </si>
  <si>
    <t>0년 0월</t>
    <phoneticPr fontId="3" type="noConversion"/>
  </si>
  <si>
    <r>
      <rPr>
        <sz val="22"/>
        <color rgb="FFFF0000"/>
        <rFont val="HY헤드라인M"/>
        <family val="1"/>
        <charset val="129"/>
      </rPr>
      <t>2021년 2/4분기</t>
    </r>
    <r>
      <rPr>
        <sz val="22"/>
        <color theme="1"/>
        <rFont val="HY헤드라인M"/>
        <family val="1"/>
        <charset val="129"/>
      </rPr>
      <t xml:space="preserve"> 일반 정비구역 유형별 추진단계 현황</t>
    </r>
    <phoneticPr fontId="2" type="noConversion"/>
  </si>
  <si>
    <t>미정</t>
    <phoneticPr fontId="3" type="noConversion"/>
  </si>
  <si>
    <t>115-3</t>
    <phoneticPr fontId="3" type="noConversion"/>
  </si>
  <si>
    <t>고등동 94-1일원</t>
    <phoneticPr fontId="3" type="noConversion"/>
  </si>
  <si>
    <t>주거환경개선</t>
    <phoneticPr fontId="19" type="noConversion"/>
  </si>
  <si>
    <t>김량장1</t>
    <phoneticPr fontId="19" type="noConversion"/>
  </si>
  <si>
    <t>처인구 김량장동 226-6번지 일원</t>
    <phoneticPr fontId="19" type="noConversion"/>
  </si>
  <si>
    <t>마평2</t>
    <phoneticPr fontId="19" type="noConversion"/>
  </si>
  <si>
    <t>처인구 마평동 612-4번지 일원</t>
    <phoneticPr fontId="19" type="noConversion"/>
  </si>
  <si>
    <t>고림2</t>
    <phoneticPr fontId="19" type="noConversion"/>
  </si>
  <si>
    <t>처인구 고림동 794-29번지 일원</t>
    <phoneticPr fontId="19" type="noConversion"/>
  </si>
  <si>
    <t>마북1</t>
    <phoneticPr fontId="19" type="noConversion"/>
  </si>
  <si>
    <t>기흥구 마북동 295-7번지 일원</t>
    <phoneticPr fontId="19" type="noConversion"/>
  </si>
  <si>
    <t>재건축</t>
    <phoneticPr fontId="19" type="noConversion"/>
  </si>
  <si>
    <t>처인1</t>
    <phoneticPr fontId="19" type="noConversion"/>
  </si>
  <si>
    <t>처인구 김량장동 201-3번지 일원</t>
    <phoneticPr fontId="19" type="noConversion"/>
  </si>
  <si>
    <t>처인2</t>
    <phoneticPr fontId="19" type="noConversion"/>
  </si>
  <si>
    <t>처인구 마평동 605-1번지 일원</t>
    <phoneticPr fontId="19" type="noConversion"/>
  </si>
  <si>
    <t>처인3</t>
    <phoneticPr fontId="19" type="noConversion"/>
  </si>
  <si>
    <t>이동읍 천리 118-1번지 일원</t>
    <phoneticPr fontId="19" type="noConversion"/>
  </si>
  <si>
    <t>처인4</t>
    <phoneticPr fontId="19" type="noConversion"/>
  </si>
  <si>
    <t>처인구 유방동 1007-1번지 일원</t>
    <phoneticPr fontId="19" type="noConversion"/>
  </si>
  <si>
    <t>처인5</t>
    <phoneticPr fontId="19" type="noConversion"/>
  </si>
  <si>
    <t>처인구 유방동 1007-50번지 일원</t>
    <phoneticPr fontId="19" type="noConversion"/>
  </si>
  <si>
    <t>처인6</t>
    <phoneticPr fontId="19" type="noConversion"/>
  </si>
  <si>
    <t>처인구 김량장동 4-2번지 일원</t>
    <phoneticPr fontId="19" type="noConversion"/>
  </si>
  <si>
    <t>기흥1</t>
    <phoneticPr fontId="19" type="noConversion"/>
  </si>
  <si>
    <t>기흥구 구갈동 380번지 일원</t>
    <phoneticPr fontId="19" type="noConversion"/>
  </si>
  <si>
    <t>기흥2</t>
    <phoneticPr fontId="19" type="noConversion"/>
  </si>
  <si>
    <t>기흥구 구갈동 385-1번지 일원</t>
    <phoneticPr fontId="19" type="noConversion"/>
  </si>
  <si>
    <t>기흥3</t>
    <phoneticPr fontId="19" type="noConversion"/>
  </si>
  <si>
    <t>기흥구 구갈동 385번지 일원</t>
    <phoneticPr fontId="19" type="noConversion"/>
  </si>
  <si>
    <t>기흥4</t>
    <phoneticPr fontId="19" type="noConversion"/>
  </si>
  <si>
    <t>기흥구 신갈동 116-2번지 일원</t>
    <phoneticPr fontId="19" type="noConversion"/>
  </si>
  <si>
    <t>기흥5</t>
    <phoneticPr fontId="19" type="noConversion"/>
  </si>
  <si>
    <t>기흥구 구갈동 384-1번지 일원</t>
    <phoneticPr fontId="19" type="noConversion"/>
  </si>
  <si>
    <t>기흥6</t>
    <phoneticPr fontId="19" type="noConversion"/>
  </si>
  <si>
    <t>기흥구 고매동 385-4번지 일원</t>
    <phoneticPr fontId="19" type="noConversion"/>
  </si>
  <si>
    <t>기흥7</t>
    <phoneticPr fontId="19" type="noConversion"/>
  </si>
  <si>
    <t>기흥구 구갈동 390번지 일원</t>
    <phoneticPr fontId="19" type="noConversion"/>
  </si>
  <si>
    <t>기흥8</t>
    <phoneticPr fontId="19" type="noConversion"/>
  </si>
  <si>
    <t>기흥구 신갈동 14-4번지 일원</t>
    <phoneticPr fontId="19" type="noConversion"/>
  </si>
  <si>
    <t>수지1</t>
    <phoneticPr fontId="19" type="noConversion"/>
  </si>
  <si>
    <t>수지구 풍덕천동 663-1번지 일원</t>
    <phoneticPr fontId="19" type="noConversion"/>
  </si>
  <si>
    <t>수지2</t>
    <phoneticPr fontId="19" type="noConversion"/>
  </si>
  <si>
    <t>수지구 풍덕천동 698-2번지 일원</t>
    <phoneticPr fontId="19" type="noConversion"/>
  </si>
  <si>
    <t>수지3</t>
    <phoneticPr fontId="19" type="noConversion"/>
  </si>
  <si>
    <t>수지구 풍덕천동 692-1번지 일원</t>
    <phoneticPr fontId="19" type="noConversion"/>
  </si>
  <si>
    <t>수지4</t>
    <phoneticPr fontId="19" type="noConversion"/>
  </si>
  <si>
    <t>수지구 풍덕천동 690번지 일원</t>
    <phoneticPr fontId="19" type="noConversion"/>
  </si>
  <si>
    <t>수지5</t>
    <phoneticPr fontId="19" type="noConversion"/>
  </si>
  <si>
    <t>수지구 풍덕천동 693번지 일원</t>
    <phoneticPr fontId="19" type="noConversion"/>
  </si>
  <si>
    <t>수지6</t>
    <phoneticPr fontId="19" type="noConversion"/>
  </si>
  <si>
    <t>수지구 풍덕천동 664번지 일원</t>
    <phoneticPr fontId="19" type="noConversion"/>
  </si>
  <si>
    <t>수지7</t>
    <phoneticPr fontId="19" type="noConversion"/>
  </si>
  <si>
    <t>수지구 풍덕천동 700-1번지 일원</t>
    <phoneticPr fontId="19" type="noConversion"/>
  </si>
  <si>
    <t>수지8</t>
    <phoneticPr fontId="19" type="noConversion"/>
  </si>
  <si>
    <t>수지구 풍덕천동 692번지 일원</t>
    <phoneticPr fontId="19" type="noConversion"/>
  </si>
  <si>
    <t>수지9</t>
    <phoneticPr fontId="19" type="noConversion"/>
  </si>
  <si>
    <t>수지구 풍덕천동 694번지 일원</t>
    <phoneticPr fontId="19" type="noConversion"/>
  </si>
  <si>
    <t>수지10</t>
    <phoneticPr fontId="19" type="noConversion"/>
  </si>
  <si>
    <t>수지구 풍덕천동 703번지 일원</t>
    <phoneticPr fontId="19" type="noConversion"/>
  </si>
  <si>
    <t>수지11</t>
    <phoneticPr fontId="19" type="noConversion"/>
  </si>
  <si>
    <t>수지구 풍덕천동 699번지 일원</t>
    <phoneticPr fontId="19" type="noConversion"/>
  </si>
  <si>
    <t>수지12</t>
    <phoneticPr fontId="19" type="noConversion"/>
  </si>
  <si>
    <t>수지구 풍덕천동 691번지 일원</t>
    <phoneticPr fontId="19" type="noConversion"/>
  </si>
  <si>
    <t>재개발</t>
    <phoneticPr fontId="3" type="noConversion"/>
  </si>
  <si>
    <t>통복1</t>
  </si>
  <si>
    <t>통복동 35-3 일원</t>
  </si>
  <si>
    <t>1952~2016</t>
    <phoneticPr fontId="3" type="noConversion"/>
  </si>
  <si>
    <t>평택1</t>
  </si>
  <si>
    <t>평택동 76 일원</t>
    <phoneticPr fontId="3" type="noConversion"/>
  </si>
  <si>
    <t>1952~2000</t>
    <phoneticPr fontId="3" type="noConversion"/>
  </si>
  <si>
    <t>재건축</t>
    <phoneticPr fontId="3" type="noConversion"/>
  </si>
  <si>
    <t>독곡1</t>
  </si>
  <si>
    <t>독곡동 464 일원</t>
    <phoneticPr fontId="3" type="noConversion"/>
  </si>
  <si>
    <t>지산1</t>
  </si>
  <si>
    <t>지산동 1029 일원</t>
  </si>
  <si>
    <t>지산2</t>
  </si>
  <si>
    <t>지산동 1089 일원</t>
  </si>
  <si>
    <t>지산3</t>
  </si>
  <si>
    <t>지산동 1028 일원</t>
  </si>
  <si>
    <t>지산4</t>
  </si>
  <si>
    <t>지산동 1091 일원</t>
  </si>
  <si>
    <t>지산5</t>
  </si>
  <si>
    <t>지산동 1095 일원</t>
  </si>
  <si>
    <t>서정1</t>
  </si>
  <si>
    <t>서정동 793 일원</t>
  </si>
  <si>
    <t>서정2</t>
  </si>
  <si>
    <t>서정동 794 일원</t>
  </si>
  <si>
    <t>서정3</t>
  </si>
  <si>
    <t>서정동 909-1 일원</t>
  </si>
  <si>
    <t>이충1</t>
  </si>
  <si>
    <t>이충동 478 일원</t>
  </si>
  <si>
    <t>이충2</t>
  </si>
  <si>
    <t>이충동 381 일원</t>
  </si>
  <si>
    <t>합정1</t>
  </si>
  <si>
    <t>합정동 829 일원</t>
  </si>
  <si>
    <t>동삭1</t>
  </si>
  <si>
    <t>동삭동 340-6 일원</t>
  </si>
  <si>
    <t>남산1</t>
  </si>
  <si>
    <t>팽성읍 남산리 산76-9 일원</t>
  </si>
  <si>
    <t>송탄-01</t>
  </si>
  <si>
    <t>신장동 624-22 일원</t>
  </si>
  <si>
    <t>1967~2016</t>
    <phoneticPr fontId="3" type="noConversion"/>
  </si>
  <si>
    <t>송탄-02</t>
  </si>
  <si>
    <t>신장동 280-46 일원</t>
  </si>
  <si>
    <t>1963~2018</t>
    <phoneticPr fontId="3" type="noConversion"/>
  </si>
  <si>
    <t>송탄-03</t>
  </si>
  <si>
    <t>서정동 570-65 일원</t>
  </si>
  <si>
    <t>1957~2018</t>
    <phoneticPr fontId="3" type="noConversion"/>
  </si>
  <si>
    <t>송탄-04</t>
  </si>
  <si>
    <t>신장동 267-292 일원</t>
  </si>
  <si>
    <t>1966~2016</t>
    <phoneticPr fontId="3" type="noConversion"/>
  </si>
  <si>
    <t>송탄-05</t>
  </si>
  <si>
    <t>서정동 873-29 일원</t>
  </si>
  <si>
    <t>1976~2017</t>
    <phoneticPr fontId="3" type="noConversion"/>
  </si>
  <si>
    <t>송탄-06</t>
  </si>
  <si>
    <t>서정동 893-13 일원</t>
  </si>
  <si>
    <t>1968~2008</t>
    <phoneticPr fontId="3" type="noConversion"/>
  </si>
  <si>
    <t>팽성-01</t>
  </si>
  <si>
    <t>팽성읍 송화리 50-15일원</t>
  </si>
  <si>
    <t>1972~2017</t>
    <phoneticPr fontId="3" type="noConversion"/>
  </si>
  <si>
    <t>-</t>
    <phoneticPr fontId="3" type="noConversion"/>
  </si>
  <si>
    <t>21.06.30</t>
    <phoneticPr fontId="3" type="noConversion"/>
  </si>
  <si>
    <t>철거 완료 후 착공 준비 중</t>
    <phoneticPr fontId="19" type="noConversion"/>
  </si>
  <si>
    <t>주민이주 및 기존건축물 철거 준비중</t>
    <phoneticPr fontId="3" type="noConversion"/>
  </si>
  <si>
    <t>신경연(031-828-8842)</t>
    <phoneticPr fontId="3" type="noConversion"/>
  </si>
  <si>
    <t>안성훈(031-828-8843)</t>
    <phoneticPr fontId="3" type="noConversion"/>
  </si>
  <si>
    <t>준공인가 준비 중</t>
    <phoneticPr fontId="3" type="noConversion"/>
  </si>
  <si>
    <t>허진희(031-828-8844)</t>
    <phoneticPr fontId="3" type="noConversion"/>
  </si>
  <si>
    <t>이주 및 철거 준비 중</t>
    <phoneticPr fontId="3" type="noConversion"/>
  </si>
  <si>
    <t>사업시행인가 검토 중</t>
    <phoneticPr fontId="3" type="noConversion"/>
  </si>
  <si>
    <t>0년 5월</t>
    <phoneticPr fontId="3" type="noConversion"/>
  </si>
  <si>
    <t>0년 2월</t>
    <phoneticPr fontId="3" type="noConversion"/>
  </si>
  <si>
    <t>건축심의 준비 중</t>
    <phoneticPr fontId="3" type="noConversion"/>
  </si>
  <si>
    <t>김은경(031-790-5186)</t>
    <phoneticPr fontId="19" type="noConversion"/>
  </si>
  <si>
    <t>준공(부분)</t>
    <phoneticPr fontId="3" type="noConversion"/>
  </si>
  <si>
    <t>관리처분계획 준비 중</t>
    <phoneticPr fontId="3" type="noConversion"/>
  </si>
  <si>
    <t>8년 7월</t>
    <phoneticPr fontId="3" type="noConversion"/>
  </si>
  <si>
    <t>철거완료</t>
    <phoneticPr fontId="19" type="noConversion"/>
  </si>
  <si>
    <t>180%/250%</t>
    <phoneticPr fontId="3" type="noConversion"/>
  </si>
  <si>
    <t>200%/300%</t>
    <phoneticPr fontId="3" type="noConversion"/>
  </si>
  <si>
    <t>250%/300%</t>
    <phoneticPr fontId="3" type="noConversion"/>
  </si>
  <si>
    <t>(부분)준공인가 상태로 기반시설 준공절차 진행중</t>
    <phoneticPr fontId="3" type="noConversion"/>
  </si>
  <si>
    <t>1,2획지 준공 및 3획지 착공 준비</t>
    <phoneticPr fontId="3" type="noConversion"/>
  </si>
  <si>
    <t>21.04.28</t>
    <phoneticPr fontId="3" type="noConversion"/>
  </si>
  <si>
    <t>21.04.07</t>
    <phoneticPr fontId="3" type="noConversion"/>
  </si>
  <si>
    <t>조합</t>
    <phoneticPr fontId="3" type="noConversion"/>
  </si>
  <si>
    <t>경기주택도시공사</t>
    <phoneticPr fontId="3" type="noConversion"/>
  </si>
  <si>
    <t>이주 및 철거 중</t>
    <phoneticPr fontId="3" type="noConversion"/>
  </si>
  <si>
    <t>12년 1월</t>
    <phoneticPr fontId="3" type="noConversion"/>
  </si>
  <si>
    <t>류동규(031-481-2398)</t>
  </si>
  <si>
    <t>김명선(031-481-2909)</t>
  </si>
  <si>
    <t>사업시행인가</t>
    <phoneticPr fontId="19" type="noConversion"/>
  </si>
  <si>
    <t>1년 2월</t>
    <phoneticPr fontId="3" type="noConversion"/>
  </si>
  <si>
    <t>3년 4월</t>
    <phoneticPr fontId="3" type="noConversion"/>
  </si>
  <si>
    <t>11년 10월</t>
    <phoneticPr fontId="3" type="noConversion"/>
  </si>
  <si>
    <t>안전진단 추진예정</t>
    <phoneticPr fontId="19" type="noConversion"/>
  </si>
  <si>
    <t>1년 9월</t>
    <phoneticPr fontId="3" type="noConversion"/>
  </si>
  <si>
    <t>윤대혁(031-324-2407)</t>
    <phoneticPr fontId="19" type="noConversion"/>
  </si>
  <si>
    <t>12.04.19</t>
    <phoneticPr fontId="3" type="noConversion"/>
  </si>
  <si>
    <t>11.12.30</t>
    <phoneticPr fontId="3" type="noConversion"/>
  </si>
  <si>
    <t>21.05.24</t>
    <phoneticPr fontId="3" type="noConversion"/>
  </si>
  <si>
    <t>'19.05.21</t>
  </si>
  <si>
    <t>조아라(031-729-4434)</t>
    <phoneticPr fontId="19" type="noConversion"/>
  </si>
  <si>
    <t>1년 2월</t>
    <phoneticPr fontId="19" type="noConversion"/>
  </si>
  <si>
    <t>21.06.10</t>
    <phoneticPr fontId="3" type="noConversion"/>
  </si>
  <si>
    <t>장용일(031-729-4473)</t>
    <phoneticPr fontId="19" type="noConversion"/>
  </si>
  <si>
    <t>12.10(C)
16.06(C)</t>
    <phoneticPr fontId="3" type="noConversion"/>
  </si>
  <si>
    <t>12.03.09(D)</t>
    <phoneticPr fontId="3" type="noConversion"/>
  </si>
  <si>
    <t>정혜인(031-729-4873)</t>
    <phoneticPr fontId="19" type="noConversion"/>
  </si>
  <si>
    <t>0년 6월</t>
    <phoneticPr fontId="19" type="noConversion"/>
  </si>
  <si>
    <t>6년 3월</t>
  </si>
  <si>
    <t>20.02.17</t>
    <phoneticPr fontId="19" type="noConversion"/>
  </si>
  <si>
    <r>
      <rPr>
        <sz val="10"/>
        <color rgb="FFFF0000"/>
        <rFont val="굴림체"/>
        <family val="3"/>
        <charset val="129"/>
      </rPr>
      <t>김연지</t>
    </r>
    <r>
      <rPr>
        <sz val="10"/>
        <rFont val="굴림체"/>
        <family val="3"/>
        <charset val="129"/>
      </rPr>
      <t>(031-228-3393)</t>
    </r>
    <phoneticPr fontId="3" type="noConversion"/>
  </si>
  <si>
    <t>권은빈(031-228-3484)</t>
    <phoneticPr fontId="3" type="noConversion"/>
  </si>
  <si>
    <t>2년 6월</t>
  </si>
  <si>
    <t>백동문(031-228-3499)</t>
    <phoneticPr fontId="19" type="noConversion"/>
  </si>
  <si>
    <t>11년 2월</t>
  </si>
  <si>
    <t>조합원분양 준비 중</t>
    <phoneticPr fontId="3" type="noConversion"/>
  </si>
  <si>
    <t>4년 10월</t>
    <phoneticPr fontId="3" type="noConversion"/>
  </si>
  <si>
    <t>20.03.02</t>
    <phoneticPr fontId="19" type="noConversion"/>
  </si>
  <si>
    <t>21.06.30</t>
    <phoneticPr fontId="19" type="noConversion"/>
  </si>
  <si>
    <t>21.05.27</t>
    <phoneticPr fontId="19" type="noConversion"/>
  </si>
  <si>
    <t>2년 2월</t>
    <phoneticPr fontId="3" type="noConversion"/>
  </si>
  <si>
    <t>사업시행인가 변경 중</t>
    <phoneticPr fontId="3" type="noConversion"/>
  </si>
  <si>
    <t>09.06.05</t>
    <phoneticPr fontId="3" type="noConversion"/>
  </si>
  <si>
    <t>06.11.08</t>
    <phoneticPr fontId="3" type="noConversion"/>
  </si>
  <si>
    <t>17.08.30</t>
    <phoneticPr fontId="3" type="noConversion"/>
  </si>
  <si>
    <t>09.03.13</t>
    <phoneticPr fontId="3" type="noConversion"/>
  </si>
  <si>
    <t>2년 11월</t>
  </si>
  <si>
    <t>20.07.03</t>
    <phoneticPr fontId="19" type="noConversion"/>
  </si>
  <si>
    <r>
      <t>□ 경기도 일반 정비사업 추진현황 세부내역</t>
    </r>
    <r>
      <rPr>
        <sz val="20"/>
        <rFont val="HY헤드라인M"/>
        <family val="1"/>
        <charset val="129"/>
      </rPr>
      <t xml:space="preserve"> </t>
    </r>
    <r>
      <rPr>
        <sz val="20"/>
        <color rgb="FFFF0000"/>
        <rFont val="HY헤드라인M"/>
        <family val="1"/>
        <charset val="129"/>
      </rPr>
      <t>(2021년도 2/4분기 자료)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</si>
</sst>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76" formatCode="#,##0.0_);[Red]\(#,##0.0\)"/>
    <numFmt numFmtId="177" formatCode="#,##0_);[Red]\(#,##0\)"/>
    <numFmt numFmtId="178" formatCode="0.0%"/>
    <numFmt numFmtId="179" formatCode="0_);[Red]\(0\)"/>
    <numFmt numFmtId="180" formatCode="0_ "/>
    <numFmt numFmtId="181" formatCode="\'yy/mm/dd"/>
    <numFmt numFmtId="182" formatCode="&quot;정비구역 총&quot;\ ##\ &quot;개 구역 중&quot;"/>
    <numFmt numFmtId="183" formatCode="#,###&quot;개&quot;\ &quot;구&quot;&quot;역&quot;"/>
    <numFmt numFmtId="184" formatCode="&quot;[총&quot;\ ##&quot;개 구역 중]&quot;"/>
    <numFmt numFmtId="185" formatCode="#,##0_ "/>
    <numFmt numFmtId="186" formatCode="yyyy\.mm\.dd"/>
    <numFmt numFmtId="187" formatCode="\'yy\.mm\.dd"/>
    <numFmt numFmtId="188" formatCode="&quot;일&quot;&quot;몰&quot;&quot;검&quot;&quot;토&quot;\:\'yy\.mm\.dd\ &quot;기&quot;&quot;준&quot;"/>
  </numFmts>
  <fonts count="6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20"/>
      <color theme="1"/>
      <name val="HY헤드라인M"/>
      <family val="1"/>
      <charset val="129"/>
    </font>
    <font>
      <sz val="22"/>
      <color theme="1"/>
      <name val="HY헤드라인M"/>
      <family val="1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명조"/>
      <family val="3"/>
      <charset val="129"/>
    </font>
    <font>
      <sz val="8"/>
      <color rgb="FF000000"/>
      <name val="휴먼명조"/>
      <family val="3"/>
      <charset val="129"/>
    </font>
    <font>
      <sz val="10"/>
      <color rgb="FF0000FF"/>
      <name val="휴먼명조"/>
      <family val="3"/>
      <charset val="129"/>
    </font>
    <font>
      <sz val="10"/>
      <color rgb="FFFF0000"/>
      <name val="휴먼명조"/>
      <family val="3"/>
      <charset val="129"/>
    </font>
    <font>
      <b/>
      <sz val="11"/>
      <name val="굴림"/>
      <family val="3"/>
      <charset val="129"/>
    </font>
    <font>
      <b/>
      <sz val="11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  <font>
      <b/>
      <sz val="11"/>
      <color rgb="FFFF0000"/>
      <name val="한양중고딕"/>
      <family val="3"/>
      <charset val="129"/>
    </font>
    <font>
      <sz val="11"/>
      <color rgb="FFFF0000"/>
      <name val="한양중고딕"/>
      <family val="3"/>
      <charset val="129"/>
    </font>
    <font>
      <b/>
      <sz val="11"/>
      <color theme="1"/>
      <name val="한양중고딕"/>
      <family val="3"/>
      <charset val="129"/>
    </font>
    <font>
      <sz val="11"/>
      <name val="굴림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굴림"/>
      <family val="3"/>
      <charset val="129"/>
    </font>
    <font>
      <sz val="20"/>
      <color rgb="FFFF0000"/>
      <name val="HY헤드라인M"/>
      <family val="1"/>
      <charset val="129"/>
    </font>
    <font>
      <sz val="22"/>
      <color rgb="FFFF0000"/>
      <name val="HY헤드라인M"/>
      <family val="1"/>
      <charset val="129"/>
    </font>
    <font>
      <sz val="10"/>
      <name val="굴림체"/>
      <family val="3"/>
      <charset val="129"/>
    </font>
    <font>
      <sz val="10"/>
      <color rgb="FFFF0000"/>
      <name val="굴림체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굴림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  <family val="2"/>
    </font>
    <font>
      <sz val="9"/>
      <color rgb="FFFF0000"/>
      <name val="굴림체"/>
      <family val="3"/>
      <charset val="129"/>
    </font>
    <font>
      <sz val="10"/>
      <color rgb="FFFF0000"/>
      <name val="굴림"/>
      <family val="3"/>
      <charset val="129"/>
    </font>
    <font>
      <strike/>
      <sz val="10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10"/>
      <name val="굴림"/>
      <family val="3"/>
      <charset val="129"/>
    </font>
    <font>
      <b/>
      <sz val="10"/>
      <name val="굴림체"/>
      <family val="3"/>
      <charset val="129"/>
    </font>
    <font>
      <sz val="24"/>
      <name val="HY헤드라인M"/>
      <family val="1"/>
      <charset val="129"/>
    </font>
    <font>
      <sz val="20"/>
      <name val="HY헤드라인M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6DAF1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/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4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3" fontId="28" fillId="0" borderId="36" xfId="0" applyNumberFormat="1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13" borderId="0" xfId="0" applyFill="1">
      <alignment vertical="center"/>
    </xf>
    <xf numFmtId="0" fontId="27" fillId="0" borderId="43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9" fillId="14" borderId="36" xfId="0" applyFont="1" applyFill="1" applyBorder="1" applyAlignment="1">
      <alignment horizontal="center" vertical="center" wrapText="1"/>
    </xf>
    <xf numFmtId="0" fontId="35" fillId="14" borderId="36" xfId="0" applyFont="1" applyFill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center" vertical="center" wrapText="1"/>
    </xf>
    <xf numFmtId="41" fontId="12" fillId="6" borderId="10" xfId="0" applyNumberFormat="1" applyFont="1" applyFill="1" applyBorder="1" applyAlignment="1">
      <alignment vertical="center" shrinkToFit="1"/>
    </xf>
    <xf numFmtId="41" fontId="12" fillId="6" borderId="11" xfId="0" applyNumberFormat="1" applyFont="1" applyFill="1" applyBorder="1" applyAlignment="1">
      <alignment vertical="center" shrinkToFit="1"/>
    </xf>
    <xf numFmtId="41" fontId="13" fillId="3" borderId="10" xfId="0" applyNumberFormat="1" applyFont="1" applyFill="1" applyBorder="1" applyAlignment="1">
      <alignment vertical="center" shrinkToFit="1"/>
    </xf>
    <xf numFmtId="41" fontId="12" fillId="6" borderId="24" xfId="0" applyNumberFormat="1" applyFont="1" applyFill="1" applyBorder="1" applyAlignment="1">
      <alignment vertical="center" shrinkToFit="1"/>
    </xf>
    <xf numFmtId="41" fontId="12" fillId="4" borderId="9" xfId="0" applyNumberFormat="1" applyFont="1" applyFill="1" applyBorder="1" applyAlignment="1">
      <alignment vertical="center" shrinkToFit="1"/>
    </xf>
    <xf numFmtId="41" fontId="11" fillId="0" borderId="25" xfId="0" applyNumberFormat="1" applyFont="1" applyFill="1" applyBorder="1" applyAlignment="1">
      <alignment vertical="center" shrinkToFit="1"/>
    </xf>
    <xf numFmtId="41" fontId="11" fillId="0" borderId="17" xfId="0" applyNumberFormat="1" applyFont="1" applyFill="1" applyBorder="1" applyAlignment="1">
      <alignment vertical="center" shrinkToFit="1"/>
    </xf>
    <xf numFmtId="41" fontId="11" fillId="0" borderId="3" xfId="0" applyNumberFormat="1" applyFont="1" applyFill="1" applyBorder="1" applyAlignment="1">
      <alignment vertical="center" shrinkToFit="1"/>
    </xf>
    <xf numFmtId="41" fontId="10" fillId="4" borderId="21" xfId="0" applyNumberFormat="1" applyFont="1" applyFill="1" applyBorder="1" applyAlignment="1">
      <alignment vertical="center" shrinkToFit="1"/>
    </xf>
    <xf numFmtId="41" fontId="11" fillId="0" borderId="18" xfId="0" applyNumberFormat="1" applyFont="1" applyFill="1" applyBorder="1" applyAlignment="1">
      <alignment vertical="center" shrinkToFit="1"/>
    </xf>
    <xf numFmtId="41" fontId="11" fillId="0" borderId="26" xfId="0" applyNumberFormat="1" applyFont="1" applyFill="1" applyBorder="1" applyAlignment="1">
      <alignment vertical="center" shrinkToFit="1"/>
    </xf>
    <xf numFmtId="41" fontId="11" fillId="0" borderId="2" xfId="0" applyNumberFormat="1" applyFont="1" applyFill="1" applyBorder="1" applyAlignment="1">
      <alignment vertical="center" shrinkToFit="1"/>
    </xf>
    <xf numFmtId="41" fontId="11" fillId="0" borderId="1" xfId="0" applyNumberFormat="1" applyFont="1" applyFill="1" applyBorder="1" applyAlignment="1">
      <alignment vertical="center" shrinkToFit="1"/>
    </xf>
    <xf numFmtId="41" fontId="10" fillId="4" borderId="22" xfId="0" applyNumberFormat="1" applyFont="1" applyFill="1" applyBorder="1" applyAlignment="1">
      <alignment vertical="center" shrinkToFit="1"/>
    </xf>
    <xf numFmtId="41" fontId="11" fillId="0" borderId="27" xfId="0" applyNumberFormat="1" applyFont="1" applyFill="1" applyBorder="1" applyAlignment="1">
      <alignment vertical="center" shrinkToFit="1"/>
    </xf>
    <xf numFmtId="41" fontId="11" fillId="0" borderId="20" xfId="0" applyNumberFormat="1" applyFont="1" applyFill="1" applyBorder="1" applyAlignment="1">
      <alignment vertical="center" shrinkToFit="1"/>
    </xf>
    <xf numFmtId="41" fontId="11" fillId="0" borderId="19" xfId="0" applyNumberFormat="1" applyFont="1" applyFill="1" applyBorder="1" applyAlignment="1">
      <alignment vertical="center" shrinkToFit="1"/>
    </xf>
    <xf numFmtId="41" fontId="10" fillId="4" borderId="23" xfId="0" applyNumberFormat="1" applyFont="1" applyFill="1" applyBorder="1" applyAlignment="1">
      <alignment vertical="center" shrinkToFit="1"/>
    </xf>
    <xf numFmtId="0" fontId="14" fillId="4" borderId="21" xfId="0" applyNumberFormat="1" applyFont="1" applyFill="1" applyBorder="1" applyAlignment="1">
      <alignment horizontal="center" vertical="center" wrapText="1"/>
    </xf>
    <xf numFmtId="0" fontId="14" fillId="4" borderId="22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5" fillId="4" borderId="22" xfId="0" applyNumberFormat="1" applyFont="1" applyFill="1" applyBorder="1" applyAlignment="1">
      <alignment horizontal="center" vertical="center" wrapText="1"/>
    </xf>
    <xf numFmtId="0" fontId="10" fillId="4" borderId="23" xfId="0" applyNumberFormat="1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2" fillId="4" borderId="22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1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34" fillId="0" borderId="0" xfId="0" applyFont="1" applyAlignment="1">
      <alignment vertical="center" wrapText="1"/>
    </xf>
    <xf numFmtId="0" fontId="34" fillId="6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shrinkToFit="1"/>
    </xf>
    <xf numFmtId="187" fontId="5" fillId="0" borderId="12" xfId="0" applyNumberFormat="1" applyFont="1" applyBorder="1" applyAlignment="1">
      <alignment horizontal="center" vertical="center" shrinkToFit="1"/>
    </xf>
    <xf numFmtId="0" fontId="34" fillId="6" borderId="28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left" vertical="center" shrinkToFit="1"/>
    </xf>
    <xf numFmtId="185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 shrinkToFit="1"/>
    </xf>
    <xf numFmtId="14" fontId="5" fillId="0" borderId="0" xfId="0" applyNumberFormat="1" applyFont="1" applyAlignment="1">
      <alignment horizontal="center" vertical="center"/>
    </xf>
    <xf numFmtId="187" fontId="5" fillId="0" borderId="0" xfId="0" applyNumberFormat="1" applyFont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 shrinkToFit="1"/>
    </xf>
    <xf numFmtId="41" fontId="5" fillId="0" borderId="12" xfId="0" applyNumberFormat="1" applyFont="1" applyBorder="1" applyAlignment="1">
      <alignment horizontal="center" vertical="center" shrinkToFit="1"/>
    </xf>
    <xf numFmtId="41" fontId="5" fillId="9" borderId="12" xfId="0" applyNumberFormat="1" applyFont="1" applyFill="1" applyBorder="1" applyAlignment="1">
      <alignment horizontal="center" vertical="center" shrinkToFit="1"/>
    </xf>
    <xf numFmtId="185" fontId="5" fillId="0" borderId="12" xfId="0" applyNumberFormat="1" applyFont="1" applyBorder="1" applyAlignment="1">
      <alignment horizontal="center" vertical="center" shrinkToFit="1"/>
    </xf>
    <xf numFmtId="179" fontId="5" fillId="0" borderId="12" xfId="0" applyNumberFormat="1" applyFont="1" applyBorder="1" applyAlignment="1">
      <alignment horizontal="center" vertical="center" shrinkToFit="1"/>
    </xf>
    <xf numFmtId="41" fontId="5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34" fillId="0" borderId="0" xfId="0" applyFont="1" applyAlignment="1">
      <alignment horizontal="center" vertical="center" shrinkToFit="1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185" fontId="0" fillId="0" borderId="0" xfId="0" applyNumberFormat="1">
      <alignment vertical="center"/>
    </xf>
    <xf numFmtId="0" fontId="45" fillId="4" borderId="12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 shrinkToFit="1"/>
    </xf>
    <xf numFmtId="0" fontId="45" fillId="0" borderId="12" xfId="0" applyFont="1" applyBorder="1" applyAlignment="1">
      <alignment horizontal="center" vertical="center"/>
    </xf>
    <xf numFmtId="9" fontId="45" fillId="0" borderId="12" xfId="0" applyNumberFormat="1" applyFont="1" applyFill="1" applyBorder="1" applyAlignment="1">
      <alignment horizontal="center" vertical="center" shrinkToFit="1"/>
    </xf>
    <xf numFmtId="9" fontId="45" fillId="0" borderId="12" xfId="0" applyNumberFormat="1" applyFont="1" applyBorder="1" applyAlignment="1">
      <alignment horizontal="center" vertical="center" shrinkToFit="1"/>
    </xf>
    <xf numFmtId="185" fontId="45" fillId="0" borderId="12" xfId="0" applyNumberFormat="1" applyFont="1" applyFill="1" applyBorder="1" applyAlignment="1">
      <alignment horizontal="center" vertical="center"/>
    </xf>
    <xf numFmtId="185" fontId="45" fillId="0" borderId="12" xfId="0" applyNumberFormat="1" applyFont="1" applyBorder="1" applyAlignment="1">
      <alignment horizontal="center" vertical="center"/>
    </xf>
    <xf numFmtId="187" fontId="45" fillId="0" borderId="12" xfId="0" applyNumberFormat="1" applyFont="1" applyBorder="1" applyAlignment="1">
      <alignment horizontal="center" vertical="center" shrinkToFit="1"/>
    </xf>
    <xf numFmtId="187" fontId="45" fillId="0" borderId="12" xfId="0" applyNumberFormat="1" applyFont="1" applyFill="1" applyBorder="1" applyAlignment="1">
      <alignment horizontal="center" vertical="center"/>
    </xf>
    <xf numFmtId="187" fontId="45" fillId="0" borderId="12" xfId="0" applyNumberFormat="1" applyFont="1" applyBorder="1" applyAlignment="1">
      <alignment horizontal="center" vertical="center"/>
    </xf>
    <xf numFmtId="179" fontId="45" fillId="4" borderId="12" xfId="0" applyNumberFormat="1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/>
    </xf>
    <xf numFmtId="187" fontId="45" fillId="0" borderId="12" xfId="0" applyNumberFormat="1" applyFont="1" applyFill="1" applyBorder="1" applyAlignment="1">
      <alignment horizontal="center" vertical="center" shrinkToFit="1"/>
    </xf>
    <xf numFmtId="0" fontId="45" fillId="9" borderId="12" xfId="0" applyFont="1" applyFill="1" applyBorder="1" applyAlignment="1">
      <alignment horizontal="center" vertical="center" shrinkToFit="1"/>
    </xf>
    <xf numFmtId="0" fontId="45" fillId="0" borderId="12" xfId="0" applyNumberFormat="1" applyFont="1" applyFill="1" applyBorder="1" applyAlignment="1">
      <alignment horizontal="center" vertical="center" shrinkToFit="1"/>
    </xf>
    <xf numFmtId="0" fontId="45" fillId="3" borderId="12" xfId="0" applyFont="1" applyFill="1" applyBorder="1" applyAlignment="1">
      <alignment horizontal="center" vertical="center" shrinkToFit="1"/>
    </xf>
    <xf numFmtId="187" fontId="45" fillId="4" borderId="12" xfId="0" applyNumberFormat="1" applyFont="1" applyFill="1" applyBorder="1" applyAlignment="1">
      <alignment horizontal="center" vertical="center" shrinkToFit="1"/>
    </xf>
    <xf numFmtId="0" fontId="45" fillId="0" borderId="12" xfId="0" applyNumberFormat="1" applyFont="1" applyFill="1" applyBorder="1" applyAlignment="1">
      <alignment horizontal="center" vertical="center"/>
    </xf>
    <xf numFmtId="0" fontId="45" fillId="7" borderId="12" xfId="0" applyFont="1" applyFill="1" applyBorder="1" applyAlignment="1">
      <alignment horizontal="center" vertical="center" shrinkToFit="1"/>
    </xf>
    <xf numFmtId="187" fontId="45" fillId="3" borderId="12" xfId="0" applyNumberFormat="1" applyFont="1" applyFill="1" applyBorder="1" applyAlignment="1">
      <alignment horizontal="center" vertical="center" shrinkToFit="1"/>
    </xf>
    <xf numFmtId="185" fontId="45" fillId="0" borderId="12" xfId="0" applyNumberFormat="1" applyFont="1" applyFill="1" applyBorder="1" applyAlignment="1">
      <alignment horizontal="center" vertical="center" shrinkToFit="1"/>
    </xf>
    <xf numFmtId="179" fontId="45" fillId="4" borderId="12" xfId="0" applyNumberFormat="1" applyFont="1" applyFill="1" applyBorder="1" applyAlignment="1" applyProtection="1">
      <alignment horizontal="center" vertical="center" wrapText="1"/>
      <protection locked="0"/>
    </xf>
    <xf numFmtId="41" fontId="45" fillId="0" borderId="12" xfId="0" applyNumberFormat="1" applyFont="1" applyFill="1" applyBorder="1" applyAlignment="1">
      <alignment horizontal="center" vertical="center"/>
    </xf>
    <xf numFmtId="41" fontId="45" fillId="0" borderId="12" xfId="0" applyNumberFormat="1" applyFont="1" applyFill="1" applyBorder="1" applyAlignment="1">
      <alignment horizontal="center" vertical="center" shrinkToFit="1"/>
    </xf>
    <xf numFmtId="41" fontId="45" fillId="0" borderId="12" xfId="0" applyNumberFormat="1" applyFont="1" applyFill="1" applyBorder="1" applyAlignment="1">
      <alignment horizontal="center" vertical="center" wrapText="1"/>
    </xf>
    <xf numFmtId="41" fontId="45" fillId="0" borderId="12" xfId="0" applyNumberFormat="1" applyFont="1" applyBorder="1" applyAlignment="1">
      <alignment horizontal="center" vertical="center"/>
    </xf>
    <xf numFmtId="0" fontId="45" fillId="4" borderId="12" xfId="0" applyFont="1" applyFill="1" applyBorder="1" applyAlignment="1">
      <alignment horizontal="center" vertical="center" wrapText="1"/>
    </xf>
    <xf numFmtId="0" fontId="45" fillId="4" borderId="12" xfId="0" applyFont="1" applyFill="1" applyBorder="1" applyAlignment="1">
      <alignment horizontal="center" vertical="center" shrinkToFit="1"/>
    </xf>
    <xf numFmtId="187" fontId="45" fillId="3" borderId="12" xfId="0" quotePrefix="1" applyNumberFormat="1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center" vertical="center"/>
    </xf>
    <xf numFmtId="187" fontId="45" fillId="3" borderId="12" xfId="0" applyNumberFormat="1" applyFont="1" applyFill="1" applyBorder="1" applyAlignment="1">
      <alignment horizontal="center" vertical="center"/>
    </xf>
    <xf numFmtId="185" fontId="45" fillId="3" borderId="12" xfId="0" applyNumberFormat="1" applyFont="1" applyFill="1" applyBorder="1" applyAlignment="1">
      <alignment horizontal="center" vertical="center"/>
    </xf>
    <xf numFmtId="187" fontId="45" fillId="0" borderId="12" xfId="0" quotePrefix="1" applyNumberFormat="1" applyFont="1" applyBorder="1" applyAlignment="1">
      <alignment horizontal="center" vertical="center" shrinkToFit="1"/>
    </xf>
    <xf numFmtId="41" fontId="45" fillId="0" borderId="1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5" fillId="0" borderId="32" xfId="0" applyFont="1" applyBorder="1" applyAlignment="1">
      <alignment horizontal="center" vertical="center" shrinkToFit="1"/>
    </xf>
    <xf numFmtId="185" fontId="41" fillId="0" borderId="0" xfId="0" applyNumberFormat="1" applyFont="1">
      <alignment vertical="center"/>
    </xf>
    <xf numFmtId="0" fontId="41" fillId="0" borderId="0" xfId="0" applyFont="1">
      <alignment vertical="center"/>
    </xf>
    <xf numFmtId="41" fontId="45" fillId="9" borderId="12" xfId="3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185" fontId="7" fillId="6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85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87" fontId="46" fillId="0" borderId="12" xfId="0" quotePrefix="1" applyNumberFormat="1" applyFont="1" applyBorder="1" applyAlignment="1">
      <alignment horizontal="center" vertical="center"/>
    </xf>
    <xf numFmtId="185" fontId="46" fillId="0" borderId="12" xfId="0" applyNumberFormat="1" applyFont="1" applyFill="1" applyBorder="1" applyAlignment="1">
      <alignment horizontal="center" vertical="center"/>
    </xf>
    <xf numFmtId="187" fontId="46" fillId="0" borderId="12" xfId="0" applyNumberFormat="1" applyFont="1" applyFill="1" applyBorder="1" applyAlignment="1">
      <alignment horizontal="center" vertical="center"/>
    </xf>
    <xf numFmtId="0" fontId="46" fillId="0" borderId="12" xfId="0" applyNumberFormat="1" applyFont="1" applyFill="1" applyBorder="1" applyAlignment="1">
      <alignment horizontal="center" vertical="center" shrinkToFit="1"/>
    </xf>
    <xf numFmtId="180" fontId="34" fillId="0" borderId="32" xfId="0" applyNumberFormat="1" applyFont="1" applyBorder="1" applyAlignment="1">
      <alignment vertical="center"/>
    </xf>
    <xf numFmtId="180" fontId="45" fillId="10" borderId="12" xfId="0" applyNumberFormat="1" applyFont="1" applyFill="1" applyBorder="1" applyAlignment="1">
      <alignment horizontal="center" vertical="center"/>
    </xf>
    <xf numFmtId="180" fontId="45" fillId="0" borderId="12" xfId="0" applyNumberFormat="1" applyFont="1" applyFill="1" applyBorder="1" applyAlignment="1">
      <alignment horizontal="center" vertical="center"/>
    </xf>
    <xf numFmtId="180" fontId="45" fillId="0" borderId="12" xfId="0" applyNumberFormat="1" applyFont="1" applyBorder="1" applyAlignment="1">
      <alignment horizontal="center" vertical="center"/>
    </xf>
    <xf numFmtId="185" fontId="46" fillId="0" borderId="12" xfId="0" applyNumberFormat="1" applyFont="1" applyBorder="1" applyAlignment="1">
      <alignment horizontal="center" vertical="center"/>
    </xf>
    <xf numFmtId="41" fontId="47" fillId="0" borderId="12" xfId="0" applyNumberFormat="1" applyFont="1" applyFill="1" applyBorder="1" applyAlignment="1">
      <alignment horizontal="center" vertical="center"/>
    </xf>
    <xf numFmtId="187" fontId="45" fillId="3" borderId="12" xfId="0" applyNumberFormat="1" applyFont="1" applyFill="1" applyBorder="1" applyAlignment="1">
      <alignment horizontal="center"/>
    </xf>
    <xf numFmtId="41" fontId="46" fillId="0" borderId="12" xfId="0" applyNumberFormat="1" applyFont="1" applyBorder="1" applyAlignment="1">
      <alignment horizontal="center" vertical="center"/>
    </xf>
    <xf numFmtId="9" fontId="46" fillId="0" borderId="12" xfId="0" applyNumberFormat="1" applyFont="1" applyBorder="1" applyAlignment="1">
      <alignment horizontal="center" vertical="center" shrinkToFit="1"/>
    </xf>
    <xf numFmtId="41" fontId="47" fillId="0" borderId="12" xfId="0" applyNumberFormat="1" applyFont="1" applyBorder="1" applyAlignment="1">
      <alignment horizontal="center" vertical="center"/>
    </xf>
    <xf numFmtId="187" fontId="46" fillId="0" borderId="12" xfId="0" applyNumberFormat="1" applyFont="1" applyBorder="1" applyAlignment="1">
      <alignment horizontal="center" vertical="center" shrinkToFit="1"/>
    </xf>
    <xf numFmtId="187" fontId="46" fillId="0" borderId="12" xfId="0" applyNumberFormat="1" applyFont="1" applyFill="1" applyBorder="1" applyAlignment="1">
      <alignment horizontal="center" vertical="center" shrinkToFit="1"/>
    </xf>
    <xf numFmtId="187" fontId="47" fillId="0" borderId="12" xfId="0" applyNumberFormat="1" applyFont="1" applyFill="1" applyBorder="1" applyAlignment="1">
      <alignment horizontal="center" vertical="center"/>
    </xf>
    <xf numFmtId="187" fontId="46" fillId="0" borderId="12" xfId="0" applyNumberFormat="1" applyFont="1" applyBorder="1" applyAlignment="1">
      <alignment horizontal="center" vertical="center"/>
    </xf>
    <xf numFmtId="41" fontId="46" fillId="0" borderId="12" xfId="0" applyNumberFormat="1" applyFont="1" applyFill="1" applyBorder="1" applyAlignment="1">
      <alignment horizontal="center" vertical="center"/>
    </xf>
    <xf numFmtId="0" fontId="48" fillId="16" borderId="12" xfId="0" applyNumberFormat="1" applyFont="1" applyFill="1" applyBorder="1" applyAlignment="1">
      <alignment horizontal="center" vertical="center" shrinkToFit="1"/>
    </xf>
    <xf numFmtId="0" fontId="48" fillId="0" borderId="12" xfId="0" applyNumberFormat="1" applyFont="1" applyFill="1" applyBorder="1" applyAlignment="1">
      <alignment horizontal="center" vertical="center" shrinkToFit="1"/>
    </xf>
    <xf numFmtId="41" fontId="48" fillId="0" borderId="12" xfId="0" applyNumberFormat="1" applyFont="1" applyBorder="1" applyAlignment="1">
      <alignment horizontal="center" vertical="center"/>
    </xf>
    <xf numFmtId="41" fontId="48" fillId="0" borderId="12" xfId="0" applyNumberFormat="1" applyFont="1" applyFill="1" applyBorder="1" applyAlignment="1">
      <alignment horizontal="center" vertical="center"/>
    </xf>
    <xf numFmtId="41" fontId="48" fillId="9" borderId="12" xfId="3" applyNumberFormat="1" applyFont="1" applyFill="1" applyBorder="1" applyAlignment="1">
      <alignment horizontal="center" vertical="center"/>
    </xf>
    <xf numFmtId="41" fontId="48" fillId="0" borderId="12" xfId="0" applyNumberFormat="1" applyFont="1" applyFill="1" applyBorder="1" applyAlignment="1">
      <alignment horizontal="center" vertical="center" shrinkToFit="1"/>
    </xf>
    <xf numFmtId="9" fontId="48" fillId="0" borderId="12" xfId="0" applyNumberFormat="1" applyFont="1" applyFill="1" applyBorder="1" applyAlignment="1">
      <alignment horizontal="center" vertical="center" shrinkToFit="1"/>
    </xf>
    <xf numFmtId="185" fontId="48" fillId="0" borderId="12" xfId="0" applyNumberFormat="1" applyFont="1" applyFill="1" applyBorder="1" applyAlignment="1">
      <alignment horizontal="center" vertical="center"/>
    </xf>
    <xf numFmtId="185" fontId="48" fillId="0" borderId="12" xfId="0" applyNumberFormat="1" applyFont="1" applyBorder="1" applyAlignment="1">
      <alignment horizontal="center" vertical="center"/>
    </xf>
    <xf numFmtId="0" fontId="48" fillId="0" borderId="12" xfId="0" applyNumberFormat="1" applyFont="1" applyBorder="1" applyAlignment="1">
      <alignment horizontal="center" vertical="center"/>
    </xf>
    <xf numFmtId="187" fontId="48" fillId="0" borderId="12" xfId="0" applyNumberFormat="1" applyFont="1" applyBorder="1" applyAlignment="1">
      <alignment horizontal="center" vertical="center" shrinkToFit="1"/>
    </xf>
    <xf numFmtId="187" fontId="48" fillId="0" borderId="12" xfId="0" applyNumberFormat="1" applyFont="1" applyFill="1" applyBorder="1" applyAlignment="1">
      <alignment horizontal="center" vertical="center"/>
    </xf>
    <xf numFmtId="187" fontId="48" fillId="17" borderId="12" xfId="0" applyNumberFormat="1" applyFont="1" applyFill="1" applyBorder="1" applyAlignment="1">
      <alignment horizontal="center" vertical="center"/>
    </xf>
    <xf numFmtId="187" fontId="48" fillId="18" borderId="12" xfId="0" applyNumberFormat="1" applyFont="1" applyFill="1" applyBorder="1" applyAlignment="1">
      <alignment horizontal="center" vertical="center" shrinkToFit="1"/>
    </xf>
    <xf numFmtId="179" fontId="48" fillId="18" borderId="12" xfId="0" applyNumberFormat="1" applyFont="1" applyFill="1" applyBorder="1" applyAlignment="1">
      <alignment horizontal="center" vertical="center"/>
    </xf>
    <xf numFmtId="187" fontId="48" fillId="17" borderId="12" xfId="0" quotePrefix="1" applyNumberFormat="1" applyFont="1" applyFill="1" applyBorder="1" applyAlignment="1">
      <alignment horizontal="center" vertical="center"/>
    </xf>
    <xf numFmtId="0" fontId="48" fillId="19" borderId="12" xfId="0" applyNumberFormat="1" applyFont="1" applyFill="1" applyBorder="1" applyAlignment="1">
      <alignment horizontal="center" vertical="center" shrinkToFit="1"/>
    </xf>
    <xf numFmtId="9" fontId="48" fillId="0" borderId="12" xfId="0" applyNumberFormat="1" applyFont="1" applyBorder="1" applyAlignment="1">
      <alignment horizontal="center" vertical="center" shrinkToFit="1"/>
    </xf>
    <xf numFmtId="0" fontId="48" fillId="0" borderId="12" xfId="0" applyNumberFormat="1" applyFont="1" applyFill="1" applyBorder="1" applyAlignment="1">
      <alignment horizontal="center" vertical="center"/>
    </xf>
    <xf numFmtId="187" fontId="48" fillId="0" borderId="12" xfId="0" applyNumberFormat="1" applyFont="1" applyBorder="1" applyAlignment="1">
      <alignment horizontal="center" vertical="center"/>
    </xf>
    <xf numFmtId="0" fontId="48" fillId="20" borderId="12" xfId="0" applyNumberFormat="1" applyFont="1" applyFill="1" applyBorder="1" applyAlignment="1">
      <alignment horizontal="center" vertical="center" shrinkToFit="1"/>
    </xf>
    <xf numFmtId="0" fontId="48" fillId="21" borderId="12" xfId="0" applyNumberFormat="1" applyFont="1" applyFill="1" applyBorder="1" applyAlignment="1">
      <alignment horizontal="center" vertical="center" shrinkToFit="1"/>
    </xf>
    <xf numFmtId="187" fontId="46" fillId="17" borderId="12" xfId="0" applyNumberFormat="1" applyFont="1" applyFill="1" applyBorder="1" applyAlignment="1">
      <alignment horizontal="center" vertical="center"/>
    </xf>
    <xf numFmtId="187" fontId="48" fillId="0" borderId="12" xfId="0" applyNumberFormat="1" applyFont="1" applyFill="1" applyBorder="1" applyAlignment="1">
      <alignment horizontal="center" vertical="center" shrinkToFit="1"/>
    </xf>
    <xf numFmtId="0" fontId="49" fillId="0" borderId="12" xfId="0" applyNumberFormat="1" applyFont="1" applyFill="1" applyBorder="1" applyAlignment="1">
      <alignment horizontal="center" vertical="center" shrinkToFit="1"/>
    </xf>
    <xf numFmtId="0" fontId="48" fillId="17" borderId="12" xfId="0" applyNumberFormat="1" applyFont="1" applyFill="1" applyBorder="1" applyAlignment="1">
      <alignment horizontal="center" vertical="center" shrinkToFit="1"/>
    </xf>
    <xf numFmtId="0" fontId="46" fillId="17" borderId="12" xfId="0" applyNumberFormat="1" applyFont="1" applyFill="1" applyBorder="1" applyAlignment="1">
      <alignment horizontal="center" vertical="center" shrinkToFit="1"/>
    </xf>
    <xf numFmtId="0" fontId="46" fillId="0" borderId="12" xfId="0" applyNumberFormat="1" applyFont="1" applyFill="1" applyBorder="1" applyAlignment="1">
      <alignment horizontal="center" vertical="center"/>
    </xf>
    <xf numFmtId="41" fontId="48" fillId="17" borderId="12" xfId="0" applyNumberFormat="1" applyFont="1" applyFill="1" applyBorder="1" applyAlignment="1">
      <alignment horizontal="center" vertical="center"/>
    </xf>
    <xf numFmtId="0" fontId="46" fillId="0" borderId="12" xfId="0" applyNumberFormat="1" applyFont="1" applyBorder="1" applyAlignment="1">
      <alignment horizontal="center" vertical="center"/>
    </xf>
    <xf numFmtId="41" fontId="46" fillId="9" borderId="12" xfId="3" applyNumberFormat="1" applyFont="1" applyFill="1" applyBorder="1" applyAlignment="1">
      <alignment horizontal="center" vertical="center"/>
    </xf>
    <xf numFmtId="0" fontId="46" fillId="21" borderId="12" xfId="0" applyNumberFormat="1" applyFont="1" applyFill="1" applyBorder="1" applyAlignment="1">
      <alignment horizontal="center" vertical="center" shrinkToFit="1"/>
    </xf>
    <xf numFmtId="0" fontId="48" fillId="0" borderId="12" xfId="0" applyNumberFormat="1" applyFont="1" applyFill="1" applyBorder="1" applyAlignment="1">
      <alignment horizontal="center" vertical="center" wrapText="1"/>
    </xf>
    <xf numFmtId="41" fontId="48" fillId="9" borderId="12" xfId="3" applyNumberFormat="1" applyFont="1" applyFill="1" applyBorder="1" applyAlignment="1">
      <alignment horizontal="center" vertical="center" shrinkToFit="1"/>
    </xf>
    <xf numFmtId="9" fontId="48" fillId="17" borderId="12" xfId="0" applyNumberFormat="1" applyFont="1" applyFill="1" applyBorder="1" applyAlignment="1">
      <alignment horizontal="center" vertical="center" shrinkToFit="1"/>
    </xf>
    <xf numFmtId="185" fontId="48" fillId="0" borderId="12" xfId="0" applyNumberFormat="1" applyFont="1" applyFill="1" applyBorder="1" applyAlignment="1">
      <alignment horizontal="center" vertical="center" shrinkToFit="1"/>
    </xf>
    <xf numFmtId="0" fontId="48" fillId="17" borderId="12" xfId="0" applyNumberFormat="1" applyFont="1" applyFill="1" applyBorder="1" applyAlignment="1">
      <alignment horizontal="center" vertical="center"/>
    </xf>
    <xf numFmtId="187" fontId="46" fillId="0" borderId="12" xfId="0" quotePrefix="1" applyNumberFormat="1" applyFont="1" applyFill="1" applyBorder="1" applyAlignment="1">
      <alignment horizontal="center" vertical="center"/>
    </xf>
    <xf numFmtId="0" fontId="48" fillId="0" borderId="12" xfId="0" applyNumberFormat="1" applyFont="1" applyBorder="1" applyAlignment="1">
      <alignment horizontal="center" vertical="center" shrinkToFit="1"/>
    </xf>
    <xf numFmtId="41" fontId="48" fillId="0" borderId="12" xfId="0" applyNumberFormat="1" applyFont="1" applyBorder="1" applyAlignment="1">
      <alignment horizontal="center" vertical="center" shrinkToFit="1"/>
    </xf>
    <xf numFmtId="0" fontId="45" fillId="16" borderId="12" xfId="0" applyNumberFormat="1" applyFont="1" applyFill="1" applyBorder="1" applyAlignment="1">
      <alignment horizontal="center" vertical="center" shrinkToFit="1"/>
    </xf>
    <xf numFmtId="41" fontId="45" fillId="9" borderId="12" xfId="3" applyNumberFormat="1" applyFont="1" applyFill="1" applyBorder="1" applyAlignment="1">
      <alignment horizontal="center" vertical="center"/>
    </xf>
    <xf numFmtId="0" fontId="45" fillId="0" borderId="12" xfId="0" applyNumberFormat="1" applyFont="1" applyBorder="1" applyAlignment="1">
      <alignment horizontal="center" vertical="center"/>
    </xf>
    <xf numFmtId="187" fontId="45" fillId="17" borderId="12" xfId="0" applyNumberFormat="1" applyFont="1" applyFill="1" applyBorder="1" applyAlignment="1">
      <alignment horizontal="center" vertical="center"/>
    </xf>
    <xf numFmtId="187" fontId="45" fillId="18" borderId="12" xfId="0" applyNumberFormat="1" applyFont="1" applyFill="1" applyBorder="1" applyAlignment="1">
      <alignment horizontal="center" vertical="center" shrinkToFit="1"/>
    </xf>
    <xf numFmtId="179" fontId="45" fillId="18" borderId="12" xfId="0" applyNumberFormat="1" applyFont="1" applyFill="1" applyBorder="1" applyAlignment="1">
      <alignment horizontal="center" vertical="center"/>
    </xf>
    <xf numFmtId="0" fontId="45" fillId="17" borderId="12" xfId="0" applyNumberFormat="1" applyFont="1" applyFill="1" applyBorder="1" applyAlignment="1">
      <alignment horizontal="center" vertical="center"/>
    </xf>
    <xf numFmtId="0" fontId="45" fillId="9" borderId="12" xfId="0" applyNumberFormat="1" applyFont="1" applyFill="1" applyBorder="1" applyAlignment="1">
      <alignment horizontal="center" vertical="center" shrinkToFit="1"/>
    </xf>
    <xf numFmtId="0" fontId="45" fillId="19" borderId="12" xfId="0" applyNumberFormat="1" applyFont="1" applyFill="1" applyBorder="1" applyAlignment="1">
      <alignment horizontal="center" vertical="center" shrinkToFit="1"/>
    </xf>
    <xf numFmtId="0" fontId="45" fillId="21" borderId="12" xfId="0" applyNumberFormat="1" applyFont="1" applyFill="1" applyBorder="1" applyAlignment="1">
      <alignment horizontal="center" vertical="center" shrinkToFit="1"/>
    </xf>
    <xf numFmtId="0" fontId="45" fillId="17" borderId="12" xfId="0" applyNumberFormat="1" applyFont="1" applyFill="1" applyBorder="1" applyAlignment="1">
      <alignment horizontal="center" vertical="center" shrinkToFit="1"/>
    </xf>
    <xf numFmtId="41" fontId="45" fillId="17" borderId="12" xfId="0" applyNumberFormat="1" applyFont="1" applyFill="1" applyBorder="1" applyAlignment="1">
      <alignment horizontal="center" vertical="center"/>
    </xf>
    <xf numFmtId="0" fontId="47" fillId="17" borderId="12" xfId="0" applyNumberFormat="1" applyFont="1" applyFill="1" applyBorder="1" applyAlignment="1">
      <alignment horizontal="center" vertical="center" shrinkToFit="1"/>
    </xf>
    <xf numFmtId="0" fontId="46" fillId="23" borderId="12" xfId="0" applyNumberFormat="1" applyFont="1" applyFill="1" applyBorder="1" applyAlignment="1">
      <alignment horizontal="center" vertical="center" shrinkToFit="1"/>
    </xf>
    <xf numFmtId="187" fontId="48" fillId="0" borderId="12" xfId="0" quotePrefix="1" applyNumberFormat="1" applyFont="1" applyBorder="1" applyAlignment="1">
      <alignment horizontal="center" vertical="center"/>
    </xf>
    <xf numFmtId="187" fontId="48" fillId="0" borderId="12" xfId="0" applyNumberFormat="1" applyFont="1" applyFill="1" applyBorder="1" applyAlignment="1">
      <alignment horizontal="center"/>
    </xf>
    <xf numFmtId="187" fontId="46" fillId="17" borderId="12" xfId="0" quotePrefix="1" applyNumberFormat="1" applyFont="1" applyFill="1" applyBorder="1" applyAlignment="1">
      <alignment horizontal="center" vertical="center"/>
    </xf>
    <xf numFmtId="187" fontId="47" fillId="17" borderId="12" xfId="0" quotePrefix="1" applyNumberFormat="1" applyFont="1" applyFill="1" applyBorder="1" applyAlignment="1">
      <alignment horizontal="center" vertical="center"/>
    </xf>
    <xf numFmtId="41" fontId="47" fillId="9" borderId="12" xfId="3" applyNumberFormat="1" applyFont="1" applyFill="1" applyBorder="1" applyAlignment="1">
      <alignment horizontal="center" vertical="center"/>
    </xf>
    <xf numFmtId="0" fontId="47" fillId="0" borderId="12" xfId="0" applyNumberFormat="1" applyFont="1" applyFill="1" applyBorder="1" applyAlignment="1">
      <alignment horizontal="center" vertical="center" shrinkToFit="1"/>
    </xf>
    <xf numFmtId="9" fontId="47" fillId="0" borderId="12" xfId="0" applyNumberFormat="1" applyFont="1" applyFill="1" applyBorder="1" applyAlignment="1">
      <alignment horizontal="center" vertical="center" shrinkToFit="1"/>
    </xf>
    <xf numFmtId="185" fontId="47" fillId="0" borderId="12" xfId="0" applyNumberFormat="1" applyFont="1" applyFill="1" applyBorder="1" applyAlignment="1">
      <alignment horizontal="center" vertical="center"/>
    </xf>
    <xf numFmtId="0" fontId="47" fillId="0" borderId="12" xfId="0" applyNumberFormat="1" applyFont="1" applyFill="1" applyBorder="1" applyAlignment="1">
      <alignment horizontal="center" vertical="center"/>
    </xf>
    <xf numFmtId="187" fontId="47" fillId="0" borderId="12" xfId="0" applyNumberFormat="1" applyFont="1" applyFill="1" applyBorder="1" applyAlignment="1">
      <alignment horizontal="center" vertical="center" shrinkToFit="1"/>
    </xf>
    <xf numFmtId="0" fontId="47" fillId="0" borderId="12" xfId="0" applyNumberFormat="1" applyFont="1" applyBorder="1" applyAlignment="1">
      <alignment horizontal="center" vertical="center"/>
    </xf>
    <xf numFmtId="187" fontId="48" fillId="17" borderId="12" xfId="0" applyNumberFormat="1" applyFont="1" applyFill="1" applyBorder="1" applyAlignment="1">
      <alignment horizontal="center" vertical="center" shrinkToFit="1"/>
    </xf>
    <xf numFmtId="187" fontId="48" fillId="15" borderId="12" xfId="2" applyNumberFormat="1" applyFont="1" applyBorder="1" applyAlignment="1">
      <alignment horizontal="center" vertical="center" shrinkToFit="1"/>
    </xf>
    <xf numFmtId="185" fontId="47" fillId="0" borderId="12" xfId="0" applyNumberFormat="1" applyFont="1" applyFill="1" applyBorder="1" applyAlignment="1">
      <alignment horizontal="center" vertical="center" shrinkToFit="1"/>
    </xf>
    <xf numFmtId="187" fontId="46" fillId="17" borderId="12" xfId="0" applyNumberFormat="1" applyFont="1" applyFill="1" applyBorder="1" applyAlignment="1">
      <alignment horizontal="center" vertical="center" shrinkToFit="1"/>
    </xf>
    <xf numFmtId="187" fontId="47" fillId="18" borderId="12" xfId="0" applyNumberFormat="1" applyFont="1" applyFill="1" applyBorder="1" applyAlignment="1">
      <alignment horizontal="center" vertical="center" shrinkToFit="1"/>
    </xf>
    <xf numFmtId="185" fontId="48" fillId="17" borderId="12" xfId="0" applyNumberFormat="1" applyFont="1" applyFill="1" applyBorder="1" applyAlignment="1">
      <alignment horizontal="center" vertical="center"/>
    </xf>
    <xf numFmtId="0" fontId="46" fillId="17" borderId="12" xfId="0" applyNumberFormat="1" applyFont="1" applyFill="1" applyBorder="1" applyAlignment="1">
      <alignment horizontal="center" vertical="center"/>
    </xf>
    <xf numFmtId="187" fontId="48" fillId="0" borderId="12" xfId="0" quotePrefix="1" applyNumberFormat="1" applyFont="1" applyFill="1" applyBorder="1" applyAlignment="1">
      <alignment horizontal="center" vertical="center"/>
    </xf>
    <xf numFmtId="0" fontId="49" fillId="21" borderId="12" xfId="0" applyNumberFormat="1" applyFont="1" applyFill="1" applyBorder="1" applyAlignment="1">
      <alignment horizontal="center" vertical="center" shrinkToFit="1"/>
    </xf>
    <xf numFmtId="41" fontId="47" fillId="9" borderId="12" xfId="4" applyNumberFormat="1" applyFont="1" applyFill="1" applyBorder="1" applyAlignment="1">
      <alignment horizontal="center" vertical="center"/>
    </xf>
    <xf numFmtId="41" fontId="47" fillId="17" borderId="12" xfId="0" applyNumberFormat="1" applyFont="1" applyFill="1" applyBorder="1" applyAlignment="1">
      <alignment horizontal="center" vertical="center"/>
    </xf>
    <xf numFmtId="0" fontId="47" fillId="0" borderId="12" xfId="0" applyNumberFormat="1" applyFont="1" applyBorder="1" applyAlignment="1">
      <alignment horizontal="center" vertical="center" shrinkToFit="1"/>
    </xf>
    <xf numFmtId="187" fontId="47" fillId="0" borderId="12" xfId="0" applyNumberFormat="1" applyFont="1" applyBorder="1" applyAlignment="1">
      <alignment horizontal="center" vertical="center"/>
    </xf>
    <xf numFmtId="0" fontId="48" fillId="17" borderId="12" xfId="0" applyNumberFormat="1" applyFont="1" applyFill="1" applyBorder="1" applyAlignment="1">
      <alignment horizontal="center" vertical="center" wrapText="1" shrinkToFit="1"/>
    </xf>
    <xf numFmtId="187" fontId="47" fillId="17" borderId="12" xfId="0" applyNumberFormat="1" applyFont="1" applyFill="1" applyBorder="1" applyAlignment="1">
      <alignment horizontal="center" vertical="center"/>
    </xf>
    <xf numFmtId="179" fontId="47" fillId="18" borderId="12" xfId="0" applyNumberFormat="1" applyFont="1" applyFill="1" applyBorder="1" applyAlignment="1">
      <alignment horizontal="center" vertical="center"/>
    </xf>
    <xf numFmtId="187" fontId="47" fillId="0" borderId="12" xfId="0" applyNumberFormat="1" applyFont="1" applyBorder="1" applyAlignment="1">
      <alignment horizontal="center" vertical="center" shrinkToFit="1"/>
    </xf>
    <xf numFmtId="0" fontId="45" fillId="20" borderId="12" xfId="0" applyNumberFormat="1" applyFont="1" applyFill="1" applyBorder="1" applyAlignment="1">
      <alignment horizontal="center" vertical="center" shrinkToFit="1"/>
    </xf>
    <xf numFmtId="179" fontId="46" fillId="18" borderId="12" xfId="0" applyNumberFormat="1" applyFont="1" applyFill="1" applyBorder="1" applyAlignment="1">
      <alignment horizontal="center" vertical="center"/>
    </xf>
    <xf numFmtId="181" fontId="48" fillId="0" borderId="12" xfId="0" applyNumberFormat="1" applyFont="1" applyFill="1" applyBorder="1" applyAlignment="1">
      <alignment horizontal="center" vertical="center"/>
    </xf>
    <xf numFmtId="0" fontId="48" fillId="18" borderId="12" xfId="0" applyNumberFormat="1" applyFont="1" applyFill="1" applyBorder="1" applyAlignment="1">
      <alignment horizontal="center" vertical="center"/>
    </xf>
    <xf numFmtId="9" fontId="48" fillId="0" borderId="12" xfId="0" applyNumberFormat="1" applyFont="1" applyFill="1" applyBorder="1" applyAlignment="1">
      <alignment horizontal="center" vertical="center" wrapText="1" shrinkToFit="1"/>
    </xf>
    <xf numFmtId="0" fontId="48" fillId="0" borderId="12" xfId="0" quotePrefix="1" applyNumberFormat="1" applyFont="1" applyFill="1" applyBorder="1" applyAlignment="1">
      <alignment horizontal="center" vertical="center" shrinkToFit="1"/>
    </xf>
    <xf numFmtId="179" fontId="45" fillId="0" borderId="12" xfId="0" applyNumberFormat="1" applyFont="1" applyFill="1" applyBorder="1" applyAlignment="1">
      <alignment horizontal="center" vertical="center"/>
    </xf>
    <xf numFmtId="0" fontId="47" fillId="0" borderId="12" xfId="0" applyNumberFormat="1" applyFont="1" applyBorder="1" applyAlignment="1">
      <alignment horizontal="center" vertical="center" wrapText="1"/>
    </xf>
    <xf numFmtId="178" fontId="45" fillId="0" borderId="12" xfId="0" applyNumberFormat="1" applyFont="1" applyBorder="1" applyAlignment="1">
      <alignment horizontal="center" vertical="center" shrinkToFit="1"/>
    </xf>
    <xf numFmtId="178" fontId="45" fillId="0" borderId="12" xfId="0" applyNumberFormat="1" applyFont="1" applyBorder="1" applyAlignment="1">
      <alignment horizontal="center" vertical="center"/>
    </xf>
    <xf numFmtId="178" fontId="45" fillId="0" borderId="12" xfId="0" applyNumberFormat="1" applyFont="1" applyFill="1" applyBorder="1" applyAlignment="1">
      <alignment horizontal="center" vertical="center" shrinkToFit="1"/>
    </xf>
    <xf numFmtId="187" fontId="34" fillId="6" borderId="13" xfId="0" applyNumberFormat="1" applyFont="1" applyFill="1" applyBorder="1" applyAlignment="1">
      <alignment horizontal="center" vertical="center" shrinkToFit="1"/>
    </xf>
    <xf numFmtId="179" fontId="34" fillId="6" borderId="13" xfId="0" applyNumberFormat="1" applyFont="1" applyFill="1" applyBorder="1" applyAlignment="1">
      <alignment horizontal="center" vertical="center"/>
    </xf>
    <xf numFmtId="0" fontId="40" fillId="6" borderId="28" xfId="0" applyFont="1" applyFill="1" applyBorder="1" applyAlignment="1">
      <alignment horizontal="center" vertical="center" shrinkToFit="1"/>
    </xf>
    <xf numFmtId="0" fontId="34" fillId="6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6" fillId="20" borderId="12" xfId="0" applyNumberFormat="1" applyFont="1" applyFill="1" applyBorder="1" applyAlignment="1">
      <alignment horizontal="center" vertical="center" shrinkToFit="1"/>
    </xf>
    <xf numFmtId="0" fontId="45" fillId="23" borderId="12" xfId="0" applyNumberFormat="1" applyFont="1" applyFill="1" applyBorder="1" applyAlignment="1">
      <alignment horizontal="center" vertical="center" shrinkToFit="1"/>
    </xf>
    <xf numFmtId="0" fontId="57" fillId="21" borderId="12" xfId="0" applyNumberFormat="1" applyFont="1" applyFill="1" applyBorder="1" applyAlignment="1">
      <alignment horizontal="center" vertical="center" shrinkToFit="1"/>
    </xf>
    <xf numFmtId="0" fontId="18" fillId="21" borderId="12" xfId="0" applyNumberFormat="1" applyFont="1" applyFill="1" applyBorder="1" applyAlignment="1">
      <alignment horizontal="center" vertical="center" shrinkToFit="1"/>
    </xf>
    <xf numFmtId="0" fontId="45" fillId="22" borderId="12" xfId="0" applyNumberFormat="1" applyFont="1" applyFill="1" applyBorder="1" applyAlignment="1">
      <alignment horizontal="center" vertical="center" shrinkToFit="1"/>
    </xf>
    <xf numFmtId="0" fontId="18" fillId="16" borderId="12" xfId="0" applyNumberFormat="1" applyFont="1" applyFill="1" applyBorder="1" applyAlignment="1">
      <alignment horizontal="center" vertical="center" shrinkToFit="1"/>
    </xf>
    <xf numFmtId="0" fontId="18" fillId="0" borderId="12" xfId="0" applyNumberFormat="1" applyFont="1" applyFill="1" applyBorder="1" applyAlignment="1">
      <alignment horizontal="center" vertical="center" shrinkToFit="1"/>
    </xf>
    <xf numFmtId="0" fontId="18" fillId="0" borderId="12" xfId="0" applyNumberFormat="1" applyFont="1" applyFill="1" applyBorder="1" applyAlignment="1">
      <alignment horizontal="left" vertical="center" shrinkToFit="1"/>
    </xf>
    <xf numFmtId="41" fontId="18" fillId="0" borderId="12" xfId="0" applyNumberFormat="1" applyFont="1" applyFill="1" applyBorder="1" applyAlignment="1">
      <alignment vertical="center"/>
    </xf>
    <xf numFmtId="41" fontId="18" fillId="0" borderId="12" xfId="0" applyNumberFormat="1" applyFont="1" applyBorder="1" applyAlignment="1">
      <alignment vertical="center"/>
    </xf>
    <xf numFmtId="41" fontId="18" fillId="0" borderId="12" xfId="0" applyNumberFormat="1" applyFont="1" applyFill="1" applyBorder="1" applyAlignment="1">
      <alignment vertical="center" shrinkToFit="1"/>
    </xf>
    <xf numFmtId="41" fontId="18" fillId="9" borderId="12" xfId="0" applyNumberFormat="1" applyFont="1" applyFill="1" applyBorder="1" applyAlignment="1">
      <alignment horizontal="right" vertical="center"/>
    </xf>
    <xf numFmtId="0" fontId="45" fillId="0" borderId="12" xfId="0" applyNumberFormat="1" applyFont="1" applyFill="1" applyBorder="1" applyAlignment="1">
      <alignment horizontal="center" vertical="center" wrapText="1"/>
    </xf>
    <xf numFmtId="41" fontId="45" fillId="9" borderId="12" xfId="3" applyNumberFormat="1" applyFont="1" applyFill="1" applyBorder="1" applyAlignment="1">
      <alignment horizontal="center" vertical="center" shrinkToFit="1"/>
    </xf>
    <xf numFmtId="0" fontId="45" fillId="18" borderId="12" xfId="0" applyNumberFormat="1" applyFont="1" applyFill="1" applyBorder="1" applyAlignment="1">
      <alignment horizontal="center" vertical="center"/>
    </xf>
    <xf numFmtId="0" fontId="46" fillId="16" borderId="12" xfId="0" applyNumberFormat="1" applyFont="1" applyFill="1" applyBorder="1" applyAlignment="1">
      <alignment horizontal="center" vertical="center" shrinkToFit="1"/>
    </xf>
    <xf numFmtId="0" fontId="45" fillId="0" borderId="12" xfId="0" applyNumberFormat="1" applyFont="1" applyFill="1" applyBorder="1" applyAlignment="1">
      <alignment horizontal="center" vertical="center" wrapText="1" shrinkToFit="1"/>
    </xf>
    <xf numFmtId="41" fontId="58" fillId="0" borderId="12" xfId="0" applyNumberFormat="1" applyFont="1" applyFill="1" applyBorder="1" applyAlignment="1">
      <alignment horizontal="center" vertical="center" shrinkToFit="1"/>
    </xf>
    <xf numFmtId="41" fontId="58" fillId="0" borderId="12" xfId="0" applyNumberFormat="1" applyFont="1" applyBorder="1" applyAlignment="1">
      <alignment horizontal="center" vertical="center" shrinkToFit="1"/>
    </xf>
    <xf numFmtId="41" fontId="58" fillId="0" borderId="12" xfId="0" applyNumberFormat="1" applyFont="1" applyFill="1" applyBorder="1" applyAlignment="1">
      <alignment horizontal="center" vertical="center"/>
    </xf>
    <xf numFmtId="41" fontId="59" fillId="9" borderId="12" xfId="3" applyNumberFormat="1" applyFont="1" applyFill="1" applyBorder="1" applyAlignment="1">
      <alignment horizontal="center" vertical="center"/>
    </xf>
    <xf numFmtId="41" fontId="58" fillId="0" borderId="12" xfId="0" applyNumberFormat="1" applyFont="1" applyBorder="1" applyAlignment="1">
      <alignment horizontal="center" vertical="center"/>
    </xf>
    <xf numFmtId="179" fontId="45" fillId="18" borderId="12" xfId="0" applyNumberFormat="1" applyFont="1" applyFill="1" applyBorder="1" applyAlignment="1" applyProtection="1">
      <alignment horizontal="center" vertical="center" wrapText="1"/>
      <protection locked="0"/>
    </xf>
    <xf numFmtId="0" fontId="45" fillId="0" borderId="12" xfId="0" applyNumberFormat="1" applyFont="1" applyBorder="1" applyAlignment="1">
      <alignment horizontal="center" vertical="center" wrapText="1" shrinkToFit="1"/>
    </xf>
    <xf numFmtId="0" fontId="45" fillId="3" borderId="12" xfId="0" applyNumberFormat="1" applyFont="1" applyFill="1" applyBorder="1" applyAlignment="1">
      <alignment horizontal="center" vertical="center" shrinkToFit="1"/>
    </xf>
    <xf numFmtId="41" fontId="45" fillId="3" borderId="12" xfId="0" applyNumberFormat="1" applyFont="1" applyFill="1" applyBorder="1" applyAlignment="1">
      <alignment horizontal="center" vertical="center"/>
    </xf>
    <xf numFmtId="0" fontId="45" fillId="0" borderId="12" xfId="0" applyNumberFormat="1" applyFont="1" applyBorder="1" applyAlignment="1">
      <alignment horizontal="center" vertical="center" shrinkToFit="1"/>
    </xf>
    <xf numFmtId="41" fontId="45" fillId="17" borderId="12" xfId="0" applyNumberFormat="1" applyFont="1" applyFill="1" applyBorder="1" applyAlignment="1">
      <alignment horizontal="center" vertical="center" shrinkToFit="1"/>
    </xf>
    <xf numFmtId="0" fontId="45" fillId="8" borderId="12" xfId="0" applyFont="1" applyFill="1" applyBorder="1" applyAlignment="1">
      <alignment horizontal="center" vertical="center" shrinkToFit="1"/>
    </xf>
    <xf numFmtId="41" fontId="47" fillId="0" borderId="12" xfId="0" applyNumberFormat="1" applyFont="1" applyFill="1" applyBorder="1" applyAlignment="1">
      <alignment horizontal="center" vertical="center" shrinkToFit="1"/>
    </xf>
    <xf numFmtId="41" fontId="59" fillId="0" borderId="12" xfId="0" applyNumberFormat="1" applyFont="1" applyFill="1" applyBorder="1" applyAlignment="1">
      <alignment horizontal="center" vertical="center"/>
    </xf>
    <xf numFmtId="41" fontId="59" fillId="0" borderId="12" xfId="0" applyNumberFormat="1" applyFont="1" applyBorder="1" applyAlignment="1">
      <alignment horizontal="center" vertical="center"/>
    </xf>
    <xf numFmtId="187" fontId="5" fillId="0" borderId="0" xfId="0" applyNumberFormat="1" applyFont="1" applyAlignment="1">
      <alignment horizontal="center" vertical="center" shrinkToFit="1"/>
    </xf>
    <xf numFmtId="177" fontId="5" fillId="0" borderId="0" xfId="0" applyNumberFormat="1" applyFont="1" applyAlignment="1">
      <alignment horizontal="right" vertical="center"/>
    </xf>
    <xf numFmtId="41" fontId="5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center" vertical="center" shrinkToFit="1"/>
    </xf>
    <xf numFmtId="0" fontId="40" fillId="0" borderId="0" xfId="0" applyFont="1" applyAlignment="1">
      <alignment horizontal="center" vertical="center" wrapText="1"/>
    </xf>
    <xf numFmtId="179" fontId="40" fillId="0" borderId="0" xfId="0" applyNumberFormat="1" applyFont="1" applyAlignment="1">
      <alignment horizontal="center" vertical="center"/>
    </xf>
    <xf numFmtId="187" fontId="40" fillId="0" borderId="0" xfId="0" applyNumberFormat="1" applyFont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9" fontId="40" fillId="0" borderId="0" xfId="0" applyNumberFormat="1" applyFont="1" applyAlignment="1">
      <alignment horizontal="center" vertical="center"/>
    </xf>
    <xf numFmtId="187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 shrinkToFit="1"/>
    </xf>
    <xf numFmtId="185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41" fontId="40" fillId="0" borderId="0" xfId="0" applyNumberFormat="1" applyFont="1" applyAlignment="1">
      <alignment vertical="center"/>
    </xf>
    <xf numFmtId="41" fontId="40" fillId="0" borderId="0" xfId="0" applyNumberFormat="1" applyFont="1" applyAlignment="1">
      <alignment horizontal="right" vertical="center"/>
    </xf>
    <xf numFmtId="177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left" vertical="center" shrinkToFit="1"/>
    </xf>
    <xf numFmtId="187" fontId="40" fillId="0" borderId="0" xfId="0" applyNumberFormat="1" applyFont="1" applyAlignment="1">
      <alignment vertical="center"/>
    </xf>
    <xf numFmtId="14" fontId="40" fillId="0" borderId="0" xfId="0" applyNumberFormat="1" applyFont="1" applyAlignment="1">
      <alignment vertical="center"/>
    </xf>
    <xf numFmtId="14" fontId="40" fillId="0" borderId="0" xfId="0" applyNumberFormat="1" applyFont="1" applyAlignment="1">
      <alignment vertical="center" shrinkToFit="1"/>
    </xf>
    <xf numFmtId="185" fontId="40" fillId="0" borderId="0" xfId="0" applyNumberFormat="1" applyFont="1" applyAlignment="1">
      <alignment vertical="center"/>
    </xf>
    <xf numFmtId="185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right" vertical="center" shrinkToFit="1"/>
    </xf>
    <xf numFmtId="41" fontId="18" fillId="0" borderId="0" xfId="0" applyNumberFormat="1" applyFont="1" applyAlignment="1">
      <alignment vertical="center"/>
    </xf>
    <xf numFmtId="177" fontId="40" fillId="0" borderId="0" xfId="0" applyNumberFormat="1" applyFont="1" applyAlignment="1">
      <alignment horizontal="center" vertical="center"/>
    </xf>
    <xf numFmtId="41" fontId="40" fillId="0" borderId="0" xfId="0" applyNumberFormat="1" applyFont="1" applyAlignment="1">
      <alignment horizontal="center" vertical="center"/>
    </xf>
    <xf numFmtId="41" fontId="40" fillId="0" borderId="0" xfId="0" applyNumberFormat="1" applyFont="1" applyAlignment="1">
      <alignment vertical="center" shrinkToFit="1"/>
    </xf>
    <xf numFmtId="41" fontId="34" fillId="0" borderId="0" xfId="0" applyNumberFormat="1" applyFont="1" applyAlignment="1">
      <alignment vertical="center"/>
    </xf>
    <xf numFmtId="183" fontId="40" fillId="0" borderId="0" xfId="0" applyNumberFormat="1" applyFont="1" applyAlignment="1">
      <alignment horizontal="center" vertical="center" shrinkToFi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shrinkToFit="1"/>
    </xf>
    <xf numFmtId="41" fontId="34" fillId="2" borderId="12" xfId="0" applyNumberFormat="1" applyFont="1" applyFill="1" applyBorder="1" applyAlignment="1">
      <alignment horizontal="center" vertical="center"/>
    </xf>
    <xf numFmtId="187" fontId="18" fillId="2" borderId="12" xfId="0" applyNumberFormat="1" applyFont="1" applyFill="1" applyBorder="1" applyAlignment="1">
      <alignment horizontal="center" vertical="center" shrinkToFit="1"/>
    </xf>
    <xf numFmtId="0" fontId="18" fillId="2" borderId="12" xfId="0" applyFont="1" applyFill="1" applyBorder="1" applyAlignment="1">
      <alignment horizontal="center" vertical="center"/>
    </xf>
    <xf numFmtId="187" fontId="18" fillId="2" borderId="12" xfId="0" applyNumberFormat="1" applyFont="1" applyFill="1" applyBorder="1" applyAlignment="1">
      <alignment horizontal="center" vertical="center"/>
    </xf>
    <xf numFmtId="41" fontId="60" fillId="2" borderId="12" xfId="0" applyNumberFormat="1" applyFont="1" applyFill="1" applyBorder="1" applyAlignment="1">
      <alignment horizontal="center" vertical="center"/>
    </xf>
    <xf numFmtId="41" fontId="60" fillId="2" borderId="12" xfId="0" applyNumberFormat="1" applyFont="1" applyFill="1" applyBorder="1" applyAlignment="1">
      <alignment vertical="center"/>
    </xf>
    <xf numFmtId="41" fontId="34" fillId="2" borderId="12" xfId="0" applyNumberFormat="1" applyFont="1" applyFill="1" applyBorder="1" applyAlignment="1">
      <alignment horizontal="right" vertical="center"/>
    </xf>
    <xf numFmtId="0" fontId="60" fillId="2" borderId="12" xfId="0" applyFont="1" applyFill="1" applyBorder="1" applyAlignment="1">
      <alignment horizontal="center" vertical="center" shrinkToFit="1"/>
    </xf>
    <xf numFmtId="41" fontId="60" fillId="2" borderId="12" xfId="0" applyNumberFormat="1" applyFont="1" applyFill="1" applyBorder="1" applyAlignment="1">
      <alignment horizontal="right" vertical="center"/>
    </xf>
    <xf numFmtId="0" fontId="18" fillId="2" borderId="12" xfId="0" applyFont="1" applyFill="1" applyBorder="1" applyAlignment="1">
      <alignment horizontal="left" vertical="center"/>
    </xf>
    <xf numFmtId="183" fontId="42" fillId="2" borderId="12" xfId="0" applyNumberFormat="1" applyFont="1" applyFill="1" applyBorder="1" applyAlignment="1">
      <alignment horizontal="center" vertical="center"/>
    </xf>
    <xf numFmtId="0" fontId="60" fillId="2" borderId="12" xfId="0" applyFont="1" applyFill="1" applyBorder="1" applyAlignment="1">
      <alignment horizontal="centerContinuous" vertical="center"/>
    </xf>
    <xf numFmtId="0" fontId="34" fillId="2" borderId="12" xfId="0" applyFont="1" applyFill="1" applyBorder="1" applyAlignment="1">
      <alignment horizontal="centerContinuous" vertical="center"/>
    </xf>
    <xf numFmtId="41" fontId="60" fillId="2" borderId="12" xfId="0" applyNumberFormat="1" applyFont="1" applyFill="1" applyBorder="1" applyAlignment="1">
      <alignment horizontal="center" vertical="center" shrinkToFit="1"/>
    </xf>
    <xf numFmtId="41" fontId="60" fillId="2" borderId="12" xfId="0" applyNumberFormat="1" applyFont="1" applyFill="1" applyBorder="1" applyAlignment="1">
      <alignment vertical="center" shrinkToFit="1"/>
    </xf>
    <xf numFmtId="179" fontId="18" fillId="2" borderId="12" xfId="0" applyNumberFormat="1" applyFont="1" applyFill="1" applyBorder="1" applyAlignment="1">
      <alignment horizontal="center" vertical="center"/>
    </xf>
    <xf numFmtId="179" fontId="18" fillId="2" borderId="12" xfId="0" applyNumberFormat="1" applyFont="1" applyFill="1" applyBorder="1" applyAlignment="1">
      <alignment horizontal="center" vertical="center" shrinkToFit="1"/>
    </xf>
    <xf numFmtId="187" fontId="34" fillId="2" borderId="12" xfId="0" applyNumberFormat="1" applyFont="1" applyFill="1" applyBorder="1" applyAlignment="1">
      <alignment horizontal="center" vertical="center" wrapText="1"/>
    </xf>
    <xf numFmtId="187" fontId="40" fillId="2" borderId="12" xfId="0" applyNumberFormat="1" applyFont="1" applyFill="1" applyBorder="1" applyAlignment="1">
      <alignment horizontal="center" vertical="center" shrinkToFit="1"/>
    </xf>
    <xf numFmtId="187" fontId="34" fillId="2" borderId="12" xfId="0" applyNumberFormat="1" applyFont="1" applyFill="1" applyBorder="1" applyAlignment="1">
      <alignment horizontal="center" vertical="center" shrinkToFit="1"/>
    </xf>
    <xf numFmtId="187" fontId="34" fillId="2" borderId="12" xfId="0" applyNumberFormat="1" applyFont="1" applyFill="1" applyBorder="1" applyAlignment="1">
      <alignment horizontal="center" vertical="center"/>
    </xf>
    <xf numFmtId="14" fontId="34" fillId="2" borderId="12" xfId="0" applyNumberFormat="1" applyFont="1" applyFill="1" applyBorder="1" applyAlignment="1">
      <alignment horizontal="center" vertical="center"/>
    </xf>
    <xf numFmtId="14" fontId="34" fillId="2" borderId="12" xfId="0" applyNumberFormat="1" applyFont="1" applyFill="1" applyBorder="1" applyAlignment="1">
      <alignment horizontal="center" vertical="center" shrinkToFit="1"/>
    </xf>
    <xf numFmtId="0" fontId="34" fillId="2" borderId="12" xfId="0" applyFont="1" applyFill="1" applyBorder="1" applyAlignment="1">
      <alignment horizontal="center" vertical="center"/>
    </xf>
    <xf numFmtId="41" fontId="34" fillId="2" borderId="12" xfId="0" applyNumberFormat="1" applyFont="1" applyFill="1" applyBorder="1" applyAlignment="1">
      <alignment horizontal="center" vertical="center" shrinkToFit="1"/>
    </xf>
    <xf numFmtId="41" fontId="34" fillId="2" borderId="12" xfId="0" applyNumberFormat="1" applyFont="1" applyFill="1" applyBorder="1" applyAlignment="1">
      <alignment vertical="center"/>
    </xf>
    <xf numFmtId="0" fontId="34" fillId="2" borderId="12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 vertical="center" shrinkToFi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shrinkToFit="1"/>
    </xf>
    <xf numFmtId="179" fontId="18" fillId="0" borderId="0" xfId="0" applyNumberFormat="1" applyFont="1" applyAlignment="1">
      <alignment horizontal="center" vertical="center"/>
    </xf>
    <xf numFmtId="187" fontId="18" fillId="0" borderId="0" xfId="0" applyNumberFormat="1" applyFont="1" applyAlignment="1">
      <alignment horizontal="center" vertical="center" shrinkToFit="1"/>
    </xf>
    <xf numFmtId="187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shrinkToFit="1"/>
    </xf>
    <xf numFmtId="185" fontId="18" fillId="0" borderId="0" xfId="0" applyNumberFormat="1" applyFont="1" applyAlignment="1">
      <alignment horizontal="center" vertical="center"/>
    </xf>
    <xf numFmtId="41" fontId="18" fillId="0" borderId="0" xfId="0" applyNumberFormat="1" applyFont="1" applyAlignment="1">
      <alignment horizontal="right" vertical="center"/>
    </xf>
    <xf numFmtId="177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left" vertical="center" shrinkToFit="1"/>
    </xf>
    <xf numFmtId="9" fontId="45" fillId="0" borderId="12" xfId="0" applyNumberFormat="1" applyFont="1" applyBorder="1" applyAlignment="1">
      <alignment horizontal="center" vertical="center" wrapText="1" shrinkToFit="1"/>
    </xf>
    <xf numFmtId="0" fontId="18" fillId="0" borderId="12" xfId="0" applyNumberFormat="1" applyFont="1" applyFill="1" applyBorder="1" applyAlignment="1">
      <alignment horizontal="center" vertical="center"/>
    </xf>
    <xf numFmtId="187" fontId="45" fillId="17" borderId="12" xfId="0" quotePrefix="1" applyNumberFormat="1" applyFont="1" applyFill="1" applyBorder="1" applyAlignment="1">
      <alignment horizontal="center" vertical="center"/>
    </xf>
    <xf numFmtId="10" fontId="45" fillId="0" borderId="12" xfId="0" applyNumberFormat="1" applyFont="1" applyFill="1" applyBorder="1" applyAlignment="1">
      <alignment horizontal="center" vertical="center" shrinkToFit="1"/>
    </xf>
    <xf numFmtId="185" fontId="45" fillId="2" borderId="12" xfId="0" applyNumberFormat="1" applyFont="1" applyFill="1" applyBorder="1" applyAlignment="1">
      <alignment horizontal="center" vertical="center"/>
    </xf>
    <xf numFmtId="185" fontId="59" fillId="0" borderId="12" xfId="0" applyNumberFormat="1" applyFont="1" applyFill="1" applyBorder="1" applyAlignment="1">
      <alignment horizontal="center" vertical="center"/>
    </xf>
    <xf numFmtId="185" fontId="61" fillId="0" borderId="12" xfId="0" applyNumberFormat="1" applyFont="1" applyFill="1" applyBorder="1" applyAlignment="1">
      <alignment horizontal="center" vertical="center"/>
    </xf>
    <xf numFmtId="185" fontId="59" fillId="0" borderId="12" xfId="0" applyNumberFormat="1" applyFont="1" applyBorder="1" applyAlignment="1">
      <alignment horizontal="center" vertical="center"/>
    </xf>
    <xf numFmtId="0" fontId="45" fillId="2" borderId="12" xfId="0" applyNumberFormat="1" applyFont="1" applyFill="1" applyBorder="1" applyAlignment="1">
      <alignment horizontal="center" vertical="center"/>
    </xf>
    <xf numFmtId="187" fontId="45" fillId="0" borderId="12" xfId="0" quotePrefix="1" applyNumberFormat="1" applyFont="1" applyBorder="1" applyAlignment="1">
      <alignment horizontal="center" vertical="center"/>
    </xf>
    <xf numFmtId="187" fontId="45" fillId="0" borderId="12" xfId="0" quotePrefix="1" applyNumberFormat="1" applyFont="1" applyFill="1" applyBorder="1" applyAlignment="1">
      <alignment horizontal="center" vertical="center"/>
    </xf>
    <xf numFmtId="187" fontId="45" fillId="18" borderId="12" xfId="0" quotePrefix="1" applyNumberFormat="1" applyFont="1" applyFill="1" applyBorder="1" applyAlignment="1">
      <alignment horizontal="center" vertical="center" shrinkToFit="1"/>
    </xf>
    <xf numFmtId="9" fontId="45" fillId="17" borderId="12" xfId="0" applyNumberFormat="1" applyFont="1" applyFill="1" applyBorder="1" applyAlignment="1">
      <alignment horizontal="center" vertical="center" shrinkToFit="1"/>
    </xf>
    <xf numFmtId="187" fontId="45" fillId="0" borderId="12" xfId="0" applyNumberFormat="1" applyFont="1" applyBorder="1" applyAlignment="1">
      <alignment horizontal="center" vertical="center" wrapText="1"/>
    </xf>
    <xf numFmtId="187" fontId="45" fillId="0" borderId="12" xfId="0" quotePrefix="1" applyNumberFormat="1" applyFont="1" applyFill="1" applyBorder="1" applyAlignment="1">
      <alignment horizontal="center" vertical="center" shrinkToFit="1"/>
    </xf>
    <xf numFmtId="9" fontId="45" fillId="17" borderId="12" xfId="0" applyNumberFormat="1" applyFont="1" applyFill="1" applyBorder="1" applyAlignment="1">
      <alignment horizontal="center" vertical="center"/>
    </xf>
    <xf numFmtId="187" fontId="45" fillId="17" borderId="12" xfId="0" quotePrefix="1" applyNumberFormat="1" applyFont="1" applyFill="1" applyBorder="1" applyAlignment="1">
      <alignment horizontal="center" vertical="center" shrinkToFit="1"/>
    </xf>
    <xf numFmtId="0" fontId="45" fillId="17" borderId="12" xfId="0" quotePrefix="1" applyNumberFormat="1" applyFont="1" applyFill="1" applyBorder="1" applyAlignment="1">
      <alignment horizontal="center" vertical="center" shrinkToFit="1"/>
    </xf>
    <xf numFmtId="0" fontId="45" fillId="0" borderId="12" xfId="0" quotePrefix="1" applyNumberFormat="1" applyFont="1" applyBorder="1" applyAlignment="1">
      <alignment horizontal="center" vertical="center"/>
    </xf>
    <xf numFmtId="187" fontId="46" fillId="17" borderId="12" xfId="0" quotePrefix="1" applyNumberFormat="1" applyFont="1" applyFill="1" applyBorder="1" applyAlignment="1">
      <alignment horizontal="center" vertical="center" shrinkToFit="1"/>
    </xf>
    <xf numFmtId="14" fontId="45" fillId="0" borderId="12" xfId="0" applyNumberFormat="1" applyFont="1" applyBorder="1" applyAlignment="1">
      <alignment horizontal="center" vertical="center"/>
    </xf>
    <xf numFmtId="14" fontId="45" fillId="0" borderId="12" xfId="0" applyNumberFormat="1" applyFont="1" applyBorder="1" applyAlignment="1">
      <alignment horizontal="center" vertical="center" shrinkToFit="1"/>
    </xf>
    <xf numFmtId="187" fontId="61" fillId="17" borderId="12" xfId="0" quotePrefix="1" applyNumberFormat="1" applyFont="1" applyFill="1" applyBorder="1" applyAlignment="1">
      <alignment horizontal="center" vertical="center" shrinkToFit="1"/>
    </xf>
    <xf numFmtId="187" fontId="45" fillId="17" borderId="12" xfId="0" applyNumberFormat="1" applyFont="1" applyFill="1" applyBorder="1" applyAlignment="1">
      <alignment horizontal="center" vertical="center" shrinkToFit="1"/>
    </xf>
    <xf numFmtId="0" fontId="45" fillId="3" borderId="12" xfId="0" applyNumberFormat="1" applyFont="1" applyFill="1" applyBorder="1" applyAlignment="1">
      <alignment horizontal="center" vertical="center"/>
    </xf>
    <xf numFmtId="9" fontId="45" fillId="3" borderId="12" xfId="0" applyNumberFormat="1" applyFont="1" applyFill="1" applyBorder="1" applyAlignment="1">
      <alignment horizontal="center" vertical="center" shrinkToFit="1"/>
    </xf>
    <xf numFmtId="187" fontId="45" fillId="17" borderId="12" xfId="0" applyNumberFormat="1" applyFont="1" applyFill="1" applyBorder="1" applyAlignment="1">
      <alignment horizontal="center" vertical="center" wrapText="1" shrinkToFit="1"/>
    </xf>
    <xf numFmtId="0" fontId="46" fillId="0" borderId="12" xfId="0" applyNumberFormat="1" applyFont="1" applyBorder="1" applyAlignment="1">
      <alignment horizontal="center" vertical="center" shrinkToFit="1"/>
    </xf>
    <xf numFmtId="185" fontId="45" fillId="17" borderId="12" xfId="0" applyNumberFormat="1" applyFont="1" applyFill="1" applyBorder="1" applyAlignment="1">
      <alignment horizontal="center" vertical="center"/>
    </xf>
    <xf numFmtId="187" fontId="45" fillId="0" borderId="12" xfId="0" applyNumberFormat="1" applyFont="1" applyFill="1" applyBorder="1" applyAlignment="1">
      <alignment horizontal="center"/>
    </xf>
    <xf numFmtId="0" fontId="49" fillId="0" borderId="0" xfId="0" applyNumberFormat="1" applyFont="1" applyAlignment="1">
      <alignment horizontal="center" vertical="center"/>
    </xf>
    <xf numFmtId="41" fontId="49" fillId="0" borderId="0" xfId="0" applyNumberFormat="1" applyFont="1" applyAlignment="1">
      <alignment horizontal="center" vertical="center"/>
    </xf>
    <xf numFmtId="179" fontId="18" fillId="18" borderId="12" xfId="0" applyNumberFormat="1" applyFont="1" applyFill="1" applyBorder="1" applyAlignment="1">
      <alignment horizontal="center" vertical="center"/>
    </xf>
    <xf numFmtId="187" fontId="18" fillId="18" borderId="12" xfId="0" applyNumberFormat="1" applyFont="1" applyFill="1" applyBorder="1" applyAlignment="1">
      <alignment horizontal="center" vertical="center"/>
    </xf>
    <xf numFmtId="187" fontId="18" fillId="0" borderId="12" xfId="0" applyNumberFormat="1" applyFont="1" applyFill="1" applyBorder="1" applyAlignment="1">
      <alignment horizontal="center" vertical="center"/>
    </xf>
    <xf numFmtId="187" fontId="57" fillId="0" borderId="12" xfId="0" applyNumberFormat="1" applyFont="1" applyFill="1" applyBorder="1" applyAlignment="1">
      <alignment horizontal="center" vertical="center" wrapText="1"/>
    </xf>
    <xf numFmtId="187" fontId="57" fillId="0" borderId="12" xfId="0" applyNumberFormat="1" applyFont="1" applyFill="1" applyBorder="1" applyAlignment="1">
      <alignment horizontal="center" vertical="center"/>
    </xf>
    <xf numFmtId="187" fontId="18" fillId="0" borderId="12" xfId="0" applyNumberFormat="1" applyFont="1" applyFill="1" applyBorder="1" applyAlignment="1">
      <alignment horizontal="center" vertical="center" shrinkToFit="1"/>
    </xf>
    <xf numFmtId="185" fontId="18" fillId="0" borderId="12" xfId="0" applyNumberFormat="1" applyFont="1" applyFill="1" applyBorder="1" applyAlignment="1">
      <alignment horizontal="center" vertical="center"/>
    </xf>
    <xf numFmtId="9" fontId="18" fillId="0" borderId="12" xfId="0" applyNumberFormat="1" applyFont="1" applyFill="1" applyBorder="1" applyAlignment="1">
      <alignment horizontal="center" vertical="center" shrinkToFit="1"/>
    </xf>
    <xf numFmtId="187" fontId="18" fillId="17" borderId="12" xfId="0" applyNumberFormat="1" applyFont="1" applyFill="1" applyBorder="1" applyAlignment="1">
      <alignment horizontal="center" vertical="center"/>
    </xf>
    <xf numFmtId="185" fontId="46" fillId="17" borderId="12" xfId="0" applyNumberFormat="1" applyFont="1" applyFill="1" applyBorder="1" applyAlignment="1">
      <alignment horizontal="center" vertical="center"/>
    </xf>
    <xf numFmtId="9" fontId="46" fillId="17" borderId="12" xfId="0" applyNumberFormat="1" applyFont="1" applyFill="1" applyBorder="1" applyAlignment="1">
      <alignment horizontal="center" vertical="center" shrinkToFit="1"/>
    </xf>
    <xf numFmtId="41" fontId="5" fillId="0" borderId="16" xfId="0" applyNumberFormat="1" applyFont="1" applyBorder="1" applyAlignment="1">
      <alignment horizontal="center" vertical="center" shrinkToFit="1"/>
    </xf>
    <xf numFmtId="187" fontId="34" fillId="6" borderId="13" xfId="0" applyNumberFormat="1" applyFont="1" applyFill="1" applyBorder="1" applyAlignment="1">
      <alignment horizontal="center" vertical="center"/>
    </xf>
    <xf numFmtId="14" fontId="34" fillId="6" borderId="13" xfId="0" applyNumberFormat="1" applyFont="1" applyFill="1" applyBorder="1" applyAlignment="1">
      <alignment horizontal="center" vertical="center"/>
    </xf>
    <xf numFmtId="14" fontId="34" fillId="6" borderId="13" xfId="0" applyNumberFormat="1" applyFont="1" applyFill="1" applyBorder="1" applyAlignment="1">
      <alignment horizontal="center" vertical="center" shrinkToFit="1"/>
    </xf>
    <xf numFmtId="177" fontId="34" fillId="6" borderId="13" xfId="0" applyNumberFormat="1" applyFont="1" applyFill="1" applyBorder="1" applyAlignment="1">
      <alignment horizontal="center" vertical="center"/>
    </xf>
    <xf numFmtId="177" fontId="34" fillId="6" borderId="13" xfId="0" applyNumberFormat="1" applyFont="1" applyFill="1" applyBorder="1" applyAlignment="1">
      <alignment horizontal="center" vertical="center" shrinkToFit="1"/>
    </xf>
    <xf numFmtId="177" fontId="34" fillId="6" borderId="44" xfId="0" applyNumberFormat="1" applyFont="1" applyFill="1" applyBorder="1" applyAlignment="1">
      <alignment horizontal="center" vertical="center" shrinkToFit="1"/>
    </xf>
    <xf numFmtId="177" fontId="34" fillId="6" borderId="13" xfId="0" applyNumberFormat="1" applyFont="1" applyFill="1" applyBorder="1" applyAlignment="1">
      <alignment vertical="center"/>
    </xf>
    <xf numFmtId="177" fontId="34" fillId="6" borderId="29" xfId="0" applyNumberFormat="1" applyFont="1" applyFill="1" applyBorder="1" applyAlignment="1">
      <alignment vertical="center"/>
    </xf>
    <xf numFmtId="177" fontId="34" fillId="6" borderId="13" xfId="0" applyNumberFormat="1" applyFont="1" applyFill="1" applyBorder="1" applyAlignment="1">
      <alignment horizontal="right" vertical="center"/>
    </xf>
    <xf numFmtId="176" fontId="34" fillId="6" borderId="13" xfId="0" applyNumberFormat="1" applyFont="1" applyFill="1" applyBorder="1" applyAlignment="1">
      <alignment horizontal="center" vertical="center"/>
    </xf>
    <xf numFmtId="176" fontId="34" fillId="6" borderId="29" xfId="0" applyNumberFormat="1" applyFont="1" applyFill="1" applyBorder="1" applyAlignment="1">
      <alignment horizontal="center" vertical="center" shrinkToFit="1"/>
    </xf>
    <xf numFmtId="183" fontId="34" fillId="6" borderId="44" xfId="0" applyNumberFormat="1" applyFont="1" applyFill="1" applyBorder="1" applyAlignment="1">
      <alignment horizontal="center" vertical="center" shrinkToFit="1"/>
    </xf>
    <xf numFmtId="182" fontId="34" fillId="6" borderId="44" xfId="0" applyNumberFormat="1" applyFont="1" applyFill="1" applyBorder="1" applyAlignment="1">
      <alignment horizontal="center" vertical="center" shrinkToFit="1"/>
    </xf>
    <xf numFmtId="184" fontId="34" fillId="6" borderId="44" xfId="0" applyNumberFormat="1" applyFont="1" applyFill="1" applyBorder="1" applyAlignment="1">
      <alignment horizontal="center" vertical="center" shrinkToFit="1"/>
    </xf>
    <xf numFmtId="0" fontId="34" fillId="12" borderId="31" xfId="0" applyNumberFormat="1" applyFont="1" applyFill="1" applyBorder="1" applyAlignment="1">
      <alignment horizontal="center" vertical="center" wrapText="1"/>
    </xf>
    <xf numFmtId="0" fontId="34" fillId="12" borderId="30" xfId="0" applyNumberFormat="1" applyFont="1" applyFill="1" applyBorder="1" applyAlignment="1">
      <alignment horizontal="center" vertical="center" wrapText="1"/>
    </xf>
    <xf numFmtId="0" fontId="34" fillId="11" borderId="13" xfId="0" applyNumberFormat="1" applyFont="1" applyFill="1" applyBorder="1" applyAlignment="1">
      <alignment horizontal="center" vertical="center" wrapText="1"/>
    </xf>
    <xf numFmtId="0" fontId="34" fillId="5" borderId="30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47" fillId="18" borderId="12" xfId="0" applyNumberFormat="1" applyFont="1" applyFill="1" applyBorder="1" applyAlignment="1">
      <alignment horizontal="center" vertical="center"/>
    </xf>
    <xf numFmtId="0" fontId="48" fillId="0" borderId="12" xfId="0" applyNumberFormat="1" applyFont="1" applyBorder="1" applyAlignment="1">
      <alignment horizontal="center" vertical="center" wrapText="1"/>
    </xf>
    <xf numFmtId="0" fontId="46" fillId="18" borderId="12" xfId="0" applyNumberFormat="1" applyFont="1" applyFill="1" applyBorder="1" applyAlignment="1">
      <alignment horizontal="center" vertical="center"/>
    </xf>
    <xf numFmtId="0" fontId="46" fillId="0" borderId="12" xfId="0" applyNumberFormat="1" applyFont="1" applyFill="1" applyBorder="1" applyAlignment="1">
      <alignment horizontal="center" vertical="center" wrapText="1"/>
    </xf>
    <xf numFmtId="0" fontId="48" fillId="0" borderId="12" xfId="0" quotePrefix="1" applyNumberFormat="1" applyFont="1" applyBorder="1" applyAlignment="1">
      <alignment horizontal="center" vertical="center" wrapText="1"/>
    </xf>
    <xf numFmtId="41" fontId="20" fillId="18" borderId="12" xfId="0" quotePrefix="1" applyNumberFormat="1" applyFont="1" applyFill="1" applyBorder="1" applyAlignment="1">
      <alignment horizontal="center" vertical="center"/>
    </xf>
    <xf numFmtId="0" fontId="46" fillId="17" borderId="12" xfId="0" applyNumberFormat="1" applyFont="1" applyFill="1" applyBorder="1" applyAlignment="1">
      <alignment horizontal="center" vertical="center" wrapText="1" shrinkToFit="1"/>
    </xf>
    <xf numFmtId="0" fontId="56" fillId="0" borderId="12" xfId="0" applyNumberFormat="1" applyFont="1" applyBorder="1" applyAlignment="1">
      <alignment horizontal="center" vertical="center" wrapText="1"/>
    </xf>
    <xf numFmtId="0" fontId="18" fillId="17" borderId="12" xfId="0" applyNumberFormat="1" applyFont="1" applyFill="1" applyBorder="1" applyAlignment="1">
      <alignment horizontal="center" vertical="center" shrinkToFit="1"/>
    </xf>
    <xf numFmtId="0" fontId="20" fillId="0" borderId="12" xfId="0" applyNumberFormat="1" applyFont="1" applyFill="1" applyBorder="1" applyAlignment="1">
      <alignment horizontal="center" vertical="center" shrinkToFit="1"/>
    </xf>
    <xf numFmtId="41" fontId="18" fillId="0" borderId="12" xfId="0" applyNumberFormat="1" applyFont="1" applyFill="1" applyBorder="1" applyAlignment="1">
      <alignment horizontal="right" vertical="center"/>
    </xf>
    <xf numFmtId="0" fontId="45" fillId="3" borderId="12" xfId="0" applyNumberFormat="1" applyFont="1" applyFill="1" applyBorder="1" applyAlignment="1">
      <alignment horizontal="center" vertical="center" wrapText="1" shrinkToFit="1"/>
    </xf>
    <xf numFmtId="0" fontId="45" fillId="0" borderId="12" xfId="0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shrinkToFit="1"/>
    </xf>
    <xf numFmtId="0" fontId="45" fillId="0" borderId="12" xfId="0" quotePrefix="1" applyNumberFormat="1" applyFont="1" applyFill="1" applyBorder="1" applyAlignment="1">
      <alignment horizontal="center" vertical="center" shrinkToFit="1"/>
    </xf>
    <xf numFmtId="0" fontId="45" fillId="0" borderId="12" xfId="0" applyNumberFormat="1" applyFont="1" applyBorder="1" applyAlignment="1">
      <alignment horizontal="center" vertical="center" wrapText="1"/>
    </xf>
    <xf numFmtId="0" fontId="49" fillId="17" borderId="12" xfId="0" applyNumberFormat="1" applyFont="1" applyFill="1" applyBorder="1" applyAlignment="1">
      <alignment horizontal="center" vertical="center" shrinkToFit="1"/>
    </xf>
    <xf numFmtId="0" fontId="57" fillId="0" borderId="12" xfId="0" applyNumberFormat="1" applyFont="1" applyFill="1" applyBorder="1" applyAlignment="1">
      <alignment horizontal="center" vertical="center" shrinkToFit="1"/>
    </xf>
    <xf numFmtId="0" fontId="46" fillId="0" borderId="12" xfId="0" applyFont="1" applyBorder="1" applyAlignment="1">
      <alignment horizontal="center" vertical="center" shrinkToFit="1"/>
    </xf>
    <xf numFmtId="0" fontId="46" fillId="0" borderId="12" xfId="0" applyFont="1" applyFill="1" applyBorder="1" applyAlignment="1">
      <alignment horizontal="center" vertical="center" shrinkToFit="1"/>
    </xf>
    <xf numFmtId="0" fontId="45" fillId="17" borderId="12" xfId="0" applyNumberFormat="1" applyFont="1" applyFill="1" applyBorder="1" applyAlignment="1">
      <alignment horizontal="center" vertical="center" wrapText="1" shrinkToFit="1"/>
    </xf>
    <xf numFmtId="41" fontId="45" fillId="0" borderId="12" xfId="0" applyNumberFormat="1" applyFont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center" vertical="center" shrinkToFit="1"/>
    </xf>
    <xf numFmtId="0" fontId="45" fillId="17" borderId="12" xfId="0" applyNumberFormat="1" applyFont="1" applyFill="1" applyBorder="1" applyAlignment="1">
      <alignment horizontal="center" vertical="center" wrapText="1"/>
    </xf>
    <xf numFmtId="0" fontId="46" fillId="3" borderId="12" xfId="0" applyNumberFormat="1" applyFont="1" applyFill="1" applyBorder="1" applyAlignment="1">
      <alignment horizontal="center" vertical="center" shrinkToFit="1"/>
    </xf>
    <xf numFmtId="0" fontId="45" fillId="3" borderId="12" xfId="0" applyNumberFormat="1" applyFont="1" applyFill="1" applyBorder="1" applyAlignment="1">
      <alignment horizontal="center" vertical="center" wrapText="1"/>
    </xf>
    <xf numFmtId="186" fontId="45" fillId="17" borderId="12" xfId="0" applyNumberFormat="1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7" fillId="0" borderId="12" xfId="0" applyNumberFormat="1" applyFont="1" applyFill="1" applyBorder="1" applyAlignment="1">
      <alignment horizontal="center" vertical="center" wrapText="1"/>
    </xf>
    <xf numFmtId="9" fontId="45" fillId="0" borderId="12" xfId="0" applyNumberFormat="1" applyFont="1" applyFill="1" applyBorder="1" applyAlignment="1">
      <alignment horizontal="center" vertical="center"/>
    </xf>
    <xf numFmtId="0" fontId="59" fillId="17" borderId="12" xfId="0" applyNumberFormat="1" applyFont="1" applyFill="1" applyBorder="1" applyAlignment="1">
      <alignment horizontal="center" vertical="center" shrinkToFit="1"/>
    </xf>
    <xf numFmtId="0" fontId="45" fillId="0" borderId="12" xfId="0" applyNumberFormat="1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187" fontId="34" fillId="5" borderId="14" xfId="0" applyNumberFormat="1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3" xfId="0" applyFont="1" applyFill="1" applyBorder="1" applyAlignment="1">
      <alignment horizontal="center" vertical="center" wrapText="1" shrinkToFit="1"/>
    </xf>
    <xf numFmtId="0" fontId="34" fillId="5" borderId="30" xfId="0" applyFont="1" applyFill="1" applyBorder="1" applyAlignment="1">
      <alignment horizontal="center" vertical="center" wrapText="1" shrinkToFit="1"/>
    </xf>
    <xf numFmtId="0" fontId="34" fillId="5" borderId="13" xfId="0" applyFont="1" applyFill="1" applyBorder="1" applyAlignment="1">
      <alignment horizontal="center" vertical="center" wrapText="1"/>
    </xf>
    <xf numFmtId="0" fontId="34" fillId="5" borderId="30" xfId="0" applyFont="1" applyFill="1" applyBorder="1" applyAlignment="1">
      <alignment horizontal="center" vertical="center" wrapText="1"/>
    </xf>
    <xf numFmtId="0" fontId="34" fillId="12" borderId="14" xfId="0" applyNumberFormat="1" applyFont="1" applyFill="1" applyBorder="1" applyAlignment="1">
      <alignment horizontal="center" vertical="center" wrapText="1"/>
    </xf>
    <xf numFmtId="0" fontId="34" fillId="12" borderId="15" xfId="0" applyNumberFormat="1" applyFont="1" applyFill="1" applyBorder="1" applyAlignment="1">
      <alignment horizontal="center" vertical="center" wrapText="1"/>
    </xf>
    <xf numFmtId="0" fontId="34" fillId="12" borderId="16" xfId="0" applyNumberFormat="1" applyFont="1" applyFill="1" applyBorder="1" applyAlignment="1">
      <alignment horizontal="center" vertical="center" wrapText="1"/>
    </xf>
    <xf numFmtId="0" fontId="34" fillId="5" borderId="12" xfId="0" applyFont="1" applyFill="1" applyBorder="1" applyAlignment="1">
      <alignment horizontal="center" vertical="center" shrinkToFit="1"/>
    </xf>
    <xf numFmtId="185" fontId="34" fillId="5" borderId="12" xfId="0" applyNumberFormat="1" applyFont="1" applyFill="1" applyBorder="1" applyAlignment="1">
      <alignment horizontal="center" vertical="center" wrapText="1"/>
    </xf>
    <xf numFmtId="41" fontId="46" fillId="9" borderId="12" xfId="3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4" fillId="11" borderId="14" xfId="0" applyNumberFormat="1" applyFont="1" applyFill="1" applyBorder="1" applyAlignment="1">
      <alignment horizontal="center" vertical="center" wrapText="1"/>
    </xf>
    <xf numFmtId="0" fontId="34" fillId="11" borderId="15" xfId="0" applyNumberFormat="1" applyFont="1" applyFill="1" applyBorder="1" applyAlignment="1">
      <alignment horizontal="center" vertical="center" wrapText="1"/>
    </xf>
    <xf numFmtId="0" fontId="34" fillId="11" borderId="16" xfId="0" applyNumberFormat="1" applyFont="1" applyFill="1" applyBorder="1" applyAlignment="1">
      <alignment horizontal="center" vertical="center" wrapText="1"/>
    </xf>
    <xf numFmtId="0" fontId="34" fillId="11" borderId="13" xfId="0" applyNumberFormat="1" applyFont="1" applyFill="1" applyBorder="1" applyAlignment="1">
      <alignment horizontal="center" vertical="center" wrapText="1"/>
    </xf>
    <xf numFmtId="0" fontId="34" fillId="11" borderId="5" xfId="0" applyNumberFormat="1" applyFont="1" applyFill="1" applyBorder="1" applyAlignment="1">
      <alignment horizontal="center" vertical="center" wrapText="1"/>
    </xf>
    <xf numFmtId="14" fontId="34" fillId="5" borderId="13" xfId="0" applyNumberFormat="1" applyFont="1" applyFill="1" applyBorder="1" applyAlignment="1">
      <alignment horizontal="center" vertical="center" wrapText="1" shrinkToFit="1"/>
    </xf>
    <xf numFmtId="14" fontId="34" fillId="5" borderId="30" xfId="0" applyNumberFormat="1" applyFont="1" applyFill="1" applyBorder="1" applyAlignment="1">
      <alignment horizontal="center" vertical="center" wrapText="1" shrinkToFit="1"/>
    </xf>
    <xf numFmtId="0" fontId="34" fillId="5" borderId="12" xfId="0" applyFont="1" applyFill="1" applyBorder="1" applyAlignment="1">
      <alignment horizontal="center" vertical="center" wrapText="1"/>
    </xf>
    <xf numFmtId="0" fontId="34" fillId="5" borderId="13" xfId="0" applyFont="1" applyFill="1" applyBorder="1" applyAlignment="1">
      <alignment horizontal="center" vertical="center" shrinkToFit="1"/>
    </xf>
    <xf numFmtId="0" fontId="34" fillId="5" borderId="30" xfId="0" applyFont="1" applyFill="1" applyBorder="1" applyAlignment="1">
      <alignment horizontal="center" vertical="center" shrinkToFit="1"/>
    </xf>
    <xf numFmtId="185" fontId="34" fillId="5" borderId="13" xfId="0" applyNumberFormat="1" applyFont="1" applyFill="1" applyBorder="1" applyAlignment="1">
      <alignment horizontal="center" vertical="center" wrapText="1" shrinkToFit="1"/>
    </xf>
    <xf numFmtId="185" fontId="34" fillId="5" borderId="30" xfId="0" applyNumberFormat="1" applyFont="1" applyFill="1" applyBorder="1" applyAlignment="1">
      <alignment horizontal="center" vertical="center" wrapText="1" shrinkToFit="1"/>
    </xf>
    <xf numFmtId="185" fontId="34" fillId="5" borderId="13" xfId="0" applyNumberFormat="1" applyFont="1" applyFill="1" applyBorder="1" applyAlignment="1">
      <alignment horizontal="center" vertical="center" wrapText="1"/>
    </xf>
    <xf numFmtId="185" fontId="34" fillId="5" borderId="30" xfId="0" applyNumberFormat="1" applyFont="1" applyFill="1" applyBorder="1" applyAlignment="1">
      <alignment horizontal="center" vertical="center" wrapText="1"/>
    </xf>
    <xf numFmtId="0" fontId="34" fillId="5" borderId="13" xfId="0" applyNumberFormat="1" applyFont="1" applyFill="1" applyBorder="1" applyAlignment="1">
      <alignment horizontal="center" vertical="center" wrapText="1"/>
    </xf>
    <xf numFmtId="0" fontId="34" fillId="5" borderId="30" xfId="0" applyNumberFormat="1" applyFont="1" applyFill="1" applyBorder="1" applyAlignment="1">
      <alignment horizontal="center" vertical="center" wrapText="1"/>
    </xf>
    <xf numFmtId="0" fontId="34" fillId="5" borderId="14" xfId="0" applyNumberFormat="1" applyFont="1" applyFill="1" applyBorder="1" applyAlignment="1">
      <alignment horizontal="center" vertical="center" wrapText="1"/>
    </xf>
    <xf numFmtId="0" fontId="34" fillId="5" borderId="15" xfId="0" applyNumberFormat="1" applyFont="1" applyFill="1" applyBorder="1" applyAlignment="1">
      <alignment horizontal="center" vertical="center" wrapText="1"/>
    </xf>
    <xf numFmtId="0" fontId="34" fillId="5" borderId="16" xfId="0" applyNumberFormat="1" applyFont="1" applyFill="1" applyBorder="1" applyAlignment="1">
      <alignment horizontal="center" vertical="center" wrapText="1"/>
    </xf>
    <xf numFmtId="188" fontId="60" fillId="5" borderId="14" xfId="0" applyNumberFormat="1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179" fontId="34" fillId="5" borderId="13" xfId="0" applyNumberFormat="1" applyFont="1" applyFill="1" applyBorder="1" applyAlignment="1">
      <alignment horizontal="center" vertical="center" wrapText="1"/>
    </xf>
    <xf numFmtId="179" fontId="34" fillId="5" borderId="30" xfId="0" applyNumberFormat="1" applyFont="1" applyFill="1" applyBorder="1" applyAlignment="1">
      <alignment horizontal="center" vertical="center" wrapText="1"/>
    </xf>
    <xf numFmtId="0" fontId="40" fillId="5" borderId="13" xfId="0" applyFont="1" applyFill="1" applyBorder="1" applyAlignment="1">
      <alignment horizontal="center" vertical="center" shrinkToFit="1"/>
    </xf>
    <xf numFmtId="0" fontId="40" fillId="5" borderId="30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187" fontId="34" fillId="5" borderId="13" xfId="0" applyNumberFormat="1" applyFont="1" applyFill="1" applyBorder="1" applyAlignment="1">
      <alignment horizontal="center" vertical="center" wrapText="1"/>
    </xf>
    <xf numFmtId="187" fontId="34" fillId="5" borderId="30" xfId="0" applyNumberFormat="1" applyFont="1" applyFill="1" applyBorder="1" applyAlignment="1">
      <alignment horizontal="center" vertical="center" wrapText="1"/>
    </xf>
    <xf numFmtId="177" fontId="34" fillId="5" borderId="13" xfId="0" applyNumberFormat="1" applyFont="1" applyFill="1" applyBorder="1" applyAlignment="1">
      <alignment horizontal="center" vertical="center" wrapText="1"/>
    </xf>
    <xf numFmtId="177" fontId="34" fillId="5" borderId="30" xfId="0" applyNumberFormat="1" applyFont="1" applyFill="1" applyBorder="1" applyAlignment="1">
      <alignment horizontal="center" vertical="center" wrapText="1"/>
    </xf>
    <xf numFmtId="0" fontId="34" fillId="5" borderId="12" xfId="0" applyNumberFormat="1" applyFont="1" applyFill="1" applyBorder="1" applyAlignment="1">
      <alignment horizontal="center" vertical="center" wrapText="1"/>
    </xf>
    <xf numFmtId="187" fontId="34" fillId="5" borderId="13" xfId="0" applyNumberFormat="1" applyFont="1" applyFill="1" applyBorder="1" applyAlignment="1">
      <alignment horizontal="center" vertical="center" wrapText="1" shrinkToFit="1"/>
    </xf>
    <xf numFmtId="187" fontId="34" fillId="5" borderId="30" xfId="0" applyNumberFormat="1" applyFont="1" applyFill="1" applyBorder="1" applyAlignment="1">
      <alignment horizontal="center" vertical="center" shrinkToFit="1"/>
    </xf>
    <xf numFmtId="184" fontId="34" fillId="6" borderId="29" xfId="0" applyNumberFormat="1" applyFont="1" applyFill="1" applyBorder="1" applyAlignment="1">
      <alignment horizontal="left" vertical="center" shrinkToFit="1"/>
    </xf>
    <xf numFmtId="184" fontId="34" fillId="6" borderId="44" xfId="0" applyNumberFormat="1" applyFont="1" applyFill="1" applyBorder="1" applyAlignment="1">
      <alignment horizontal="left" vertical="center" shrinkToFit="1"/>
    </xf>
    <xf numFmtId="0" fontId="30" fillId="0" borderId="3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8" fillId="0" borderId="15" xfId="0" applyNumberFormat="1" applyFont="1" applyBorder="1" applyAlignment="1">
      <alignment horizontal="center" vertical="center" wrapText="1"/>
    </xf>
    <xf numFmtId="0" fontId="8" fillId="0" borderId="35" xfId="0" applyNumberFormat="1" applyFont="1" applyBorder="1" applyAlignment="1">
      <alignment horizontal="center" vertical="center" wrapText="1"/>
    </xf>
    <xf numFmtId="0" fontId="12" fillId="4" borderId="7" xfId="0" applyNumberFormat="1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>
      <alignment horizontal="center" vertical="center"/>
    </xf>
    <xf numFmtId="0" fontId="12" fillId="4" borderId="8" xfId="0" applyNumberFormat="1" applyFont="1" applyFill="1" applyBorder="1" applyAlignment="1">
      <alignment horizontal="center" vertical="center"/>
    </xf>
    <xf numFmtId="0" fontId="8" fillId="4" borderId="33" xfId="0" applyNumberFormat="1" applyFont="1" applyFill="1" applyBorder="1" applyAlignment="1">
      <alignment horizontal="center" vertical="center" wrapText="1"/>
    </xf>
    <xf numFmtId="0" fontId="8" fillId="4" borderId="3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</cellXfs>
  <cellStyles count="5">
    <cellStyle name="20% - 강조색5" xfId="2" builtinId="46"/>
    <cellStyle name="쉼표 [0]" xfId="3" builtinId="6"/>
    <cellStyle name="쉼표 [0] 2" xfId="4"/>
    <cellStyle name="표준" xfId="0" builtinId="0"/>
    <cellStyle name="표준 2 10" xfId="1"/>
  </cellStyles>
  <dxfs count="0"/>
  <tableStyles count="0" defaultTableStyle="TableStyleMedium2" defaultPivotStyle="PivotStyleLight16"/>
  <colors>
    <mruColors>
      <color rgb="FFFFFFCC"/>
      <color rgb="FF0000FF"/>
      <color rgb="FFCCFFCC"/>
      <color rgb="FFFF99FF"/>
      <color rgb="FFF2DCDB"/>
      <color rgb="FFFFCCFF"/>
      <color rgb="FF66FF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3685;&#44228;(2&#48516;&#44592;)/(&#53685;&#44228;01)&#51221;&#48708;&#49324;&#50629;%20&#53685;&#44228;(21&#45380;%202&#48516;&#44592;)_&#52572;&#5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04-&#53685;&#44228;&#50629;&#47924;/19&#45380;%204&#48516;&#44592;%20&#53685;&#44228;(&#23436;)/00-&#49324;&#51204;&#51221;&#48372;&#44277;&#54364;/&#49324;&#51204;&#44277;&#54364;_&#51221;&#48708;&#49324;&#50629;%20&#53685;&#44228;(19&#45380;%204&#48516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기본-촉진구역"/>
      <sheetName val="2.총괄표-일반정비구역"/>
      <sheetName val="2.총괄표-촉진구역"/>
      <sheetName val="3.통계(면적,계획세대수)"/>
      <sheetName val="4.총괄표(일반정비구역)"/>
      <sheetName val="5.통계(연도별지정)"/>
      <sheetName val="6.통계(단계별 세부현황)"/>
      <sheetName val="7.통계(임대규모)"/>
      <sheetName val="Sheet2"/>
      <sheetName val="Sheet3"/>
      <sheetName val="Sheet4"/>
    </sheetNames>
    <sheetDataSet>
      <sheetData sheetId="0">
        <row r="7">
          <cell r="G7">
            <v>1</v>
          </cell>
        </row>
        <row r="8">
          <cell r="D8" t="str">
            <v>남양주시</v>
          </cell>
          <cell r="E8" t="str">
            <v>구역지정</v>
          </cell>
          <cell r="F8" t="str">
            <v>재개발</v>
          </cell>
          <cell r="G8" t="str">
            <v>지금,도농6-1</v>
          </cell>
        </row>
        <row r="9">
          <cell r="G9">
            <v>10</v>
          </cell>
        </row>
        <row r="10">
          <cell r="D10" t="str">
            <v>고양시</v>
          </cell>
          <cell r="E10" t="str">
            <v>조합설립</v>
          </cell>
          <cell r="F10" t="str">
            <v>도시환경</v>
          </cell>
          <cell r="G10" t="str">
            <v>능곡6</v>
          </cell>
        </row>
        <row r="11">
          <cell r="D11" t="str">
            <v>고양시</v>
          </cell>
          <cell r="E11" t="str">
            <v>조합설립</v>
          </cell>
          <cell r="F11" t="str">
            <v>도시환경</v>
          </cell>
          <cell r="G11" t="str">
            <v>일산2</v>
          </cell>
        </row>
        <row r="12">
          <cell r="D12" t="str">
            <v>고양시</v>
          </cell>
          <cell r="E12" t="str">
            <v>조합설립</v>
          </cell>
          <cell r="F12" t="str">
            <v>재개발</v>
          </cell>
          <cell r="G12" t="str">
            <v>능곡2</v>
          </cell>
        </row>
        <row r="13">
          <cell r="D13" t="str">
            <v>고양시</v>
          </cell>
          <cell r="E13" t="str">
            <v>조합설립</v>
          </cell>
          <cell r="F13" t="str">
            <v>재개발</v>
          </cell>
          <cell r="G13" t="str">
            <v>능곡5</v>
          </cell>
        </row>
        <row r="14">
          <cell r="D14" t="str">
            <v>고양시</v>
          </cell>
          <cell r="E14" t="str">
            <v>조합설립</v>
          </cell>
          <cell r="F14" t="str">
            <v>재개발</v>
          </cell>
          <cell r="G14" t="str">
            <v>원당2</v>
          </cell>
        </row>
        <row r="15">
          <cell r="D15" t="str">
            <v>남양주시</v>
          </cell>
          <cell r="E15" t="str">
            <v>조합설립</v>
          </cell>
          <cell r="F15" t="str">
            <v>재개발</v>
          </cell>
          <cell r="G15" t="str">
            <v>덕소3</v>
          </cell>
        </row>
        <row r="16">
          <cell r="D16" t="str">
            <v>남양주시</v>
          </cell>
          <cell r="E16" t="str">
            <v>조합설립</v>
          </cell>
          <cell r="F16" t="str">
            <v>재개발</v>
          </cell>
          <cell r="G16" t="str">
            <v>덕소4</v>
          </cell>
        </row>
        <row r="17">
          <cell r="D17" t="str">
            <v>남양주시</v>
          </cell>
          <cell r="E17" t="str">
            <v>조합설립</v>
          </cell>
          <cell r="F17" t="str">
            <v>재개발</v>
          </cell>
          <cell r="G17" t="str">
            <v>덕소5B</v>
          </cell>
        </row>
        <row r="18">
          <cell r="D18" t="str">
            <v>남양주시</v>
          </cell>
          <cell r="E18" t="str">
            <v>조합설립</v>
          </cell>
          <cell r="F18" t="str">
            <v>재개발</v>
          </cell>
          <cell r="G18" t="str">
            <v>지금,도농6-2</v>
          </cell>
        </row>
        <row r="19">
          <cell r="D19" t="str">
            <v>남양주시</v>
          </cell>
          <cell r="E19" t="str">
            <v>조합설립</v>
          </cell>
          <cell r="F19" t="str">
            <v>재개발</v>
          </cell>
          <cell r="G19" t="str">
            <v>지금도농1-1</v>
          </cell>
        </row>
        <row r="20">
          <cell r="G20">
            <v>5</v>
          </cell>
        </row>
        <row r="21">
          <cell r="D21" t="str">
            <v>김포시</v>
          </cell>
          <cell r="E21" t="str">
            <v>사업시행</v>
          </cell>
          <cell r="F21" t="str">
            <v>도시환경</v>
          </cell>
          <cell r="G21" t="str">
            <v>북변5</v>
          </cell>
        </row>
        <row r="22">
          <cell r="D22" t="str">
            <v>고양시</v>
          </cell>
          <cell r="E22" t="str">
            <v>사업시행</v>
          </cell>
          <cell r="F22" t="str">
            <v>재개발</v>
          </cell>
          <cell r="G22" t="str">
            <v>원당1</v>
          </cell>
        </row>
        <row r="23">
          <cell r="D23" t="str">
            <v>남양주시</v>
          </cell>
          <cell r="E23" t="str">
            <v>사업시행</v>
          </cell>
          <cell r="F23" t="str">
            <v>재개발</v>
          </cell>
          <cell r="G23" t="str">
            <v>덕소5A</v>
          </cell>
        </row>
        <row r="24">
          <cell r="D24" t="str">
            <v>광명시</v>
          </cell>
          <cell r="E24" t="str">
            <v>사업시행</v>
          </cell>
          <cell r="F24" t="str">
            <v>재개발</v>
          </cell>
          <cell r="G24" t="str">
            <v>11R</v>
          </cell>
        </row>
        <row r="25">
          <cell r="D25" t="str">
            <v>광명시</v>
          </cell>
          <cell r="E25" t="str">
            <v>사업시행</v>
          </cell>
          <cell r="F25" t="str">
            <v>재개발</v>
          </cell>
          <cell r="G25" t="str">
            <v>12R</v>
          </cell>
        </row>
        <row r="26">
          <cell r="G26">
            <v>12</v>
          </cell>
        </row>
        <row r="27">
          <cell r="D27" t="str">
            <v>남양주시</v>
          </cell>
          <cell r="E27" t="str">
            <v>관리처분</v>
          </cell>
          <cell r="F27" t="str">
            <v>재개발</v>
          </cell>
          <cell r="G27" t="str">
            <v>도곡2</v>
          </cell>
        </row>
        <row r="28">
          <cell r="D28" t="str">
            <v>남양주시</v>
          </cell>
          <cell r="E28" t="str">
            <v>관리처분</v>
          </cell>
          <cell r="F28" t="str">
            <v>재개발</v>
          </cell>
          <cell r="G28" t="str">
            <v>덕소6A</v>
          </cell>
        </row>
        <row r="29">
          <cell r="D29" t="str">
            <v>남양주시</v>
          </cell>
          <cell r="E29" t="str">
            <v>관리처분</v>
          </cell>
          <cell r="F29" t="str">
            <v>재개발</v>
          </cell>
          <cell r="G29" t="str">
            <v>덕소2</v>
          </cell>
        </row>
        <row r="30">
          <cell r="D30" t="str">
            <v>김포시</v>
          </cell>
          <cell r="E30" t="str">
            <v>관리처분</v>
          </cell>
          <cell r="F30" t="str">
            <v>재개발</v>
          </cell>
          <cell r="G30" t="str">
            <v>북변3</v>
          </cell>
        </row>
        <row r="31">
          <cell r="D31" t="str">
            <v>김포시</v>
          </cell>
          <cell r="E31" t="str">
            <v>관리처분</v>
          </cell>
          <cell r="F31" t="str">
            <v>재개발</v>
          </cell>
          <cell r="G31" t="str">
            <v>북변4</v>
          </cell>
        </row>
        <row r="32">
          <cell r="D32" t="str">
            <v>광명시</v>
          </cell>
          <cell r="E32" t="str">
            <v>관리처분</v>
          </cell>
          <cell r="F32" t="str">
            <v>재개발</v>
          </cell>
          <cell r="G32" t="str">
            <v>5R</v>
          </cell>
        </row>
        <row r="33">
          <cell r="D33" t="str">
            <v>광명시</v>
          </cell>
          <cell r="E33" t="str">
            <v>관리처분</v>
          </cell>
          <cell r="F33" t="str">
            <v>재개발</v>
          </cell>
          <cell r="G33" t="str">
            <v>4R</v>
          </cell>
        </row>
        <row r="34">
          <cell r="D34" t="str">
            <v>광명시</v>
          </cell>
          <cell r="E34" t="str">
            <v>관리처분</v>
          </cell>
          <cell r="F34" t="str">
            <v>재개발</v>
          </cell>
          <cell r="G34" t="str">
            <v>9R</v>
          </cell>
        </row>
        <row r="35">
          <cell r="D35" t="str">
            <v>광명시</v>
          </cell>
          <cell r="E35" t="str">
            <v>관리처분</v>
          </cell>
          <cell r="F35" t="str">
            <v>재개발</v>
          </cell>
          <cell r="G35" t="str">
            <v>10R</v>
          </cell>
        </row>
        <row r="36">
          <cell r="D36" t="str">
            <v>광명시</v>
          </cell>
          <cell r="E36" t="str">
            <v>관리처분</v>
          </cell>
          <cell r="F36" t="str">
            <v>재개발</v>
          </cell>
          <cell r="G36" t="str">
            <v>1R</v>
          </cell>
        </row>
        <row r="37">
          <cell r="D37" t="str">
            <v>구리시</v>
          </cell>
          <cell r="E37" t="str">
            <v>관리처분</v>
          </cell>
          <cell r="F37" t="str">
            <v>재개발</v>
          </cell>
          <cell r="G37" t="str">
            <v>수택E</v>
          </cell>
        </row>
        <row r="38">
          <cell r="D38" t="str">
            <v>구리시</v>
          </cell>
          <cell r="E38" t="str">
            <v>관리처분</v>
          </cell>
          <cell r="F38" t="str">
            <v>재개발</v>
          </cell>
          <cell r="G38" t="str">
            <v>인창C</v>
          </cell>
        </row>
        <row r="39">
          <cell r="G39">
            <v>8</v>
          </cell>
        </row>
        <row r="40">
          <cell r="D40" t="str">
            <v>고양시</v>
          </cell>
          <cell r="E40" t="str">
            <v>착공</v>
          </cell>
          <cell r="F40" t="str">
            <v>재개발</v>
          </cell>
          <cell r="G40" t="str">
            <v>능곡1</v>
          </cell>
        </row>
        <row r="41">
          <cell r="D41" t="str">
            <v>고양시</v>
          </cell>
          <cell r="E41" t="str">
            <v>착공</v>
          </cell>
          <cell r="F41" t="str">
            <v>재개발</v>
          </cell>
          <cell r="G41" t="str">
            <v>원당4</v>
          </cell>
        </row>
        <row r="42">
          <cell r="D42" t="str">
            <v>남양주시</v>
          </cell>
          <cell r="E42" t="str">
            <v>착공</v>
          </cell>
          <cell r="F42" t="str">
            <v>재개발</v>
          </cell>
          <cell r="G42" t="str">
            <v>도곡1</v>
          </cell>
        </row>
        <row r="43">
          <cell r="D43" t="str">
            <v>남양주시</v>
          </cell>
          <cell r="E43" t="str">
            <v>착공</v>
          </cell>
          <cell r="F43" t="str">
            <v>재개발</v>
          </cell>
          <cell r="G43" t="str">
            <v>지금,도농2</v>
          </cell>
        </row>
        <row r="44">
          <cell r="D44" t="str">
            <v>남양주시</v>
          </cell>
          <cell r="E44" t="str">
            <v>착공</v>
          </cell>
          <cell r="F44" t="str">
            <v>재개발</v>
          </cell>
          <cell r="G44" t="str">
            <v>덕소7</v>
          </cell>
        </row>
        <row r="45">
          <cell r="D45" t="str">
            <v>광명시</v>
          </cell>
          <cell r="E45" t="str">
            <v>착공</v>
          </cell>
          <cell r="F45" t="str">
            <v>재개발</v>
          </cell>
          <cell r="G45" t="str">
            <v>2R</v>
          </cell>
        </row>
        <row r="46">
          <cell r="D46" t="str">
            <v>광명시</v>
          </cell>
          <cell r="E46" t="str">
            <v>착공</v>
          </cell>
          <cell r="F46" t="str">
            <v>재개발</v>
          </cell>
          <cell r="G46" t="str">
            <v>15R</v>
          </cell>
        </row>
        <row r="47">
          <cell r="D47" t="str">
            <v>광명시</v>
          </cell>
          <cell r="E47" t="str">
            <v>착공</v>
          </cell>
          <cell r="F47" t="str">
            <v>재개발</v>
          </cell>
          <cell r="G47" t="str">
            <v>14R</v>
          </cell>
        </row>
        <row r="48">
          <cell r="G48">
            <v>1</v>
          </cell>
        </row>
        <row r="49">
          <cell r="D49" t="str">
            <v>부천시</v>
          </cell>
          <cell r="E49" t="str">
            <v>준공</v>
          </cell>
          <cell r="F49" t="str">
            <v>도시환경</v>
          </cell>
          <cell r="G49" t="str">
            <v>소사본9-2D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(일반정비구역)"/>
      <sheetName val="1.기본-일반정비구역"/>
      <sheetName val="Sheet1"/>
      <sheetName val="Sheet2"/>
      <sheetName val="Sheet3"/>
      <sheetName val="Sheet4"/>
    </sheetNames>
    <sheetDataSet>
      <sheetData sheetId="0" refreshError="1"/>
      <sheetData sheetId="1">
        <row r="7">
          <cell r="C7" t="str">
            <v>예정구역</v>
          </cell>
          <cell r="D7" t="str">
            <v>재건축</v>
          </cell>
        </row>
        <row r="8">
          <cell r="C8" t="str">
            <v>예정구역</v>
          </cell>
          <cell r="D8" t="str">
            <v>재건축</v>
          </cell>
        </row>
        <row r="9">
          <cell r="C9" t="str">
            <v>예정구역</v>
          </cell>
          <cell r="D9" t="str">
            <v>재건축</v>
          </cell>
        </row>
        <row r="10">
          <cell r="C10" t="str">
            <v>예정구역</v>
          </cell>
          <cell r="D10" t="str">
            <v>재건축</v>
          </cell>
        </row>
        <row r="11">
          <cell r="C11" t="str">
            <v>예정구역</v>
          </cell>
          <cell r="D11" t="str">
            <v>재건축</v>
          </cell>
        </row>
        <row r="12">
          <cell r="C12" t="str">
            <v>예정구역</v>
          </cell>
          <cell r="D12" t="str">
            <v>재건축</v>
          </cell>
        </row>
        <row r="13">
          <cell r="C13" t="str">
            <v>예정구역</v>
          </cell>
          <cell r="D13" t="str">
            <v>도시환경</v>
          </cell>
        </row>
        <row r="14">
          <cell r="C14" t="str">
            <v>추진위원회</v>
          </cell>
          <cell r="D14" t="str">
            <v>재건축</v>
          </cell>
        </row>
        <row r="15">
          <cell r="C15" t="str">
            <v>추진위원회</v>
          </cell>
          <cell r="D15" t="str">
            <v>재건축</v>
          </cell>
        </row>
        <row r="16">
          <cell r="C16" t="str">
            <v>조합설립</v>
          </cell>
          <cell r="D16" t="str">
            <v>재개발</v>
          </cell>
        </row>
        <row r="17">
          <cell r="C17" t="str">
            <v>조합설립</v>
          </cell>
          <cell r="D17" t="str">
            <v>재개발</v>
          </cell>
        </row>
        <row r="18">
          <cell r="C18" t="str">
            <v>조합설립</v>
          </cell>
          <cell r="D18" t="str">
            <v>재건축</v>
          </cell>
        </row>
        <row r="19">
          <cell r="C19" t="str">
            <v>조합설립</v>
          </cell>
          <cell r="D19" t="str">
            <v>재건축</v>
          </cell>
        </row>
        <row r="20">
          <cell r="C20" t="str">
            <v>조합설립</v>
          </cell>
          <cell r="D20" t="str">
            <v>재건축</v>
          </cell>
        </row>
        <row r="21">
          <cell r="C21" t="str">
            <v>사업시행</v>
          </cell>
          <cell r="D21" t="str">
            <v>재개발</v>
          </cell>
        </row>
        <row r="22">
          <cell r="C22" t="str">
            <v>관리처분</v>
          </cell>
          <cell r="D22" t="str">
            <v>재개발</v>
          </cell>
        </row>
        <row r="23">
          <cell r="C23" t="str">
            <v>관리처분</v>
          </cell>
          <cell r="D23" t="str">
            <v>재개발</v>
          </cell>
        </row>
        <row r="24">
          <cell r="C24" t="str">
            <v>관리처분</v>
          </cell>
          <cell r="D24" t="str">
            <v>재개발</v>
          </cell>
        </row>
        <row r="25">
          <cell r="C25" t="str">
            <v>관리처분</v>
          </cell>
          <cell r="D25" t="str">
            <v>재개발</v>
          </cell>
        </row>
        <row r="26">
          <cell r="C26" t="str">
            <v>관리처분</v>
          </cell>
          <cell r="D26" t="str">
            <v>재건축</v>
          </cell>
        </row>
        <row r="27">
          <cell r="C27" t="str">
            <v>착공</v>
          </cell>
          <cell r="D27" t="str">
            <v>재개발</v>
          </cell>
        </row>
        <row r="28">
          <cell r="C28" t="str">
            <v>착공</v>
          </cell>
          <cell r="D28" t="str">
            <v>재개발</v>
          </cell>
        </row>
        <row r="29">
          <cell r="C29" t="str">
            <v>착공</v>
          </cell>
          <cell r="D29" t="str">
            <v>재개발</v>
          </cell>
        </row>
        <row r="30">
          <cell r="C30" t="str">
            <v>착공</v>
          </cell>
          <cell r="D30" t="str">
            <v>재개발</v>
          </cell>
        </row>
        <row r="31">
          <cell r="C31" t="str">
            <v>착공</v>
          </cell>
          <cell r="D31" t="str">
            <v>주거환경개선</v>
          </cell>
        </row>
        <row r="32">
          <cell r="C32" t="str">
            <v>착공</v>
          </cell>
          <cell r="D32" t="str">
            <v>주거환경관리</v>
          </cell>
        </row>
        <row r="33">
          <cell r="C33" t="str">
            <v>준공</v>
          </cell>
          <cell r="D33" t="str">
            <v>재개발</v>
          </cell>
        </row>
        <row r="34">
          <cell r="C34" t="str">
            <v>준공</v>
          </cell>
          <cell r="D34" t="str">
            <v>재건축</v>
          </cell>
        </row>
        <row r="35">
          <cell r="C35" t="str">
            <v>준공</v>
          </cell>
          <cell r="D35" t="str">
            <v>재건축</v>
          </cell>
        </row>
        <row r="36">
          <cell r="C36" t="str">
            <v>준공</v>
          </cell>
          <cell r="D36" t="str">
            <v>재건축</v>
          </cell>
        </row>
        <row r="37">
          <cell r="C37" t="str">
            <v>준공</v>
          </cell>
          <cell r="D37" t="str">
            <v>재건축</v>
          </cell>
        </row>
        <row r="38">
          <cell r="C38" t="str">
            <v>준공</v>
          </cell>
          <cell r="D38" t="str">
            <v>재건축</v>
          </cell>
        </row>
        <row r="39">
          <cell r="C39" t="str">
            <v>준공</v>
          </cell>
          <cell r="D39" t="str">
            <v>재건축</v>
          </cell>
        </row>
        <row r="40">
          <cell r="C40" t="str">
            <v>준공</v>
          </cell>
          <cell r="D40" t="str">
            <v>재건축</v>
          </cell>
        </row>
        <row r="41">
          <cell r="C41" t="str">
            <v>준공</v>
          </cell>
          <cell r="D41" t="str">
            <v>재건축</v>
          </cell>
        </row>
        <row r="42">
          <cell r="C42" t="str">
            <v>준공</v>
          </cell>
          <cell r="D42" t="str">
            <v>재건축</v>
          </cell>
        </row>
        <row r="43">
          <cell r="C43" t="str">
            <v>준공</v>
          </cell>
          <cell r="D43" t="str">
            <v>주거환경개선</v>
          </cell>
        </row>
        <row r="44">
          <cell r="C44" t="str">
            <v>준공</v>
          </cell>
          <cell r="D44" t="str">
            <v>주거환경개선</v>
          </cell>
        </row>
        <row r="45">
          <cell r="C45" t="str">
            <v>준공</v>
          </cell>
          <cell r="D45" t="str">
            <v>주거환경관리</v>
          </cell>
        </row>
        <row r="46">
          <cell r="C46" t="str">
            <v>예정구역</v>
          </cell>
          <cell r="D46" t="str">
            <v>재개발</v>
          </cell>
        </row>
        <row r="47">
          <cell r="C47" t="str">
            <v>예정구역</v>
          </cell>
          <cell r="D47" t="str">
            <v>재개발</v>
          </cell>
        </row>
        <row r="48">
          <cell r="C48" t="str">
            <v>예정구역</v>
          </cell>
          <cell r="D48" t="str">
            <v>재개발</v>
          </cell>
        </row>
        <row r="49">
          <cell r="C49" t="str">
            <v>예정구역</v>
          </cell>
          <cell r="D49" t="str">
            <v>재개발</v>
          </cell>
        </row>
        <row r="50">
          <cell r="C50" t="str">
            <v>예정구역</v>
          </cell>
          <cell r="D50" t="str">
            <v>재개발</v>
          </cell>
        </row>
        <row r="51">
          <cell r="C51" t="str">
            <v>예정구역</v>
          </cell>
          <cell r="D51" t="str">
            <v>재건축</v>
          </cell>
        </row>
        <row r="52">
          <cell r="C52" t="str">
            <v>예정구역</v>
          </cell>
          <cell r="D52" t="str">
            <v>재건축</v>
          </cell>
        </row>
        <row r="53">
          <cell r="C53" t="str">
            <v>예정구역</v>
          </cell>
          <cell r="D53" t="str">
            <v>재건축</v>
          </cell>
        </row>
        <row r="54">
          <cell r="C54" t="str">
            <v>예정구역</v>
          </cell>
          <cell r="D54" t="str">
            <v>재건축</v>
          </cell>
        </row>
        <row r="55">
          <cell r="C55" t="str">
            <v>예정구역</v>
          </cell>
          <cell r="D55" t="str">
            <v>재건축</v>
          </cell>
        </row>
        <row r="56">
          <cell r="C56" t="str">
            <v>예정구역</v>
          </cell>
          <cell r="D56" t="str">
            <v>재건축</v>
          </cell>
        </row>
        <row r="57">
          <cell r="C57" t="str">
            <v>예정구역</v>
          </cell>
          <cell r="D57" t="str">
            <v>재건축</v>
          </cell>
        </row>
        <row r="58">
          <cell r="C58" t="str">
            <v>예정구역</v>
          </cell>
          <cell r="D58" t="str">
            <v>재건축</v>
          </cell>
        </row>
        <row r="59">
          <cell r="C59" t="str">
            <v>예정구역</v>
          </cell>
          <cell r="D59" t="str">
            <v>재건축</v>
          </cell>
        </row>
        <row r="60">
          <cell r="C60" t="str">
            <v>예정구역</v>
          </cell>
          <cell r="D60" t="str">
            <v>재건축</v>
          </cell>
        </row>
        <row r="61">
          <cell r="C61" t="str">
            <v>예정구역</v>
          </cell>
          <cell r="D61" t="str">
            <v>재건축</v>
          </cell>
        </row>
        <row r="62">
          <cell r="C62" t="str">
            <v>정비구역</v>
          </cell>
          <cell r="D62" t="str">
            <v>주거환경관리</v>
          </cell>
        </row>
        <row r="63">
          <cell r="C63" t="str">
            <v>정비구역</v>
          </cell>
          <cell r="D63" t="str">
            <v>주거환경관리</v>
          </cell>
        </row>
        <row r="64">
          <cell r="C64" t="str">
            <v>추진위원회</v>
          </cell>
          <cell r="D64" t="str">
            <v>도시환경</v>
          </cell>
        </row>
        <row r="65">
          <cell r="C65" t="str">
            <v>조합설립</v>
          </cell>
          <cell r="D65" t="str">
            <v>재개발</v>
          </cell>
        </row>
        <row r="66">
          <cell r="C66" t="str">
            <v>조합설립</v>
          </cell>
          <cell r="D66" t="str">
            <v>재건축</v>
          </cell>
        </row>
        <row r="67">
          <cell r="C67" t="str">
            <v>조합설립</v>
          </cell>
          <cell r="D67" t="str">
            <v>재건축</v>
          </cell>
        </row>
        <row r="68">
          <cell r="C68" t="str">
            <v>사업시행</v>
          </cell>
          <cell r="D68" t="str">
            <v>재개발</v>
          </cell>
        </row>
        <row r="69">
          <cell r="C69" t="str">
            <v>사업시행</v>
          </cell>
          <cell r="D69" t="str">
            <v>도시환경</v>
          </cell>
        </row>
        <row r="70">
          <cell r="C70" t="str">
            <v>관리처분</v>
          </cell>
          <cell r="D70" t="str">
            <v>재개발</v>
          </cell>
        </row>
        <row r="71">
          <cell r="C71" t="str">
            <v>착공</v>
          </cell>
          <cell r="D71" t="str">
            <v>재개발</v>
          </cell>
        </row>
        <row r="72">
          <cell r="C72" t="str">
            <v>착공</v>
          </cell>
          <cell r="D72" t="str">
            <v>주거환경관리</v>
          </cell>
        </row>
        <row r="73">
          <cell r="C73" t="str">
            <v>착공</v>
          </cell>
          <cell r="D73" t="str">
            <v>재개발</v>
          </cell>
        </row>
        <row r="74">
          <cell r="C74" t="str">
            <v>착공</v>
          </cell>
          <cell r="D74" t="str">
            <v>재건축</v>
          </cell>
        </row>
        <row r="75">
          <cell r="C75" t="str">
            <v>착공</v>
          </cell>
          <cell r="D75" t="str">
            <v>재건축</v>
          </cell>
        </row>
        <row r="76">
          <cell r="C76" t="str">
            <v>준공</v>
          </cell>
          <cell r="D76" t="str">
            <v>재개발</v>
          </cell>
        </row>
        <row r="77">
          <cell r="C77" t="str">
            <v>준공</v>
          </cell>
          <cell r="D77" t="str">
            <v>재개발</v>
          </cell>
        </row>
        <row r="78">
          <cell r="C78" t="str">
            <v>준공</v>
          </cell>
          <cell r="D78" t="str">
            <v>재건축</v>
          </cell>
        </row>
        <row r="79">
          <cell r="C79" t="str">
            <v>준공</v>
          </cell>
          <cell r="D79" t="str">
            <v>재건축</v>
          </cell>
        </row>
        <row r="80">
          <cell r="C80" t="str">
            <v>준공</v>
          </cell>
          <cell r="D80" t="str">
            <v>재건축</v>
          </cell>
        </row>
        <row r="81">
          <cell r="C81" t="str">
            <v>준공</v>
          </cell>
          <cell r="D81" t="str">
            <v>주거환경개선</v>
          </cell>
        </row>
        <row r="82">
          <cell r="C82" t="str">
            <v>준공</v>
          </cell>
          <cell r="D82" t="str">
            <v>주거환경개선</v>
          </cell>
        </row>
        <row r="83">
          <cell r="C83" t="str">
            <v>준공</v>
          </cell>
          <cell r="D83" t="str">
            <v>주거환경관리</v>
          </cell>
        </row>
        <row r="84">
          <cell r="C84" t="str">
            <v>예정구역</v>
          </cell>
          <cell r="D84" t="str">
            <v>재개발</v>
          </cell>
        </row>
        <row r="85">
          <cell r="C85" t="str">
            <v>예정구역</v>
          </cell>
          <cell r="D85" t="str">
            <v>재개발</v>
          </cell>
        </row>
        <row r="86">
          <cell r="C86" t="str">
            <v>예정구역</v>
          </cell>
          <cell r="D86" t="str">
            <v>재개발</v>
          </cell>
        </row>
        <row r="87">
          <cell r="C87" t="str">
            <v>정비구역</v>
          </cell>
          <cell r="D87" t="str">
            <v>주거환경개선</v>
          </cell>
        </row>
        <row r="88">
          <cell r="C88" t="str">
            <v>정비구역</v>
          </cell>
          <cell r="D88" t="str">
            <v>주거환경개선</v>
          </cell>
        </row>
        <row r="89">
          <cell r="C89" t="str">
            <v>조합설립</v>
          </cell>
          <cell r="D89" t="str">
            <v>재개발</v>
          </cell>
        </row>
        <row r="90">
          <cell r="C90" t="str">
            <v>사업시행</v>
          </cell>
          <cell r="D90" t="str">
            <v>주거환경개선</v>
          </cell>
        </row>
        <row r="91">
          <cell r="C91" t="str">
            <v>사업시행</v>
          </cell>
          <cell r="D91" t="str">
            <v>주거환경개선</v>
          </cell>
        </row>
        <row r="92">
          <cell r="C92" t="str">
            <v>사업시행</v>
          </cell>
          <cell r="D92" t="str">
            <v>주거환경개선</v>
          </cell>
        </row>
        <row r="93">
          <cell r="C93" t="str">
            <v>사업시행</v>
          </cell>
          <cell r="D93" t="str">
            <v>재개발</v>
          </cell>
        </row>
        <row r="94">
          <cell r="C94" t="str">
            <v>사업시행</v>
          </cell>
          <cell r="D94" t="str">
            <v>주거환경개선</v>
          </cell>
        </row>
        <row r="95">
          <cell r="C95" t="str">
            <v>관리처분</v>
          </cell>
          <cell r="D95" t="str">
            <v>재개발</v>
          </cell>
        </row>
        <row r="96">
          <cell r="C96" t="str">
            <v>준공</v>
          </cell>
          <cell r="D96" t="str">
            <v>재건축</v>
          </cell>
        </row>
        <row r="97">
          <cell r="C97" t="str">
            <v>준공</v>
          </cell>
          <cell r="D97" t="str">
            <v>재건축</v>
          </cell>
        </row>
        <row r="98">
          <cell r="C98" t="str">
            <v>준공</v>
          </cell>
          <cell r="D98" t="str">
            <v>재건축</v>
          </cell>
        </row>
        <row r="99">
          <cell r="C99" t="str">
            <v>준공</v>
          </cell>
          <cell r="D99" t="str">
            <v>주거환경개선</v>
          </cell>
        </row>
        <row r="100">
          <cell r="C100" t="str">
            <v>준공</v>
          </cell>
          <cell r="D100" t="str">
            <v>주거환경개선</v>
          </cell>
        </row>
        <row r="101">
          <cell r="C101" t="str">
            <v>준공</v>
          </cell>
          <cell r="D101" t="str">
            <v>주거환경개선</v>
          </cell>
        </row>
        <row r="102">
          <cell r="C102" t="str">
            <v>준공</v>
          </cell>
          <cell r="D102" t="str">
            <v>주거환경개선</v>
          </cell>
        </row>
        <row r="103">
          <cell r="C103" t="str">
            <v>예정구역</v>
          </cell>
          <cell r="D103" t="str">
            <v>재건축</v>
          </cell>
        </row>
        <row r="104">
          <cell r="C104" t="str">
            <v>예정구역</v>
          </cell>
          <cell r="D104" t="str">
            <v>재건축</v>
          </cell>
        </row>
        <row r="105">
          <cell r="C105" t="str">
            <v>예정구역</v>
          </cell>
          <cell r="D105" t="str">
            <v>재건축</v>
          </cell>
        </row>
        <row r="106">
          <cell r="C106" t="str">
            <v>예정구역</v>
          </cell>
          <cell r="D106" t="str">
            <v>재건축</v>
          </cell>
        </row>
        <row r="107">
          <cell r="C107" t="str">
            <v>예정구역</v>
          </cell>
          <cell r="D107" t="str">
            <v>재건축</v>
          </cell>
        </row>
        <row r="108">
          <cell r="C108" t="str">
            <v>예정구역</v>
          </cell>
          <cell r="D108" t="str">
            <v>재건축</v>
          </cell>
        </row>
        <row r="109">
          <cell r="C109" t="str">
            <v>예정구역</v>
          </cell>
          <cell r="D109" t="str">
            <v>재건축</v>
          </cell>
        </row>
        <row r="110">
          <cell r="C110" t="str">
            <v>예정구역</v>
          </cell>
          <cell r="D110" t="str">
            <v>재건축</v>
          </cell>
        </row>
        <row r="111">
          <cell r="C111" t="str">
            <v>예정구역</v>
          </cell>
          <cell r="D111" t="str">
            <v>재건축</v>
          </cell>
        </row>
        <row r="112">
          <cell r="C112" t="str">
            <v>예정구역</v>
          </cell>
          <cell r="D112" t="str">
            <v>재건축</v>
          </cell>
        </row>
        <row r="113">
          <cell r="C113" t="str">
            <v>예정구역</v>
          </cell>
          <cell r="D113" t="str">
            <v>재건축</v>
          </cell>
        </row>
        <row r="114">
          <cell r="C114" t="str">
            <v>예정구역</v>
          </cell>
          <cell r="D114" t="str">
            <v>재건축</v>
          </cell>
        </row>
        <row r="115">
          <cell r="C115" t="str">
            <v>예정구역</v>
          </cell>
          <cell r="D115" t="str">
            <v>재건축</v>
          </cell>
        </row>
        <row r="116">
          <cell r="C116" t="str">
            <v>예정구역</v>
          </cell>
          <cell r="D116" t="str">
            <v>재건축</v>
          </cell>
        </row>
        <row r="117">
          <cell r="C117" t="str">
            <v>예정구역</v>
          </cell>
          <cell r="D117" t="str">
            <v>재건축</v>
          </cell>
        </row>
        <row r="118">
          <cell r="C118" t="str">
            <v>예정구역</v>
          </cell>
          <cell r="D118" t="str">
            <v>재건축</v>
          </cell>
        </row>
        <row r="119">
          <cell r="C119" t="str">
            <v>예정구역</v>
          </cell>
          <cell r="D119" t="str">
            <v>재건축</v>
          </cell>
        </row>
        <row r="120">
          <cell r="C120" t="str">
            <v>예정구역</v>
          </cell>
          <cell r="D120" t="str">
            <v>재건축</v>
          </cell>
        </row>
        <row r="121">
          <cell r="C121" t="str">
            <v>예정구역</v>
          </cell>
          <cell r="D121" t="str">
            <v>재건축</v>
          </cell>
        </row>
        <row r="122">
          <cell r="C122" t="str">
            <v>정비구역</v>
          </cell>
          <cell r="D122" t="str">
            <v>재개발</v>
          </cell>
        </row>
        <row r="123">
          <cell r="C123" t="str">
            <v>추진위원회</v>
          </cell>
          <cell r="D123" t="str">
            <v>재건축</v>
          </cell>
        </row>
        <row r="124">
          <cell r="C124" t="str">
            <v>조합설립</v>
          </cell>
          <cell r="D124" t="str">
            <v>재개발</v>
          </cell>
        </row>
        <row r="125">
          <cell r="C125" t="str">
            <v>조합설립</v>
          </cell>
          <cell r="D125" t="str">
            <v>재개발</v>
          </cell>
        </row>
        <row r="126">
          <cell r="C126" t="str">
            <v>조합설립</v>
          </cell>
          <cell r="D126" t="str">
            <v>재개발</v>
          </cell>
        </row>
        <row r="127">
          <cell r="C127" t="str">
            <v>조합설립</v>
          </cell>
          <cell r="D127" t="str">
            <v>재건축</v>
          </cell>
        </row>
        <row r="128">
          <cell r="C128" t="str">
            <v>조합설립</v>
          </cell>
          <cell r="D128" t="str">
            <v>재건축</v>
          </cell>
        </row>
        <row r="129">
          <cell r="C129" t="str">
            <v>사업시행</v>
          </cell>
          <cell r="D129" t="str">
            <v>재개발</v>
          </cell>
        </row>
        <row r="130">
          <cell r="C130" t="str">
            <v>사업시행</v>
          </cell>
          <cell r="D130" t="str">
            <v>재개발</v>
          </cell>
        </row>
        <row r="131">
          <cell r="C131" t="str">
            <v>사업시행</v>
          </cell>
          <cell r="D131" t="str">
            <v>도시환경</v>
          </cell>
        </row>
        <row r="132">
          <cell r="C132" t="str">
            <v>착공</v>
          </cell>
          <cell r="D132" t="str">
            <v>재개발</v>
          </cell>
        </row>
        <row r="133">
          <cell r="C133" t="str">
            <v>착공</v>
          </cell>
          <cell r="D133" t="str">
            <v>재개발</v>
          </cell>
        </row>
        <row r="134">
          <cell r="C134" t="str">
            <v>착공</v>
          </cell>
          <cell r="D134" t="str">
            <v>재건축</v>
          </cell>
        </row>
        <row r="135">
          <cell r="C135" t="str">
            <v>준공</v>
          </cell>
          <cell r="D135" t="str">
            <v>재개발</v>
          </cell>
        </row>
        <row r="136">
          <cell r="C136" t="str">
            <v>준공</v>
          </cell>
          <cell r="D136" t="str">
            <v>재개발</v>
          </cell>
        </row>
        <row r="137">
          <cell r="C137" t="str">
            <v>준공</v>
          </cell>
          <cell r="D137" t="str">
            <v>재건축</v>
          </cell>
        </row>
        <row r="138">
          <cell r="C138" t="str">
            <v>준공</v>
          </cell>
          <cell r="D138" t="str">
            <v>재건축</v>
          </cell>
        </row>
        <row r="139">
          <cell r="C139" t="str">
            <v>준공</v>
          </cell>
          <cell r="D139" t="str">
            <v>재건축</v>
          </cell>
        </row>
        <row r="140">
          <cell r="C140" t="str">
            <v>준공</v>
          </cell>
          <cell r="D140" t="str">
            <v>재건축</v>
          </cell>
        </row>
        <row r="141">
          <cell r="C141" t="str">
            <v>준공</v>
          </cell>
          <cell r="D141" t="str">
            <v>재건축</v>
          </cell>
        </row>
        <row r="142">
          <cell r="C142" t="str">
            <v>준공</v>
          </cell>
          <cell r="D142" t="str">
            <v>재건축</v>
          </cell>
        </row>
        <row r="143">
          <cell r="C143" t="str">
            <v>준공</v>
          </cell>
          <cell r="D143" t="str">
            <v>재개발</v>
          </cell>
        </row>
        <row r="144">
          <cell r="C144" t="str">
            <v>예정구역</v>
          </cell>
          <cell r="D144" t="str">
            <v>재건축</v>
          </cell>
        </row>
        <row r="145">
          <cell r="C145" t="str">
            <v>예정구역</v>
          </cell>
          <cell r="D145" t="str">
            <v>재건축</v>
          </cell>
        </row>
        <row r="146">
          <cell r="C146" t="str">
            <v>예정구역</v>
          </cell>
          <cell r="D146" t="str">
            <v>재건축</v>
          </cell>
        </row>
        <row r="147">
          <cell r="C147" t="str">
            <v>예정구역</v>
          </cell>
          <cell r="D147" t="str">
            <v>재건축</v>
          </cell>
        </row>
        <row r="148">
          <cell r="C148" t="str">
            <v>예정구역</v>
          </cell>
          <cell r="D148" t="str">
            <v>재건축</v>
          </cell>
        </row>
        <row r="149">
          <cell r="C149" t="str">
            <v>예정구역</v>
          </cell>
          <cell r="D149" t="str">
            <v>재건축</v>
          </cell>
        </row>
        <row r="150">
          <cell r="C150" t="str">
            <v>예정구역</v>
          </cell>
          <cell r="D150" t="str">
            <v>재건축</v>
          </cell>
        </row>
        <row r="151">
          <cell r="C151" t="str">
            <v>예정구역</v>
          </cell>
          <cell r="D151" t="str">
            <v>재건축</v>
          </cell>
        </row>
        <row r="152">
          <cell r="C152" t="str">
            <v>예정구역</v>
          </cell>
          <cell r="D152" t="str">
            <v>재건축</v>
          </cell>
        </row>
        <row r="153">
          <cell r="C153" t="str">
            <v>예정구역</v>
          </cell>
          <cell r="D153" t="str">
            <v>재건축</v>
          </cell>
        </row>
        <row r="154">
          <cell r="C154" t="str">
            <v>예정구역</v>
          </cell>
          <cell r="D154" t="str">
            <v>재건축</v>
          </cell>
        </row>
        <row r="155">
          <cell r="C155" t="str">
            <v>예정구역</v>
          </cell>
          <cell r="D155" t="str">
            <v>재건축</v>
          </cell>
        </row>
        <row r="156">
          <cell r="C156" t="str">
            <v>예정구역</v>
          </cell>
          <cell r="D156" t="str">
            <v>재건축</v>
          </cell>
        </row>
        <row r="157">
          <cell r="C157" t="str">
            <v>예정구역</v>
          </cell>
          <cell r="D157" t="str">
            <v>재건축</v>
          </cell>
        </row>
        <row r="158">
          <cell r="C158" t="str">
            <v>예정구역</v>
          </cell>
          <cell r="D158" t="str">
            <v>재건축</v>
          </cell>
        </row>
        <row r="159">
          <cell r="C159" t="str">
            <v>예정구역</v>
          </cell>
          <cell r="D159" t="str">
            <v>재건축</v>
          </cell>
        </row>
        <row r="160">
          <cell r="C160" t="str">
            <v>추진위원회</v>
          </cell>
          <cell r="D160" t="str">
            <v>재건축</v>
          </cell>
        </row>
        <row r="161">
          <cell r="C161" t="str">
            <v>추진위원회</v>
          </cell>
          <cell r="D161" t="str">
            <v>재건축</v>
          </cell>
        </row>
        <row r="162">
          <cell r="C162" t="str">
            <v>추진위원회</v>
          </cell>
          <cell r="D162" t="str">
            <v>재건축</v>
          </cell>
        </row>
        <row r="163">
          <cell r="C163" t="str">
            <v>조합설립</v>
          </cell>
          <cell r="D163" t="str">
            <v>재건축</v>
          </cell>
        </row>
        <row r="164">
          <cell r="C164" t="str">
            <v>조합설립</v>
          </cell>
          <cell r="D164" t="str">
            <v>재건축</v>
          </cell>
        </row>
        <row r="165">
          <cell r="C165" t="str">
            <v>조합설립</v>
          </cell>
          <cell r="D165" t="str">
            <v>재건축</v>
          </cell>
        </row>
        <row r="166">
          <cell r="C166" t="str">
            <v>사업시행</v>
          </cell>
          <cell r="D166" t="str">
            <v>재건축</v>
          </cell>
        </row>
        <row r="167">
          <cell r="C167" t="str">
            <v>사업시행</v>
          </cell>
          <cell r="D167" t="str">
            <v>재건축</v>
          </cell>
        </row>
        <row r="168">
          <cell r="C168" t="str">
            <v>관리처분</v>
          </cell>
          <cell r="D168" t="str">
            <v>재건축</v>
          </cell>
        </row>
        <row r="169">
          <cell r="C169" t="str">
            <v>관리처분</v>
          </cell>
          <cell r="D169" t="str">
            <v>재건축</v>
          </cell>
        </row>
        <row r="170">
          <cell r="C170" t="str">
            <v>관리처분</v>
          </cell>
          <cell r="D170" t="str">
            <v>재건축</v>
          </cell>
        </row>
        <row r="171">
          <cell r="C171" t="str">
            <v>착공</v>
          </cell>
          <cell r="D171" t="str">
            <v>재건축</v>
          </cell>
        </row>
        <row r="172">
          <cell r="C172" t="str">
            <v>착공</v>
          </cell>
          <cell r="D172" t="str">
            <v>재건축</v>
          </cell>
        </row>
        <row r="173">
          <cell r="C173" t="str">
            <v>착공</v>
          </cell>
          <cell r="D173" t="str">
            <v>재건축</v>
          </cell>
        </row>
        <row r="174">
          <cell r="C174" t="str">
            <v>착공</v>
          </cell>
          <cell r="D174" t="str">
            <v>재건축</v>
          </cell>
        </row>
        <row r="175">
          <cell r="C175" t="str">
            <v>준공</v>
          </cell>
          <cell r="D175" t="str">
            <v>재건축</v>
          </cell>
        </row>
        <row r="176">
          <cell r="C176" t="str">
            <v>준공</v>
          </cell>
          <cell r="D176" t="str">
            <v>재건축</v>
          </cell>
        </row>
        <row r="177">
          <cell r="C177" t="str">
            <v>준공</v>
          </cell>
          <cell r="D177" t="str">
            <v>재건축</v>
          </cell>
        </row>
        <row r="178">
          <cell r="C178" t="str">
            <v>준공</v>
          </cell>
          <cell r="D178" t="str">
            <v>재건축</v>
          </cell>
        </row>
        <row r="179">
          <cell r="C179" t="str">
            <v>준공</v>
          </cell>
          <cell r="D179" t="str">
            <v>재건축</v>
          </cell>
        </row>
        <row r="180">
          <cell r="C180" t="str">
            <v>준공</v>
          </cell>
          <cell r="D180" t="str">
            <v>재건축</v>
          </cell>
        </row>
        <row r="181">
          <cell r="C181" t="str">
            <v>준공</v>
          </cell>
          <cell r="D181" t="str">
            <v>재건축</v>
          </cell>
        </row>
        <row r="182">
          <cell r="C182" t="str">
            <v>준공</v>
          </cell>
          <cell r="D182" t="str">
            <v>재건축</v>
          </cell>
        </row>
        <row r="183">
          <cell r="C183" t="str">
            <v>준공</v>
          </cell>
          <cell r="D183" t="str">
            <v>재건축</v>
          </cell>
        </row>
        <row r="184">
          <cell r="C184" t="str">
            <v>준공</v>
          </cell>
          <cell r="D184" t="str">
            <v>재건축</v>
          </cell>
        </row>
        <row r="185">
          <cell r="C185" t="str">
            <v>준공</v>
          </cell>
          <cell r="D185" t="str">
            <v>재건축</v>
          </cell>
        </row>
        <row r="186">
          <cell r="C186" t="str">
            <v>예정구역</v>
          </cell>
          <cell r="D186" t="str">
            <v>재건축</v>
          </cell>
        </row>
        <row r="187">
          <cell r="C187" t="str">
            <v>조합설립</v>
          </cell>
          <cell r="D187" t="str">
            <v>재개발</v>
          </cell>
        </row>
        <row r="188">
          <cell r="C188" t="str">
            <v>조합설립</v>
          </cell>
          <cell r="D188" t="str">
            <v>재개발</v>
          </cell>
        </row>
        <row r="189">
          <cell r="C189" t="str">
            <v>조합설립</v>
          </cell>
          <cell r="D189" t="str">
            <v>재건축</v>
          </cell>
        </row>
        <row r="190">
          <cell r="C190" t="str">
            <v>조합설립</v>
          </cell>
          <cell r="D190" t="str">
            <v>재건축</v>
          </cell>
        </row>
        <row r="191">
          <cell r="C191" t="str">
            <v>조합설립</v>
          </cell>
          <cell r="D191" t="str">
            <v>재건축</v>
          </cell>
        </row>
        <row r="192">
          <cell r="C192" t="str">
            <v>사업시행</v>
          </cell>
          <cell r="D192" t="str">
            <v>재개발</v>
          </cell>
        </row>
        <row r="193">
          <cell r="C193" t="str">
            <v>사업시행</v>
          </cell>
          <cell r="D193" t="str">
            <v>재개발</v>
          </cell>
        </row>
        <row r="194">
          <cell r="C194" t="str">
            <v>사업시행</v>
          </cell>
          <cell r="D194" t="str">
            <v>재개발</v>
          </cell>
        </row>
        <row r="195">
          <cell r="C195" t="str">
            <v>사업시행</v>
          </cell>
          <cell r="D195" t="str">
            <v>재개발</v>
          </cell>
        </row>
        <row r="196">
          <cell r="C196" t="str">
            <v>사업시행</v>
          </cell>
          <cell r="D196" t="str">
            <v>주거환경개선</v>
          </cell>
        </row>
        <row r="197">
          <cell r="C197" t="str">
            <v>관리처분</v>
          </cell>
          <cell r="D197" t="str">
            <v>재개발</v>
          </cell>
        </row>
        <row r="198">
          <cell r="C198" t="str">
            <v>관리처분</v>
          </cell>
          <cell r="D198" t="str">
            <v>재개발</v>
          </cell>
        </row>
        <row r="199">
          <cell r="C199" t="str">
            <v>관리처분</v>
          </cell>
          <cell r="D199" t="str">
            <v>재건축</v>
          </cell>
        </row>
        <row r="200">
          <cell r="C200" t="str">
            <v>관리처분</v>
          </cell>
          <cell r="D200" t="str">
            <v>재건축</v>
          </cell>
        </row>
        <row r="201">
          <cell r="C201" t="str">
            <v>착공</v>
          </cell>
          <cell r="D201" t="str">
            <v>재개발</v>
          </cell>
        </row>
        <row r="202">
          <cell r="C202" t="str">
            <v>착공</v>
          </cell>
          <cell r="D202" t="str">
            <v>재개발</v>
          </cell>
        </row>
        <row r="203">
          <cell r="C203" t="str">
            <v>착공</v>
          </cell>
          <cell r="D203" t="str">
            <v>재개발</v>
          </cell>
        </row>
        <row r="204">
          <cell r="C204" t="str">
            <v>착공</v>
          </cell>
          <cell r="D204" t="str">
            <v>재개발</v>
          </cell>
        </row>
        <row r="205">
          <cell r="C205" t="str">
            <v>착공</v>
          </cell>
          <cell r="D205" t="str">
            <v>재개발</v>
          </cell>
        </row>
        <row r="206">
          <cell r="C206" t="str">
            <v>착공</v>
          </cell>
          <cell r="D206" t="str">
            <v>재개발</v>
          </cell>
        </row>
        <row r="207">
          <cell r="C207" t="str">
            <v>착공</v>
          </cell>
          <cell r="D207" t="str">
            <v>재건축</v>
          </cell>
        </row>
        <row r="208">
          <cell r="C208" t="str">
            <v>착공</v>
          </cell>
          <cell r="D208" t="str">
            <v>재건축</v>
          </cell>
        </row>
        <row r="209">
          <cell r="C209" t="str">
            <v>준공</v>
          </cell>
          <cell r="D209" t="str">
            <v>재개발</v>
          </cell>
        </row>
        <row r="210">
          <cell r="C210" t="str">
            <v>준공</v>
          </cell>
          <cell r="D210" t="str">
            <v>재건축</v>
          </cell>
        </row>
        <row r="211">
          <cell r="C211" t="str">
            <v>준공</v>
          </cell>
          <cell r="D211" t="str">
            <v>재건축</v>
          </cell>
        </row>
        <row r="212">
          <cell r="C212" t="str">
            <v>준공</v>
          </cell>
          <cell r="D212" t="str">
            <v>재건축</v>
          </cell>
        </row>
        <row r="213">
          <cell r="C213" t="str">
            <v>준공</v>
          </cell>
          <cell r="D213" t="str">
            <v>재건축</v>
          </cell>
        </row>
        <row r="214">
          <cell r="C214" t="str">
            <v>준공</v>
          </cell>
          <cell r="D214" t="str">
            <v>재건축</v>
          </cell>
        </row>
        <row r="215">
          <cell r="C215" t="str">
            <v>준공</v>
          </cell>
          <cell r="D215" t="str">
            <v>재건축</v>
          </cell>
        </row>
        <row r="216">
          <cell r="C216" t="str">
            <v>준공</v>
          </cell>
          <cell r="D216" t="str">
            <v>재건축</v>
          </cell>
        </row>
        <row r="217">
          <cell r="C217" t="str">
            <v>준공</v>
          </cell>
          <cell r="D217" t="str">
            <v>재건축</v>
          </cell>
        </row>
        <row r="218">
          <cell r="C218" t="str">
            <v>준공</v>
          </cell>
          <cell r="D218" t="str">
            <v>재건축</v>
          </cell>
        </row>
        <row r="219">
          <cell r="C219" t="str">
            <v>예정구역</v>
          </cell>
          <cell r="D219" t="str">
            <v>재개발</v>
          </cell>
        </row>
        <row r="220">
          <cell r="C220" t="str">
            <v>예정구역</v>
          </cell>
          <cell r="D220" t="str">
            <v>재개발</v>
          </cell>
        </row>
        <row r="221">
          <cell r="C221" t="str">
            <v>예정구역</v>
          </cell>
          <cell r="D221" t="str">
            <v>재개발</v>
          </cell>
        </row>
        <row r="222">
          <cell r="C222" t="str">
            <v>예정구역</v>
          </cell>
          <cell r="D222" t="str">
            <v>재개발</v>
          </cell>
        </row>
        <row r="223">
          <cell r="C223" t="str">
            <v>예정구역</v>
          </cell>
          <cell r="D223" t="str">
            <v>재개발</v>
          </cell>
        </row>
        <row r="224">
          <cell r="C224" t="str">
            <v>예정구역</v>
          </cell>
          <cell r="D224" t="str">
            <v>재개발</v>
          </cell>
        </row>
        <row r="225">
          <cell r="C225" t="str">
            <v>예정구역</v>
          </cell>
          <cell r="D225" t="str">
            <v>재개발</v>
          </cell>
        </row>
        <row r="226">
          <cell r="C226" t="str">
            <v>예정구역</v>
          </cell>
          <cell r="D226" t="str">
            <v>재개발</v>
          </cell>
        </row>
        <row r="227">
          <cell r="C227" t="str">
            <v>예정구역</v>
          </cell>
          <cell r="D227" t="str">
            <v>재개발</v>
          </cell>
        </row>
        <row r="228">
          <cell r="C228" t="str">
            <v>예정구역</v>
          </cell>
          <cell r="D228" t="str">
            <v>재개발</v>
          </cell>
        </row>
        <row r="229">
          <cell r="C229" t="str">
            <v>예정구역</v>
          </cell>
          <cell r="D229" t="str">
            <v>도시환경</v>
          </cell>
        </row>
        <row r="230">
          <cell r="C230" t="str">
            <v>예정구역</v>
          </cell>
          <cell r="D230" t="str">
            <v>도시환경</v>
          </cell>
        </row>
        <row r="231">
          <cell r="C231" t="str">
            <v>예정구역</v>
          </cell>
          <cell r="D231" t="str">
            <v>도시환경</v>
          </cell>
        </row>
        <row r="232">
          <cell r="C232" t="str">
            <v>추진위원회</v>
          </cell>
          <cell r="D232" t="str">
            <v>재건축</v>
          </cell>
        </row>
        <row r="233">
          <cell r="C233" t="str">
            <v>조합설립</v>
          </cell>
          <cell r="D233" t="str">
            <v>재건축</v>
          </cell>
        </row>
        <row r="234">
          <cell r="C234" t="str">
            <v>사업시행</v>
          </cell>
          <cell r="D234" t="str">
            <v>재건축</v>
          </cell>
        </row>
        <row r="235">
          <cell r="C235" t="str">
            <v>관리처분</v>
          </cell>
          <cell r="D235" t="str">
            <v>재건축</v>
          </cell>
        </row>
        <row r="236">
          <cell r="C236" t="str">
            <v>관리처분</v>
          </cell>
          <cell r="D236" t="str">
            <v>재개발</v>
          </cell>
        </row>
        <row r="237">
          <cell r="C237" t="str">
            <v>착공</v>
          </cell>
          <cell r="D237" t="str">
            <v>주거환경개선</v>
          </cell>
        </row>
        <row r="238">
          <cell r="C238" t="str">
            <v>준공</v>
          </cell>
          <cell r="D238" t="str">
            <v>재건축</v>
          </cell>
        </row>
        <row r="239">
          <cell r="C239" t="str">
            <v>준공</v>
          </cell>
          <cell r="D239" t="str">
            <v>재건축</v>
          </cell>
        </row>
        <row r="240">
          <cell r="C240" t="str">
            <v>준공</v>
          </cell>
          <cell r="D240" t="str">
            <v>재건축</v>
          </cell>
        </row>
        <row r="241">
          <cell r="C241" t="str">
            <v>준공</v>
          </cell>
          <cell r="D241" t="str">
            <v>재건축</v>
          </cell>
        </row>
        <row r="242">
          <cell r="C242" t="str">
            <v>준공</v>
          </cell>
          <cell r="D242" t="str">
            <v>주거환경개선</v>
          </cell>
        </row>
        <row r="243">
          <cell r="C243" t="str">
            <v>준공</v>
          </cell>
          <cell r="D243" t="str">
            <v>주거환경개선</v>
          </cell>
        </row>
        <row r="244">
          <cell r="C244" t="str">
            <v>예정구역</v>
          </cell>
          <cell r="D244" t="str">
            <v>재개발</v>
          </cell>
        </row>
        <row r="245">
          <cell r="C245" t="str">
            <v>예정구역</v>
          </cell>
          <cell r="D245" t="str">
            <v>재개발</v>
          </cell>
        </row>
        <row r="246">
          <cell r="C246" t="str">
            <v>예정구역</v>
          </cell>
          <cell r="D246" t="str">
            <v>재개발</v>
          </cell>
        </row>
        <row r="247">
          <cell r="C247" t="str">
            <v>예정구역</v>
          </cell>
          <cell r="D247" t="str">
            <v>재개발</v>
          </cell>
        </row>
        <row r="248">
          <cell r="C248" t="str">
            <v>예정구역</v>
          </cell>
          <cell r="D248" t="str">
            <v>재개발</v>
          </cell>
        </row>
        <row r="249">
          <cell r="C249" t="str">
            <v>예정구역</v>
          </cell>
          <cell r="D249" t="str">
            <v>재개발</v>
          </cell>
        </row>
        <row r="250">
          <cell r="C250" t="str">
            <v>예정구역</v>
          </cell>
          <cell r="D250" t="str">
            <v>재개발</v>
          </cell>
        </row>
        <row r="251">
          <cell r="C251" t="str">
            <v>예정구역</v>
          </cell>
          <cell r="D251" t="str">
            <v>재건축</v>
          </cell>
        </row>
        <row r="252">
          <cell r="C252" t="str">
            <v>정비구역</v>
          </cell>
          <cell r="D252" t="str">
            <v>재건축</v>
          </cell>
        </row>
        <row r="253">
          <cell r="C253" t="str">
            <v>조합설립</v>
          </cell>
          <cell r="D253" t="str">
            <v>재건축</v>
          </cell>
        </row>
        <row r="254">
          <cell r="C254" t="str">
            <v>착공</v>
          </cell>
          <cell r="D254" t="str">
            <v>재개발</v>
          </cell>
        </row>
        <row r="255">
          <cell r="C255" t="str">
            <v>준공</v>
          </cell>
          <cell r="D255" t="str">
            <v>주거환경개선</v>
          </cell>
        </row>
        <row r="256">
          <cell r="C256" t="str">
            <v>정비구역</v>
          </cell>
          <cell r="D256" t="str">
            <v>주거환경개선</v>
          </cell>
        </row>
        <row r="257">
          <cell r="C257" t="str">
            <v>준공</v>
          </cell>
          <cell r="D257" t="str">
            <v>주거환경관리</v>
          </cell>
        </row>
        <row r="258">
          <cell r="C258" t="str">
            <v>사업시행</v>
          </cell>
          <cell r="D258" t="str">
            <v>재건축</v>
          </cell>
        </row>
        <row r="259">
          <cell r="C259" t="str">
            <v>사업시행</v>
          </cell>
          <cell r="D259" t="str">
            <v>재건축</v>
          </cell>
        </row>
        <row r="260">
          <cell r="C260" t="str">
            <v>착공</v>
          </cell>
          <cell r="D260" t="str">
            <v>재건축</v>
          </cell>
        </row>
        <row r="261">
          <cell r="C261" t="str">
            <v>착공</v>
          </cell>
          <cell r="D261" t="str">
            <v>재건축</v>
          </cell>
        </row>
        <row r="262">
          <cell r="C262" t="str">
            <v>준공</v>
          </cell>
          <cell r="D262" t="str">
            <v>재개발</v>
          </cell>
        </row>
        <row r="263">
          <cell r="C263" t="str">
            <v>준공</v>
          </cell>
          <cell r="D263" t="str">
            <v>재건축</v>
          </cell>
        </row>
        <row r="264">
          <cell r="C264" t="str">
            <v>준공</v>
          </cell>
          <cell r="D264" t="str">
            <v>재건축</v>
          </cell>
        </row>
        <row r="265">
          <cell r="C265" t="str">
            <v>준공</v>
          </cell>
          <cell r="D265" t="str">
            <v>재건축</v>
          </cell>
        </row>
        <row r="266">
          <cell r="C266" t="str">
            <v>준공</v>
          </cell>
          <cell r="D266" t="str">
            <v>재건축</v>
          </cell>
        </row>
        <row r="267">
          <cell r="C267" t="str">
            <v>준공</v>
          </cell>
          <cell r="D267" t="str">
            <v>재건축</v>
          </cell>
        </row>
        <row r="268">
          <cell r="C268" t="str">
            <v>준공</v>
          </cell>
          <cell r="D268" t="str">
            <v>재건축</v>
          </cell>
        </row>
        <row r="269">
          <cell r="C269" t="str">
            <v>준공</v>
          </cell>
          <cell r="D269" t="str">
            <v>주거환경개선</v>
          </cell>
        </row>
        <row r="270">
          <cell r="C270" t="str">
            <v>준공</v>
          </cell>
          <cell r="D270" t="str">
            <v>주거환경개선</v>
          </cell>
        </row>
        <row r="271">
          <cell r="C271" t="str">
            <v>준공</v>
          </cell>
          <cell r="D271" t="str">
            <v>주거환경개선</v>
          </cell>
        </row>
        <row r="272">
          <cell r="C272" t="str">
            <v>조합설립</v>
          </cell>
          <cell r="D272" t="str">
            <v>도시환경</v>
          </cell>
        </row>
        <row r="273">
          <cell r="C273" t="str">
            <v>준공</v>
          </cell>
          <cell r="D273" t="str">
            <v>재건축</v>
          </cell>
        </row>
        <row r="274">
          <cell r="C274" t="str">
            <v>사업시행</v>
          </cell>
          <cell r="D274" t="str">
            <v>도시환경</v>
          </cell>
        </row>
        <row r="275">
          <cell r="C275" t="str">
            <v>착공</v>
          </cell>
          <cell r="D275" t="str">
            <v>주거환경관리</v>
          </cell>
        </row>
        <row r="276">
          <cell r="C276" t="str">
            <v>조합설립</v>
          </cell>
          <cell r="D276" t="str">
            <v>재개발</v>
          </cell>
        </row>
        <row r="277">
          <cell r="C277" t="str">
            <v>추진위원회</v>
          </cell>
          <cell r="D277" t="str">
            <v>재개발</v>
          </cell>
        </row>
        <row r="278">
          <cell r="C278" t="str">
            <v>추진위원회</v>
          </cell>
          <cell r="D278" t="str">
            <v>재건축</v>
          </cell>
        </row>
        <row r="279">
          <cell r="C279" t="str">
            <v>추진위원회</v>
          </cell>
          <cell r="D279" t="str">
            <v>재개발</v>
          </cell>
        </row>
        <row r="280">
          <cell r="C280" t="str">
            <v>추진위원회</v>
          </cell>
          <cell r="D280" t="str">
            <v>도시환경</v>
          </cell>
        </row>
        <row r="281">
          <cell r="C281" t="str">
            <v>조합설립</v>
          </cell>
          <cell r="D281" t="str">
            <v>재개발</v>
          </cell>
        </row>
        <row r="282">
          <cell r="C282" t="str">
            <v>조합설립</v>
          </cell>
          <cell r="D282" t="str">
            <v>재개발</v>
          </cell>
        </row>
        <row r="283">
          <cell r="C283" t="str">
            <v>조합설립</v>
          </cell>
          <cell r="D283" t="str">
            <v>도시환경</v>
          </cell>
        </row>
        <row r="284">
          <cell r="C284" t="str">
            <v>사업시행</v>
          </cell>
          <cell r="D284" t="str">
            <v>재개발</v>
          </cell>
        </row>
        <row r="285">
          <cell r="C285" t="str">
            <v>관리처분</v>
          </cell>
          <cell r="D285" t="str">
            <v>재개발</v>
          </cell>
        </row>
        <row r="286">
          <cell r="C286" t="str">
            <v>관리처분</v>
          </cell>
          <cell r="D286" t="str">
            <v>재개발</v>
          </cell>
        </row>
        <row r="287">
          <cell r="C287" t="str">
            <v>관리처분</v>
          </cell>
          <cell r="D287" t="str">
            <v>재개발</v>
          </cell>
        </row>
        <row r="288">
          <cell r="C288" t="str">
            <v>착공</v>
          </cell>
          <cell r="D288" t="str">
            <v>재건축</v>
          </cell>
        </row>
        <row r="289">
          <cell r="C289" t="str">
            <v>준공</v>
          </cell>
          <cell r="D289" t="str">
            <v>도시환경</v>
          </cell>
        </row>
        <row r="290">
          <cell r="C290" t="str">
            <v>준공</v>
          </cell>
          <cell r="D290" t="str">
            <v>재건축</v>
          </cell>
        </row>
        <row r="291">
          <cell r="C291" t="str">
            <v>준공</v>
          </cell>
          <cell r="D291" t="str">
            <v>재건축</v>
          </cell>
        </row>
        <row r="292">
          <cell r="C292" t="str">
            <v>준공</v>
          </cell>
          <cell r="D292" t="str">
            <v>재건축</v>
          </cell>
        </row>
        <row r="293">
          <cell r="C293" t="str">
            <v>준공</v>
          </cell>
          <cell r="D293" t="str">
            <v>재건축</v>
          </cell>
        </row>
        <row r="294">
          <cell r="C294" t="str">
            <v>관리처분</v>
          </cell>
          <cell r="D294" t="str">
            <v>재개발</v>
          </cell>
        </row>
        <row r="295">
          <cell r="C295" t="str">
            <v>정비구역</v>
          </cell>
          <cell r="D295" t="str">
            <v>재건축</v>
          </cell>
        </row>
        <row r="296">
          <cell r="C296" t="str">
            <v>추진위원회</v>
          </cell>
          <cell r="D296" t="str">
            <v>재건축</v>
          </cell>
        </row>
        <row r="297">
          <cell r="C297" t="str">
            <v>추진위원회</v>
          </cell>
          <cell r="D297" t="str">
            <v>재건축</v>
          </cell>
        </row>
        <row r="298">
          <cell r="C298" t="str">
            <v>조합설립</v>
          </cell>
          <cell r="D298" t="str">
            <v>재개발</v>
          </cell>
        </row>
        <row r="299">
          <cell r="C299" t="str">
            <v>조합설립</v>
          </cell>
          <cell r="D299" t="str">
            <v>재건축</v>
          </cell>
        </row>
        <row r="300">
          <cell r="C300" t="str">
            <v>착공</v>
          </cell>
          <cell r="D300" t="str">
            <v>재건축</v>
          </cell>
        </row>
        <row r="301">
          <cell r="C301" t="str">
            <v>착공</v>
          </cell>
          <cell r="D301" t="str">
            <v>재건축</v>
          </cell>
        </row>
        <row r="302">
          <cell r="C302" t="str">
            <v>착공</v>
          </cell>
          <cell r="D302" t="str">
            <v>재건축</v>
          </cell>
        </row>
        <row r="303">
          <cell r="C303" t="str">
            <v>착공</v>
          </cell>
          <cell r="D303" t="str">
            <v>재건축</v>
          </cell>
        </row>
        <row r="304">
          <cell r="C304" t="str">
            <v>준공</v>
          </cell>
          <cell r="D304" t="str">
            <v>재건축</v>
          </cell>
        </row>
        <row r="305">
          <cell r="C305" t="str">
            <v>예정구역</v>
          </cell>
          <cell r="D305" t="str">
            <v>재개발</v>
          </cell>
        </row>
        <row r="306">
          <cell r="C306" t="str">
            <v>예정구역</v>
          </cell>
          <cell r="D306" t="str">
            <v>재개발</v>
          </cell>
        </row>
        <row r="307">
          <cell r="C307" t="str">
            <v>예정구역</v>
          </cell>
          <cell r="D307" t="str">
            <v>재개발</v>
          </cell>
        </row>
        <row r="308">
          <cell r="C308" t="str">
            <v>예정구역</v>
          </cell>
          <cell r="D308" t="str">
            <v>재개발</v>
          </cell>
        </row>
        <row r="309">
          <cell r="C309" t="str">
            <v>예정구역</v>
          </cell>
          <cell r="D309" t="str">
            <v>재개발</v>
          </cell>
        </row>
        <row r="310">
          <cell r="C310" t="str">
            <v>예정구역</v>
          </cell>
          <cell r="D310" t="str">
            <v>재개발</v>
          </cell>
        </row>
        <row r="311">
          <cell r="C311" t="str">
            <v>예정구역</v>
          </cell>
          <cell r="D311" t="str">
            <v>재개발</v>
          </cell>
        </row>
        <row r="312">
          <cell r="C312" t="str">
            <v>예정구역</v>
          </cell>
          <cell r="D312" t="str">
            <v>재개발</v>
          </cell>
        </row>
        <row r="313">
          <cell r="C313" t="str">
            <v>예정구역</v>
          </cell>
          <cell r="D313" t="str">
            <v>재개발</v>
          </cell>
        </row>
        <row r="314">
          <cell r="C314" t="str">
            <v>예정구역</v>
          </cell>
          <cell r="D314" t="str">
            <v>재개발</v>
          </cell>
        </row>
        <row r="315">
          <cell r="C315" t="str">
            <v>예정구역</v>
          </cell>
          <cell r="D315" t="str">
            <v>재개발</v>
          </cell>
        </row>
        <row r="316">
          <cell r="C316" t="str">
            <v>예정구역</v>
          </cell>
          <cell r="D316" t="str">
            <v>재개발</v>
          </cell>
        </row>
        <row r="317">
          <cell r="C317" t="str">
            <v>예정구역</v>
          </cell>
          <cell r="D317" t="str">
            <v>재개발</v>
          </cell>
        </row>
        <row r="318">
          <cell r="C318" t="str">
            <v>예정구역</v>
          </cell>
          <cell r="D318" t="str">
            <v>재개발</v>
          </cell>
        </row>
        <row r="319">
          <cell r="C319" t="str">
            <v>예정구역</v>
          </cell>
          <cell r="D319" t="str">
            <v>재개발</v>
          </cell>
        </row>
        <row r="320">
          <cell r="C320" t="str">
            <v>예정구역</v>
          </cell>
          <cell r="D320" t="str">
            <v>재개발</v>
          </cell>
        </row>
        <row r="321">
          <cell r="C321" t="str">
            <v>예정구역</v>
          </cell>
          <cell r="D321" t="str">
            <v>재개발</v>
          </cell>
        </row>
        <row r="322">
          <cell r="C322" t="str">
            <v>예정구역</v>
          </cell>
          <cell r="D322" t="str">
            <v>재개발</v>
          </cell>
        </row>
        <row r="323">
          <cell r="C323" t="str">
            <v>예정구역</v>
          </cell>
          <cell r="D323" t="str">
            <v>재개발</v>
          </cell>
        </row>
        <row r="324">
          <cell r="C324" t="str">
            <v>예정구역</v>
          </cell>
          <cell r="D324" t="str">
            <v>재건축</v>
          </cell>
        </row>
        <row r="325">
          <cell r="C325" t="str">
            <v>예정구역</v>
          </cell>
          <cell r="D325" t="str">
            <v>재건축</v>
          </cell>
        </row>
        <row r="326">
          <cell r="C326" t="str">
            <v>추진위원회</v>
          </cell>
          <cell r="D326" t="str">
            <v>재건축</v>
          </cell>
        </row>
        <row r="327">
          <cell r="C327" t="str">
            <v>추진위원회</v>
          </cell>
          <cell r="D327" t="str">
            <v>재건축</v>
          </cell>
        </row>
        <row r="328">
          <cell r="C328" t="str">
            <v>조합설립</v>
          </cell>
          <cell r="D328" t="str">
            <v>재건축</v>
          </cell>
        </row>
        <row r="329">
          <cell r="C329" t="str">
            <v>착공</v>
          </cell>
          <cell r="D329" t="str">
            <v>재건축</v>
          </cell>
        </row>
        <row r="330">
          <cell r="C330" t="str">
            <v>관리처분</v>
          </cell>
          <cell r="D330" t="str">
            <v>재건축</v>
          </cell>
        </row>
        <row r="331">
          <cell r="C331" t="str">
            <v>준공</v>
          </cell>
          <cell r="D331" t="str">
            <v>재건축</v>
          </cell>
        </row>
        <row r="332">
          <cell r="C332" t="str">
            <v>준공</v>
          </cell>
          <cell r="D332" t="str">
            <v>재건축</v>
          </cell>
        </row>
        <row r="333">
          <cell r="C333" t="str">
            <v>준공</v>
          </cell>
          <cell r="D333" t="str">
            <v>재건축</v>
          </cell>
        </row>
        <row r="334">
          <cell r="C334" t="str">
            <v>추진위원회</v>
          </cell>
          <cell r="D334" t="str">
            <v>재개발</v>
          </cell>
        </row>
        <row r="335">
          <cell r="C335" t="str">
            <v>사업시행</v>
          </cell>
          <cell r="D335" t="str">
            <v>재개발</v>
          </cell>
        </row>
        <row r="336">
          <cell r="C336" t="str">
            <v>사업시행</v>
          </cell>
          <cell r="D336" t="str">
            <v>재개발</v>
          </cell>
        </row>
        <row r="337">
          <cell r="C337" t="str">
            <v>관리처분</v>
          </cell>
          <cell r="D337" t="str">
            <v>재개발</v>
          </cell>
        </row>
        <row r="338">
          <cell r="C338" t="str">
            <v>관리처분</v>
          </cell>
          <cell r="D338" t="str">
            <v>재개발</v>
          </cell>
        </row>
        <row r="339">
          <cell r="C339" t="str">
            <v>관리처분</v>
          </cell>
          <cell r="D339" t="str">
            <v>재개발</v>
          </cell>
        </row>
        <row r="340">
          <cell r="C340" t="str">
            <v>착공</v>
          </cell>
          <cell r="D340" t="str">
            <v>재개발</v>
          </cell>
        </row>
        <row r="341">
          <cell r="C341" t="str">
            <v>착공</v>
          </cell>
          <cell r="D341" t="str">
            <v>재개발</v>
          </cell>
        </row>
        <row r="342">
          <cell r="C342" t="str">
            <v>착공</v>
          </cell>
          <cell r="D342" t="str">
            <v>재개발</v>
          </cell>
        </row>
        <row r="343">
          <cell r="C343" t="str">
            <v>착공</v>
          </cell>
          <cell r="D343" t="str">
            <v>재건축</v>
          </cell>
        </row>
        <row r="344">
          <cell r="C344" t="str">
            <v>준공</v>
          </cell>
          <cell r="D344" t="str">
            <v>주거환경개선</v>
          </cell>
        </row>
        <row r="345">
          <cell r="C345" t="str">
            <v>정비구역</v>
          </cell>
          <cell r="D345" t="str">
            <v>주거환경개선</v>
          </cell>
        </row>
        <row r="346">
          <cell r="C346" t="str">
            <v>조합설립</v>
          </cell>
          <cell r="D346" t="str">
            <v>재건축</v>
          </cell>
        </row>
        <row r="347">
          <cell r="C347" t="str">
            <v>조합설립</v>
          </cell>
          <cell r="D347" t="str">
            <v>재건축</v>
          </cell>
        </row>
        <row r="348">
          <cell r="C348" t="str">
            <v>준공</v>
          </cell>
          <cell r="D348" t="str">
            <v>주거환경개선</v>
          </cell>
        </row>
        <row r="349">
          <cell r="C349" t="str">
            <v>준공</v>
          </cell>
          <cell r="D349" t="str">
            <v>주거환경개선</v>
          </cell>
        </row>
        <row r="350">
          <cell r="C350" t="str">
            <v>준공</v>
          </cell>
          <cell r="D350" t="str">
            <v>주거환경개선</v>
          </cell>
        </row>
        <row r="351">
          <cell r="C351" t="str">
            <v>예정구역</v>
          </cell>
          <cell r="D351" t="str">
            <v>재개발</v>
          </cell>
        </row>
        <row r="352">
          <cell r="C352" t="str">
            <v>예정구역</v>
          </cell>
          <cell r="D352" t="str">
            <v>재건축</v>
          </cell>
        </row>
        <row r="353">
          <cell r="C353" t="str">
            <v>조합설립</v>
          </cell>
          <cell r="D353" t="str">
            <v>재개발</v>
          </cell>
        </row>
        <row r="354">
          <cell r="C354" t="str">
            <v>조합설립</v>
          </cell>
          <cell r="D354" t="str">
            <v>재개발</v>
          </cell>
        </row>
        <row r="355">
          <cell r="C355" t="str">
            <v>조합설립</v>
          </cell>
          <cell r="D355" t="str">
            <v>재건축</v>
          </cell>
        </row>
        <row r="356">
          <cell r="C356" t="str">
            <v>사업시행</v>
          </cell>
          <cell r="D356" t="str">
            <v>재개발</v>
          </cell>
        </row>
        <row r="357">
          <cell r="C357" t="str">
            <v>관리처분</v>
          </cell>
          <cell r="D357" t="str">
            <v>재건축</v>
          </cell>
        </row>
        <row r="358">
          <cell r="C358" t="str">
            <v>준공</v>
          </cell>
          <cell r="D358" t="str">
            <v>도시환경</v>
          </cell>
        </row>
        <row r="359">
          <cell r="C359" t="str">
            <v>준공</v>
          </cell>
          <cell r="D359" t="str">
            <v>재건축</v>
          </cell>
        </row>
        <row r="360">
          <cell r="C360" t="str">
            <v>준공</v>
          </cell>
          <cell r="D360" t="str">
            <v>재건축</v>
          </cell>
        </row>
        <row r="361">
          <cell r="C361" t="str">
            <v>준공</v>
          </cell>
          <cell r="D361" t="str">
            <v>재건축</v>
          </cell>
        </row>
        <row r="362">
          <cell r="C362" t="str">
            <v>추진위원회</v>
          </cell>
          <cell r="D362" t="str">
            <v>재개발</v>
          </cell>
        </row>
        <row r="363">
          <cell r="C363" t="str">
            <v>조합설립</v>
          </cell>
          <cell r="D363" t="str">
            <v>재개발</v>
          </cell>
        </row>
        <row r="364">
          <cell r="C364" t="str">
            <v>관리처분</v>
          </cell>
          <cell r="D364" t="str">
            <v>재건축</v>
          </cell>
        </row>
        <row r="365">
          <cell r="C365" t="str">
            <v>착공</v>
          </cell>
          <cell r="D365" t="str">
            <v>재건축</v>
          </cell>
        </row>
        <row r="366">
          <cell r="C366" t="str">
            <v>착공</v>
          </cell>
          <cell r="D366" t="str">
            <v>재개발</v>
          </cell>
        </row>
        <row r="367">
          <cell r="C367" t="str">
            <v>예정구역</v>
          </cell>
          <cell r="D367" t="str">
            <v>재개발</v>
          </cell>
        </row>
        <row r="368">
          <cell r="C368" t="str">
            <v>예정구역</v>
          </cell>
          <cell r="D368" t="str">
            <v>재개발</v>
          </cell>
        </row>
        <row r="369">
          <cell r="C369" t="str">
            <v>예정구역</v>
          </cell>
          <cell r="D369" t="str">
            <v>재개발</v>
          </cell>
        </row>
        <row r="370">
          <cell r="C370" t="str">
            <v>예정구역</v>
          </cell>
          <cell r="D370" t="str">
            <v>재개발</v>
          </cell>
        </row>
        <row r="371">
          <cell r="C371" t="str">
            <v>예정구역</v>
          </cell>
          <cell r="D371" t="str">
            <v>재개발</v>
          </cell>
        </row>
        <row r="372">
          <cell r="C372" t="str">
            <v>예정구역</v>
          </cell>
          <cell r="D372" t="str">
            <v>도시환경</v>
          </cell>
        </row>
        <row r="373">
          <cell r="C373" t="str">
            <v>예정구역</v>
          </cell>
          <cell r="D373" t="str">
            <v>재개발</v>
          </cell>
        </row>
        <row r="374">
          <cell r="C374" t="str">
            <v>예정구역</v>
          </cell>
          <cell r="D374" t="str">
            <v>재개발</v>
          </cell>
        </row>
        <row r="375">
          <cell r="C375" t="str">
            <v>예정구역</v>
          </cell>
          <cell r="D375" t="str">
            <v>재개발</v>
          </cell>
        </row>
        <row r="376">
          <cell r="C376" t="str">
            <v>예정구역</v>
          </cell>
          <cell r="D376" t="str">
            <v>재개발</v>
          </cell>
        </row>
        <row r="377">
          <cell r="C377" t="str">
            <v>예정구역</v>
          </cell>
          <cell r="D377" t="str">
            <v>재개발</v>
          </cell>
        </row>
        <row r="378">
          <cell r="C378" t="str">
            <v>예정구역</v>
          </cell>
          <cell r="D378" t="str">
            <v>재개발</v>
          </cell>
        </row>
        <row r="379">
          <cell r="C379" t="str">
            <v>예정구역</v>
          </cell>
          <cell r="D379" t="str">
            <v>재개발</v>
          </cell>
        </row>
        <row r="380">
          <cell r="C380" t="str">
            <v>예정구역</v>
          </cell>
          <cell r="D380" t="str">
            <v>재개발</v>
          </cell>
        </row>
        <row r="381">
          <cell r="C381" t="str">
            <v>예정구역</v>
          </cell>
          <cell r="D381" t="str">
            <v>재개발</v>
          </cell>
        </row>
        <row r="382">
          <cell r="C382" t="str">
            <v>예정구역</v>
          </cell>
          <cell r="D382" t="str">
            <v>재개발</v>
          </cell>
        </row>
        <row r="383">
          <cell r="C383" t="str">
            <v>예정구역</v>
          </cell>
          <cell r="D383" t="str">
            <v>도시환경</v>
          </cell>
        </row>
        <row r="384">
          <cell r="C384" t="str">
            <v>예정구역</v>
          </cell>
          <cell r="D384" t="str">
            <v>도시환경</v>
          </cell>
        </row>
        <row r="385">
          <cell r="C385" t="str">
            <v>조합설립</v>
          </cell>
          <cell r="D385" t="str">
            <v>재개발</v>
          </cell>
        </row>
        <row r="386">
          <cell r="C386" t="str">
            <v>조합설립</v>
          </cell>
          <cell r="D386" t="str">
            <v>재개발</v>
          </cell>
        </row>
        <row r="387">
          <cell r="C387" t="str">
            <v>조합설립</v>
          </cell>
          <cell r="D387" t="str">
            <v>재개발</v>
          </cell>
        </row>
        <row r="388">
          <cell r="C388" t="str">
            <v>조합설립</v>
          </cell>
          <cell r="D388" t="str">
            <v>재개발</v>
          </cell>
        </row>
        <row r="389">
          <cell r="C389" t="str">
            <v>사업시행</v>
          </cell>
          <cell r="D389" t="str">
            <v>재개발</v>
          </cell>
        </row>
        <row r="390">
          <cell r="C390" t="str">
            <v>사업시행</v>
          </cell>
          <cell r="D390" t="str">
            <v>재개발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E9" sqref="E9"/>
    </sheetView>
  </sheetViews>
  <sheetFormatPr defaultRowHeight="16.5"/>
  <cols>
    <col min="1" max="1" width="14.375" style="40" customWidth="1"/>
    <col min="2" max="12" width="11.25" style="40" customWidth="1"/>
    <col min="13" max="16384" width="9" style="40"/>
  </cols>
  <sheetData>
    <row r="2" spans="1:15" ht="27">
      <c r="A2" s="459" t="s">
        <v>1390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</row>
    <row r="4" spans="1:15" ht="24.95" customHeight="1">
      <c r="A4" s="461" t="s">
        <v>922</v>
      </c>
      <c r="B4" s="461" t="s">
        <v>333</v>
      </c>
      <c r="C4" s="96" t="s">
        <v>923</v>
      </c>
      <c r="D4" s="461" t="s">
        <v>334</v>
      </c>
      <c r="E4" s="461"/>
      <c r="F4" s="461"/>
      <c r="G4" s="461"/>
      <c r="H4" s="461"/>
      <c r="I4" s="461"/>
      <c r="J4" s="461"/>
      <c r="K4" s="461"/>
      <c r="L4" s="462" t="s">
        <v>924</v>
      </c>
    </row>
    <row r="5" spans="1:15" ht="24.95" customHeight="1">
      <c r="A5" s="461"/>
      <c r="B5" s="461"/>
      <c r="C5" s="97" t="s">
        <v>925</v>
      </c>
      <c r="D5" s="95" t="s">
        <v>335</v>
      </c>
      <c r="E5" s="95" t="s">
        <v>336</v>
      </c>
      <c r="F5" s="95" t="s">
        <v>926</v>
      </c>
      <c r="G5" s="95" t="s">
        <v>337</v>
      </c>
      <c r="H5" s="95" t="s">
        <v>927</v>
      </c>
      <c r="I5" s="95" t="s">
        <v>928</v>
      </c>
      <c r="J5" s="95" t="s">
        <v>338</v>
      </c>
      <c r="K5" s="95" t="s">
        <v>339</v>
      </c>
      <c r="L5" s="463"/>
    </row>
    <row r="6" spans="1:15" ht="22.5" customHeight="1">
      <c r="A6" s="138" t="s">
        <v>929</v>
      </c>
      <c r="B6" s="139">
        <f>SUM(B7:B11)</f>
        <v>423</v>
      </c>
      <c r="C6" s="139">
        <f>SUM(C7:C11)</f>
        <v>152</v>
      </c>
      <c r="D6" s="139">
        <f t="shared" ref="D6:D11" si="0">SUM(E6:K6)</f>
        <v>271</v>
      </c>
      <c r="E6" s="139">
        <f>SUM(E7:E11)</f>
        <v>7</v>
      </c>
      <c r="F6" s="139">
        <f t="shared" ref="F6:J6" si="1">SUM(F7:F11)</f>
        <v>15</v>
      </c>
      <c r="G6" s="139">
        <f t="shared" si="1"/>
        <v>27</v>
      </c>
      <c r="H6" s="139">
        <f t="shared" si="1"/>
        <v>35</v>
      </c>
      <c r="I6" s="139">
        <f t="shared" si="1"/>
        <v>31</v>
      </c>
      <c r="J6" s="139">
        <f t="shared" si="1"/>
        <v>45</v>
      </c>
      <c r="K6" s="139">
        <f>SUM(K7:K11)</f>
        <v>111</v>
      </c>
      <c r="L6" s="140"/>
      <c r="O6" s="98"/>
    </row>
    <row r="7" spans="1:15" ht="22.5" customHeight="1">
      <c r="A7" s="76" t="s">
        <v>930</v>
      </c>
      <c r="B7" s="141">
        <f>SUM(C7:D7)</f>
        <v>124</v>
      </c>
      <c r="C7" s="141">
        <f>COUNTIFS('기본-일반정비구역'!E7:E429,A7,'기본-일반정비구역'!D7:D429,C5)</f>
        <v>38</v>
      </c>
      <c r="D7" s="141">
        <f t="shared" si="0"/>
        <v>86</v>
      </c>
      <c r="E7" s="141">
        <f>COUNTIFS('기본-일반정비구역'!E7:E429,A7,'기본-일반정비구역'!D7:D429,E5)</f>
        <v>4</v>
      </c>
      <c r="F7" s="141">
        <f>COUNTIFS('기본-일반정비구역'!E7:E429,A7,'기본-일반정비구역'!D7:D429,F5)</f>
        <v>2</v>
      </c>
      <c r="G7" s="141">
        <f>COUNTIFS('기본-일반정비구역'!E7:E429,A7,'기본-일반정비구역'!D7:D429,G5)</f>
        <v>9</v>
      </c>
      <c r="H7" s="141">
        <f>COUNTIFS('기본-일반정비구역'!E7:E429,A7,'기본-일반정비구역'!D7:D429,H5)</f>
        <v>18</v>
      </c>
      <c r="I7" s="141">
        <f>COUNTIFS('기본-일반정비구역'!E7:E429,A7,'기본-일반정비구역'!D7:D429,I5)</f>
        <v>16</v>
      </c>
      <c r="J7" s="141">
        <f>COUNTIFS('기본-일반정비구역'!E7:E429,A7,'기본-일반정비구역'!D7:D429,J5)</f>
        <v>27</v>
      </c>
      <c r="K7" s="141">
        <f>COUNTIFS('기본-일반정비구역'!E7:E429,A7,'기본-일반정비구역'!D7:D429,K5)</f>
        <v>10</v>
      </c>
      <c r="L7" s="142"/>
      <c r="O7" s="98"/>
    </row>
    <row r="8" spans="1:15" ht="22.5" customHeight="1">
      <c r="A8" s="76" t="s">
        <v>931</v>
      </c>
      <c r="B8" s="141">
        <f>SUM(C8:D8)</f>
        <v>238</v>
      </c>
      <c r="C8" s="141">
        <f>COUNTIFS('기본-일반정비구역'!$E$7:$E$429,$A$8,'기본-일반정비구역'!$D$7:$D$429,C5)</f>
        <v>98</v>
      </c>
      <c r="D8" s="141">
        <f t="shared" si="0"/>
        <v>140</v>
      </c>
      <c r="E8" s="141">
        <f>COUNTIFS('기본-일반정비구역'!$E$7:$E$429,$A$8,'기본-일반정비구역'!$D$7:$D$429,E5)</f>
        <v>0</v>
      </c>
      <c r="F8" s="141">
        <f>COUNTIFS('기본-일반정비구역'!$E$7:$E$429,$A$8,'기본-일반정비구역'!$D$7:$D$429,F5)</f>
        <v>11</v>
      </c>
      <c r="G8" s="141">
        <f>COUNTIFS('기본-일반정비구역'!$E$7:$E$429,$A$8,'기본-일반정비구역'!$D$7:$D$429,G5)</f>
        <v>17</v>
      </c>
      <c r="H8" s="141">
        <f>COUNTIFS('기본-일반정비구역'!$E$7:$E$429,$A$8,'기본-일반정비구역'!$D$7:$D$429,H5)</f>
        <v>9</v>
      </c>
      <c r="I8" s="141">
        <f>COUNTIFS('기본-일반정비구역'!$E$7:$E$429,$A$8,'기본-일반정비구역'!$D$7:$D$429,I5)</f>
        <v>13</v>
      </c>
      <c r="J8" s="141">
        <f>COUNTIFS('기본-일반정비구역'!$E$7:$E$429,$A$8,'기본-일반정비구역'!$D$7:$D$429,J5)</f>
        <v>14</v>
      </c>
      <c r="K8" s="141">
        <f>COUNTIFS('기본-일반정비구역'!$E$7:$E$429,$A$8,'기본-일반정비구역'!$D$7:$D$429,K5)</f>
        <v>76</v>
      </c>
      <c r="L8" s="142"/>
      <c r="O8" s="98"/>
    </row>
    <row r="9" spans="1:15" ht="22.5" customHeight="1">
      <c r="A9" s="76" t="s">
        <v>932</v>
      </c>
      <c r="B9" s="141">
        <f>SUM(C9:D9)</f>
        <v>40</v>
      </c>
      <c r="C9" s="141">
        <f>COUNTIFS('기본-일반정비구역'!$E$7:$E$429,$A$9,'기본-일반정비구역'!$D$7:$D$429,C5)</f>
        <v>11</v>
      </c>
      <c r="D9" s="141">
        <f t="shared" si="0"/>
        <v>29</v>
      </c>
      <c r="E9" s="141">
        <f>COUNTIFS('기본-일반정비구역'!$E$7:$E$429,$A$9,'기본-일반정비구역'!$D$7:$D$429,E5)</f>
        <v>3</v>
      </c>
      <c r="F9" s="141">
        <f>COUNTIFS('기본-일반정비구역'!$E$7:$E$429,$A$9,'기본-일반정비구역'!$D$7:$D$429,F5)</f>
        <v>0</v>
      </c>
      <c r="G9" s="141">
        <f>COUNTIFS('기본-일반정비구역'!$E$7:$E$429,$A$9,'기본-일반정비구역'!$D$7:$D$429,G5)</f>
        <v>0</v>
      </c>
      <c r="H9" s="141">
        <f>COUNTIFS('기본-일반정비구역'!$E$7:$E$429,$A$9,'기본-일반정비구역'!$D$7:$D$429,H5)</f>
        <v>6</v>
      </c>
      <c r="I9" s="141">
        <f>COUNTIFS('기본-일반정비구역'!$E$7:$E$429,$A$9,'기본-일반정비구역'!$D$7:$D$429,I5)</f>
        <v>1</v>
      </c>
      <c r="J9" s="141">
        <f>COUNTIFS('기본-일반정비구역'!$E$7:$E$429,$A$9,'기본-일반정비구역'!$D$7:$D$429,J5)</f>
        <v>1</v>
      </c>
      <c r="K9" s="141">
        <f>COUNTIFS('기본-일반정비구역'!$E$7:$E$429,$A$9,'기본-일반정비구역'!$D$7:$D$429,K5)</f>
        <v>18</v>
      </c>
      <c r="L9" s="142"/>
      <c r="O9" s="98"/>
    </row>
    <row r="10" spans="1:15" ht="22.5" customHeight="1">
      <c r="A10" s="76" t="s">
        <v>933</v>
      </c>
      <c r="B10" s="141">
        <f>SUM(C10:D10)</f>
        <v>8</v>
      </c>
      <c r="C10" s="141">
        <f>COUNTIFS('기본-일반정비구역'!$E$7:$E$429,$A$10,'기본-일반정비구역'!$D$7:$D$429,C5)</f>
        <v>0</v>
      </c>
      <c r="D10" s="141">
        <f t="shared" si="0"/>
        <v>8</v>
      </c>
      <c r="E10" s="141">
        <f>COUNTIFS('기본-일반정비구역'!$E$7:$E$429,$A$10,'기본-일반정비구역'!$D$7:$D$429,E5)</f>
        <v>0</v>
      </c>
      <c r="F10" s="141">
        <f>COUNTIFS('기본-일반정비구역'!$E$7:$E$429,$A$10,'기본-일반정비구역'!$D$7:$D$429,F5)</f>
        <v>0</v>
      </c>
      <c r="G10" s="141">
        <f>COUNTIFS('기본-일반정비구역'!$E$7:$E$429,$A$10,'기본-일반정비구역'!$D$7:$D$429,G5)</f>
        <v>0</v>
      </c>
      <c r="H10" s="141">
        <f>COUNTIFS('기본-일반정비구역'!$E$7:$E$429,$A$10,'기본-일반정비구역'!$D$7:$D$429,H5)</f>
        <v>0</v>
      </c>
      <c r="I10" s="141">
        <f>COUNTIFS('기본-일반정비구역'!$E$7:$E$429,$A$10,'기본-일반정비구역'!$D$7:$D$429,I5)</f>
        <v>0</v>
      </c>
      <c r="J10" s="141">
        <f>COUNTIFS('기본-일반정비구역'!$E$7:$E$429,$A$10,'기본-일반정비구역'!$D$7:$D$429,J5)</f>
        <v>3</v>
      </c>
      <c r="K10" s="141">
        <f>COUNTIFS('기본-일반정비구역'!$E$7:$E$429,$A$10,'기본-일반정비구역'!$D$7:$D$429,K5)</f>
        <v>5</v>
      </c>
      <c r="L10" s="142"/>
      <c r="O10" s="98"/>
    </row>
    <row r="11" spans="1:15" ht="22.5" customHeight="1">
      <c r="A11" s="76" t="s">
        <v>934</v>
      </c>
      <c r="B11" s="141">
        <f>SUM(C11:D11)</f>
        <v>13</v>
      </c>
      <c r="C11" s="141">
        <f>COUNTIFS('기본-일반정비구역'!$E$7:$E$429,$A$11,'기본-일반정비구역'!$D$7:$D$429,C5)</f>
        <v>5</v>
      </c>
      <c r="D11" s="141">
        <f t="shared" si="0"/>
        <v>8</v>
      </c>
      <c r="E11" s="141">
        <f>COUNTIFS('기본-일반정비구역'!$E$7:$E$429,$A$11,'기본-일반정비구역'!$D$7:$D$429,E5)</f>
        <v>0</v>
      </c>
      <c r="F11" s="141">
        <f>COUNTIFS('기본-일반정비구역'!$E$7:$E$429,$A$11,'기본-일반정비구역'!$D$7:$D$429,F5)</f>
        <v>2</v>
      </c>
      <c r="G11" s="141">
        <f>COUNTIFS('기본-일반정비구역'!$E$7:$E$429,$A$11,'기본-일반정비구역'!$D$7:$D$429,G5)</f>
        <v>1</v>
      </c>
      <c r="H11" s="141">
        <f>COUNTIFS('기본-일반정비구역'!$E$7:$E$429,$A$11,'기본-일반정비구역'!$D$7:$D$429,H5)</f>
        <v>2</v>
      </c>
      <c r="I11" s="141">
        <f>COUNTIFS('기본-일반정비구역'!$E$7:$E$429,$A$11,'기본-일반정비구역'!$D$7:$D$429,I5)</f>
        <v>1</v>
      </c>
      <c r="J11" s="141">
        <f>COUNTIFS('기본-일반정비구역'!$E$7:$E$429,$A$11,'기본-일반정비구역'!$D$7:$D$429,J5)</f>
        <v>0</v>
      </c>
      <c r="K11" s="141">
        <f>COUNTIFS('기본-일반정비구역'!$E$7:$E$429,$A$11,'기본-일반정비구역'!$D$7:$D$429,K5)</f>
        <v>2</v>
      </c>
      <c r="L11" s="142"/>
      <c r="O11" s="98"/>
    </row>
    <row r="14" spans="1:15">
      <c r="B14" s="135"/>
      <c r="O14" s="98"/>
    </row>
    <row r="15" spans="1:15">
      <c r="B15" s="136"/>
    </row>
    <row r="16" spans="1:15">
      <c r="B16" s="98"/>
      <c r="C16" s="98"/>
      <c r="D16" s="98"/>
      <c r="E16" s="98"/>
      <c r="F16" s="98"/>
      <c r="G16" s="98"/>
      <c r="H16" s="98"/>
      <c r="I16" s="98"/>
      <c r="J16" s="98"/>
      <c r="K16" s="98"/>
      <c r="M16" s="98"/>
    </row>
  </sheetData>
  <mergeCells count="5">
    <mergeCell ref="A2:K2"/>
    <mergeCell ref="A4:A5"/>
    <mergeCell ref="B4:B5"/>
    <mergeCell ref="D4:K4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Q457"/>
  <sheetViews>
    <sheetView tabSelected="1" zoomScale="85" zoomScaleNormal="85" workbookViewId="0">
      <pane xSplit="7" ySplit="6" topLeftCell="H76" activePane="bottomRight" state="frozen"/>
      <selection pane="topRight"/>
      <selection pane="bottomLeft"/>
      <selection pane="bottomRight" activeCell="F1" sqref="F1"/>
    </sheetView>
  </sheetViews>
  <sheetFormatPr defaultRowHeight="16.5"/>
  <cols>
    <col min="1" max="1" width="6" style="2" customWidth="1"/>
    <col min="2" max="2" width="5.5" style="69" customWidth="1"/>
    <col min="3" max="3" width="8" style="72" bestFit="1" customWidth="1"/>
    <col min="4" max="4" width="8" style="72" customWidth="1"/>
    <col min="5" max="5" width="9.75" style="72" bestFit="1" customWidth="1"/>
    <col min="6" max="6" width="12.625" style="72" customWidth="1"/>
    <col min="7" max="7" width="27.125" style="81" customWidth="1"/>
    <col min="8" max="8" width="13.25" style="293" customWidth="1"/>
    <col min="9" max="9" width="10.625" style="69" customWidth="1"/>
    <col min="10" max="11" width="10.625" style="70" customWidth="1"/>
    <col min="12" max="12" width="11.75" style="70" customWidth="1"/>
    <col min="13" max="13" width="10.625" style="70" customWidth="1"/>
    <col min="14" max="14" width="12" style="70" customWidth="1"/>
    <col min="15" max="15" width="10.625" style="70" customWidth="1"/>
    <col min="16" max="16" width="10.5" style="70" customWidth="1"/>
    <col min="17" max="20" width="10.625" style="68" customWidth="1"/>
    <col min="21" max="21" width="12.25" style="70" customWidth="1"/>
    <col min="22" max="30" width="10.625" style="70" customWidth="1"/>
    <col min="31" max="32" width="8.625" style="72" customWidth="1"/>
    <col min="33" max="34" width="10.125" style="82" customWidth="1"/>
    <col min="35" max="35" width="10.625" style="69" customWidth="1"/>
    <col min="36" max="37" width="6.625" style="69" customWidth="1"/>
    <col min="38" max="39" width="9.625" style="83" customWidth="1"/>
    <col min="40" max="40" width="9.625" style="84" customWidth="1"/>
    <col min="41" max="41" width="9.625" style="85" customWidth="1"/>
    <col min="42" max="52" width="9.625" style="69" customWidth="1"/>
    <col min="53" max="53" width="24.375" style="72" customWidth="1"/>
    <col min="54" max="55" width="10.625" style="69" customWidth="1"/>
    <col min="56" max="56" width="10.5" style="69" customWidth="1"/>
    <col min="57" max="57" width="9.25" style="292" customWidth="1"/>
    <col min="58" max="60" width="7.625" style="71" customWidth="1"/>
    <col min="61" max="61" width="20" style="72" customWidth="1"/>
    <col min="62" max="62" width="23.375" style="133" customWidth="1"/>
    <col min="63" max="63" width="2.375" style="2" customWidth="1"/>
    <col min="64" max="16384" width="9" style="2"/>
  </cols>
  <sheetData>
    <row r="1" spans="1:63" ht="29.25" customHeight="1">
      <c r="A1" s="92"/>
      <c r="B1" s="426" t="s">
        <v>1583</v>
      </c>
      <c r="C1" s="81"/>
      <c r="D1" s="81"/>
      <c r="E1" s="81"/>
      <c r="F1" s="81"/>
      <c r="H1" s="93"/>
      <c r="I1" s="92"/>
      <c r="U1" s="68"/>
      <c r="V1" s="68"/>
      <c r="W1" s="68"/>
      <c r="X1" s="68"/>
      <c r="Y1" s="68"/>
      <c r="Z1" s="68"/>
      <c r="AA1" s="68"/>
      <c r="AB1" s="68"/>
      <c r="AC1" s="68"/>
      <c r="AD1" s="68"/>
      <c r="BD1" s="425"/>
      <c r="BE1" s="91"/>
    </row>
    <row r="2" spans="1:63" s="6" customFormat="1" ht="21.95" customHeight="1">
      <c r="A2" s="73"/>
      <c r="B2" s="468" t="s">
        <v>24</v>
      </c>
      <c r="C2" s="466" t="s">
        <v>23</v>
      </c>
      <c r="D2" s="485" t="s">
        <v>613</v>
      </c>
      <c r="E2" s="485" t="s">
        <v>22</v>
      </c>
      <c r="F2" s="466" t="s">
        <v>21</v>
      </c>
      <c r="G2" s="466" t="s">
        <v>20</v>
      </c>
      <c r="H2" s="506" t="s">
        <v>340</v>
      </c>
      <c r="I2" s="466" t="s">
        <v>347</v>
      </c>
      <c r="J2" s="508" t="s">
        <v>232</v>
      </c>
      <c r="K2" s="508"/>
      <c r="L2" s="508"/>
      <c r="M2" s="508"/>
      <c r="N2" s="508"/>
      <c r="O2" s="508"/>
      <c r="P2" s="508"/>
      <c r="Q2" s="477" t="s">
        <v>679</v>
      </c>
      <c r="R2" s="478"/>
      <c r="S2" s="478"/>
      <c r="T2" s="479"/>
      <c r="U2" s="470" t="s">
        <v>233</v>
      </c>
      <c r="V2" s="471"/>
      <c r="W2" s="471"/>
      <c r="X2" s="471"/>
      <c r="Y2" s="471"/>
      <c r="Z2" s="471"/>
      <c r="AA2" s="471"/>
      <c r="AB2" s="471"/>
      <c r="AC2" s="471"/>
      <c r="AD2" s="472"/>
      <c r="AE2" s="473" t="s">
        <v>19</v>
      </c>
      <c r="AF2" s="473"/>
      <c r="AG2" s="474" t="s">
        <v>17</v>
      </c>
      <c r="AH2" s="474"/>
      <c r="AI2" s="468" t="s">
        <v>357</v>
      </c>
      <c r="AJ2" s="484" t="s">
        <v>16</v>
      </c>
      <c r="AK2" s="484"/>
      <c r="AL2" s="482" t="s">
        <v>773</v>
      </c>
      <c r="AM2" s="482" t="s">
        <v>603</v>
      </c>
      <c r="AN2" s="482" t="s">
        <v>604</v>
      </c>
      <c r="AO2" s="464" t="s">
        <v>15</v>
      </c>
      <c r="AP2" s="465"/>
      <c r="AQ2" s="466" t="s">
        <v>349</v>
      </c>
      <c r="AR2" s="468" t="s">
        <v>971</v>
      </c>
      <c r="AS2" s="468" t="s">
        <v>13</v>
      </c>
      <c r="AT2" s="466" t="s">
        <v>341</v>
      </c>
      <c r="AU2" s="466" t="s">
        <v>342</v>
      </c>
      <c r="AV2" s="466" t="s">
        <v>343</v>
      </c>
      <c r="AW2" s="468" t="s">
        <v>12</v>
      </c>
      <c r="AX2" s="468" t="s">
        <v>344</v>
      </c>
      <c r="AY2" s="468" t="s">
        <v>11</v>
      </c>
      <c r="AZ2" s="468" t="s">
        <v>345</v>
      </c>
      <c r="BA2" s="466" t="s">
        <v>346</v>
      </c>
      <c r="BB2" s="484" t="s">
        <v>18</v>
      </c>
      <c r="BC2" s="484"/>
      <c r="BD2" s="468" t="s">
        <v>606</v>
      </c>
      <c r="BE2" s="509" t="s">
        <v>676</v>
      </c>
      <c r="BF2" s="496">
        <v>44377</v>
      </c>
      <c r="BG2" s="497"/>
      <c r="BH2" s="498"/>
      <c r="BI2" s="501" t="s">
        <v>588</v>
      </c>
      <c r="BJ2" s="468" t="s">
        <v>10</v>
      </c>
    </row>
    <row r="3" spans="1:63" s="6" customFormat="1" ht="21.95" customHeight="1">
      <c r="A3" s="73"/>
      <c r="B3" s="469"/>
      <c r="C3" s="467"/>
      <c r="D3" s="486"/>
      <c r="E3" s="486"/>
      <c r="F3" s="467"/>
      <c r="G3" s="467"/>
      <c r="H3" s="507"/>
      <c r="I3" s="467"/>
      <c r="J3" s="491" t="s">
        <v>9</v>
      </c>
      <c r="K3" s="493" t="s">
        <v>8</v>
      </c>
      <c r="L3" s="494"/>
      <c r="M3" s="494"/>
      <c r="N3" s="494"/>
      <c r="O3" s="494"/>
      <c r="P3" s="495"/>
      <c r="Q3" s="480" t="s">
        <v>680</v>
      </c>
      <c r="R3" s="477" t="s">
        <v>7</v>
      </c>
      <c r="S3" s="479"/>
      <c r="T3" s="480" t="s">
        <v>6</v>
      </c>
      <c r="U3" s="470" t="s">
        <v>7</v>
      </c>
      <c r="V3" s="471"/>
      <c r="W3" s="471"/>
      <c r="X3" s="471"/>
      <c r="Y3" s="471"/>
      <c r="Z3" s="472"/>
      <c r="AA3" s="470" t="s">
        <v>6</v>
      </c>
      <c r="AB3" s="471"/>
      <c r="AC3" s="471"/>
      <c r="AD3" s="471"/>
      <c r="AE3" s="485" t="s">
        <v>5</v>
      </c>
      <c r="AF3" s="485" t="s">
        <v>356</v>
      </c>
      <c r="AG3" s="487" t="s">
        <v>348</v>
      </c>
      <c r="AH3" s="489" t="s">
        <v>4</v>
      </c>
      <c r="AI3" s="469"/>
      <c r="AJ3" s="468" t="s">
        <v>3</v>
      </c>
      <c r="AK3" s="468" t="s">
        <v>2</v>
      </c>
      <c r="AL3" s="483"/>
      <c r="AM3" s="483"/>
      <c r="AN3" s="483"/>
      <c r="AO3" s="504" t="s">
        <v>1</v>
      </c>
      <c r="AP3" s="468" t="s">
        <v>0</v>
      </c>
      <c r="AQ3" s="467"/>
      <c r="AR3" s="469"/>
      <c r="AS3" s="469"/>
      <c r="AT3" s="467"/>
      <c r="AU3" s="467"/>
      <c r="AV3" s="467"/>
      <c r="AW3" s="469"/>
      <c r="AX3" s="469"/>
      <c r="AY3" s="469"/>
      <c r="AZ3" s="469"/>
      <c r="BA3" s="467"/>
      <c r="BB3" s="468" t="s">
        <v>590</v>
      </c>
      <c r="BC3" s="468" t="s">
        <v>589</v>
      </c>
      <c r="BD3" s="469"/>
      <c r="BE3" s="510"/>
      <c r="BF3" s="499" t="s">
        <v>607</v>
      </c>
      <c r="BG3" s="499" t="s">
        <v>609</v>
      </c>
      <c r="BH3" s="499" t="s">
        <v>608</v>
      </c>
      <c r="BI3" s="502"/>
      <c r="BJ3" s="469"/>
    </row>
    <row r="4" spans="1:63" s="6" customFormat="1" ht="30.75" customHeight="1">
      <c r="A4" s="73"/>
      <c r="B4" s="469"/>
      <c r="C4" s="467"/>
      <c r="D4" s="486"/>
      <c r="E4" s="486"/>
      <c r="F4" s="467"/>
      <c r="G4" s="467"/>
      <c r="H4" s="507"/>
      <c r="I4" s="467"/>
      <c r="J4" s="492"/>
      <c r="K4" s="424" t="s">
        <v>350</v>
      </c>
      <c r="L4" s="424" t="s">
        <v>351</v>
      </c>
      <c r="M4" s="424" t="s">
        <v>352</v>
      </c>
      <c r="N4" s="424" t="s">
        <v>355</v>
      </c>
      <c r="O4" s="424" t="s">
        <v>354</v>
      </c>
      <c r="P4" s="424" t="s">
        <v>353</v>
      </c>
      <c r="Q4" s="481"/>
      <c r="R4" s="423" t="s">
        <v>681</v>
      </c>
      <c r="S4" s="423" t="s">
        <v>682</v>
      </c>
      <c r="T4" s="481"/>
      <c r="U4" s="422" t="s">
        <v>350</v>
      </c>
      <c r="V4" s="422" t="s">
        <v>351</v>
      </c>
      <c r="W4" s="422" t="s">
        <v>352</v>
      </c>
      <c r="X4" s="422" t="s">
        <v>355</v>
      </c>
      <c r="Y4" s="422" t="s">
        <v>354</v>
      </c>
      <c r="Z4" s="422" t="s">
        <v>353</v>
      </c>
      <c r="AA4" s="422" t="s">
        <v>350</v>
      </c>
      <c r="AB4" s="422" t="s">
        <v>351</v>
      </c>
      <c r="AC4" s="422" t="s">
        <v>352</v>
      </c>
      <c r="AD4" s="421" t="s">
        <v>355</v>
      </c>
      <c r="AE4" s="486"/>
      <c r="AF4" s="486"/>
      <c r="AG4" s="488"/>
      <c r="AH4" s="490"/>
      <c r="AI4" s="469"/>
      <c r="AJ4" s="469"/>
      <c r="AK4" s="469"/>
      <c r="AL4" s="483"/>
      <c r="AM4" s="483"/>
      <c r="AN4" s="483"/>
      <c r="AO4" s="505"/>
      <c r="AP4" s="469"/>
      <c r="AQ4" s="467"/>
      <c r="AR4" s="469"/>
      <c r="AS4" s="469"/>
      <c r="AT4" s="467"/>
      <c r="AU4" s="467"/>
      <c r="AV4" s="467"/>
      <c r="AW4" s="469"/>
      <c r="AX4" s="469"/>
      <c r="AY4" s="469"/>
      <c r="AZ4" s="469"/>
      <c r="BA4" s="467"/>
      <c r="BB4" s="469"/>
      <c r="BC4" s="469"/>
      <c r="BD4" s="469"/>
      <c r="BE4" s="510"/>
      <c r="BF4" s="500"/>
      <c r="BG4" s="500"/>
      <c r="BH4" s="500"/>
      <c r="BI4" s="503"/>
      <c r="BJ4" s="476"/>
    </row>
    <row r="5" spans="1:63" s="6" customFormat="1" ht="21.95" customHeight="1">
      <c r="A5" s="23"/>
      <c r="B5" s="511"/>
      <c r="C5" s="512"/>
      <c r="D5" s="420"/>
      <c r="E5" s="419"/>
      <c r="F5" s="418">
        <f>SUBTOTAL(3,정비구역명)</f>
        <v>423</v>
      </c>
      <c r="G5" s="417"/>
      <c r="H5" s="415">
        <f>SUBTOTAL(9,H7:H430)</f>
        <v>22109712.390000004</v>
      </c>
      <c r="I5" s="416"/>
      <c r="J5" s="413">
        <f t="shared" ref="J5:S5" si="0">SUBTOTAL(9,J7:J430)</f>
        <v>57933</v>
      </c>
      <c r="K5" s="413">
        <f t="shared" si="0"/>
        <v>327751</v>
      </c>
      <c r="L5" s="413">
        <f t="shared" si="0"/>
        <v>120259</v>
      </c>
      <c r="M5" s="413">
        <f t="shared" si="0"/>
        <v>94482</v>
      </c>
      <c r="N5" s="413">
        <f t="shared" si="0"/>
        <v>80777</v>
      </c>
      <c r="O5" s="413">
        <f t="shared" si="0"/>
        <v>20018</v>
      </c>
      <c r="P5" s="413">
        <f t="shared" si="0"/>
        <v>6262</v>
      </c>
      <c r="Q5" s="415">
        <f t="shared" si="0"/>
        <v>309212</v>
      </c>
      <c r="R5" s="415">
        <f t="shared" si="0"/>
        <v>179323</v>
      </c>
      <c r="S5" s="415">
        <f t="shared" si="0"/>
        <v>98813</v>
      </c>
      <c r="T5" s="415">
        <f>SUBTOTAL(9,T7:T429)</f>
        <v>22483</v>
      </c>
      <c r="U5" s="413">
        <f t="shared" ref="U5:AD5" si="1">SUBTOTAL(9,U7:U430)</f>
        <v>278776</v>
      </c>
      <c r="V5" s="413">
        <f t="shared" si="1"/>
        <v>3540</v>
      </c>
      <c r="W5" s="413">
        <f t="shared" si="1"/>
        <v>99892</v>
      </c>
      <c r="X5" s="413">
        <f t="shared" si="1"/>
        <v>131476</v>
      </c>
      <c r="Y5" s="413">
        <f t="shared" si="1"/>
        <v>24919</v>
      </c>
      <c r="Z5" s="413">
        <f t="shared" si="1"/>
        <v>4358</v>
      </c>
      <c r="AA5" s="413">
        <f t="shared" si="1"/>
        <v>22483</v>
      </c>
      <c r="AB5" s="413">
        <f t="shared" si="1"/>
        <v>11172</v>
      </c>
      <c r="AC5" s="413">
        <f t="shared" si="1"/>
        <v>8725</v>
      </c>
      <c r="AD5" s="414">
        <f t="shared" si="1"/>
        <v>955</v>
      </c>
      <c r="AE5" s="412"/>
      <c r="AF5" s="411"/>
      <c r="AG5" s="410">
        <f>SUBTOTAL(9,AG7:AG430)</f>
        <v>236534</v>
      </c>
      <c r="AH5" s="410">
        <f>SUBTOTAL(9,AH7:AH430)</f>
        <v>143970</v>
      </c>
      <c r="AI5" s="74"/>
      <c r="AJ5" s="74"/>
      <c r="AK5" s="74"/>
      <c r="AL5" s="409"/>
      <c r="AM5" s="409"/>
      <c r="AN5" s="408"/>
      <c r="AO5" s="407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80"/>
      <c r="BB5" s="74"/>
      <c r="BC5" s="74"/>
      <c r="BD5" s="74"/>
      <c r="BE5" s="255"/>
      <c r="BF5" s="256">
        <f>SUBTOTAL(9,BF7:BF430)</f>
        <v>5</v>
      </c>
      <c r="BG5" s="256">
        <f>SUBTOTAL(9,BG7:BG430)</f>
        <v>15</v>
      </c>
      <c r="BH5" s="256">
        <f>SUBTOTAL(9,BH7:BH430)</f>
        <v>353</v>
      </c>
      <c r="BI5" s="257"/>
      <c r="BJ5" s="258"/>
      <c r="BK5" s="5"/>
    </row>
    <row r="6" spans="1:63" s="94" customFormat="1" ht="20.100000000000001" customHeight="1">
      <c r="A6" s="134" t="s">
        <v>661</v>
      </c>
      <c r="B6" s="75" t="s">
        <v>24</v>
      </c>
      <c r="C6" s="75" t="s">
        <v>23</v>
      </c>
      <c r="D6" s="75" t="s">
        <v>613</v>
      </c>
      <c r="E6" s="75" t="s">
        <v>22</v>
      </c>
      <c r="F6" s="75" t="s">
        <v>21</v>
      </c>
      <c r="G6" s="75" t="s">
        <v>20</v>
      </c>
      <c r="H6" s="86" t="s">
        <v>616</v>
      </c>
      <c r="I6" s="75" t="s">
        <v>617</v>
      </c>
      <c r="J6" s="87" t="s">
        <v>618</v>
      </c>
      <c r="K6" s="87" t="s">
        <v>619</v>
      </c>
      <c r="L6" s="87" t="s">
        <v>620</v>
      </c>
      <c r="M6" s="87" t="s">
        <v>621</v>
      </c>
      <c r="N6" s="87" t="s">
        <v>622</v>
      </c>
      <c r="O6" s="87" t="s">
        <v>623</v>
      </c>
      <c r="P6" s="87" t="s">
        <v>624</v>
      </c>
      <c r="Q6" s="88" t="s">
        <v>680</v>
      </c>
      <c r="R6" s="88" t="s">
        <v>681</v>
      </c>
      <c r="S6" s="88" t="s">
        <v>682</v>
      </c>
      <c r="T6" s="88" t="s">
        <v>6</v>
      </c>
      <c r="U6" s="87" t="s">
        <v>625</v>
      </c>
      <c r="V6" s="87" t="s">
        <v>626</v>
      </c>
      <c r="W6" s="87" t="s">
        <v>627</v>
      </c>
      <c r="X6" s="87" t="s">
        <v>628</v>
      </c>
      <c r="Y6" s="87" t="s">
        <v>629</v>
      </c>
      <c r="Z6" s="87" t="s">
        <v>630</v>
      </c>
      <c r="AA6" s="87" t="s">
        <v>631</v>
      </c>
      <c r="AB6" s="87" t="s">
        <v>632</v>
      </c>
      <c r="AC6" s="87" t="s">
        <v>633</v>
      </c>
      <c r="AD6" s="87" t="s">
        <v>634</v>
      </c>
      <c r="AE6" s="406" t="s">
        <v>635</v>
      </c>
      <c r="AF6" s="87" t="s">
        <v>636</v>
      </c>
      <c r="AG6" s="89" t="s">
        <v>17</v>
      </c>
      <c r="AH6" s="89" t="s">
        <v>4</v>
      </c>
      <c r="AI6" s="75" t="s">
        <v>637</v>
      </c>
      <c r="AJ6" s="75" t="s">
        <v>644</v>
      </c>
      <c r="AK6" s="75" t="s">
        <v>645</v>
      </c>
      <c r="AL6" s="78" t="s">
        <v>643</v>
      </c>
      <c r="AM6" s="78" t="s">
        <v>642</v>
      </c>
      <c r="AN6" s="78" t="s">
        <v>641</v>
      </c>
      <c r="AO6" s="79" t="s">
        <v>639</v>
      </c>
      <c r="AP6" s="79" t="s">
        <v>640</v>
      </c>
      <c r="AQ6" s="75" t="s">
        <v>638</v>
      </c>
      <c r="AR6" s="75" t="s">
        <v>14</v>
      </c>
      <c r="AS6" s="75" t="s">
        <v>13</v>
      </c>
      <c r="AT6" s="75" t="s">
        <v>646</v>
      </c>
      <c r="AU6" s="75" t="s">
        <v>647</v>
      </c>
      <c r="AV6" s="75" t="s">
        <v>648</v>
      </c>
      <c r="AW6" s="75" t="s">
        <v>594</v>
      </c>
      <c r="AX6" s="75" t="s">
        <v>649</v>
      </c>
      <c r="AY6" s="75" t="s">
        <v>593</v>
      </c>
      <c r="AZ6" s="75" t="s">
        <v>650</v>
      </c>
      <c r="BA6" s="75" t="s">
        <v>651</v>
      </c>
      <c r="BB6" s="75" t="s">
        <v>652</v>
      </c>
      <c r="BC6" s="75" t="s">
        <v>653</v>
      </c>
      <c r="BD6" s="75" t="s">
        <v>654</v>
      </c>
      <c r="BE6" s="79" t="s">
        <v>655</v>
      </c>
      <c r="BF6" s="90" t="s">
        <v>675</v>
      </c>
      <c r="BG6" s="90" t="s">
        <v>656</v>
      </c>
      <c r="BH6" s="90" t="s">
        <v>657</v>
      </c>
      <c r="BI6" s="75" t="s">
        <v>658</v>
      </c>
      <c r="BJ6" s="259" t="s">
        <v>10</v>
      </c>
    </row>
    <row r="7" spans="1:63" s="24" customFormat="1" ht="20.100000000000001" customHeight="1">
      <c r="A7" s="147">
        <v>1</v>
      </c>
      <c r="B7" s="148">
        <v>1</v>
      </c>
      <c r="C7" s="99" t="s">
        <v>25</v>
      </c>
      <c r="D7" s="162" t="s">
        <v>662</v>
      </c>
      <c r="E7" s="163" t="s">
        <v>26</v>
      </c>
      <c r="F7" s="163" t="s">
        <v>1177</v>
      </c>
      <c r="G7" s="163" t="s">
        <v>432</v>
      </c>
      <c r="H7" s="164">
        <v>48248</v>
      </c>
      <c r="I7" s="171">
        <v>1987</v>
      </c>
      <c r="J7" s="164">
        <v>8</v>
      </c>
      <c r="K7" s="164">
        <v>1320</v>
      </c>
      <c r="L7" s="164"/>
      <c r="M7" s="164">
        <v>810</v>
      </c>
      <c r="N7" s="164">
        <v>390</v>
      </c>
      <c r="O7" s="164">
        <v>120</v>
      </c>
      <c r="P7" s="164"/>
      <c r="Q7" s="166"/>
      <c r="R7" s="166"/>
      <c r="S7" s="166"/>
      <c r="T7" s="166"/>
      <c r="U7" s="165"/>
      <c r="V7" s="164"/>
      <c r="W7" s="164"/>
      <c r="X7" s="164"/>
      <c r="Y7" s="164"/>
      <c r="Z7" s="164"/>
      <c r="AA7" s="164"/>
      <c r="AB7" s="164"/>
      <c r="AC7" s="164"/>
      <c r="AD7" s="164"/>
      <c r="AE7" s="168">
        <v>1.72</v>
      </c>
      <c r="AF7" s="179">
        <v>2.5</v>
      </c>
      <c r="AG7" s="169">
        <v>1320</v>
      </c>
      <c r="AH7" s="170"/>
      <c r="AI7" s="171"/>
      <c r="AJ7" s="171"/>
      <c r="AK7" s="171"/>
      <c r="AL7" s="172">
        <v>41178</v>
      </c>
      <c r="AM7" s="172">
        <v>42735</v>
      </c>
      <c r="AN7" s="173"/>
      <c r="AO7" s="173"/>
      <c r="AP7" s="181"/>
      <c r="AQ7" s="181"/>
      <c r="AR7" s="181"/>
      <c r="AS7" s="181">
        <v>42618</v>
      </c>
      <c r="AT7" s="181"/>
      <c r="AU7" s="181"/>
      <c r="AV7" s="181"/>
      <c r="AW7" s="181"/>
      <c r="AX7" s="181"/>
      <c r="AY7" s="181"/>
      <c r="AZ7" s="181"/>
      <c r="BA7" s="214" t="s">
        <v>458</v>
      </c>
      <c r="BB7" s="226"/>
      <c r="BC7" s="226"/>
      <c r="BD7" s="427" t="s">
        <v>918</v>
      </c>
      <c r="BE7" s="231">
        <v>44561</v>
      </c>
      <c r="BF7" s="176" t="str">
        <f>IF(ISNUMBER(#REF!),IF(#REF!&lt;#REF!,1,""),"")</f>
        <v/>
      </c>
      <c r="BG7" s="176" t="s">
        <v>431</v>
      </c>
      <c r="BH7" s="176" t="s">
        <v>431</v>
      </c>
      <c r="BI7" s="200" t="s">
        <v>1181</v>
      </c>
      <c r="BJ7" s="428" t="s">
        <v>1179</v>
      </c>
      <c r="BK7" s="22"/>
    </row>
    <row r="8" spans="1:63" s="24" customFormat="1" ht="20.100000000000001" customHeight="1">
      <c r="A8" s="147">
        <v>2</v>
      </c>
      <c r="B8" s="149">
        <v>2</v>
      </c>
      <c r="C8" s="99" t="s">
        <v>25</v>
      </c>
      <c r="D8" s="162" t="s">
        <v>662</v>
      </c>
      <c r="E8" s="163" t="s">
        <v>26</v>
      </c>
      <c r="F8" s="163" t="s">
        <v>1180</v>
      </c>
      <c r="G8" s="163" t="s">
        <v>912</v>
      </c>
      <c r="H8" s="164">
        <v>10737</v>
      </c>
      <c r="I8" s="171">
        <v>1978</v>
      </c>
      <c r="J8" s="164">
        <v>3</v>
      </c>
      <c r="K8" s="164">
        <v>220</v>
      </c>
      <c r="L8" s="164"/>
      <c r="M8" s="164">
        <v>22</v>
      </c>
      <c r="N8" s="164">
        <v>132</v>
      </c>
      <c r="O8" s="164">
        <v>66</v>
      </c>
      <c r="P8" s="164"/>
      <c r="Q8" s="166"/>
      <c r="R8" s="166"/>
      <c r="S8" s="166"/>
      <c r="T8" s="166"/>
      <c r="U8" s="165"/>
      <c r="V8" s="164"/>
      <c r="W8" s="164"/>
      <c r="X8" s="164"/>
      <c r="Y8" s="164"/>
      <c r="Z8" s="164"/>
      <c r="AA8" s="164"/>
      <c r="AB8" s="164"/>
      <c r="AC8" s="164"/>
      <c r="AD8" s="164"/>
      <c r="AE8" s="168">
        <v>1.6970000000000001</v>
      </c>
      <c r="AF8" s="179"/>
      <c r="AG8" s="169"/>
      <c r="AH8" s="170"/>
      <c r="AI8" s="171"/>
      <c r="AJ8" s="171">
        <v>2020</v>
      </c>
      <c r="AK8" s="171"/>
      <c r="AL8" s="172">
        <v>43528</v>
      </c>
      <c r="AM8" s="172">
        <v>44196</v>
      </c>
      <c r="AN8" s="173"/>
      <c r="AO8" s="173"/>
      <c r="AP8" s="181"/>
      <c r="AQ8" s="181"/>
      <c r="AR8" s="181"/>
      <c r="AS8" s="143" t="s">
        <v>1582</v>
      </c>
      <c r="AT8" s="181"/>
      <c r="AU8" s="181"/>
      <c r="AV8" s="181"/>
      <c r="AW8" s="181"/>
      <c r="AX8" s="181"/>
      <c r="AY8" s="181"/>
      <c r="AZ8" s="181"/>
      <c r="BA8" s="214" t="s">
        <v>458</v>
      </c>
      <c r="BB8" s="226"/>
      <c r="BC8" s="226"/>
      <c r="BD8" s="427" t="s">
        <v>940</v>
      </c>
      <c r="BE8" s="231">
        <v>45291</v>
      </c>
      <c r="BF8" s="176"/>
      <c r="BG8" s="176">
        <v>1</v>
      </c>
      <c r="BH8" s="176"/>
      <c r="BI8" s="200" t="s">
        <v>1181</v>
      </c>
      <c r="BJ8" s="428" t="s">
        <v>1182</v>
      </c>
      <c r="BK8" s="22"/>
    </row>
    <row r="9" spans="1:63" s="24" customFormat="1" ht="20.100000000000001" customHeight="1">
      <c r="A9" s="147">
        <v>3</v>
      </c>
      <c r="B9" s="149">
        <v>3</v>
      </c>
      <c r="C9" s="99" t="s">
        <v>25</v>
      </c>
      <c r="D9" s="162" t="s">
        <v>662</v>
      </c>
      <c r="E9" s="163" t="s">
        <v>26</v>
      </c>
      <c r="F9" s="163" t="s">
        <v>1183</v>
      </c>
      <c r="G9" s="163" t="s">
        <v>913</v>
      </c>
      <c r="H9" s="164">
        <v>10494</v>
      </c>
      <c r="I9" s="171">
        <v>1983</v>
      </c>
      <c r="J9" s="164">
        <v>9</v>
      </c>
      <c r="K9" s="164">
        <v>228</v>
      </c>
      <c r="L9" s="164"/>
      <c r="M9" s="164">
        <v>132</v>
      </c>
      <c r="N9" s="164">
        <v>60</v>
      </c>
      <c r="O9" s="164">
        <v>36</v>
      </c>
      <c r="P9" s="164"/>
      <c r="Q9" s="166"/>
      <c r="R9" s="166"/>
      <c r="S9" s="166"/>
      <c r="T9" s="166"/>
      <c r="U9" s="165"/>
      <c r="V9" s="164"/>
      <c r="W9" s="164"/>
      <c r="X9" s="164"/>
      <c r="Y9" s="164"/>
      <c r="Z9" s="164"/>
      <c r="AA9" s="164"/>
      <c r="AB9" s="164"/>
      <c r="AC9" s="164"/>
      <c r="AD9" s="164"/>
      <c r="AE9" s="168">
        <v>1.718</v>
      </c>
      <c r="AF9" s="179"/>
      <c r="AG9" s="169"/>
      <c r="AH9" s="170"/>
      <c r="AI9" s="171"/>
      <c r="AJ9" s="171">
        <v>2020</v>
      </c>
      <c r="AK9" s="171"/>
      <c r="AL9" s="172">
        <v>43528</v>
      </c>
      <c r="AM9" s="172">
        <v>44196</v>
      </c>
      <c r="AN9" s="173"/>
      <c r="AO9" s="173"/>
      <c r="AP9" s="181"/>
      <c r="AQ9" s="181"/>
      <c r="AR9" s="181"/>
      <c r="AS9" s="143" t="s">
        <v>1582</v>
      </c>
      <c r="AT9" s="181"/>
      <c r="AU9" s="181"/>
      <c r="AV9" s="181"/>
      <c r="AW9" s="181"/>
      <c r="AX9" s="181"/>
      <c r="AY9" s="181"/>
      <c r="AZ9" s="181"/>
      <c r="BA9" s="214" t="s">
        <v>458</v>
      </c>
      <c r="BB9" s="226"/>
      <c r="BC9" s="226"/>
      <c r="BD9" s="427" t="s">
        <v>940</v>
      </c>
      <c r="BE9" s="231">
        <v>45291</v>
      </c>
      <c r="BF9" s="176"/>
      <c r="BG9" s="176">
        <v>1</v>
      </c>
      <c r="BH9" s="176"/>
      <c r="BI9" s="200" t="s">
        <v>1181</v>
      </c>
      <c r="BJ9" s="428" t="s">
        <v>1182</v>
      </c>
      <c r="BK9" s="22"/>
    </row>
    <row r="10" spans="1:63" s="24" customFormat="1" ht="20.100000000000001" customHeight="1">
      <c r="A10" s="147">
        <v>4</v>
      </c>
      <c r="B10" s="149">
        <v>4</v>
      </c>
      <c r="C10" s="99" t="s">
        <v>25</v>
      </c>
      <c r="D10" s="162" t="s">
        <v>662</v>
      </c>
      <c r="E10" s="163" t="s">
        <v>26</v>
      </c>
      <c r="F10" s="163" t="s">
        <v>1184</v>
      </c>
      <c r="G10" s="163" t="s">
        <v>914</v>
      </c>
      <c r="H10" s="164">
        <v>82433</v>
      </c>
      <c r="I10" s="171">
        <v>1988</v>
      </c>
      <c r="J10" s="164">
        <v>25</v>
      </c>
      <c r="K10" s="164">
        <v>1484</v>
      </c>
      <c r="L10" s="164"/>
      <c r="M10" s="164">
        <v>500</v>
      </c>
      <c r="N10" s="164">
        <v>864</v>
      </c>
      <c r="O10" s="164">
        <v>120</v>
      </c>
      <c r="P10" s="164"/>
      <c r="Q10" s="166"/>
      <c r="R10" s="166"/>
      <c r="S10" s="166"/>
      <c r="T10" s="166"/>
      <c r="U10" s="165"/>
      <c r="V10" s="164"/>
      <c r="W10" s="164"/>
      <c r="X10" s="164"/>
      <c r="Y10" s="164"/>
      <c r="Z10" s="164"/>
      <c r="AA10" s="164"/>
      <c r="AB10" s="164"/>
      <c r="AC10" s="164"/>
      <c r="AD10" s="164"/>
      <c r="AE10" s="168">
        <v>1.234</v>
      </c>
      <c r="AF10" s="179"/>
      <c r="AG10" s="169"/>
      <c r="AH10" s="170"/>
      <c r="AI10" s="171"/>
      <c r="AJ10" s="171">
        <v>2022</v>
      </c>
      <c r="AK10" s="171"/>
      <c r="AL10" s="172">
        <v>43528</v>
      </c>
      <c r="AM10" s="172">
        <v>44926</v>
      </c>
      <c r="AN10" s="173"/>
      <c r="AO10" s="173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214" t="s">
        <v>1185</v>
      </c>
      <c r="BB10" s="226"/>
      <c r="BC10" s="226"/>
      <c r="BD10" s="427" t="s">
        <v>940</v>
      </c>
      <c r="BE10" s="231">
        <v>46021</v>
      </c>
      <c r="BF10" s="176"/>
      <c r="BG10" s="176">
        <v>1</v>
      </c>
      <c r="BH10" s="176"/>
      <c r="BI10" s="200" t="s">
        <v>1181</v>
      </c>
      <c r="BJ10" s="428" t="s">
        <v>1186</v>
      </c>
      <c r="BK10" s="22"/>
    </row>
    <row r="11" spans="1:63" s="24" customFormat="1" ht="20.100000000000001" customHeight="1">
      <c r="A11" s="147">
        <v>5</v>
      </c>
      <c r="B11" s="149">
        <v>5</v>
      </c>
      <c r="C11" s="99" t="s">
        <v>25</v>
      </c>
      <c r="D11" s="162" t="s">
        <v>662</v>
      </c>
      <c r="E11" s="163" t="s">
        <v>26</v>
      </c>
      <c r="F11" s="163" t="s">
        <v>1187</v>
      </c>
      <c r="G11" s="163" t="s">
        <v>915</v>
      </c>
      <c r="H11" s="164">
        <v>15305</v>
      </c>
      <c r="I11" s="171">
        <v>1988</v>
      </c>
      <c r="J11" s="164">
        <v>21</v>
      </c>
      <c r="K11" s="164">
        <v>353</v>
      </c>
      <c r="L11" s="164"/>
      <c r="M11" s="164">
        <v>273</v>
      </c>
      <c r="N11" s="164">
        <v>80</v>
      </c>
      <c r="O11" s="164"/>
      <c r="P11" s="164"/>
      <c r="Q11" s="166"/>
      <c r="R11" s="166"/>
      <c r="S11" s="166"/>
      <c r="T11" s="166"/>
      <c r="U11" s="165"/>
      <c r="V11" s="164"/>
      <c r="W11" s="164"/>
      <c r="X11" s="164"/>
      <c r="Y11" s="164"/>
      <c r="Z11" s="164"/>
      <c r="AA11" s="164"/>
      <c r="AB11" s="164"/>
      <c r="AC11" s="164"/>
      <c r="AD11" s="164"/>
      <c r="AE11" s="168">
        <v>1.258</v>
      </c>
      <c r="AF11" s="179"/>
      <c r="AG11" s="169"/>
      <c r="AH11" s="170"/>
      <c r="AI11" s="171"/>
      <c r="AJ11" s="171">
        <v>2024</v>
      </c>
      <c r="AK11" s="171"/>
      <c r="AL11" s="172">
        <v>43528</v>
      </c>
      <c r="AM11" s="172">
        <v>45657</v>
      </c>
      <c r="AN11" s="173"/>
      <c r="AO11" s="173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214" t="s">
        <v>1188</v>
      </c>
      <c r="BB11" s="226"/>
      <c r="BC11" s="226"/>
      <c r="BD11" s="427" t="s">
        <v>940</v>
      </c>
      <c r="BE11" s="231">
        <v>46752</v>
      </c>
      <c r="BF11" s="176"/>
      <c r="BG11" s="176">
        <v>1</v>
      </c>
      <c r="BH11" s="176"/>
      <c r="BI11" s="200" t="s">
        <v>1181</v>
      </c>
      <c r="BJ11" s="428" t="s">
        <v>1189</v>
      </c>
      <c r="BK11" s="22"/>
    </row>
    <row r="12" spans="1:63" s="24" customFormat="1" ht="20.100000000000001" customHeight="1">
      <c r="A12" s="147">
        <v>6</v>
      </c>
      <c r="B12" s="149">
        <v>6</v>
      </c>
      <c r="C12" s="99" t="s">
        <v>25</v>
      </c>
      <c r="D12" s="162" t="s">
        <v>662</v>
      </c>
      <c r="E12" s="163" t="s">
        <v>26</v>
      </c>
      <c r="F12" s="163" t="s">
        <v>1190</v>
      </c>
      <c r="G12" s="163" t="s">
        <v>916</v>
      </c>
      <c r="H12" s="164">
        <v>28654</v>
      </c>
      <c r="I12" s="171">
        <v>1989</v>
      </c>
      <c r="J12" s="164">
        <v>11</v>
      </c>
      <c r="K12" s="164">
        <v>600</v>
      </c>
      <c r="L12" s="164"/>
      <c r="M12" s="164">
        <v>208</v>
      </c>
      <c r="N12" s="164">
        <v>320</v>
      </c>
      <c r="O12" s="164">
        <v>72</v>
      </c>
      <c r="P12" s="164"/>
      <c r="Q12" s="166"/>
      <c r="R12" s="166"/>
      <c r="S12" s="166"/>
      <c r="T12" s="166"/>
      <c r="U12" s="165"/>
      <c r="V12" s="164"/>
      <c r="W12" s="164"/>
      <c r="X12" s="164"/>
      <c r="Y12" s="164"/>
      <c r="Z12" s="164"/>
      <c r="AA12" s="164"/>
      <c r="AB12" s="164"/>
      <c r="AC12" s="164"/>
      <c r="AD12" s="164"/>
      <c r="AE12" s="168">
        <v>1.2290000000000001</v>
      </c>
      <c r="AF12" s="179"/>
      <c r="AG12" s="169"/>
      <c r="AH12" s="170"/>
      <c r="AI12" s="171"/>
      <c r="AJ12" s="171">
        <v>2026</v>
      </c>
      <c r="AK12" s="171"/>
      <c r="AL12" s="172">
        <v>43528</v>
      </c>
      <c r="AM12" s="172">
        <v>46387</v>
      </c>
      <c r="AN12" s="173"/>
      <c r="AO12" s="173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214" t="s">
        <v>1191</v>
      </c>
      <c r="BB12" s="226"/>
      <c r="BC12" s="226"/>
      <c r="BD12" s="427" t="s">
        <v>940</v>
      </c>
      <c r="BE12" s="231">
        <v>47482</v>
      </c>
      <c r="BF12" s="176"/>
      <c r="BG12" s="176">
        <v>1</v>
      </c>
      <c r="BH12" s="176"/>
      <c r="BI12" s="200" t="s">
        <v>1181</v>
      </c>
      <c r="BJ12" s="428" t="s">
        <v>1192</v>
      </c>
      <c r="BK12" s="22"/>
    </row>
    <row r="13" spans="1:63" s="24" customFormat="1" ht="20.100000000000001" customHeight="1">
      <c r="A13" s="147">
        <v>7</v>
      </c>
      <c r="B13" s="149">
        <v>7</v>
      </c>
      <c r="C13" s="99" t="s">
        <v>953</v>
      </c>
      <c r="D13" s="162" t="s">
        <v>662</v>
      </c>
      <c r="E13" s="163" t="s">
        <v>43</v>
      </c>
      <c r="F13" s="163" t="s">
        <v>1193</v>
      </c>
      <c r="G13" s="163" t="s">
        <v>1194</v>
      </c>
      <c r="H13" s="165">
        <v>22662</v>
      </c>
      <c r="I13" s="180"/>
      <c r="J13" s="165"/>
      <c r="K13" s="164">
        <v>93</v>
      </c>
      <c r="L13" s="165"/>
      <c r="M13" s="165"/>
      <c r="N13" s="165"/>
      <c r="O13" s="165"/>
      <c r="P13" s="165"/>
      <c r="Q13" s="166"/>
      <c r="R13" s="166"/>
      <c r="S13" s="166"/>
      <c r="T13" s="166"/>
      <c r="U13" s="165"/>
      <c r="V13" s="165"/>
      <c r="W13" s="165"/>
      <c r="X13" s="165"/>
      <c r="Y13" s="165"/>
      <c r="Z13" s="165"/>
      <c r="AA13" s="164"/>
      <c r="AB13" s="165"/>
      <c r="AC13" s="165"/>
      <c r="AD13" s="165"/>
      <c r="AE13" s="168"/>
      <c r="AF13" s="168">
        <v>5</v>
      </c>
      <c r="AG13" s="169">
        <v>51</v>
      </c>
      <c r="AH13" s="169"/>
      <c r="AI13" s="180"/>
      <c r="AJ13" s="180"/>
      <c r="AK13" s="180"/>
      <c r="AL13" s="185">
        <v>42859</v>
      </c>
      <c r="AM13" s="185">
        <v>43465</v>
      </c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87" t="s">
        <v>35</v>
      </c>
      <c r="BB13" s="180"/>
      <c r="BC13" s="180"/>
      <c r="BD13" s="247" t="str">
        <f>DATEDIF(MAX(AL13,AO13,AQ13,AT13:AW13,AY13:AZ13),$BF$2,"y")&amp;"년 "&amp;DATEDIF(MAX(AL13,AO13,AQ13,AT13:AW13,AY13:AZ13),$BF$2,"ym")&amp;"월"</f>
        <v>4년 1월</v>
      </c>
      <c r="BE13" s="175">
        <f>MAX(AM13,DATE(2012,2,1))+(3*365)</f>
        <v>44560</v>
      </c>
      <c r="BF13" s="176" t="str">
        <f>IF(ISNUMBER(#REF!),IF(#REF!&lt;#REF!,1,""),"")</f>
        <v/>
      </c>
      <c r="BG13" s="176" t="str">
        <f>IF(ISNUMBER(#REF!),IF(#REF!&gt;#REF!,1,""),"")</f>
        <v/>
      </c>
      <c r="BH13" s="176">
        <f>IF(ISNUMBER(#REF!),"",1)</f>
        <v>1</v>
      </c>
      <c r="BI13" s="200" t="s">
        <v>1195</v>
      </c>
      <c r="BJ13" s="194"/>
      <c r="BK13" s="22"/>
    </row>
    <row r="14" spans="1:63" s="24" customFormat="1" ht="20.100000000000001" customHeight="1">
      <c r="A14" s="147">
        <v>8</v>
      </c>
      <c r="B14" s="149">
        <v>8</v>
      </c>
      <c r="C14" s="99" t="s">
        <v>25</v>
      </c>
      <c r="D14" s="210" t="s">
        <v>337</v>
      </c>
      <c r="E14" s="113" t="s">
        <v>27</v>
      </c>
      <c r="F14" s="113" t="s">
        <v>28</v>
      </c>
      <c r="G14" s="113" t="s">
        <v>358</v>
      </c>
      <c r="H14" s="124">
        <v>51702</v>
      </c>
      <c r="I14" s="116" t="s">
        <v>359</v>
      </c>
      <c r="J14" s="121">
        <v>157</v>
      </c>
      <c r="K14" s="124">
        <v>907</v>
      </c>
      <c r="L14" s="121">
        <v>45</v>
      </c>
      <c r="M14" s="121">
        <v>272</v>
      </c>
      <c r="N14" s="121">
        <v>454</v>
      </c>
      <c r="O14" s="121">
        <v>91</v>
      </c>
      <c r="P14" s="121">
        <v>45</v>
      </c>
      <c r="Q14" s="192">
        <v>862</v>
      </c>
      <c r="R14" s="192" t="s">
        <v>1391</v>
      </c>
      <c r="S14" s="192" t="s">
        <v>1391</v>
      </c>
      <c r="T14" s="192" t="s">
        <v>1391</v>
      </c>
      <c r="U14" s="121">
        <v>929</v>
      </c>
      <c r="V14" s="121"/>
      <c r="W14" s="121"/>
      <c r="X14" s="121"/>
      <c r="Y14" s="121"/>
      <c r="Z14" s="121"/>
      <c r="AA14" s="124"/>
      <c r="AB14" s="124"/>
      <c r="AC14" s="124"/>
      <c r="AD14" s="124"/>
      <c r="AE14" s="103">
        <v>2</v>
      </c>
      <c r="AF14" s="375">
        <v>2.36</v>
      </c>
      <c r="AG14" s="391">
        <v>519</v>
      </c>
      <c r="AH14" s="391">
        <v>519</v>
      </c>
      <c r="AI14" s="208" t="s">
        <v>332</v>
      </c>
      <c r="AJ14" s="208">
        <v>2012</v>
      </c>
      <c r="AK14" s="208"/>
      <c r="AL14" s="386">
        <v>41178</v>
      </c>
      <c r="AM14" s="386">
        <v>42735</v>
      </c>
      <c r="AN14" s="107"/>
      <c r="AO14" s="107">
        <v>42744</v>
      </c>
      <c r="AP14" s="107">
        <v>42986</v>
      </c>
      <c r="AQ14" s="107">
        <v>42915</v>
      </c>
      <c r="AR14" s="108"/>
      <c r="AS14" s="108"/>
      <c r="AT14" s="108">
        <v>43109</v>
      </c>
      <c r="AU14" s="108"/>
      <c r="AV14" s="108"/>
      <c r="AW14" s="108"/>
      <c r="AX14" s="108"/>
      <c r="AY14" s="108"/>
      <c r="AZ14" s="108"/>
      <c r="BA14" s="212" t="s">
        <v>975</v>
      </c>
      <c r="BB14" s="116"/>
      <c r="BC14" s="116"/>
      <c r="BD14" s="274" t="s">
        <v>1581</v>
      </c>
      <c r="BE14" s="206">
        <v>44204</v>
      </c>
      <c r="BF14" s="207" t="s">
        <v>431</v>
      </c>
      <c r="BG14" s="207">
        <v>1</v>
      </c>
      <c r="BH14" s="207"/>
      <c r="BI14" s="286" t="s">
        <v>1565</v>
      </c>
      <c r="BJ14" s="272"/>
      <c r="BK14" s="23"/>
    </row>
    <row r="15" spans="1:63" s="22" customFormat="1" ht="20.100000000000001" customHeight="1">
      <c r="A15" s="147">
        <v>9</v>
      </c>
      <c r="B15" s="149">
        <v>9</v>
      </c>
      <c r="C15" s="99" t="s">
        <v>25</v>
      </c>
      <c r="D15" s="260" t="s">
        <v>614</v>
      </c>
      <c r="E15" s="146" t="s">
        <v>27</v>
      </c>
      <c r="F15" s="146" t="s">
        <v>1392</v>
      </c>
      <c r="G15" s="146" t="s">
        <v>1393</v>
      </c>
      <c r="H15" s="154">
        <v>63233</v>
      </c>
      <c r="I15" s="191"/>
      <c r="J15" s="154"/>
      <c r="K15" s="154">
        <v>980</v>
      </c>
      <c r="L15" s="161"/>
      <c r="M15" s="161"/>
      <c r="N15" s="161"/>
      <c r="O15" s="161"/>
      <c r="P15" s="161"/>
      <c r="Q15" s="192">
        <v>1171</v>
      </c>
      <c r="R15" s="475">
        <v>1087</v>
      </c>
      <c r="S15" s="475"/>
      <c r="T15" s="192">
        <v>84</v>
      </c>
      <c r="U15" s="161">
        <v>983</v>
      </c>
      <c r="V15" s="154">
        <v>36</v>
      </c>
      <c r="W15" s="154">
        <v>650</v>
      </c>
      <c r="X15" s="154">
        <v>455</v>
      </c>
      <c r="Y15" s="154">
        <v>30</v>
      </c>
      <c r="Z15" s="154"/>
      <c r="AA15" s="154">
        <v>84</v>
      </c>
      <c r="AB15" s="154"/>
      <c r="AC15" s="154"/>
      <c r="AD15" s="154"/>
      <c r="AE15" s="155">
        <v>2</v>
      </c>
      <c r="AF15" s="405">
        <v>2.2277</v>
      </c>
      <c r="AG15" s="404">
        <v>602</v>
      </c>
      <c r="AH15" s="404">
        <v>379</v>
      </c>
      <c r="AI15" s="233" t="s">
        <v>1538</v>
      </c>
      <c r="AJ15" s="233">
        <v>2006</v>
      </c>
      <c r="AK15" s="233"/>
      <c r="AL15" s="386">
        <v>38974</v>
      </c>
      <c r="AM15" s="386">
        <v>40543</v>
      </c>
      <c r="AN15" s="145"/>
      <c r="AO15" s="199" t="s">
        <v>1580</v>
      </c>
      <c r="AP15" s="199" t="s">
        <v>1579</v>
      </c>
      <c r="AQ15" s="199" t="s">
        <v>1578</v>
      </c>
      <c r="AR15" s="160"/>
      <c r="AS15" s="160"/>
      <c r="AT15" s="143" t="s">
        <v>1577</v>
      </c>
      <c r="AU15" s="160">
        <v>40794</v>
      </c>
      <c r="AV15" s="145"/>
      <c r="AW15" s="145"/>
      <c r="AX15" s="145"/>
      <c r="AY15" s="145"/>
      <c r="AZ15" s="145"/>
      <c r="BA15" s="212" t="s">
        <v>1576</v>
      </c>
      <c r="BB15" s="189"/>
      <c r="BC15" s="189"/>
      <c r="BD15" s="429" t="s">
        <v>1575</v>
      </c>
      <c r="BE15" s="206" t="s">
        <v>794</v>
      </c>
      <c r="BF15" s="245"/>
      <c r="BG15" s="245"/>
      <c r="BH15" s="245">
        <v>1</v>
      </c>
      <c r="BI15" s="188" t="s">
        <v>1206</v>
      </c>
      <c r="BJ15" s="430"/>
    </row>
    <row r="16" spans="1:63" s="23" customFormat="1" ht="20.100000000000001" customHeight="1">
      <c r="A16" s="147">
        <v>10</v>
      </c>
      <c r="B16" s="149">
        <v>10</v>
      </c>
      <c r="C16" s="99" t="s">
        <v>25</v>
      </c>
      <c r="D16" s="178" t="s">
        <v>337</v>
      </c>
      <c r="E16" s="163" t="s">
        <v>26</v>
      </c>
      <c r="F16" s="163" t="s">
        <v>1199</v>
      </c>
      <c r="G16" s="163" t="s">
        <v>434</v>
      </c>
      <c r="H16" s="164">
        <v>16525</v>
      </c>
      <c r="I16" s="171">
        <v>1987</v>
      </c>
      <c r="J16" s="164">
        <v>8</v>
      </c>
      <c r="K16" s="164">
        <v>380</v>
      </c>
      <c r="L16" s="164" t="s">
        <v>385</v>
      </c>
      <c r="M16" s="164"/>
      <c r="N16" s="164">
        <v>380</v>
      </c>
      <c r="O16" s="164"/>
      <c r="P16" s="164"/>
      <c r="Q16" s="166">
        <f>SUM(R16:T16)</f>
        <v>442</v>
      </c>
      <c r="R16" s="166">
        <v>442</v>
      </c>
      <c r="S16" s="166"/>
      <c r="T16" s="166"/>
      <c r="U16" s="165">
        <v>442</v>
      </c>
      <c r="V16" s="164"/>
      <c r="W16" s="164"/>
      <c r="X16" s="164"/>
      <c r="Y16" s="164"/>
      <c r="Z16" s="164"/>
      <c r="AA16" s="164"/>
      <c r="AB16" s="164"/>
      <c r="AC16" s="164"/>
      <c r="AD16" s="164"/>
      <c r="AE16" s="179">
        <v>1.3</v>
      </c>
      <c r="AF16" s="196">
        <v>2.2999999999999998</v>
      </c>
      <c r="AG16" s="232">
        <v>380</v>
      </c>
      <c r="AH16" s="232">
        <v>356</v>
      </c>
      <c r="AI16" s="187" t="s">
        <v>332</v>
      </c>
      <c r="AJ16" s="198">
        <v>2016</v>
      </c>
      <c r="AK16" s="224">
        <v>2026</v>
      </c>
      <c r="AL16" s="227">
        <v>41178</v>
      </c>
      <c r="AM16" s="227">
        <v>42735</v>
      </c>
      <c r="AN16" s="173"/>
      <c r="AO16" s="173">
        <v>43251</v>
      </c>
      <c r="AP16" s="199" t="s">
        <v>1574</v>
      </c>
      <c r="AQ16" s="173">
        <v>43339</v>
      </c>
      <c r="AR16" s="181"/>
      <c r="AS16" s="181">
        <v>42618</v>
      </c>
      <c r="AT16" s="181">
        <v>43938</v>
      </c>
      <c r="AU16" s="181"/>
      <c r="AV16" s="181"/>
      <c r="AW16" s="181"/>
      <c r="AX16" s="181"/>
      <c r="AY16" s="181"/>
      <c r="AZ16" s="181"/>
      <c r="BA16" s="214" t="s">
        <v>1200</v>
      </c>
      <c r="BB16" s="226"/>
      <c r="BC16" s="226"/>
      <c r="BD16" s="427" t="str">
        <f>DATEDIF(MAX(AL16,AO16,AQ16,AT16:AW16,AY16:AZ16),$BF$2,"y")&amp;"년 "&amp;DATEDIF(MAX(AL16,AO16,AQ16,AT16:AW16,AY16:AZ16),$BF$2,"ym")&amp;"월"</f>
        <v>1년 2월</v>
      </c>
      <c r="BE16" s="231">
        <f>AT16+(365*2)</f>
        <v>44668</v>
      </c>
      <c r="BF16" s="176" t="str">
        <f>IF(ISNUMBER(#REF!),IF(#REF!&lt;#REF!,1,""),"")</f>
        <v/>
      </c>
      <c r="BG16" s="176">
        <v>1</v>
      </c>
      <c r="BH16" s="176" t="s">
        <v>431</v>
      </c>
      <c r="BI16" s="200" t="s">
        <v>1181</v>
      </c>
      <c r="BJ16" s="428"/>
      <c r="BK16" s="22"/>
    </row>
    <row r="17" spans="1:63" s="22" customFormat="1" ht="20.100000000000001" customHeight="1">
      <c r="A17" s="147">
        <v>11</v>
      </c>
      <c r="B17" s="149">
        <v>11</v>
      </c>
      <c r="C17" s="99" t="s">
        <v>25</v>
      </c>
      <c r="D17" s="178" t="s">
        <v>337</v>
      </c>
      <c r="E17" s="163" t="s">
        <v>26</v>
      </c>
      <c r="F17" s="163" t="s">
        <v>1201</v>
      </c>
      <c r="G17" s="163" t="s">
        <v>433</v>
      </c>
      <c r="H17" s="164">
        <v>16524</v>
      </c>
      <c r="I17" s="171">
        <v>1987</v>
      </c>
      <c r="J17" s="164">
        <v>7</v>
      </c>
      <c r="K17" s="164">
        <v>370</v>
      </c>
      <c r="L17" s="164"/>
      <c r="M17" s="164">
        <v>370</v>
      </c>
      <c r="N17" s="164"/>
      <c r="O17" s="164"/>
      <c r="P17" s="164"/>
      <c r="Q17" s="166">
        <f>SUM(R17:T17)</f>
        <v>439</v>
      </c>
      <c r="R17" s="166">
        <v>439</v>
      </c>
      <c r="S17" s="166"/>
      <c r="T17" s="166"/>
      <c r="U17" s="165">
        <v>439</v>
      </c>
      <c r="V17" s="164"/>
      <c r="W17" s="164"/>
      <c r="X17" s="164"/>
      <c r="Y17" s="164"/>
      <c r="Z17" s="164"/>
      <c r="AA17" s="164"/>
      <c r="AB17" s="164"/>
      <c r="AC17" s="164"/>
      <c r="AD17" s="164"/>
      <c r="AE17" s="179">
        <v>1.3751</v>
      </c>
      <c r="AF17" s="196">
        <v>2.2999999999999998</v>
      </c>
      <c r="AG17" s="232">
        <v>370</v>
      </c>
      <c r="AH17" s="232">
        <v>367</v>
      </c>
      <c r="AI17" s="198" t="s">
        <v>332</v>
      </c>
      <c r="AJ17" s="198">
        <v>2016</v>
      </c>
      <c r="AK17" s="224">
        <v>2026</v>
      </c>
      <c r="AL17" s="227">
        <v>41178</v>
      </c>
      <c r="AM17" s="227">
        <v>42735</v>
      </c>
      <c r="AN17" s="173"/>
      <c r="AO17" s="173">
        <v>43251</v>
      </c>
      <c r="AP17" s="199" t="s">
        <v>1573</v>
      </c>
      <c r="AQ17" s="234">
        <v>43510</v>
      </c>
      <c r="AR17" s="181"/>
      <c r="AS17" s="181">
        <v>42618</v>
      </c>
      <c r="AT17" s="216">
        <v>43909</v>
      </c>
      <c r="AU17" s="181"/>
      <c r="AV17" s="181"/>
      <c r="AW17" s="181"/>
      <c r="AX17" s="181"/>
      <c r="AY17" s="181"/>
      <c r="AZ17" s="181"/>
      <c r="BA17" s="214" t="s">
        <v>1200</v>
      </c>
      <c r="BB17" s="226"/>
      <c r="BC17" s="226"/>
      <c r="BD17" s="427" t="str">
        <f>DATEDIF(MAX(AL17,AO17,AQ17,AT17:AW17,AY17:AZ17),$BF$2,"y")&amp;"년 "&amp;DATEDIF(MAX(AL17,AO17,AQ17,AT17:AW17,AY17:AZ17),$BF$2,"ym")&amp;"월"</f>
        <v>1년 3월</v>
      </c>
      <c r="BE17" s="231">
        <f>AT17+(365*3)</f>
        <v>45004</v>
      </c>
      <c r="BF17" s="176" t="str">
        <f>IF(ISNUMBER(#REF!),IF(#REF!&lt;#REF!,1,""),"")</f>
        <v/>
      </c>
      <c r="BG17" s="176">
        <v>1</v>
      </c>
      <c r="BH17" s="176" t="s">
        <v>431</v>
      </c>
      <c r="BI17" s="200" t="s">
        <v>1181</v>
      </c>
      <c r="BJ17" s="428"/>
      <c r="BK17" s="24"/>
    </row>
    <row r="18" spans="1:63" s="22" customFormat="1" ht="20.100000000000001" customHeight="1">
      <c r="A18" s="147">
        <v>12</v>
      </c>
      <c r="B18" s="149">
        <v>12</v>
      </c>
      <c r="C18" s="99" t="s">
        <v>25</v>
      </c>
      <c r="D18" s="260" t="s">
        <v>614</v>
      </c>
      <c r="E18" s="163" t="s">
        <v>26</v>
      </c>
      <c r="F18" s="163" t="s">
        <v>1202</v>
      </c>
      <c r="G18" s="163" t="s">
        <v>488</v>
      </c>
      <c r="H18" s="164">
        <v>222842</v>
      </c>
      <c r="I18" s="171">
        <v>1985</v>
      </c>
      <c r="J18" s="164">
        <v>65</v>
      </c>
      <c r="K18" s="164">
        <f>SUM(L18:P18)</f>
        <v>2440</v>
      </c>
      <c r="L18" s="164"/>
      <c r="M18" s="164">
        <v>1164</v>
      </c>
      <c r="N18" s="164">
        <v>132</v>
      </c>
      <c r="O18" s="164">
        <v>1008</v>
      </c>
      <c r="P18" s="164">
        <v>136</v>
      </c>
      <c r="Q18" s="166">
        <v>4002</v>
      </c>
      <c r="R18" s="166">
        <v>2402</v>
      </c>
      <c r="S18" s="166">
        <f>Q18-R18</f>
        <v>1600</v>
      </c>
      <c r="T18" s="166"/>
      <c r="U18" s="165">
        <v>4002</v>
      </c>
      <c r="V18" s="164"/>
      <c r="W18" s="154">
        <v>976</v>
      </c>
      <c r="X18" s="154">
        <v>2527</v>
      </c>
      <c r="Y18" s="154">
        <v>479</v>
      </c>
      <c r="Z18" s="161">
        <v>20</v>
      </c>
      <c r="AA18" s="164"/>
      <c r="AB18" s="165"/>
      <c r="AC18" s="165"/>
      <c r="AD18" s="165"/>
      <c r="AE18" s="248" t="s">
        <v>1203</v>
      </c>
      <c r="AF18" s="196">
        <v>2.5996000000000001</v>
      </c>
      <c r="AG18" s="232">
        <v>2420</v>
      </c>
      <c r="AH18" s="232">
        <v>2371</v>
      </c>
      <c r="AI18" s="198" t="s">
        <v>332</v>
      </c>
      <c r="AJ18" s="198">
        <v>2016</v>
      </c>
      <c r="AK18" s="198">
        <v>2025</v>
      </c>
      <c r="AL18" s="227">
        <v>41178</v>
      </c>
      <c r="AM18" s="227">
        <v>42004</v>
      </c>
      <c r="AN18" s="173">
        <v>42369</v>
      </c>
      <c r="AO18" s="173">
        <v>42354</v>
      </c>
      <c r="AP18" s="173"/>
      <c r="AQ18" s="173">
        <v>42674</v>
      </c>
      <c r="AR18" s="181">
        <v>41320</v>
      </c>
      <c r="AS18" s="181">
        <v>41488</v>
      </c>
      <c r="AT18" s="181">
        <v>43020</v>
      </c>
      <c r="AU18" s="160">
        <v>44319</v>
      </c>
      <c r="AV18" s="181"/>
      <c r="AW18" s="181"/>
      <c r="AX18" s="181"/>
      <c r="AY18" s="181"/>
      <c r="AZ18" s="181"/>
      <c r="BA18" s="188" t="s">
        <v>983</v>
      </c>
      <c r="BB18" s="226"/>
      <c r="BC18" s="226"/>
      <c r="BD18" s="427" t="s">
        <v>1377</v>
      </c>
      <c r="BE18" s="231">
        <f>IF(AN18&lt;DATE(2012,2,1),"제외",AT18+(365*3))</f>
        <v>44115</v>
      </c>
      <c r="BF18" s="176" t="str">
        <f>IF(ISNUMBER(#REF!),IF(#REF!&lt;#REF!,1,""),"")</f>
        <v/>
      </c>
      <c r="BG18" s="176" t="str">
        <f>IF(ISNUMBER(#REF!),IF(#REF!&gt;#REF!,1,""),"")</f>
        <v/>
      </c>
      <c r="BH18" s="176">
        <f>IF(ISNUMBER(#REF!),"",1)</f>
        <v>1</v>
      </c>
      <c r="BI18" s="187" t="s">
        <v>1181</v>
      </c>
      <c r="BJ18" s="428"/>
      <c r="BK18" s="24"/>
    </row>
    <row r="19" spans="1:63" s="22" customFormat="1" ht="20.100000000000001" customHeight="1">
      <c r="A19" s="147">
        <v>13</v>
      </c>
      <c r="B19" s="149">
        <v>13</v>
      </c>
      <c r="C19" s="99" t="s">
        <v>25</v>
      </c>
      <c r="D19" s="182" t="s">
        <v>614</v>
      </c>
      <c r="E19" s="163" t="s">
        <v>26</v>
      </c>
      <c r="F19" s="163" t="s">
        <v>491</v>
      </c>
      <c r="G19" s="163" t="s">
        <v>490</v>
      </c>
      <c r="H19" s="164">
        <v>44549</v>
      </c>
      <c r="I19" s="171">
        <v>1983</v>
      </c>
      <c r="J19" s="164">
        <v>12</v>
      </c>
      <c r="K19" s="164">
        <f>SUM(L19:P19)</f>
        <v>1185</v>
      </c>
      <c r="L19" s="164"/>
      <c r="M19" s="164">
        <v>423</v>
      </c>
      <c r="N19" s="164">
        <v>546</v>
      </c>
      <c r="O19" s="164">
        <v>216</v>
      </c>
      <c r="P19" s="164"/>
      <c r="Q19" s="166">
        <v>1305</v>
      </c>
      <c r="R19" s="166">
        <f>Q19-S19</f>
        <v>1120</v>
      </c>
      <c r="S19" s="166">
        <v>185</v>
      </c>
      <c r="T19" s="166"/>
      <c r="U19" s="165">
        <v>1305</v>
      </c>
      <c r="V19" s="164"/>
      <c r="W19" s="165">
        <v>1077</v>
      </c>
      <c r="X19" s="165">
        <v>228</v>
      </c>
      <c r="Y19" s="164"/>
      <c r="Z19" s="164"/>
      <c r="AA19" s="164"/>
      <c r="AB19" s="165"/>
      <c r="AC19" s="165"/>
      <c r="AD19" s="165"/>
      <c r="AE19" s="168">
        <v>1.8355999999999999</v>
      </c>
      <c r="AF19" s="196">
        <v>2.4986999999999999</v>
      </c>
      <c r="AG19" s="232">
        <v>1165</v>
      </c>
      <c r="AH19" s="232">
        <v>1120</v>
      </c>
      <c r="AI19" s="198" t="s">
        <v>332</v>
      </c>
      <c r="AJ19" s="198">
        <v>2006</v>
      </c>
      <c r="AK19" s="198">
        <v>2025</v>
      </c>
      <c r="AL19" s="227">
        <v>38974</v>
      </c>
      <c r="AM19" s="227">
        <v>40543</v>
      </c>
      <c r="AN19" s="173">
        <v>41050</v>
      </c>
      <c r="AO19" s="173">
        <v>41201</v>
      </c>
      <c r="AP19" s="173"/>
      <c r="AQ19" s="173">
        <v>40162</v>
      </c>
      <c r="AR19" s="181"/>
      <c r="AS19" s="181">
        <v>40694</v>
      </c>
      <c r="AT19" s="181">
        <v>42690</v>
      </c>
      <c r="AU19" s="216">
        <v>44050</v>
      </c>
      <c r="AV19" s="181"/>
      <c r="AW19" s="181"/>
      <c r="AX19" s="181"/>
      <c r="AY19" s="181"/>
      <c r="AZ19" s="181"/>
      <c r="BA19" s="214" t="s">
        <v>983</v>
      </c>
      <c r="BB19" s="226"/>
      <c r="BC19" s="226"/>
      <c r="BD19" s="427" t="str">
        <f>DATEDIF(MAX(AL19,AO19,AQ19,AT19:AW19,AY19:AZ19),$BF$2,"y")&amp;"년 "&amp;DATEDIF(MAX(AL19,AO19,AQ19,AT19:AW19,AY19:AZ19),$BF$2,"ym")&amp;"월"</f>
        <v>0년 10월</v>
      </c>
      <c r="BE19" s="231" t="str">
        <f>IF(OR(AO19&gt;AQ19,AN19=""),"(구)추진위",IF(AN19&lt;DATE(2012,2,1),DATE(2020,3,2),AQ19+365*2))</f>
        <v>(구)추진위</v>
      </c>
      <c r="BF19" s="176" t="str">
        <f>IF(ISNUMBER(#REF!),IF(#REF!&lt;#REF!,1,""),"")</f>
        <v/>
      </c>
      <c r="BG19" s="176" t="str">
        <f>IF(ISNUMBER(#REF!),IF(#REF!&gt;#REF!,1,""),"")</f>
        <v/>
      </c>
      <c r="BH19" s="176">
        <f>IF(ISNUMBER(#REF!),"",1)</f>
        <v>1</v>
      </c>
      <c r="BI19" s="187" t="s">
        <v>1178</v>
      </c>
      <c r="BJ19" s="431"/>
      <c r="BK19" s="24"/>
    </row>
    <row r="20" spans="1:63" s="22" customFormat="1" ht="20.100000000000001" customHeight="1">
      <c r="A20" s="147">
        <v>14</v>
      </c>
      <c r="B20" s="149">
        <v>14</v>
      </c>
      <c r="C20" s="99" t="s">
        <v>25</v>
      </c>
      <c r="D20" s="260" t="s">
        <v>614</v>
      </c>
      <c r="E20" s="163" t="s">
        <v>26</v>
      </c>
      <c r="F20" s="163" t="s">
        <v>1204</v>
      </c>
      <c r="G20" s="163" t="s">
        <v>489</v>
      </c>
      <c r="H20" s="164">
        <v>58773</v>
      </c>
      <c r="I20" s="171">
        <v>1985</v>
      </c>
      <c r="J20" s="164">
        <v>43</v>
      </c>
      <c r="K20" s="164">
        <f>SUM(L20:P20)</f>
        <v>404</v>
      </c>
      <c r="L20" s="164"/>
      <c r="M20" s="164"/>
      <c r="N20" s="164"/>
      <c r="O20" s="164">
        <v>264</v>
      </c>
      <c r="P20" s="164">
        <v>140</v>
      </c>
      <c r="Q20" s="166">
        <v>1272</v>
      </c>
      <c r="R20" s="166">
        <v>592</v>
      </c>
      <c r="S20" s="166">
        <v>680</v>
      </c>
      <c r="T20" s="166"/>
      <c r="U20" s="165">
        <v>1272</v>
      </c>
      <c r="V20" s="164"/>
      <c r="W20" s="154">
        <v>797</v>
      </c>
      <c r="X20" s="154">
        <v>401</v>
      </c>
      <c r="Y20" s="154">
        <v>74</v>
      </c>
      <c r="Z20" s="165"/>
      <c r="AA20" s="164"/>
      <c r="AB20" s="165"/>
      <c r="AC20" s="165"/>
      <c r="AD20" s="165"/>
      <c r="AE20" s="168">
        <v>1.244</v>
      </c>
      <c r="AF20" s="196">
        <v>2.4984999999999999</v>
      </c>
      <c r="AG20" s="232">
        <v>469</v>
      </c>
      <c r="AH20" s="232">
        <v>466</v>
      </c>
      <c r="AI20" s="198" t="s">
        <v>332</v>
      </c>
      <c r="AJ20" s="198">
        <v>2016</v>
      </c>
      <c r="AK20" s="198">
        <v>2026</v>
      </c>
      <c r="AL20" s="227">
        <v>41178</v>
      </c>
      <c r="AM20" s="227">
        <v>42004</v>
      </c>
      <c r="AN20" s="173">
        <v>42354</v>
      </c>
      <c r="AO20" s="173">
        <v>42354</v>
      </c>
      <c r="AP20" s="199" t="s">
        <v>1572</v>
      </c>
      <c r="AQ20" s="173">
        <v>42446</v>
      </c>
      <c r="AR20" s="181">
        <v>41320</v>
      </c>
      <c r="AS20" s="181">
        <v>41488</v>
      </c>
      <c r="AT20" s="181">
        <v>42620</v>
      </c>
      <c r="AU20" s="160">
        <v>44368</v>
      </c>
      <c r="AV20" s="181"/>
      <c r="AW20" s="181"/>
      <c r="AX20" s="181"/>
      <c r="AY20" s="181"/>
      <c r="AZ20" s="181"/>
      <c r="BA20" s="188" t="s">
        <v>983</v>
      </c>
      <c r="BB20" s="226"/>
      <c r="BC20" s="226"/>
      <c r="BD20" s="427" t="s">
        <v>1571</v>
      </c>
      <c r="BE20" s="432" t="s">
        <v>1205</v>
      </c>
      <c r="BF20" s="176" t="str">
        <f>IF(ISNUMBER(#REF!),IF(#REF!&lt;#REF!,1,""),"")</f>
        <v/>
      </c>
      <c r="BG20" s="176" t="str">
        <f>IF(ISNUMBER(#REF!),IF(#REF!&gt;#REF!,1,""),"")</f>
        <v/>
      </c>
      <c r="BH20" s="176">
        <f>IF(ISNUMBER(#REF!),"",1)</f>
        <v>1</v>
      </c>
      <c r="BI20" s="187" t="s">
        <v>1181</v>
      </c>
      <c r="BJ20" s="431" t="s">
        <v>941</v>
      </c>
    </row>
    <row r="21" spans="1:63" s="22" customFormat="1" ht="20.100000000000001" customHeight="1">
      <c r="A21" s="147">
        <v>15</v>
      </c>
      <c r="B21" s="149">
        <v>15</v>
      </c>
      <c r="C21" s="99" t="s">
        <v>25</v>
      </c>
      <c r="D21" s="260" t="s">
        <v>614</v>
      </c>
      <c r="E21" s="113" t="s">
        <v>27</v>
      </c>
      <c r="F21" s="113" t="s">
        <v>1196</v>
      </c>
      <c r="G21" s="113" t="s">
        <v>1197</v>
      </c>
      <c r="H21" s="121">
        <v>28863</v>
      </c>
      <c r="I21" s="204" t="s">
        <v>1198</v>
      </c>
      <c r="J21" s="124">
        <v>108</v>
      </c>
      <c r="K21" s="124">
        <v>355</v>
      </c>
      <c r="L21" s="121">
        <v>18</v>
      </c>
      <c r="M21" s="121">
        <v>107</v>
      </c>
      <c r="N21" s="121">
        <v>176</v>
      </c>
      <c r="O21" s="121">
        <v>36</v>
      </c>
      <c r="P21" s="121">
        <v>18</v>
      </c>
      <c r="Q21" s="203">
        <v>556</v>
      </c>
      <c r="R21" s="475">
        <v>494</v>
      </c>
      <c r="S21" s="475"/>
      <c r="T21" s="203">
        <v>62</v>
      </c>
      <c r="U21" s="121">
        <v>494</v>
      </c>
      <c r="V21" s="124"/>
      <c r="W21" s="154">
        <v>327</v>
      </c>
      <c r="X21" s="154">
        <v>167</v>
      </c>
      <c r="Y21" s="124"/>
      <c r="Z21" s="124"/>
      <c r="AA21" s="213">
        <v>62</v>
      </c>
      <c r="AB21" s="154">
        <v>62</v>
      </c>
      <c r="AC21" s="124"/>
      <c r="AD21" s="124"/>
      <c r="AE21" s="103">
        <v>2</v>
      </c>
      <c r="AF21" s="375">
        <v>2</v>
      </c>
      <c r="AG21" s="391">
        <v>217</v>
      </c>
      <c r="AH21" s="404">
        <v>209</v>
      </c>
      <c r="AI21" s="208" t="s">
        <v>332</v>
      </c>
      <c r="AJ21" s="208" t="s">
        <v>383</v>
      </c>
      <c r="AK21" s="208">
        <v>2026</v>
      </c>
      <c r="AL21" s="386">
        <v>38974</v>
      </c>
      <c r="AM21" s="386">
        <v>40543</v>
      </c>
      <c r="AN21" s="107"/>
      <c r="AO21" s="373">
        <v>39997</v>
      </c>
      <c r="AP21" s="107">
        <v>40821</v>
      </c>
      <c r="AQ21" s="373">
        <v>39029</v>
      </c>
      <c r="AR21" s="108"/>
      <c r="AS21" s="108"/>
      <c r="AT21" s="108">
        <v>40114</v>
      </c>
      <c r="AU21" s="143">
        <v>44280</v>
      </c>
      <c r="AV21" s="108"/>
      <c r="AW21" s="108"/>
      <c r="AX21" s="108"/>
      <c r="AY21" s="108"/>
      <c r="AZ21" s="108"/>
      <c r="BA21" s="212" t="s">
        <v>1570</v>
      </c>
      <c r="BB21" s="204"/>
      <c r="BC21" s="204"/>
      <c r="BD21" s="274" t="s">
        <v>1569</v>
      </c>
      <c r="BE21" s="206" t="s">
        <v>944</v>
      </c>
      <c r="BF21" s="207" t="s">
        <v>431</v>
      </c>
      <c r="BG21" s="207" t="s">
        <v>431</v>
      </c>
      <c r="BH21" s="207">
        <v>1</v>
      </c>
      <c r="BI21" s="390" t="s">
        <v>1566</v>
      </c>
      <c r="BJ21" s="272"/>
    </row>
    <row r="22" spans="1:63" s="24" customFormat="1" ht="20.100000000000001" customHeight="1">
      <c r="A22" s="147">
        <v>16</v>
      </c>
      <c r="B22" s="149">
        <v>16</v>
      </c>
      <c r="C22" s="99" t="s">
        <v>25</v>
      </c>
      <c r="D22" s="182" t="s">
        <v>614</v>
      </c>
      <c r="E22" s="163" t="s">
        <v>659</v>
      </c>
      <c r="F22" s="163" t="s">
        <v>1207</v>
      </c>
      <c r="G22" s="163" t="s">
        <v>571</v>
      </c>
      <c r="H22" s="164">
        <v>152940</v>
      </c>
      <c r="I22" s="171" t="s">
        <v>193</v>
      </c>
      <c r="J22" s="164">
        <v>363</v>
      </c>
      <c r="K22" s="164">
        <f>SUM(L22:P22)</f>
        <v>916</v>
      </c>
      <c r="L22" s="165">
        <v>916</v>
      </c>
      <c r="M22" s="167" t="s">
        <v>776</v>
      </c>
      <c r="N22" s="165"/>
      <c r="O22" s="165"/>
      <c r="P22" s="165"/>
      <c r="Q22" s="166"/>
      <c r="R22" s="166"/>
      <c r="S22" s="166"/>
      <c r="T22" s="166"/>
      <c r="U22" s="165"/>
      <c r="V22" s="164" t="s">
        <v>874</v>
      </c>
      <c r="W22" s="164"/>
      <c r="X22" s="164"/>
      <c r="Y22" s="164"/>
      <c r="Z22" s="164"/>
      <c r="AA22" s="164"/>
      <c r="AB22" s="164"/>
      <c r="AC22" s="164"/>
      <c r="AD22" s="164"/>
      <c r="AE22" s="168">
        <v>2.5</v>
      </c>
      <c r="AF22" s="196"/>
      <c r="AG22" s="232">
        <v>423</v>
      </c>
      <c r="AH22" s="232"/>
      <c r="AI22" s="198" t="s">
        <v>891</v>
      </c>
      <c r="AJ22" s="198">
        <v>2019</v>
      </c>
      <c r="AK22" s="198">
        <v>2022</v>
      </c>
      <c r="AL22" s="227">
        <v>38974</v>
      </c>
      <c r="AM22" s="227"/>
      <c r="AN22" s="181"/>
      <c r="AO22" s="181">
        <v>39062</v>
      </c>
      <c r="AP22" s="181"/>
      <c r="AQ22" s="171" t="s">
        <v>876</v>
      </c>
      <c r="AR22" s="181"/>
      <c r="AS22" s="181"/>
      <c r="AT22" s="171" t="s">
        <v>876</v>
      </c>
      <c r="AU22" s="181"/>
      <c r="AV22" s="181"/>
      <c r="AW22" s="181"/>
      <c r="AX22" s="181"/>
      <c r="AY22" s="181"/>
      <c r="AZ22" s="181"/>
      <c r="BA22" s="433" t="s">
        <v>1208</v>
      </c>
      <c r="BB22" s="171" t="s">
        <v>554</v>
      </c>
      <c r="BC22" s="171" t="s">
        <v>553</v>
      </c>
      <c r="BD22" s="247" t="str">
        <f>DATEDIF(MAX(AL22,AO22,AQ22,AT22:AW22,AY22:AZ22),$BF$2,"y")&amp;"년 "&amp;DATEDIF(MAX(AL22,AO22,AQ22,AT22:AW22,AY22:AZ22),$BF$2,"ym")&amp;"월"</f>
        <v>14년 6월</v>
      </c>
      <c r="BE22" s="175" t="s">
        <v>944</v>
      </c>
      <c r="BF22" s="176"/>
      <c r="BG22" s="176"/>
      <c r="BH22" s="176">
        <v>1</v>
      </c>
      <c r="BI22" s="188" t="s">
        <v>1568</v>
      </c>
      <c r="BJ22" s="434" t="s">
        <v>1209</v>
      </c>
    </row>
    <row r="23" spans="1:63" s="24" customFormat="1" ht="20.100000000000001" customHeight="1">
      <c r="A23" s="147">
        <v>17</v>
      </c>
      <c r="B23" s="149">
        <v>17</v>
      </c>
      <c r="C23" s="99" t="s">
        <v>25</v>
      </c>
      <c r="D23" s="261" t="s">
        <v>615</v>
      </c>
      <c r="E23" s="113" t="s">
        <v>27</v>
      </c>
      <c r="F23" s="113" t="s">
        <v>139</v>
      </c>
      <c r="G23" s="113" t="s">
        <v>1210</v>
      </c>
      <c r="H23" s="124">
        <v>83207</v>
      </c>
      <c r="I23" s="204" t="s">
        <v>386</v>
      </c>
      <c r="J23" s="124">
        <v>369</v>
      </c>
      <c r="K23" s="124">
        <v>1018</v>
      </c>
      <c r="L23" s="121">
        <v>51</v>
      </c>
      <c r="M23" s="121">
        <v>305</v>
      </c>
      <c r="N23" s="121">
        <v>509</v>
      </c>
      <c r="O23" s="121">
        <v>102</v>
      </c>
      <c r="P23" s="121">
        <v>51</v>
      </c>
      <c r="Q23" s="203">
        <v>1154</v>
      </c>
      <c r="R23" s="192">
        <v>332</v>
      </c>
      <c r="S23" s="192">
        <v>763</v>
      </c>
      <c r="T23" s="220">
        <v>59</v>
      </c>
      <c r="U23" s="121">
        <v>1095</v>
      </c>
      <c r="V23" s="121"/>
      <c r="W23" s="124">
        <v>193</v>
      </c>
      <c r="X23" s="124">
        <v>762</v>
      </c>
      <c r="Y23" s="124">
        <v>109</v>
      </c>
      <c r="Z23" s="124">
        <v>31</v>
      </c>
      <c r="AA23" s="124">
        <v>59</v>
      </c>
      <c r="AB23" s="124">
        <v>59</v>
      </c>
      <c r="AC23" s="124"/>
      <c r="AD23" s="124"/>
      <c r="AE23" s="103">
        <v>2</v>
      </c>
      <c r="AF23" s="103">
        <v>1.9001999999999999</v>
      </c>
      <c r="AG23" s="104">
        <v>574</v>
      </c>
      <c r="AH23" s="104">
        <v>336</v>
      </c>
      <c r="AI23" s="204" t="s">
        <v>332</v>
      </c>
      <c r="AJ23" s="116" t="s">
        <v>383</v>
      </c>
      <c r="AK23" s="116"/>
      <c r="AL23" s="111">
        <v>38974</v>
      </c>
      <c r="AM23" s="111">
        <v>40543</v>
      </c>
      <c r="AN23" s="111">
        <v>40156</v>
      </c>
      <c r="AO23" s="107">
        <v>40330</v>
      </c>
      <c r="AP23" s="107">
        <v>43469</v>
      </c>
      <c r="AQ23" s="107">
        <v>39079</v>
      </c>
      <c r="AR23" s="108"/>
      <c r="AS23" s="108"/>
      <c r="AT23" s="108">
        <v>40626</v>
      </c>
      <c r="AU23" s="108">
        <v>42803</v>
      </c>
      <c r="AV23" s="107">
        <v>43271</v>
      </c>
      <c r="AW23" s="107"/>
      <c r="AX23" s="107"/>
      <c r="AY23" s="107"/>
      <c r="AZ23" s="107"/>
      <c r="BA23" s="212" t="s">
        <v>1211</v>
      </c>
      <c r="BB23" s="116"/>
      <c r="BC23" s="116"/>
      <c r="BD23" s="274" t="s">
        <v>1567</v>
      </c>
      <c r="BE23" s="206" t="s">
        <v>944</v>
      </c>
      <c r="BF23" s="207" t="s">
        <v>431</v>
      </c>
      <c r="BG23" s="207" t="s">
        <v>431</v>
      </c>
      <c r="BH23" s="207">
        <v>1</v>
      </c>
      <c r="BI23" s="212" t="s">
        <v>1212</v>
      </c>
      <c r="BJ23" s="272"/>
    </row>
    <row r="24" spans="1:63" s="22" customFormat="1" ht="20.100000000000001" customHeight="1">
      <c r="A24" s="147">
        <v>18</v>
      </c>
      <c r="B24" s="149">
        <v>18</v>
      </c>
      <c r="C24" s="99" t="s">
        <v>25</v>
      </c>
      <c r="D24" s="261" t="s">
        <v>615</v>
      </c>
      <c r="E24" s="113" t="s">
        <v>27</v>
      </c>
      <c r="F24" s="113" t="s">
        <v>194</v>
      </c>
      <c r="G24" s="113" t="s">
        <v>1213</v>
      </c>
      <c r="H24" s="121">
        <v>126336</v>
      </c>
      <c r="I24" s="204" t="s">
        <v>384</v>
      </c>
      <c r="J24" s="124">
        <v>494</v>
      </c>
      <c r="K24" s="124">
        <v>1378</v>
      </c>
      <c r="L24" s="121">
        <v>69</v>
      </c>
      <c r="M24" s="121">
        <v>413</v>
      </c>
      <c r="N24" s="121">
        <v>689</v>
      </c>
      <c r="O24" s="121">
        <v>138</v>
      </c>
      <c r="P24" s="121">
        <v>69</v>
      </c>
      <c r="Q24" s="203">
        <v>2178</v>
      </c>
      <c r="R24" s="192">
        <v>791</v>
      </c>
      <c r="S24" s="192">
        <v>1231</v>
      </c>
      <c r="T24" s="220">
        <v>156</v>
      </c>
      <c r="U24" s="121">
        <v>2022</v>
      </c>
      <c r="V24" s="121"/>
      <c r="W24" s="124">
        <v>619</v>
      </c>
      <c r="X24" s="124">
        <v>1319</v>
      </c>
      <c r="Y24" s="124">
        <v>84</v>
      </c>
      <c r="Z24" s="124">
        <v>0</v>
      </c>
      <c r="AA24" s="124">
        <v>156</v>
      </c>
      <c r="AB24" s="124">
        <v>156</v>
      </c>
      <c r="AC24" s="124"/>
      <c r="AD24" s="124"/>
      <c r="AE24" s="103">
        <v>2</v>
      </c>
      <c r="AF24" s="103">
        <v>2.29</v>
      </c>
      <c r="AG24" s="104">
        <v>983</v>
      </c>
      <c r="AH24" s="104">
        <v>701</v>
      </c>
      <c r="AI24" s="204" t="s">
        <v>332</v>
      </c>
      <c r="AJ24" s="116" t="s">
        <v>383</v>
      </c>
      <c r="AK24" s="116"/>
      <c r="AL24" s="111">
        <v>38974</v>
      </c>
      <c r="AM24" s="111"/>
      <c r="AN24" s="400">
        <v>39825</v>
      </c>
      <c r="AO24" s="107">
        <v>39825</v>
      </c>
      <c r="AP24" s="107">
        <v>42607</v>
      </c>
      <c r="AQ24" s="107">
        <v>39104</v>
      </c>
      <c r="AR24" s="108"/>
      <c r="AS24" s="108"/>
      <c r="AT24" s="108">
        <v>40050</v>
      </c>
      <c r="AU24" s="108">
        <v>41078</v>
      </c>
      <c r="AV24" s="107">
        <v>43259</v>
      </c>
      <c r="AW24" s="107"/>
      <c r="AX24" s="107"/>
      <c r="AY24" s="107"/>
      <c r="AZ24" s="107"/>
      <c r="BA24" s="212" t="s">
        <v>1035</v>
      </c>
      <c r="BB24" s="116"/>
      <c r="BC24" s="116"/>
      <c r="BD24" s="274" t="s">
        <v>1567</v>
      </c>
      <c r="BE24" s="206" t="s">
        <v>794</v>
      </c>
      <c r="BF24" s="207" t="s">
        <v>431</v>
      </c>
      <c r="BG24" s="207" t="s">
        <v>431</v>
      </c>
      <c r="BH24" s="207">
        <v>1</v>
      </c>
      <c r="BI24" s="212" t="s">
        <v>1212</v>
      </c>
      <c r="BJ24" s="272"/>
    </row>
    <row r="25" spans="1:63" s="24" customFormat="1" ht="20.100000000000001" customHeight="1">
      <c r="A25" s="147">
        <v>19</v>
      </c>
      <c r="B25" s="149">
        <v>19</v>
      </c>
      <c r="C25" s="99" t="s">
        <v>25</v>
      </c>
      <c r="D25" s="262" t="s">
        <v>338</v>
      </c>
      <c r="E25" s="113" t="s">
        <v>27</v>
      </c>
      <c r="F25" s="113" t="s">
        <v>192</v>
      </c>
      <c r="G25" s="113" t="s">
        <v>1214</v>
      </c>
      <c r="H25" s="124">
        <v>138401</v>
      </c>
      <c r="I25" s="204" t="s">
        <v>87</v>
      </c>
      <c r="J25" s="124">
        <v>441</v>
      </c>
      <c r="K25" s="124">
        <v>1406</v>
      </c>
      <c r="L25" s="121">
        <v>70</v>
      </c>
      <c r="M25" s="121">
        <v>422</v>
      </c>
      <c r="N25" s="121">
        <v>703</v>
      </c>
      <c r="O25" s="121">
        <v>141</v>
      </c>
      <c r="P25" s="121">
        <v>70</v>
      </c>
      <c r="Q25" s="203">
        <v>2607</v>
      </c>
      <c r="R25" s="192">
        <v>815</v>
      </c>
      <c r="S25" s="192">
        <v>1608</v>
      </c>
      <c r="T25" s="203">
        <v>184</v>
      </c>
      <c r="U25" s="121">
        <v>2423</v>
      </c>
      <c r="V25" s="124"/>
      <c r="W25" s="124">
        <v>1323</v>
      </c>
      <c r="X25" s="124">
        <v>992</v>
      </c>
      <c r="Y25" s="124">
        <v>108</v>
      </c>
      <c r="Z25" s="124"/>
      <c r="AA25" s="124">
        <v>184</v>
      </c>
      <c r="AB25" s="124">
        <v>184</v>
      </c>
      <c r="AC25" s="124"/>
      <c r="AD25" s="124"/>
      <c r="AE25" s="103">
        <v>2</v>
      </c>
      <c r="AF25" s="103">
        <v>2.2999999999999998</v>
      </c>
      <c r="AG25" s="104">
        <v>930</v>
      </c>
      <c r="AH25" s="104">
        <v>686</v>
      </c>
      <c r="AI25" s="204" t="s">
        <v>332</v>
      </c>
      <c r="AJ25" s="116" t="s">
        <v>383</v>
      </c>
      <c r="AK25" s="116"/>
      <c r="AL25" s="111">
        <v>38974</v>
      </c>
      <c r="AM25" s="111"/>
      <c r="AN25" s="107"/>
      <c r="AO25" s="107">
        <v>39924</v>
      </c>
      <c r="AP25" s="107">
        <v>43699</v>
      </c>
      <c r="AQ25" s="107">
        <v>39029</v>
      </c>
      <c r="AR25" s="108"/>
      <c r="AS25" s="108"/>
      <c r="AT25" s="108">
        <v>40112</v>
      </c>
      <c r="AU25" s="108">
        <v>42143</v>
      </c>
      <c r="AV25" s="107">
        <v>43200</v>
      </c>
      <c r="AW25" s="145">
        <v>44253</v>
      </c>
      <c r="AX25" s="107"/>
      <c r="AY25" s="107"/>
      <c r="AZ25" s="107"/>
      <c r="BA25" s="212" t="s">
        <v>1035</v>
      </c>
      <c r="BB25" s="116"/>
      <c r="BC25" s="116"/>
      <c r="BD25" s="274" t="s">
        <v>1380</v>
      </c>
      <c r="BE25" s="206" t="s">
        <v>794</v>
      </c>
      <c r="BF25" s="207" t="s">
        <v>431</v>
      </c>
      <c r="BG25" s="207" t="s">
        <v>431</v>
      </c>
      <c r="BH25" s="207">
        <v>1</v>
      </c>
      <c r="BI25" s="212" t="s">
        <v>1565</v>
      </c>
      <c r="BJ25" s="272"/>
      <c r="BK25" s="22"/>
    </row>
    <row r="26" spans="1:63" s="24" customFormat="1" ht="20.100000000000001" customHeight="1">
      <c r="A26" s="147">
        <v>20</v>
      </c>
      <c r="B26" s="149">
        <v>20</v>
      </c>
      <c r="C26" s="99" t="s">
        <v>25</v>
      </c>
      <c r="D26" s="263" t="s">
        <v>338</v>
      </c>
      <c r="E26" s="113" t="s">
        <v>27</v>
      </c>
      <c r="F26" s="113" t="s">
        <v>137</v>
      </c>
      <c r="G26" s="113" t="s">
        <v>1215</v>
      </c>
      <c r="H26" s="124">
        <v>171786</v>
      </c>
      <c r="I26" s="204" t="s">
        <v>384</v>
      </c>
      <c r="J26" s="124">
        <v>696</v>
      </c>
      <c r="K26" s="124">
        <v>2061</v>
      </c>
      <c r="L26" s="121">
        <v>103</v>
      </c>
      <c r="M26" s="121">
        <v>618</v>
      </c>
      <c r="N26" s="121">
        <v>1031</v>
      </c>
      <c r="O26" s="121">
        <v>206</v>
      </c>
      <c r="P26" s="121">
        <v>103</v>
      </c>
      <c r="Q26" s="203">
        <v>3432</v>
      </c>
      <c r="R26" s="192">
        <v>1026</v>
      </c>
      <c r="S26" s="192">
        <v>2165</v>
      </c>
      <c r="T26" s="203">
        <v>241</v>
      </c>
      <c r="U26" s="121">
        <v>3191</v>
      </c>
      <c r="V26" s="124">
        <v>343</v>
      </c>
      <c r="W26" s="124">
        <v>1142</v>
      </c>
      <c r="X26" s="124">
        <v>1619</v>
      </c>
      <c r="Y26" s="124">
        <v>87</v>
      </c>
      <c r="Z26" s="124"/>
      <c r="AA26" s="124">
        <v>241</v>
      </c>
      <c r="AB26" s="124">
        <v>241</v>
      </c>
      <c r="AC26" s="124"/>
      <c r="AD26" s="124"/>
      <c r="AE26" s="103">
        <v>2</v>
      </c>
      <c r="AF26" s="103">
        <v>2.4500000000000002</v>
      </c>
      <c r="AG26" s="104">
        <v>1328</v>
      </c>
      <c r="AH26" s="104">
        <v>1325</v>
      </c>
      <c r="AI26" s="204" t="s">
        <v>332</v>
      </c>
      <c r="AJ26" s="116" t="s">
        <v>383</v>
      </c>
      <c r="AK26" s="116"/>
      <c r="AL26" s="111">
        <v>38974</v>
      </c>
      <c r="AM26" s="111"/>
      <c r="AN26" s="107"/>
      <c r="AO26" s="107">
        <v>40004</v>
      </c>
      <c r="AP26" s="107">
        <v>43719</v>
      </c>
      <c r="AQ26" s="107">
        <v>39042</v>
      </c>
      <c r="AR26" s="108"/>
      <c r="AS26" s="108"/>
      <c r="AT26" s="108">
        <v>40184</v>
      </c>
      <c r="AU26" s="108">
        <v>42349</v>
      </c>
      <c r="AV26" s="107">
        <v>42817</v>
      </c>
      <c r="AW26" s="397">
        <v>44000</v>
      </c>
      <c r="AX26" s="397">
        <v>44001</v>
      </c>
      <c r="AY26" s="107"/>
      <c r="AZ26" s="107"/>
      <c r="BA26" s="435" t="s">
        <v>1216</v>
      </c>
      <c r="BB26" s="116"/>
      <c r="BC26" s="116"/>
      <c r="BD26" s="274" t="s">
        <v>1382</v>
      </c>
      <c r="BE26" s="206" t="s">
        <v>794</v>
      </c>
      <c r="BF26" s="207" t="s">
        <v>431</v>
      </c>
      <c r="BG26" s="207" t="s">
        <v>431</v>
      </c>
      <c r="BH26" s="207">
        <v>1</v>
      </c>
      <c r="BI26" s="212" t="s">
        <v>1206</v>
      </c>
      <c r="BJ26" s="272"/>
      <c r="BK26" s="22"/>
    </row>
    <row r="27" spans="1:63" s="24" customFormat="1" ht="20.100000000000001" customHeight="1">
      <c r="A27" s="147">
        <v>21</v>
      </c>
      <c r="B27" s="149">
        <v>21</v>
      </c>
      <c r="C27" s="99" t="s">
        <v>25</v>
      </c>
      <c r="D27" s="211" t="s">
        <v>338</v>
      </c>
      <c r="E27" s="113" t="s">
        <v>27</v>
      </c>
      <c r="F27" s="113" t="s">
        <v>135</v>
      </c>
      <c r="G27" s="113" t="s">
        <v>1217</v>
      </c>
      <c r="H27" s="124">
        <v>44759</v>
      </c>
      <c r="I27" s="204" t="s">
        <v>384</v>
      </c>
      <c r="J27" s="124">
        <v>101</v>
      </c>
      <c r="K27" s="124">
        <v>518</v>
      </c>
      <c r="L27" s="121">
        <v>26</v>
      </c>
      <c r="M27" s="121">
        <v>155</v>
      </c>
      <c r="N27" s="121">
        <v>259</v>
      </c>
      <c r="O27" s="121">
        <v>52</v>
      </c>
      <c r="P27" s="121">
        <v>26</v>
      </c>
      <c r="Q27" s="203">
        <v>930</v>
      </c>
      <c r="R27" s="192">
        <v>150</v>
      </c>
      <c r="S27" s="192">
        <v>713</v>
      </c>
      <c r="T27" s="203">
        <v>67</v>
      </c>
      <c r="U27" s="121">
        <v>863</v>
      </c>
      <c r="V27" s="124">
        <v>4</v>
      </c>
      <c r="W27" s="124">
        <v>396</v>
      </c>
      <c r="X27" s="124">
        <v>463</v>
      </c>
      <c r="Y27" s="124"/>
      <c r="Z27" s="124"/>
      <c r="AA27" s="124">
        <v>67</v>
      </c>
      <c r="AB27" s="124">
        <v>67</v>
      </c>
      <c r="AC27" s="124"/>
      <c r="AD27" s="124"/>
      <c r="AE27" s="103">
        <v>2</v>
      </c>
      <c r="AF27" s="103">
        <v>2.29</v>
      </c>
      <c r="AG27" s="104">
        <v>167</v>
      </c>
      <c r="AH27" s="104">
        <v>124</v>
      </c>
      <c r="AI27" s="204" t="s">
        <v>332</v>
      </c>
      <c r="AJ27" s="116" t="s">
        <v>383</v>
      </c>
      <c r="AK27" s="116"/>
      <c r="AL27" s="111">
        <v>38974</v>
      </c>
      <c r="AM27" s="111">
        <v>39813</v>
      </c>
      <c r="AN27" s="111">
        <v>39498</v>
      </c>
      <c r="AO27" s="107">
        <v>39953</v>
      </c>
      <c r="AP27" s="107">
        <v>42856</v>
      </c>
      <c r="AQ27" s="107">
        <v>39066</v>
      </c>
      <c r="AR27" s="108"/>
      <c r="AS27" s="108"/>
      <c r="AT27" s="108">
        <v>40364</v>
      </c>
      <c r="AU27" s="108">
        <v>43074</v>
      </c>
      <c r="AV27" s="107">
        <v>43390</v>
      </c>
      <c r="AW27" s="107">
        <v>43811</v>
      </c>
      <c r="AX27" s="107">
        <v>43899</v>
      </c>
      <c r="AY27" s="107"/>
      <c r="AZ27" s="107"/>
      <c r="BA27" s="435" t="s">
        <v>1216</v>
      </c>
      <c r="BB27" s="116"/>
      <c r="BC27" s="116"/>
      <c r="BD27" s="274" t="s">
        <v>1170</v>
      </c>
      <c r="BE27" s="206" t="s">
        <v>944</v>
      </c>
      <c r="BF27" s="207" t="s">
        <v>431</v>
      </c>
      <c r="BG27" s="207" t="s">
        <v>431</v>
      </c>
      <c r="BH27" s="207">
        <v>1</v>
      </c>
      <c r="BI27" s="390" t="s">
        <v>1566</v>
      </c>
      <c r="BJ27" s="272"/>
    </row>
    <row r="28" spans="1:63" s="22" customFormat="1" ht="20.100000000000001" customHeight="1">
      <c r="A28" s="147">
        <v>22</v>
      </c>
      <c r="B28" s="149">
        <v>22</v>
      </c>
      <c r="C28" s="99" t="s">
        <v>25</v>
      </c>
      <c r="D28" s="211" t="s">
        <v>338</v>
      </c>
      <c r="E28" s="113" t="s">
        <v>27</v>
      </c>
      <c r="F28" s="113" t="s">
        <v>138</v>
      </c>
      <c r="G28" s="113" t="s">
        <v>1218</v>
      </c>
      <c r="H28" s="121">
        <v>223011</v>
      </c>
      <c r="I28" s="116" t="s">
        <v>384</v>
      </c>
      <c r="J28" s="121">
        <v>855</v>
      </c>
      <c r="K28" s="124">
        <v>2830</v>
      </c>
      <c r="L28" s="121">
        <v>142</v>
      </c>
      <c r="M28" s="121">
        <v>849</v>
      </c>
      <c r="N28" s="121">
        <v>1414</v>
      </c>
      <c r="O28" s="121">
        <v>283</v>
      </c>
      <c r="P28" s="121">
        <v>142</v>
      </c>
      <c r="Q28" s="203">
        <v>3603</v>
      </c>
      <c r="R28" s="192">
        <v>1687</v>
      </c>
      <c r="S28" s="192">
        <v>1795</v>
      </c>
      <c r="T28" s="203">
        <v>121</v>
      </c>
      <c r="U28" s="121">
        <v>3482</v>
      </c>
      <c r="V28" s="121" t="s">
        <v>385</v>
      </c>
      <c r="W28" s="121">
        <v>1308</v>
      </c>
      <c r="X28" s="121">
        <v>1996</v>
      </c>
      <c r="Y28" s="121">
        <v>178</v>
      </c>
      <c r="Z28" s="121"/>
      <c r="AA28" s="124">
        <v>121</v>
      </c>
      <c r="AB28" s="121">
        <v>121</v>
      </c>
      <c r="AC28" s="121"/>
      <c r="AD28" s="121"/>
      <c r="AE28" s="102">
        <v>2</v>
      </c>
      <c r="AF28" s="102">
        <v>2.2187000000000001</v>
      </c>
      <c r="AG28" s="104">
        <v>1877</v>
      </c>
      <c r="AH28" s="104">
        <v>1877</v>
      </c>
      <c r="AI28" s="116" t="s">
        <v>332</v>
      </c>
      <c r="AJ28" s="116" t="s">
        <v>383</v>
      </c>
      <c r="AK28" s="116">
        <v>2022</v>
      </c>
      <c r="AL28" s="111">
        <v>38974</v>
      </c>
      <c r="AM28" s="111">
        <v>40543</v>
      </c>
      <c r="AN28" s="111">
        <v>40078</v>
      </c>
      <c r="AO28" s="107">
        <v>40385</v>
      </c>
      <c r="AP28" s="107">
        <v>43690</v>
      </c>
      <c r="AQ28" s="107">
        <v>39637</v>
      </c>
      <c r="AR28" s="107"/>
      <c r="AS28" s="107"/>
      <c r="AT28" s="107">
        <v>40529</v>
      </c>
      <c r="AU28" s="107">
        <v>42550</v>
      </c>
      <c r="AV28" s="107">
        <v>42972</v>
      </c>
      <c r="AW28" s="107">
        <v>43829</v>
      </c>
      <c r="AX28" s="107">
        <v>43879</v>
      </c>
      <c r="AY28" s="107"/>
      <c r="AZ28" s="107"/>
      <c r="BA28" s="266" t="s">
        <v>1216</v>
      </c>
      <c r="BB28" s="116"/>
      <c r="BC28" s="116"/>
      <c r="BD28" s="274" t="s">
        <v>1170</v>
      </c>
      <c r="BE28" s="206" t="s">
        <v>794</v>
      </c>
      <c r="BF28" s="207" t="s">
        <v>431</v>
      </c>
      <c r="BG28" s="207" t="s">
        <v>431</v>
      </c>
      <c r="BH28" s="207">
        <v>1</v>
      </c>
      <c r="BI28" s="212" t="s">
        <v>1206</v>
      </c>
      <c r="BJ28" s="272"/>
      <c r="BK28" s="24"/>
    </row>
    <row r="29" spans="1:63" s="24" customFormat="1" ht="20.100000000000001" customHeight="1">
      <c r="A29" s="147">
        <v>23</v>
      </c>
      <c r="B29" s="149">
        <v>23</v>
      </c>
      <c r="C29" s="99" t="s">
        <v>25</v>
      </c>
      <c r="D29" s="211" t="s">
        <v>338</v>
      </c>
      <c r="E29" s="113" t="s">
        <v>27</v>
      </c>
      <c r="F29" s="113" t="s">
        <v>136</v>
      </c>
      <c r="G29" s="113" t="s">
        <v>1219</v>
      </c>
      <c r="H29" s="124">
        <v>139295</v>
      </c>
      <c r="I29" s="204" t="s">
        <v>384</v>
      </c>
      <c r="J29" s="124">
        <v>584</v>
      </c>
      <c r="K29" s="124">
        <v>1672</v>
      </c>
      <c r="L29" s="121">
        <v>84</v>
      </c>
      <c r="M29" s="121">
        <v>505</v>
      </c>
      <c r="N29" s="121">
        <v>841</v>
      </c>
      <c r="O29" s="121">
        <v>158</v>
      </c>
      <c r="P29" s="121">
        <v>84</v>
      </c>
      <c r="Q29" s="203">
        <v>2586</v>
      </c>
      <c r="R29" s="192">
        <v>854</v>
      </c>
      <c r="S29" s="192">
        <v>1550</v>
      </c>
      <c r="T29" s="203">
        <v>182</v>
      </c>
      <c r="U29" s="121">
        <v>2404</v>
      </c>
      <c r="V29" s="124">
        <v>52</v>
      </c>
      <c r="W29" s="124">
        <v>904</v>
      </c>
      <c r="X29" s="124">
        <v>1420</v>
      </c>
      <c r="Y29" s="124">
        <v>28</v>
      </c>
      <c r="Z29" s="124"/>
      <c r="AA29" s="124">
        <v>182</v>
      </c>
      <c r="AB29" s="124">
        <v>114</v>
      </c>
      <c r="AC29" s="124">
        <v>68</v>
      </c>
      <c r="AD29" s="124"/>
      <c r="AE29" s="103">
        <v>2</v>
      </c>
      <c r="AF29" s="103">
        <v>2.2372999999999998</v>
      </c>
      <c r="AG29" s="104">
        <v>1075</v>
      </c>
      <c r="AH29" s="104">
        <v>1075</v>
      </c>
      <c r="AI29" s="204" t="s">
        <v>332</v>
      </c>
      <c r="AJ29" s="116" t="s">
        <v>383</v>
      </c>
      <c r="AK29" s="116">
        <v>2022</v>
      </c>
      <c r="AL29" s="111">
        <v>38974</v>
      </c>
      <c r="AM29" s="111"/>
      <c r="AN29" s="107"/>
      <c r="AO29" s="107">
        <v>39958</v>
      </c>
      <c r="AP29" s="107">
        <v>43411</v>
      </c>
      <c r="AQ29" s="107">
        <v>39090</v>
      </c>
      <c r="AR29" s="108"/>
      <c r="AS29" s="108"/>
      <c r="AT29" s="108">
        <v>40080</v>
      </c>
      <c r="AU29" s="108">
        <v>42369</v>
      </c>
      <c r="AV29" s="107">
        <v>42949</v>
      </c>
      <c r="AW29" s="107">
        <v>43811</v>
      </c>
      <c r="AX29" s="107">
        <v>43812</v>
      </c>
      <c r="AY29" s="107"/>
      <c r="AZ29" s="107"/>
      <c r="BA29" s="266" t="s">
        <v>1216</v>
      </c>
      <c r="BB29" s="116"/>
      <c r="BC29" s="116"/>
      <c r="BD29" s="274" t="s">
        <v>1170</v>
      </c>
      <c r="BE29" s="206" t="s">
        <v>794</v>
      </c>
      <c r="BF29" s="207" t="s">
        <v>431</v>
      </c>
      <c r="BG29" s="207" t="s">
        <v>431</v>
      </c>
      <c r="BH29" s="207">
        <v>1</v>
      </c>
      <c r="BI29" s="212" t="s">
        <v>1212</v>
      </c>
      <c r="BJ29" s="272"/>
    </row>
    <row r="30" spans="1:63" s="22" customFormat="1" ht="20.100000000000001" customHeight="1">
      <c r="A30" s="147">
        <v>24</v>
      </c>
      <c r="B30" s="149">
        <v>24</v>
      </c>
      <c r="C30" s="99" t="s">
        <v>25</v>
      </c>
      <c r="D30" s="211" t="s">
        <v>338</v>
      </c>
      <c r="E30" s="113" t="s">
        <v>27</v>
      </c>
      <c r="F30" s="113" t="s">
        <v>134</v>
      </c>
      <c r="G30" s="113" t="s">
        <v>1220</v>
      </c>
      <c r="H30" s="121">
        <v>35739</v>
      </c>
      <c r="I30" s="116" t="s">
        <v>403</v>
      </c>
      <c r="J30" s="121">
        <v>135</v>
      </c>
      <c r="K30" s="124">
        <v>406</v>
      </c>
      <c r="L30" s="121">
        <v>20</v>
      </c>
      <c r="M30" s="121">
        <v>122</v>
      </c>
      <c r="N30" s="121">
        <v>203</v>
      </c>
      <c r="O30" s="121">
        <v>41</v>
      </c>
      <c r="P30" s="121">
        <v>20</v>
      </c>
      <c r="Q30" s="203">
        <v>666</v>
      </c>
      <c r="R30" s="203">
        <v>144</v>
      </c>
      <c r="S30" s="203">
        <v>475</v>
      </c>
      <c r="T30" s="203">
        <v>47</v>
      </c>
      <c r="U30" s="121">
        <v>619</v>
      </c>
      <c r="V30" s="124">
        <v>67</v>
      </c>
      <c r="W30" s="124">
        <v>152</v>
      </c>
      <c r="X30" s="124">
        <v>400</v>
      </c>
      <c r="Y30" s="124"/>
      <c r="Z30" s="124"/>
      <c r="AA30" s="124">
        <v>47</v>
      </c>
      <c r="AB30" s="124">
        <v>47</v>
      </c>
      <c r="AC30" s="124"/>
      <c r="AD30" s="124"/>
      <c r="AE30" s="103">
        <v>2</v>
      </c>
      <c r="AF30" s="103">
        <v>2.2799999999999998</v>
      </c>
      <c r="AG30" s="104">
        <v>259</v>
      </c>
      <c r="AH30" s="104">
        <v>138</v>
      </c>
      <c r="AI30" s="204" t="s">
        <v>332</v>
      </c>
      <c r="AJ30" s="116" t="s">
        <v>383</v>
      </c>
      <c r="AK30" s="116">
        <v>2022</v>
      </c>
      <c r="AL30" s="111">
        <v>38974</v>
      </c>
      <c r="AM30" s="111"/>
      <c r="AN30" s="107"/>
      <c r="AO30" s="107">
        <v>39833</v>
      </c>
      <c r="AP30" s="107">
        <v>43699</v>
      </c>
      <c r="AQ30" s="107">
        <v>39042</v>
      </c>
      <c r="AR30" s="108"/>
      <c r="AS30" s="108"/>
      <c r="AT30" s="108">
        <v>40023</v>
      </c>
      <c r="AU30" s="108">
        <v>42208</v>
      </c>
      <c r="AV30" s="107">
        <v>42815</v>
      </c>
      <c r="AW30" s="107">
        <v>43791</v>
      </c>
      <c r="AX30" s="403">
        <v>43930</v>
      </c>
      <c r="AY30" s="107"/>
      <c r="AZ30" s="107"/>
      <c r="BA30" s="266" t="s">
        <v>1216</v>
      </c>
      <c r="BB30" s="116"/>
      <c r="BC30" s="116"/>
      <c r="BD30" s="274" t="s">
        <v>988</v>
      </c>
      <c r="BE30" s="206" t="s">
        <v>794</v>
      </c>
      <c r="BF30" s="207" t="s">
        <v>431</v>
      </c>
      <c r="BG30" s="207" t="s">
        <v>431</v>
      </c>
      <c r="BH30" s="207">
        <v>1</v>
      </c>
      <c r="BI30" s="286" t="s">
        <v>1565</v>
      </c>
      <c r="BJ30" s="272"/>
      <c r="BK30" s="24"/>
    </row>
    <row r="31" spans="1:63" s="24" customFormat="1" ht="20.100000000000001" customHeight="1">
      <c r="A31" s="147">
        <v>25</v>
      </c>
      <c r="B31" s="149">
        <v>25</v>
      </c>
      <c r="C31" s="99" t="s">
        <v>25</v>
      </c>
      <c r="D31" s="235" t="s">
        <v>338</v>
      </c>
      <c r="E31" s="163" t="s">
        <v>26</v>
      </c>
      <c r="F31" s="163" t="s">
        <v>1221</v>
      </c>
      <c r="G31" s="163" t="s">
        <v>492</v>
      </c>
      <c r="H31" s="164">
        <v>53074</v>
      </c>
      <c r="I31" s="171">
        <v>1983</v>
      </c>
      <c r="J31" s="164">
        <v>100</v>
      </c>
      <c r="K31" s="164">
        <f>SUM(L31:P31)</f>
        <v>941</v>
      </c>
      <c r="L31" s="165"/>
      <c r="M31" s="165">
        <v>941</v>
      </c>
      <c r="N31" s="165"/>
      <c r="O31" s="165"/>
      <c r="P31" s="165"/>
      <c r="Q31" s="166">
        <v>1130</v>
      </c>
      <c r="R31" s="166">
        <v>744</v>
      </c>
      <c r="S31" s="166">
        <v>386</v>
      </c>
      <c r="T31" s="166"/>
      <c r="U31" s="165">
        <f>SUM(V31:Z31)</f>
        <v>1130</v>
      </c>
      <c r="V31" s="165"/>
      <c r="W31" s="165">
        <v>676</v>
      </c>
      <c r="X31" s="165">
        <v>454</v>
      </c>
      <c r="Y31" s="165"/>
      <c r="Z31" s="165"/>
      <c r="AA31" s="164"/>
      <c r="AB31" s="165"/>
      <c r="AC31" s="165"/>
      <c r="AD31" s="165"/>
      <c r="AE31" s="179">
        <v>2.2000000000000002</v>
      </c>
      <c r="AF31" s="179">
        <v>2.4900000000000002</v>
      </c>
      <c r="AG31" s="169">
        <v>765</v>
      </c>
      <c r="AH31" s="169">
        <v>727</v>
      </c>
      <c r="AI31" s="171" t="s">
        <v>332</v>
      </c>
      <c r="AJ31" s="180">
        <v>2006</v>
      </c>
      <c r="AK31" s="189"/>
      <c r="AL31" s="185">
        <v>38974</v>
      </c>
      <c r="AM31" s="185">
        <v>39813</v>
      </c>
      <c r="AN31" s="173">
        <v>40794</v>
      </c>
      <c r="AO31" s="173">
        <v>40935</v>
      </c>
      <c r="AP31" s="199" t="s">
        <v>1564</v>
      </c>
      <c r="AQ31" s="173">
        <v>39086</v>
      </c>
      <c r="AR31" s="181"/>
      <c r="AS31" s="181">
        <v>40326</v>
      </c>
      <c r="AT31" s="181">
        <v>42556</v>
      </c>
      <c r="AU31" s="173">
        <v>43243</v>
      </c>
      <c r="AV31" s="234">
        <v>43531</v>
      </c>
      <c r="AW31" s="234">
        <v>43963</v>
      </c>
      <c r="AX31" s="234">
        <v>44000</v>
      </c>
      <c r="AY31" s="173"/>
      <c r="AZ31" s="173"/>
      <c r="BA31" s="436" t="s">
        <v>985</v>
      </c>
      <c r="BB31" s="224"/>
      <c r="BC31" s="224"/>
      <c r="BD31" s="427" t="str">
        <f>DATEDIF(MAX(AL31,AO31,AQ31,AT31:AW31,AY31:AZ31),$BF$2,"y")&amp;"년 "&amp;DATEDIF(MAX(AL31,AO31,AQ31,AT31:AW31,AY31:AZ31),$BF$2,"ym")&amp;"월"</f>
        <v>1년 1월</v>
      </c>
      <c r="BE31" s="231" t="str">
        <f>IF(OR(AO31&gt;AQ31,AN31=""),"(구)추진위",IF(AN31&lt;DATE(2012,2,1),DATE(2020,3,2),AQ31+365*2))</f>
        <v>(구)추진위</v>
      </c>
      <c r="BF31" s="176" t="str">
        <f>IF(ISNUMBER(#REF!),IF(#REF!&lt;#REF!,1,""),"")</f>
        <v/>
      </c>
      <c r="BG31" s="176" t="str">
        <f>IF(ISNUMBER(#REF!),IF(#REF!&gt;#REF!,1,""),"")</f>
        <v/>
      </c>
      <c r="BH31" s="176">
        <f>IF(ISNUMBER(#REF!),"",1)</f>
        <v>1</v>
      </c>
      <c r="BI31" s="187" t="s">
        <v>1178</v>
      </c>
      <c r="BJ31" s="428"/>
      <c r="BK31" s="22"/>
    </row>
    <row r="32" spans="1:63" s="22" customFormat="1" ht="20.100000000000001" customHeight="1">
      <c r="A32" s="147">
        <v>26</v>
      </c>
      <c r="B32" s="149">
        <v>26</v>
      </c>
      <c r="C32" s="99" t="s">
        <v>25</v>
      </c>
      <c r="D32" s="183" t="s">
        <v>338</v>
      </c>
      <c r="E32" s="163" t="s">
        <v>659</v>
      </c>
      <c r="F32" s="187" t="s">
        <v>569</v>
      </c>
      <c r="G32" s="163" t="s">
        <v>568</v>
      </c>
      <c r="H32" s="165">
        <v>362871</v>
      </c>
      <c r="I32" s="171" t="s">
        <v>193</v>
      </c>
      <c r="J32" s="164">
        <v>1397</v>
      </c>
      <c r="K32" s="164">
        <f>SUM(L32:P32)</f>
        <v>5822</v>
      </c>
      <c r="L32" s="165">
        <v>2304</v>
      </c>
      <c r="M32" s="165">
        <v>2664</v>
      </c>
      <c r="N32" s="165">
        <v>714</v>
      </c>
      <c r="O32" s="165">
        <v>110</v>
      </c>
      <c r="P32" s="165">
        <v>30</v>
      </c>
      <c r="Q32" s="220">
        <f>SUM(R32:T32)</f>
        <v>4871</v>
      </c>
      <c r="R32" s="236">
        <v>2675</v>
      </c>
      <c r="S32" s="236">
        <v>797</v>
      </c>
      <c r="T32" s="236">
        <v>1399</v>
      </c>
      <c r="U32" s="152">
        <f>SUM(V32:Z32)</f>
        <v>3472</v>
      </c>
      <c r="V32" s="152"/>
      <c r="W32" s="152">
        <v>652</v>
      </c>
      <c r="X32" s="152">
        <v>2820</v>
      </c>
      <c r="Y32" s="152"/>
      <c r="Z32" s="152"/>
      <c r="AA32" s="237">
        <f>SUM(AB32:AD32)</f>
        <v>1399</v>
      </c>
      <c r="AB32" s="237">
        <v>500</v>
      </c>
      <c r="AC32" s="237">
        <v>614</v>
      </c>
      <c r="AD32" s="237">
        <v>285</v>
      </c>
      <c r="AE32" s="179">
        <v>2.5</v>
      </c>
      <c r="AF32" s="179">
        <v>1.87</v>
      </c>
      <c r="AG32" s="170">
        <v>3534</v>
      </c>
      <c r="AH32" s="170"/>
      <c r="AI32" s="171" t="s">
        <v>404</v>
      </c>
      <c r="AJ32" s="180">
        <v>2006</v>
      </c>
      <c r="AK32" s="180">
        <v>2021</v>
      </c>
      <c r="AL32" s="185">
        <v>38974</v>
      </c>
      <c r="AM32" s="185"/>
      <c r="AN32" s="173"/>
      <c r="AO32" s="173">
        <v>39077</v>
      </c>
      <c r="AP32" s="173">
        <v>39714</v>
      </c>
      <c r="AQ32" s="173" t="s">
        <v>851</v>
      </c>
      <c r="AR32" s="181"/>
      <c r="AS32" s="181"/>
      <c r="AT32" s="181" t="s">
        <v>851</v>
      </c>
      <c r="AU32" s="181">
        <v>39779</v>
      </c>
      <c r="AV32" s="173"/>
      <c r="AW32" s="234">
        <v>43482</v>
      </c>
      <c r="AX32" s="234">
        <v>43536</v>
      </c>
      <c r="AY32" s="173"/>
      <c r="AZ32" s="173"/>
      <c r="BA32" s="163" t="s">
        <v>338</v>
      </c>
      <c r="BB32" s="180" t="s">
        <v>559</v>
      </c>
      <c r="BC32" s="180" t="s">
        <v>553</v>
      </c>
      <c r="BD32" s="247" t="str">
        <f>DATEDIF(MAX(AL32,AO32,AQ32,AT32:AW32,AY32:AZ32),$BF$2,"y")&amp;"년 "&amp;DATEDIF(MAX(AL32,AO32,AQ32,AT32:AW32,AY32:AZ32),$BF$2,"ym")&amp;"월"</f>
        <v>2년 5월</v>
      </c>
      <c r="BE32" s="175" t="s">
        <v>794</v>
      </c>
      <c r="BF32" s="176" t="str">
        <f>IF(ISNUMBER(#REF!),IF(#REF!&lt;#REF!,1,""),"")</f>
        <v/>
      </c>
      <c r="BG32" s="176" t="str">
        <f>IF(ISNUMBER(#REF!),IF(#REF!&gt;#REF!,1,""),"")</f>
        <v/>
      </c>
      <c r="BH32" s="176">
        <f>IF(ISNUMBER(#REF!),"",1)</f>
        <v>1</v>
      </c>
      <c r="BI32" s="187" t="s">
        <v>1195</v>
      </c>
      <c r="BJ32" s="428"/>
    </row>
    <row r="33" spans="1:63" s="24" customFormat="1" ht="20.100000000000001" customHeight="1">
      <c r="A33" s="147">
        <v>27</v>
      </c>
      <c r="B33" s="149">
        <v>27</v>
      </c>
      <c r="C33" s="99" t="s">
        <v>25</v>
      </c>
      <c r="D33" s="113" t="s">
        <v>339</v>
      </c>
      <c r="E33" s="113" t="s">
        <v>27</v>
      </c>
      <c r="F33" s="113" t="s">
        <v>291</v>
      </c>
      <c r="G33" s="113" t="s">
        <v>1222</v>
      </c>
      <c r="H33" s="121">
        <v>11501</v>
      </c>
      <c r="I33" s="116" t="s">
        <v>384</v>
      </c>
      <c r="J33" s="121">
        <v>59</v>
      </c>
      <c r="K33" s="124">
        <v>145</v>
      </c>
      <c r="L33" s="121">
        <v>7</v>
      </c>
      <c r="M33" s="121">
        <v>44</v>
      </c>
      <c r="N33" s="121">
        <v>72</v>
      </c>
      <c r="O33" s="121">
        <v>15</v>
      </c>
      <c r="P33" s="121">
        <v>7</v>
      </c>
      <c r="Q33" s="203">
        <v>198</v>
      </c>
      <c r="R33" s="203">
        <v>45</v>
      </c>
      <c r="S33" s="203">
        <v>153</v>
      </c>
      <c r="T33" s="203"/>
      <c r="U33" s="121">
        <v>198</v>
      </c>
      <c r="V33" s="124"/>
      <c r="W33" s="124">
        <v>54</v>
      </c>
      <c r="X33" s="124">
        <v>144</v>
      </c>
      <c r="Y33" s="124"/>
      <c r="Z33" s="124"/>
      <c r="AA33" s="213"/>
      <c r="AB33" s="213"/>
      <c r="AC33" s="213"/>
      <c r="AD33" s="213"/>
      <c r="AE33" s="103">
        <v>2</v>
      </c>
      <c r="AF33" s="103">
        <v>2.2000000000000002</v>
      </c>
      <c r="AG33" s="105">
        <v>79</v>
      </c>
      <c r="AH33" s="105">
        <v>79</v>
      </c>
      <c r="AI33" s="204" t="s">
        <v>332</v>
      </c>
      <c r="AJ33" s="116">
        <v>2006</v>
      </c>
      <c r="AK33" s="116" t="s">
        <v>424</v>
      </c>
      <c r="AL33" s="111">
        <v>38974</v>
      </c>
      <c r="AM33" s="111"/>
      <c r="AN33" s="107"/>
      <c r="AO33" s="107">
        <v>39885</v>
      </c>
      <c r="AP33" s="107">
        <v>40851</v>
      </c>
      <c r="AQ33" s="107">
        <v>39029</v>
      </c>
      <c r="AR33" s="108"/>
      <c r="AS33" s="108"/>
      <c r="AT33" s="108">
        <v>40009</v>
      </c>
      <c r="AU33" s="108">
        <v>40507</v>
      </c>
      <c r="AV33" s="108">
        <v>40842</v>
      </c>
      <c r="AW33" s="108">
        <v>41087</v>
      </c>
      <c r="AX33" s="108">
        <v>41088</v>
      </c>
      <c r="AY33" s="108">
        <v>41817</v>
      </c>
      <c r="AZ33" s="108">
        <v>41911</v>
      </c>
      <c r="BA33" s="286" t="s">
        <v>339</v>
      </c>
      <c r="BB33" s="204"/>
      <c r="BC33" s="204"/>
      <c r="BD33" s="274" t="s">
        <v>1563</v>
      </c>
      <c r="BE33" s="206" t="s">
        <v>794</v>
      </c>
      <c r="BF33" s="207" t="s">
        <v>431</v>
      </c>
      <c r="BG33" s="207" t="s">
        <v>431</v>
      </c>
      <c r="BH33" s="207">
        <v>1</v>
      </c>
      <c r="BI33" s="212" t="s">
        <v>1206</v>
      </c>
      <c r="BJ33" s="272"/>
      <c r="BK33" s="22"/>
    </row>
    <row r="34" spans="1:63" s="24" customFormat="1" ht="20.100000000000001" customHeight="1">
      <c r="A34" s="147">
        <v>28</v>
      </c>
      <c r="B34" s="149">
        <v>28</v>
      </c>
      <c r="C34" s="99" t="s">
        <v>25</v>
      </c>
      <c r="D34" s="163" t="s">
        <v>339</v>
      </c>
      <c r="E34" s="163" t="s">
        <v>26</v>
      </c>
      <c r="F34" s="163" t="s">
        <v>282</v>
      </c>
      <c r="G34" s="163" t="s">
        <v>535</v>
      </c>
      <c r="H34" s="165">
        <v>96058.4</v>
      </c>
      <c r="I34" s="180">
        <v>1983</v>
      </c>
      <c r="J34" s="165">
        <v>73</v>
      </c>
      <c r="K34" s="164">
        <f t="shared" ref="K34:K65" si="2">SUM(L34:P34)</f>
        <v>1166</v>
      </c>
      <c r="L34" s="165">
        <v>81</v>
      </c>
      <c r="M34" s="165">
        <v>335</v>
      </c>
      <c r="N34" s="165">
        <v>539</v>
      </c>
      <c r="O34" s="165">
        <v>132</v>
      </c>
      <c r="P34" s="165">
        <v>79</v>
      </c>
      <c r="Q34" s="166">
        <f t="shared" ref="Q34:Q43" si="3">SUM(R34:T34)</f>
        <v>1754</v>
      </c>
      <c r="R34" s="166">
        <v>1149</v>
      </c>
      <c r="S34" s="166">
        <v>411</v>
      </c>
      <c r="T34" s="166">
        <v>194</v>
      </c>
      <c r="U34" s="165">
        <f t="shared" ref="U34:U43" si="4">SUM(V34:Z34)</f>
        <v>1560</v>
      </c>
      <c r="V34" s="164"/>
      <c r="W34" s="164">
        <v>174</v>
      </c>
      <c r="X34" s="164">
        <v>708</v>
      </c>
      <c r="Y34" s="164">
        <v>378</v>
      </c>
      <c r="Z34" s="164">
        <v>300</v>
      </c>
      <c r="AA34" s="190">
        <f>SUM(AB34:AD34)</f>
        <v>194</v>
      </c>
      <c r="AB34" s="190">
        <v>194</v>
      </c>
      <c r="AC34" s="190"/>
      <c r="AD34" s="190"/>
      <c r="AE34" s="168">
        <v>1.6</v>
      </c>
      <c r="AF34" s="168">
        <v>2.3997000000000002</v>
      </c>
      <c r="AG34" s="169">
        <v>1015</v>
      </c>
      <c r="AH34" s="169">
        <v>1015</v>
      </c>
      <c r="AI34" s="171" t="s">
        <v>332</v>
      </c>
      <c r="AJ34" s="180">
        <v>2003</v>
      </c>
      <c r="AK34" s="180">
        <v>2011</v>
      </c>
      <c r="AL34" s="172" t="s">
        <v>791</v>
      </c>
      <c r="AM34" s="172"/>
      <c r="AN34" s="172"/>
      <c r="AO34" s="181">
        <v>38362</v>
      </c>
      <c r="AP34" s="181"/>
      <c r="AQ34" s="181"/>
      <c r="AR34" s="181"/>
      <c r="AS34" s="181">
        <v>37764</v>
      </c>
      <c r="AT34" s="181">
        <v>37791</v>
      </c>
      <c r="AU34" s="181">
        <v>38429</v>
      </c>
      <c r="AV34" s="181">
        <v>38712</v>
      </c>
      <c r="AW34" s="181">
        <v>39386</v>
      </c>
      <c r="AX34" s="181"/>
      <c r="AY34" s="181">
        <v>40807</v>
      </c>
      <c r="AZ34" s="181">
        <v>40890</v>
      </c>
      <c r="BA34" s="200" t="s">
        <v>339</v>
      </c>
      <c r="BB34" s="171"/>
      <c r="BC34" s="171"/>
      <c r="BD34" s="247" t="str">
        <f t="shared" ref="BD34:BD45" si="5">DATEDIF(MAX(AL34,AO34,AQ34,AT34:AW34,AY34:AZ34),$BF$2,"y")&amp;"년 "&amp;DATEDIF(MAX(AL34,AO34,AQ34,AT34:AW34,AY34:AZ34),$BF$2,"ym")&amp;"월"</f>
        <v>9년 6월</v>
      </c>
      <c r="BE34" s="175" t="s">
        <v>794</v>
      </c>
      <c r="BF34" s="176" t="str">
        <f>IF(ISNUMBER(#REF!),IF(#REF!&lt;#REF!,1,""),"")</f>
        <v/>
      </c>
      <c r="BG34" s="176" t="str">
        <f>IF(ISNUMBER(#REF!),IF(#REF!&gt;#REF!,1,""),"")</f>
        <v/>
      </c>
      <c r="BH34" s="176">
        <f>IF(ISNUMBER(#REF!),"",1)</f>
        <v>1</v>
      </c>
      <c r="BI34" s="200" t="s">
        <v>1178</v>
      </c>
      <c r="BJ34" s="428"/>
    </row>
    <row r="35" spans="1:63" s="24" customFormat="1" ht="20.100000000000001" customHeight="1">
      <c r="A35" s="147">
        <v>29</v>
      </c>
      <c r="B35" s="149">
        <v>29</v>
      </c>
      <c r="C35" s="99" t="s">
        <v>25</v>
      </c>
      <c r="D35" s="163" t="s">
        <v>339</v>
      </c>
      <c r="E35" s="163" t="s">
        <v>26</v>
      </c>
      <c r="F35" s="163" t="s">
        <v>283</v>
      </c>
      <c r="G35" s="163" t="s">
        <v>534</v>
      </c>
      <c r="H35" s="165">
        <v>24784</v>
      </c>
      <c r="I35" s="180">
        <v>1982</v>
      </c>
      <c r="J35" s="165">
        <v>11</v>
      </c>
      <c r="K35" s="164">
        <f t="shared" si="2"/>
        <v>350</v>
      </c>
      <c r="L35" s="165">
        <v>17</v>
      </c>
      <c r="M35" s="165">
        <v>106</v>
      </c>
      <c r="N35" s="165">
        <v>175</v>
      </c>
      <c r="O35" s="165">
        <v>35</v>
      </c>
      <c r="P35" s="165">
        <v>17</v>
      </c>
      <c r="Q35" s="166">
        <f t="shared" si="3"/>
        <v>481</v>
      </c>
      <c r="R35" s="166">
        <v>343</v>
      </c>
      <c r="S35" s="166">
        <v>138</v>
      </c>
      <c r="T35" s="166"/>
      <c r="U35" s="165">
        <f t="shared" si="4"/>
        <v>481</v>
      </c>
      <c r="V35" s="164"/>
      <c r="W35" s="164"/>
      <c r="X35" s="164">
        <v>109</v>
      </c>
      <c r="Y35" s="164">
        <v>284</v>
      </c>
      <c r="Z35" s="164">
        <v>88</v>
      </c>
      <c r="AA35" s="190"/>
      <c r="AB35" s="190"/>
      <c r="AC35" s="190"/>
      <c r="AD35" s="190"/>
      <c r="AE35" s="168">
        <v>1.4</v>
      </c>
      <c r="AF35" s="168">
        <v>2.2913000000000001</v>
      </c>
      <c r="AG35" s="169">
        <v>355</v>
      </c>
      <c r="AH35" s="169">
        <v>355</v>
      </c>
      <c r="AI35" s="171" t="s">
        <v>332</v>
      </c>
      <c r="AJ35" s="180">
        <v>1999</v>
      </c>
      <c r="AK35" s="180">
        <v>2009</v>
      </c>
      <c r="AL35" s="172" t="s">
        <v>791</v>
      </c>
      <c r="AM35" s="172"/>
      <c r="AN35" s="172"/>
      <c r="AO35" s="181">
        <v>38299</v>
      </c>
      <c r="AP35" s="181"/>
      <c r="AQ35" s="181"/>
      <c r="AR35" s="181"/>
      <c r="AS35" s="181">
        <v>36494</v>
      </c>
      <c r="AT35" s="181">
        <v>36486</v>
      </c>
      <c r="AU35" s="181">
        <v>38343</v>
      </c>
      <c r="AV35" s="181">
        <v>38479</v>
      </c>
      <c r="AW35" s="181">
        <v>38485</v>
      </c>
      <c r="AX35" s="181">
        <v>38498</v>
      </c>
      <c r="AY35" s="181">
        <v>40018</v>
      </c>
      <c r="AZ35" s="181">
        <v>40050</v>
      </c>
      <c r="BA35" s="200" t="s">
        <v>339</v>
      </c>
      <c r="BB35" s="171"/>
      <c r="BC35" s="171"/>
      <c r="BD35" s="247" t="str">
        <f t="shared" si="5"/>
        <v>11년 10월</v>
      </c>
      <c r="BE35" s="175" t="s">
        <v>794</v>
      </c>
      <c r="BF35" s="176" t="str">
        <f>IF(ISNUMBER(#REF!),IF(#REF!&lt;#REF!,1,""),"")</f>
        <v/>
      </c>
      <c r="BG35" s="176" t="str">
        <f>IF(ISNUMBER(#REF!),IF(#REF!&gt;#REF!,1,""),"")</f>
        <v/>
      </c>
      <c r="BH35" s="176">
        <f>IF(ISNUMBER(#REF!),"",1)</f>
        <v>1</v>
      </c>
      <c r="BI35" s="200" t="s">
        <v>1178</v>
      </c>
      <c r="BJ35" s="428"/>
    </row>
    <row r="36" spans="1:63" s="24" customFormat="1" ht="20.100000000000001" customHeight="1">
      <c r="A36" s="147">
        <v>30</v>
      </c>
      <c r="B36" s="149">
        <v>30</v>
      </c>
      <c r="C36" s="99" t="s">
        <v>25</v>
      </c>
      <c r="D36" s="163" t="s">
        <v>339</v>
      </c>
      <c r="E36" s="163" t="s">
        <v>26</v>
      </c>
      <c r="F36" s="163" t="s">
        <v>284</v>
      </c>
      <c r="G36" s="163" t="s">
        <v>533</v>
      </c>
      <c r="H36" s="165">
        <v>190493</v>
      </c>
      <c r="I36" s="180">
        <v>1982</v>
      </c>
      <c r="J36" s="165">
        <v>70</v>
      </c>
      <c r="K36" s="164">
        <f t="shared" si="2"/>
        <v>2820</v>
      </c>
      <c r="L36" s="165"/>
      <c r="M36" s="165">
        <v>2820</v>
      </c>
      <c r="N36" s="165"/>
      <c r="O36" s="165"/>
      <c r="P36" s="165"/>
      <c r="Q36" s="166">
        <f t="shared" si="3"/>
        <v>3391</v>
      </c>
      <c r="R36" s="166">
        <v>2836</v>
      </c>
      <c r="S36" s="166">
        <v>555</v>
      </c>
      <c r="T36" s="166"/>
      <c r="U36" s="165">
        <f t="shared" si="4"/>
        <v>3391</v>
      </c>
      <c r="V36" s="164"/>
      <c r="W36" s="164">
        <v>687</v>
      </c>
      <c r="X36" s="164">
        <v>1748</v>
      </c>
      <c r="Y36" s="164">
        <v>956</v>
      </c>
      <c r="Z36" s="164"/>
      <c r="AA36" s="190"/>
      <c r="AB36" s="190"/>
      <c r="AC36" s="190"/>
      <c r="AD36" s="190"/>
      <c r="AE36" s="168">
        <v>0.873</v>
      </c>
      <c r="AF36" s="168">
        <v>2.4946000000000002</v>
      </c>
      <c r="AG36" s="169">
        <v>2918</v>
      </c>
      <c r="AH36" s="169">
        <v>2595</v>
      </c>
      <c r="AI36" s="171" t="s">
        <v>332</v>
      </c>
      <c r="AJ36" s="180">
        <v>2002</v>
      </c>
      <c r="AK36" s="180">
        <v>2008</v>
      </c>
      <c r="AL36" s="172" t="s">
        <v>791</v>
      </c>
      <c r="AM36" s="172"/>
      <c r="AN36" s="172"/>
      <c r="AO36" s="181">
        <v>38345</v>
      </c>
      <c r="AP36" s="181"/>
      <c r="AQ36" s="181"/>
      <c r="AR36" s="181"/>
      <c r="AS36" s="181">
        <v>36906</v>
      </c>
      <c r="AT36" s="181">
        <v>37392</v>
      </c>
      <c r="AU36" s="181">
        <v>38352</v>
      </c>
      <c r="AV36" s="181">
        <v>38468</v>
      </c>
      <c r="AW36" s="181">
        <v>38488</v>
      </c>
      <c r="AX36" s="181">
        <v>38506</v>
      </c>
      <c r="AY36" s="181">
        <v>39577</v>
      </c>
      <c r="AZ36" s="181">
        <v>40386</v>
      </c>
      <c r="BA36" s="200" t="s">
        <v>339</v>
      </c>
      <c r="BB36" s="171"/>
      <c r="BC36" s="171"/>
      <c r="BD36" s="247" t="str">
        <f t="shared" si="5"/>
        <v>10년 11월</v>
      </c>
      <c r="BE36" s="175" t="s">
        <v>794</v>
      </c>
      <c r="BF36" s="176" t="str">
        <f>IF(ISNUMBER(#REF!),IF(#REF!&lt;#REF!,1,""),"")</f>
        <v/>
      </c>
      <c r="BG36" s="176" t="str">
        <f>IF(ISNUMBER(#REF!),IF(#REF!&gt;#REF!,1,""),"")</f>
        <v/>
      </c>
      <c r="BH36" s="176">
        <f>IF(ISNUMBER(#REF!),"",1)</f>
        <v>1</v>
      </c>
      <c r="BI36" s="200" t="s">
        <v>1181</v>
      </c>
      <c r="BJ36" s="428"/>
    </row>
    <row r="37" spans="1:63" s="24" customFormat="1" ht="20.100000000000001" customHeight="1">
      <c r="A37" s="147">
        <v>31</v>
      </c>
      <c r="B37" s="149">
        <v>31</v>
      </c>
      <c r="C37" s="99" t="s">
        <v>25</v>
      </c>
      <c r="D37" s="163" t="s">
        <v>339</v>
      </c>
      <c r="E37" s="163" t="s">
        <v>26</v>
      </c>
      <c r="F37" s="187" t="s">
        <v>285</v>
      </c>
      <c r="G37" s="163" t="s">
        <v>532</v>
      </c>
      <c r="H37" s="165">
        <v>84660</v>
      </c>
      <c r="I37" s="180">
        <v>1978</v>
      </c>
      <c r="J37" s="165">
        <v>36</v>
      </c>
      <c r="K37" s="164">
        <f t="shared" si="2"/>
        <v>1630</v>
      </c>
      <c r="L37" s="165">
        <v>120</v>
      </c>
      <c r="M37" s="165">
        <v>482</v>
      </c>
      <c r="N37" s="165">
        <v>715</v>
      </c>
      <c r="O37" s="165">
        <v>193</v>
      </c>
      <c r="P37" s="165">
        <v>120</v>
      </c>
      <c r="Q37" s="166">
        <f t="shared" si="3"/>
        <v>1690</v>
      </c>
      <c r="R37" s="166">
        <v>1545</v>
      </c>
      <c r="S37" s="166">
        <v>18</v>
      </c>
      <c r="T37" s="166">
        <v>127</v>
      </c>
      <c r="U37" s="165">
        <f t="shared" si="4"/>
        <v>1563</v>
      </c>
      <c r="V37" s="164"/>
      <c r="W37" s="164"/>
      <c r="X37" s="164">
        <v>267</v>
      </c>
      <c r="Y37" s="164">
        <v>1148</v>
      </c>
      <c r="Z37" s="164">
        <v>148</v>
      </c>
      <c r="AA37" s="190">
        <v>127</v>
      </c>
      <c r="AB37" s="190"/>
      <c r="AC37" s="190"/>
      <c r="AD37" s="190">
        <v>127</v>
      </c>
      <c r="AE37" s="168">
        <v>1.1000000000000001</v>
      </c>
      <c r="AF37" s="168">
        <v>2.4295</v>
      </c>
      <c r="AG37" s="169">
        <v>1392</v>
      </c>
      <c r="AH37" s="169">
        <v>1392</v>
      </c>
      <c r="AI37" s="171" t="s">
        <v>332</v>
      </c>
      <c r="AJ37" s="180">
        <v>2001</v>
      </c>
      <c r="AK37" s="180">
        <v>2009</v>
      </c>
      <c r="AL37" s="172" t="s">
        <v>791</v>
      </c>
      <c r="AM37" s="172"/>
      <c r="AN37" s="172"/>
      <c r="AO37" s="181">
        <v>38439</v>
      </c>
      <c r="AP37" s="181"/>
      <c r="AQ37" s="181"/>
      <c r="AR37" s="181"/>
      <c r="AS37" s="181">
        <v>36879</v>
      </c>
      <c r="AT37" s="181">
        <v>37246</v>
      </c>
      <c r="AU37" s="181">
        <v>38448</v>
      </c>
      <c r="AV37" s="181">
        <v>38709</v>
      </c>
      <c r="AW37" s="181">
        <v>38894</v>
      </c>
      <c r="AX37" s="181">
        <v>39052</v>
      </c>
      <c r="AY37" s="181">
        <v>40164</v>
      </c>
      <c r="AZ37" s="181">
        <v>40255</v>
      </c>
      <c r="BA37" s="200" t="s">
        <v>339</v>
      </c>
      <c r="BB37" s="171"/>
      <c r="BC37" s="171"/>
      <c r="BD37" s="247" t="str">
        <f t="shared" si="5"/>
        <v>11년 3월</v>
      </c>
      <c r="BE37" s="175" t="s">
        <v>794</v>
      </c>
      <c r="BF37" s="176" t="str">
        <f>IF(ISNUMBER(#REF!),IF(#REF!&lt;#REF!,1,""),"")</f>
        <v/>
      </c>
      <c r="BG37" s="176" t="str">
        <f>IF(ISNUMBER(#REF!),IF(#REF!&gt;#REF!,1,""),"")</f>
        <v/>
      </c>
      <c r="BH37" s="176">
        <f>IF(ISNUMBER(#REF!),"",1)</f>
        <v>1</v>
      </c>
      <c r="BI37" s="200" t="s">
        <v>1178</v>
      </c>
      <c r="BJ37" s="428"/>
    </row>
    <row r="38" spans="1:63" s="24" customFormat="1" ht="20.100000000000001" customHeight="1">
      <c r="A38" s="147">
        <v>32</v>
      </c>
      <c r="B38" s="149">
        <v>32</v>
      </c>
      <c r="C38" s="99" t="s">
        <v>25</v>
      </c>
      <c r="D38" s="163" t="s">
        <v>339</v>
      </c>
      <c r="E38" s="163" t="s">
        <v>26</v>
      </c>
      <c r="F38" s="163" t="s">
        <v>286</v>
      </c>
      <c r="G38" s="163" t="s">
        <v>531</v>
      </c>
      <c r="H38" s="165">
        <v>61894</v>
      </c>
      <c r="I38" s="180">
        <v>1985</v>
      </c>
      <c r="J38" s="165">
        <v>34</v>
      </c>
      <c r="K38" s="164">
        <f t="shared" si="2"/>
        <v>758</v>
      </c>
      <c r="L38" s="165">
        <v>21</v>
      </c>
      <c r="M38" s="165">
        <v>219</v>
      </c>
      <c r="N38" s="165">
        <v>421</v>
      </c>
      <c r="O38" s="165">
        <v>76</v>
      </c>
      <c r="P38" s="165">
        <v>21</v>
      </c>
      <c r="Q38" s="166">
        <f t="shared" si="3"/>
        <v>1018</v>
      </c>
      <c r="R38" s="166">
        <v>727</v>
      </c>
      <c r="S38" s="166">
        <v>188</v>
      </c>
      <c r="T38" s="166">
        <v>103</v>
      </c>
      <c r="U38" s="165">
        <f t="shared" si="4"/>
        <v>915</v>
      </c>
      <c r="V38" s="164" t="s">
        <v>530</v>
      </c>
      <c r="W38" s="164">
        <v>370</v>
      </c>
      <c r="X38" s="164">
        <v>210</v>
      </c>
      <c r="Y38" s="164">
        <v>170</v>
      </c>
      <c r="Z38" s="164">
        <v>165</v>
      </c>
      <c r="AA38" s="190">
        <f>SUM(AB38:AD38)</f>
        <v>103</v>
      </c>
      <c r="AB38" s="190">
        <v>103</v>
      </c>
      <c r="AC38" s="190"/>
      <c r="AD38" s="190"/>
      <c r="AE38" s="168">
        <v>0.9</v>
      </c>
      <c r="AF38" s="168">
        <v>2.2936000000000001</v>
      </c>
      <c r="AG38" s="169">
        <v>728</v>
      </c>
      <c r="AH38" s="169">
        <v>728</v>
      </c>
      <c r="AI38" s="171" t="s">
        <v>332</v>
      </c>
      <c r="AJ38" s="180">
        <v>2003</v>
      </c>
      <c r="AK38" s="180">
        <v>2009</v>
      </c>
      <c r="AL38" s="172" t="s">
        <v>791</v>
      </c>
      <c r="AM38" s="172"/>
      <c r="AN38" s="172"/>
      <c r="AO38" s="181">
        <v>38446</v>
      </c>
      <c r="AP38" s="181"/>
      <c r="AQ38" s="181"/>
      <c r="AR38" s="181"/>
      <c r="AS38" s="181">
        <v>37718</v>
      </c>
      <c r="AT38" s="181">
        <v>37802</v>
      </c>
      <c r="AU38" s="181">
        <v>38468</v>
      </c>
      <c r="AV38" s="181">
        <v>38702</v>
      </c>
      <c r="AW38" s="181">
        <v>39037</v>
      </c>
      <c r="AX38" s="181">
        <v>39057</v>
      </c>
      <c r="AY38" s="181">
        <v>39895</v>
      </c>
      <c r="AZ38" s="181">
        <v>39906</v>
      </c>
      <c r="BA38" s="200" t="s">
        <v>339</v>
      </c>
      <c r="BB38" s="171"/>
      <c r="BC38" s="171"/>
      <c r="BD38" s="247" t="str">
        <f t="shared" si="5"/>
        <v>12년 2월</v>
      </c>
      <c r="BE38" s="175" t="s">
        <v>794</v>
      </c>
      <c r="BF38" s="176" t="str">
        <f>IF(ISNUMBER(#REF!),IF(#REF!&lt;#REF!,1,""),"")</f>
        <v/>
      </c>
      <c r="BG38" s="176" t="str">
        <f>IF(ISNUMBER(#REF!),IF(#REF!&gt;#REF!,1,""),"")</f>
        <v/>
      </c>
      <c r="BH38" s="176">
        <f>IF(ISNUMBER(#REF!),"",1)</f>
        <v>1</v>
      </c>
      <c r="BI38" s="200" t="s">
        <v>1178</v>
      </c>
      <c r="BJ38" s="428"/>
    </row>
    <row r="39" spans="1:63" s="24" customFormat="1" ht="20.100000000000001" customHeight="1">
      <c r="A39" s="147">
        <v>33</v>
      </c>
      <c r="B39" s="149">
        <v>33</v>
      </c>
      <c r="C39" s="99" t="s">
        <v>25</v>
      </c>
      <c r="D39" s="163" t="s">
        <v>339</v>
      </c>
      <c r="E39" s="163" t="s">
        <v>26</v>
      </c>
      <c r="F39" s="163" t="s">
        <v>287</v>
      </c>
      <c r="G39" s="163" t="s">
        <v>529</v>
      </c>
      <c r="H39" s="165">
        <v>134582.39999999999</v>
      </c>
      <c r="I39" s="180">
        <v>1986</v>
      </c>
      <c r="J39" s="165">
        <v>64</v>
      </c>
      <c r="K39" s="164">
        <f t="shared" si="2"/>
        <v>1990</v>
      </c>
      <c r="L39" s="165">
        <v>123</v>
      </c>
      <c r="M39" s="165">
        <v>575</v>
      </c>
      <c r="N39" s="165">
        <v>941</v>
      </c>
      <c r="O39" s="165">
        <v>228</v>
      </c>
      <c r="P39" s="165">
        <v>123</v>
      </c>
      <c r="Q39" s="166">
        <f t="shared" si="3"/>
        <v>2571</v>
      </c>
      <c r="R39" s="166">
        <v>1973</v>
      </c>
      <c r="S39" s="166">
        <v>388</v>
      </c>
      <c r="T39" s="166">
        <v>210</v>
      </c>
      <c r="U39" s="165">
        <f t="shared" si="4"/>
        <v>2361</v>
      </c>
      <c r="V39" s="164"/>
      <c r="W39" s="164">
        <v>515</v>
      </c>
      <c r="X39" s="164">
        <v>820</v>
      </c>
      <c r="Y39" s="164">
        <v>814</v>
      </c>
      <c r="Z39" s="164">
        <v>212</v>
      </c>
      <c r="AA39" s="190">
        <f>SUM(AB39:AD39)</f>
        <v>210</v>
      </c>
      <c r="AB39" s="190"/>
      <c r="AC39" s="190"/>
      <c r="AD39" s="190">
        <v>210</v>
      </c>
      <c r="AE39" s="168">
        <v>0.8</v>
      </c>
      <c r="AF39" s="168">
        <v>2.4548000000000001</v>
      </c>
      <c r="AG39" s="169">
        <v>2030</v>
      </c>
      <c r="AH39" s="169">
        <v>1984</v>
      </c>
      <c r="AI39" s="171" t="s">
        <v>332</v>
      </c>
      <c r="AJ39" s="180">
        <v>2003</v>
      </c>
      <c r="AK39" s="180">
        <v>2009</v>
      </c>
      <c r="AL39" s="172" t="s">
        <v>791</v>
      </c>
      <c r="AM39" s="172"/>
      <c r="AN39" s="172"/>
      <c r="AO39" s="181">
        <v>38439</v>
      </c>
      <c r="AP39" s="181"/>
      <c r="AQ39" s="181"/>
      <c r="AR39" s="181"/>
      <c r="AS39" s="181">
        <v>37694</v>
      </c>
      <c r="AT39" s="181">
        <v>37722</v>
      </c>
      <c r="AU39" s="181">
        <v>38446</v>
      </c>
      <c r="AV39" s="181">
        <v>38701</v>
      </c>
      <c r="AW39" s="181">
        <v>38803</v>
      </c>
      <c r="AX39" s="181">
        <v>38912</v>
      </c>
      <c r="AY39" s="181">
        <v>39821</v>
      </c>
      <c r="AZ39" s="181">
        <v>39828</v>
      </c>
      <c r="BA39" s="200" t="s">
        <v>339</v>
      </c>
      <c r="BB39" s="171"/>
      <c r="BC39" s="171"/>
      <c r="BD39" s="247" t="str">
        <f t="shared" si="5"/>
        <v>12년 5월</v>
      </c>
      <c r="BE39" s="175" t="s">
        <v>794</v>
      </c>
      <c r="BF39" s="176" t="str">
        <f>IF(ISNUMBER(#REF!),IF(#REF!&lt;#REF!,1,""),"")</f>
        <v/>
      </c>
      <c r="BG39" s="176" t="str">
        <f>IF(ISNUMBER(#REF!),IF(#REF!&gt;#REF!,1,""),"")</f>
        <v/>
      </c>
      <c r="BH39" s="176">
        <f>IF(ISNUMBER(#REF!),"",1)</f>
        <v>1</v>
      </c>
      <c r="BI39" s="200" t="s">
        <v>1178</v>
      </c>
      <c r="BJ39" s="428"/>
    </row>
    <row r="40" spans="1:63" s="24" customFormat="1" ht="20.100000000000001" customHeight="1">
      <c r="A40" s="147">
        <v>34</v>
      </c>
      <c r="B40" s="149">
        <v>34</v>
      </c>
      <c r="C40" s="99" t="s">
        <v>25</v>
      </c>
      <c r="D40" s="163" t="s">
        <v>339</v>
      </c>
      <c r="E40" s="163" t="s">
        <v>26</v>
      </c>
      <c r="F40" s="163" t="s">
        <v>288</v>
      </c>
      <c r="G40" s="163" t="s">
        <v>528</v>
      </c>
      <c r="H40" s="165">
        <v>66970.8</v>
      </c>
      <c r="I40" s="180">
        <v>1984</v>
      </c>
      <c r="J40" s="165">
        <v>28</v>
      </c>
      <c r="K40" s="164">
        <f t="shared" si="2"/>
        <v>830</v>
      </c>
      <c r="L40" s="165">
        <v>51</v>
      </c>
      <c r="M40" s="165">
        <v>241</v>
      </c>
      <c r="N40" s="165">
        <v>396</v>
      </c>
      <c r="O40" s="165">
        <v>91</v>
      </c>
      <c r="P40" s="165">
        <v>51</v>
      </c>
      <c r="Q40" s="166">
        <f t="shared" si="3"/>
        <v>1351</v>
      </c>
      <c r="R40" s="166">
        <v>828</v>
      </c>
      <c r="S40" s="166">
        <v>391</v>
      </c>
      <c r="T40" s="166">
        <v>132</v>
      </c>
      <c r="U40" s="165">
        <f t="shared" si="4"/>
        <v>1219</v>
      </c>
      <c r="V40" s="164"/>
      <c r="W40" s="164">
        <v>154</v>
      </c>
      <c r="X40" s="164">
        <v>543</v>
      </c>
      <c r="Y40" s="164">
        <v>522</v>
      </c>
      <c r="Z40" s="164"/>
      <c r="AA40" s="190">
        <f>SUM(AB40:AD40)</f>
        <v>132</v>
      </c>
      <c r="AB40" s="190"/>
      <c r="AC40" s="190">
        <v>132</v>
      </c>
      <c r="AD40" s="190"/>
      <c r="AE40" s="168">
        <v>0.7</v>
      </c>
      <c r="AF40" s="168">
        <v>2.4866000000000001</v>
      </c>
      <c r="AG40" s="169">
        <v>846</v>
      </c>
      <c r="AH40" s="169">
        <v>846</v>
      </c>
      <c r="AI40" s="171" t="s">
        <v>332</v>
      </c>
      <c r="AJ40" s="180">
        <v>2003</v>
      </c>
      <c r="AK40" s="180">
        <v>2009</v>
      </c>
      <c r="AL40" s="172" t="s">
        <v>791</v>
      </c>
      <c r="AM40" s="172"/>
      <c r="AN40" s="172"/>
      <c r="AO40" s="181">
        <v>38474</v>
      </c>
      <c r="AP40" s="181"/>
      <c r="AQ40" s="181"/>
      <c r="AR40" s="181"/>
      <c r="AS40" s="181">
        <v>37704</v>
      </c>
      <c r="AT40" s="181">
        <v>37770</v>
      </c>
      <c r="AU40" s="181">
        <v>38481</v>
      </c>
      <c r="AV40" s="181">
        <v>38712</v>
      </c>
      <c r="AW40" s="181">
        <v>39030</v>
      </c>
      <c r="AX40" s="181">
        <v>39037</v>
      </c>
      <c r="AY40" s="181">
        <v>40051</v>
      </c>
      <c r="AZ40" s="181">
        <v>40228</v>
      </c>
      <c r="BA40" s="200" t="s">
        <v>339</v>
      </c>
      <c r="BB40" s="171"/>
      <c r="BC40" s="171"/>
      <c r="BD40" s="247" t="str">
        <f t="shared" si="5"/>
        <v>11년 4월</v>
      </c>
      <c r="BE40" s="175" t="s">
        <v>794</v>
      </c>
      <c r="BF40" s="176" t="str">
        <f>IF(ISNUMBER(#REF!),IF(#REF!&lt;#REF!,1,""),"")</f>
        <v/>
      </c>
      <c r="BG40" s="176" t="str">
        <f>IF(ISNUMBER(#REF!),IF(#REF!&gt;#REF!,1,""),"")</f>
        <v/>
      </c>
      <c r="BH40" s="176">
        <f>IF(ISNUMBER(#REF!),"",1)</f>
        <v>1</v>
      </c>
      <c r="BI40" s="200" t="s">
        <v>1178</v>
      </c>
      <c r="BJ40" s="428"/>
    </row>
    <row r="41" spans="1:63" s="24" customFormat="1" ht="20.100000000000001" customHeight="1">
      <c r="A41" s="147">
        <v>35</v>
      </c>
      <c r="B41" s="149">
        <v>35</v>
      </c>
      <c r="C41" s="99" t="s">
        <v>25</v>
      </c>
      <c r="D41" s="163" t="s">
        <v>339</v>
      </c>
      <c r="E41" s="163" t="s">
        <v>26</v>
      </c>
      <c r="F41" s="163" t="s">
        <v>289</v>
      </c>
      <c r="G41" s="163" t="s">
        <v>527</v>
      </c>
      <c r="H41" s="165">
        <v>23239</v>
      </c>
      <c r="I41" s="180">
        <v>1979</v>
      </c>
      <c r="J41" s="165">
        <v>10</v>
      </c>
      <c r="K41" s="164">
        <f t="shared" si="2"/>
        <v>590</v>
      </c>
      <c r="L41" s="165">
        <v>222</v>
      </c>
      <c r="M41" s="165">
        <v>116</v>
      </c>
      <c r="N41" s="165">
        <v>185</v>
      </c>
      <c r="O41" s="165">
        <v>45</v>
      </c>
      <c r="P41" s="165">
        <v>22</v>
      </c>
      <c r="Q41" s="166">
        <f t="shared" si="3"/>
        <v>431</v>
      </c>
      <c r="R41" s="166">
        <v>287</v>
      </c>
      <c r="S41" s="166">
        <v>114</v>
      </c>
      <c r="T41" s="166">
        <v>30</v>
      </c>
      <c r="U41" s="165">
        <f t="shared" si="4"/>
        <v>401</v>
      </c>
      <c r="V41" s="164"/>
      <c r="W41" s="164"/>
      <c r="X41" s="164">
        <v>86</v>
      </c>
      <c r="Y41" s="164">
        <v>219</v>
      </c>
      <c r="Z41" s="164">
        <v>96</v>
      </c>
      <c r="AA41" s="190">
        <f>SUM(AB41:AD41)</f>
        <v>30</v>
      </c>
      <c r="AB41" s="190"/>
      <c r="AC41" s="190">
        <v>30</v>
      </c>
      <c r="AD41" s="190"/>
      <c r="AE41" s="168">
        <v>0.6</v>
      </c>
      <c r="AF41" s="168">
        <v>2.4918</v>
      </c>
      <c r="AG41" s="169">
        <v>339</v>
      </c>
      <c r="AH41" s="169">
        <v>339</v>
      </c>
      <c r="AI41" s="171" t="s">
        <v>332</v>
      </c>
      <c r="AJ41" s="180">
        <v>1997</v>
      </c>
      <c r="AK41" s="180">
        <v>2009</v>
      </c>
      <c r="AL41" s="172" t="s">
        <v>791</v>
      </c>
      <c r="AM41" s="172"/>
      <c r="AN41" s="172"/>
      <c r="AO41" s="181">
        <v>38484</v>
      </c>
      <c r="AP41" s="181"/>
      <c r="AQ41" s="181"/>
      <c r="AR41" s="181"/>
      <c r="AS41" s="181">
        <v>35094</v>
      </c>
      <c r="AT41" s="181">
        <v>35487</v>
      </c>
      <c r="AU41" s="181">
        <v>38489</v>
      </c>
      <c r="AV41" s="181">
        <v>38712</v>
      </c>
      <c r="AW41" s="181">
        <v>39056</v>
      </c>
      <c r="AX41" s="181">
        <v>39065</v>
      </c>
      <c r="AY41" s="181">
        <v>40080</v>
      </c>
      <c r="AZ41" s="181">
        <v>40102</v>
      </c>
      <c r="BA41" s="200" t="s">
        <v>339</v>
      </c>
      <c r="BB41" s="171"/>
      <c r="BC41" s="171"/>
      <c r="BD41" s="247" t="str">
        <f t="shared" si="5"/>
        <v>11년 8월</v>
      </c>
      <c r="BE41" s="175" t="s">
        <v>794</v>
      </c>
      <c r="BF41" s="176" t="str">
        <f>IF(ISNUMBER(#REF!),IF(#REF!&lt;#REF!,1,""),"")</f>
        <v/>
      </c>
      <c r="BG41" s="176" t="str">
        <f>IF(ISNUMBER(#REF!),IF(#REF!&gt;#REF!,1,""),"")</f>
        <v/>
      </c>
      <c r="BH41" s="176">
        <f>IF(ISNUMBER(#REF!),"",1)</f>
        <v>1</v>
      </c>
      <c r="BI41" s="200" t="s">
        <v>1178</v>
      </c>
      <c r="BJ41" s="428"/>
    </row>
    <row r="42" spans="1:63" s="24" customFormat="1" ht="20.100000000000001" customHeight="1">
      <c r="A42" s="147">
        <v>36</v>
      </c>
      <c r="B42" s="149">
        <v>36</v>
      </c>
      <c r="C42" s="99" t="s">
        <v>25</v>
      </c>
      <c r="D42" s="163" t="s">
        <v>339</v>
      </c>
      <c r="E42" s="163" t="s">
        <v>26</v>
      </c>
      <c r="F42" s="163" t="s">
        <v>290</v>
      </c>
      <c r="G42" s="163" t="s">
        <v>526</v>
      </c>
      <c r="H42" s="165">
        <v>37641.199999999997</v>
      </c>
      <c r="I42" s="180">
        <v>1981</v>
      </c>
      <c r="J42" s="165">
        <v>22</v>
      </c>
      <c r="K42" s="164">
        <f t="shared" si="2"/>
        <v>696</v>
      </c>
      <c r="L42" s="165">
        <v>8</v>
      </c>
      <c r="M42" s="165">
        <v>207</v>
      </c>
      <c r="N42" s="165">
        <v>409</v>
      </c>
      <c r="O42" s="165">
        <v>64</v>
      </c>
      <c r="P42" s="165">
        <v>8</v>
      </c>
      <c r="Q42" s="166">
        <f t="shared" si="3"/>
        <v>807</v>
      </c>
      <c r="R42" s="166">
        <v>670</v>
      </c>
      <c r="S42" s="166">
        <v>83</v>
      </c>
      <c r="T42" s="166">
        <v>54</v>
      </c>
      <c r="U42" s="165">
        <f t="shared" si="4"/>
        <v>753</v>
      </c>
      <c r="V42" s="164"/>
      <c r="W42" s="164"/>
      <c r="X42" s="164">
        <v>112</v>
      </c>
      <c r="Y42" s="164">
        <v>496</v>
      </c>
      <c r="Z42" s="164">
        <v>145</v>
      </c>
      <c r="AA42" s="190">
        <v>54</v>
      </c>
      <c r="AB42" s="190">
        <v>54</v>
      </c>
      <c r="AC42" s="190"/>
      <c r="AD42" s="190"/>
      <c r="AE42" s="168">
        <v>0.8</v>
      </c>
      <c r="AF42" s="168">
        <v>2.4698000000000002</v>
      </c>
      <c r="AG42" s="169">
        <v>711</v>
      </c>
      <c r="AH42" s="169">
        <v>711</v>
      </c>
      <c r="AI42" s="171" t="s">
        <v>332</v>
      </c>
      <c r="AJ42" s="180">
        <v>2003</v>
      </c>
      <c r="AK42" s="180">
        <v>2009</v>
      </c>
      <c r="AL42" s="172" t="s">
        <v>791</v>
      </c>
      <c r="AM42" s="172"/>
      <c r="AN42" s="172"/>
      <c r="AO42" s="181">
        <v>38481</v>
      </c>
      <c r="AP42" s="181"/>
      <c r="AQ42" s="181"/>
      <c r="AR42" s="181"/>
      <c r="AS42" s="181">
        <v>36864</v>
      </c>
      <c r="AT42" s="181">
        <v>37802</v>
      </c>
      <c r="AU42" s="181">
        <v>38489</v>
      </c>
      <c r="AV42" s="181">
        <v>38713</v>
      </c>
      <c r="AW42" s="181">
        <v>38898</v>
      </c>
      <c r="AX42" s="181">
        <v>39744</v>
      </c>
      <c r="AY42" s="181">
        <v>39955</v>
      </c>
      <c r="AZ42" s="181">
        <v>39961</v>
      </c>
      <c r="BA42" s="200" t="s">
        <v>339</v>
      </c>
      <c r="BB42" s="171"/>
      <c r="BC42" s="171"/>
      <c r="BD42" s="247" t="str">
        <f t="shared" si="5"/>
        <v>12년 1월</v>
      </c>
      <c r="BE42" s="175" t="s">
        <v>794</v>
      </c>
      <c r="BF42" s="176" t="str">
        <f>IF(ISNUMBER(#REF!),IF(#REF!&lt;#REF!,1,""),"")</f>
        <v/>
      </c>
      <c r="BG42" s="176" t="str">
        <f>IF(ISNUMBER(#REF!),IF(#REF!&gt;#REF!,1,""),"")</f>
        <v/>
      </c>
      <c r="BH42" s="176">
        <f>IF(ISNUMBER(#REF!),"",1)</f>
        <v>1</v>
      </c>
      <c r="BI42" s="200" t="s">
        <v>1178</v>
      </c>
      <c r="BJ42" s="428"/>
    </row>
    <row r="43" spans="1:63" s="24" customFormat="1" ht="20.100000000000001" customHeight="1">
      <c r="A43" s="147">
        <v>37</v>
      </c>
      <c r="B43" s="149">
        <v>37</v>
      </c>
      <c r="C43" s="99" t="s">
        <v>25</v>
      </c>
      <c r="D43" s="163" t="s">
        <v>339</v>
      </c>
      <c r="E43" s="163" t="s">
        <v>659</v>
      </c>
      <c r="F43" s="187" t="s">
        <v>573</v>
      </c>
      <c r="G43" s="163" t="s">
        <v>572</v>
      </c>
      <c r="H43" s="164">
        <v>230282.8</v>
      </c>
      <c r="I43" s="171" t="s">
        <v>193</v>
      </c>
      <c r="J43" s="164">
        <v>911</v>
      </c>
      <c r="K43" s="164">
        <f t="shared" si="2"/>
        <v>2787</v>
      </c>
      <c r="L43" s="165">
        <v>1112</v>
      </c>
      <c r="M43" s="165">
        <v>1297</v>
      </c>
      <c r="N43" s="165">
        <v>327</v>
      </c>
      <c r="O43" s="165">
        <v>45</v>
      </c>
      <c r="P43" s="165">
        <v>6</v>
      </c>
      <c r="Q43" s="166">
        <f t="shared" si="3"/>
        <v>2682</v>
      </c>
      <c r="R43" s="166">
        <v>2097</v>
      </c>
      <c r="S43" s="166"/>
      <c r="T43" s="220">
        <v>585</v>
      </c>
      <c r="U43" s="152">
        <f t="shared" si="4"/>
        <v>2097</v>
      </c>
      <c r="V43" s="156"/>
      <c r="W43" s="156">
        <v>451</v>
      </c>
      <c r="X43" s="156">
        <v>1484</v>
      </c>
      <c r="Y43" s="156">
        <v>162</v>
      </c>
      <c r="Z43" s="156"/>
      <c r="AA43" s="237">
        <f>SUM(AB43:AD43)</f>
        <v>585</v>
      </c>
      <c r="AB43" s="237">
        <v>401</v>
      </c>
      <c r="AC43" s="237">
        <v>184</v>
      </c>
      <c r="AD43" s="237"/>
      <c r="AE43" s="168">
        <v>2.5</v>
      </c>
      <c r="AF43" s="168">
        <v>2</v>
      </c>
      <c r="AG43" s="170">
        <v>1372</v>
      </c>
      <c r="AH43" s="170"/>
      <c r="AI43" s="171" t="s">
        <v>404</v>
      </c>
      <c r="AJ43" s="171">
        <v>2006</v>
      </c>
      <c r="AK43" s="171">
        <v>2014</v>
      </c>
      <c r="AL43" s="172">
        <v>38974</v>
      </c>
      <c r="AM43" s="172"/>
      <c r="AN43" s="181"/>
      <c r="AO43" s="181">
        <v>39062</v>
      </c>
      <c r="AP43" s="181"/>
      <c r="AQ43" s="181" t="s">
        <v>851</v>
      </c>
      <c r="AR43" s="181"/>
      <c r="AS43" s="181"/>
      <c r="AT43" s="181" t="s">
        <v>851</v>
      </c>
      <c r="AU43" s="181">
        <v>39392</v>
      </c>
      <c r="AV43" s="181"/>
      <c r="AW43" s="181">
        <v>41274</v>
      </c>
      <c r="AX43" s="181">
        <v>41738</v>
      </c>
      <c r="AY43" s="181">
        <v>42222</v>
      </c>
      <c r="AZ43" s="181"/>
      <c r="BA43" s="200" t="s">
        <v>339</v>
      </c>
      <c r="BB43" s="171" t="s">
        <v>559</v>
      </c>
      <c r="BC43" s="171" t="s">
        <v>553</v>
      </c>
      <c r="BD43" s="247" t="str">
        <f t="shared" si="5"/>
        <v>5년 10월</v>
      </c>
      <c r="BE43" s="175" t="s">
        <v>794</v>
      </c>
      <c r="BF43" s="176" t="str">
        <f>IF(ISNUMBER(#REF!),IF(#REF!&lt;#REF!,1,""),"")</f>
        <v/>
      </c>
      <c r="BG43" s="176" t="str">
        <f>IF(ISNUMBER(#REF!),IF(#REF!&gt;#REF!,1,""),"")</f>
        <v/>
      </c>
      <c r="BH43" s="176">
        <f>IF(ISNUMBER(#REF!),"",1)</f>
        <v>1</v>
      </c>
      <c r="BI43" s="200" t="s">
        <v>1195</v>
      </c>
      <c r="BJ43" s="428"/>
    </row>
    <row r="44" spans="1:63" s="24" customFormat="1" ht="20.100000000000001" customHeight="1">
      <c r="A44" s="147">
        <v>38</v>
      </c>
      <c r="B44" s="149">
        <v>38</v>
      </c>
      <c r="C44" s="99" t="s">
        <v>25</v>
      </c>
      <c r="D44" s="163" t="s">
        <v>339</v>
      </c>
      <c r="E44" s="163" t="s">
        <v>660</v>
      </c>
      <c r="F44" s="163" t="s">
        <v>99</v>
      </c>
      <c r="G44" s="163" t="s">
        <v>556</v>
      </c>
      <c r="H44" s="164">
        <v>94896</v>
      </c>
      <c r="I44" s="180" t="s">
        <v>1223</v>
      </c>
      <c r="J44" s="164">
        <v>678</v>
      </c>
      <c r="K44" s="164">
        <f t="shared" si="2"/>
        <v>1247</v>
      </c>
      <c r="L44" s="165">
        <v>1247</v>
      </c>
      <c r="M44" s="167" t="s">
        <v>776</v>
      </c>
      <c r="N44" s="165"/>
      <c r="O44" s="165"/>
      <c r="P44" s="165"/>
      <c r="Q44" s="166"/>
      <c r="R44" s="166"/>
      <c r="S44" s="166"/>
      <c r="T44" s="166"/>
      <c r="U44" s="165"/>
      <c r="V44" s="164" t="s">
        <v>874</v>
      </c>
      <c r="W44" s="164"/>
      <c r="X44" s="164"/>
      <c r="Y44" s="164"/>
      <c r="Z44" s="164"/>
      <c r="AA44" s="164"/>
      <c r="AB44" s="164"/>
      <c r="AC44" s="164"/>
      <c r="AD44" s="164"/>
      <c r="AE44" s="168">
        <v>2</v>
      </c>
      <c r="AF44" s="168"/>
      <c r="AG44" s="169">
        <v>678</v>
      </c>
      <c r="AH44" s="169"/>
      <c r="AI44" s="171" t="s">
        <v>891</v>
      </c>
      <c r="AJ44" s="180">
        <v>2015</v>
      </c>
      <c r="AK44" s="180">
        <v>2019</v>
      </c>
      <c r="AL44" s="185">
        <v>42013</v>
      </c>
      <c r="AM44" s="185">
        <v>42004</v>
      </c>
      <c r="AN44" s="173">
        <v>41961</v>
      </c>
      <c r="AO44" s="173">
        <v>42013</v>
      </c>
      <c r="AP44" s="173"/>
      <c r="AQ44" s="173" t="s">
        <v>892</v>
      </c>
      <c r="AR44" s="181"/>
      <c r="AS44" s="181"/>
      <c r="AT44" s="181" t="s">
        <v>892</v>
      </c>
      <c r="AU44" s="181"/>
      <c r="AV44" s="181"/>
      <c r="AW44" s="181">
        <v>42593</v>
      </c>
      <c r="AX44" s="181"/>
      <c r="AY44" s="181">
        <v>43830</v>
      </c>
      <c r="AZ44" s="181"/>
      <c r="BA44" s="198" t="s">
        <v>339</v>
      </c>
      <c r="BB44" s="171" t="s">
        <v>554</v>
      </c>
      <c r="BC44" s="171" t="s">
        <v>553</v>
      </c>
      <c r="BD44" s="247" t="str">
        <f t="shared" si="5"/>
        <v>1년 5월</v>
      </c>
      <c r="BE44" s="175" t="s">
        <v>944</v>
      </c>
      <c r="BF44" s="176" t="str">
        <f>IF(ISNUMBER(#REF!),IF(#REF!&lt;#REF!,1,""),"")</f>
        <v/>
      </c>
      <c r="BG44" s="176" t="str">
        <f>IF(ISNUMBER(#REF!),IF(#REF!&gt;#REF!,1,""),"")</f>
        <v/>
      </c>
      <c r="BH44" s="176">
        <f>IF(ISNUMBER(#REF!),"",1)</f>
        <v>1</v>
      </c>
      <c r="BI44" s="200" t="s">
        <v>1224</v>
      </c>
      <c r="BJ44" s="428" t="s">
        <v>1225</v>
      </c>
    </row>
    <row r="45" spans="1:63" s="24" customFormat="1" ht="20.100000000000001" customHeight="1">
      <c r="A45" s="147">
        <v>39</v>
      </c>
      <c r="B45" s="149">
        <v>39</v>
      </c>
      <c r="C45" s="99" t="s">
        <v>25</v>
      </c>
      <c r="D45" s="163" t="s">
        <v>339</v>
      </c>
      <c r="E45" s="163" t="s">
        <v>660</v>
      </c>
      <c r="F45" s="163" t="s">
        <v>558</v>
      </c>
      <c r="G45" s="163" t="s">
        <v>557</v>
      </c>
      <c r="H45" s="164">
        <v>137475</v>
      </c>
      <c r="I45" s="180" t="s">
        <v>1226</v>
      </c>
      <c r="J45" s="164">
        <v>553</v>
      </c>
      <c r="K45" s="164">
        <f t="shared" si="2"/>
        <v>1680</v>
      </c>
      <c r="L45" s="165">
        <v>1680</v>
      </c>
      <c r="M45" s="167" t="s">
        <v>776</v>
      </c>
      <c r="N45" s="165"/>
      <c r="O45" s="165"/>
      <c r="P45" s="165"/>
      <c r="Q45" s="166"/>
      <c r="R45" s="166"/>
      <c r="S45" s="166"/>
      <c r="T45" s="166"/>
      <c r="U45" s="165"/>
      <c r="V45" s="164" t="s">
        <v>874</v>
      </c>
      <c r="W45" s="164"/>
      <c r="X45" s="164"/>
      <c r="Y45" s="164"/>
      <c r="Z45" s="164"/>
      <c r="AA45" s="164"/>
      <c r="AB45" s="164"/>
      <c r="AC45" s="164"/>
      <c r="AD45" s="164"/>
      <c r="AE45" s="168">
        <v>2</v>
      </c>
      <c r="AF45" s="168"/>
      <c r="AG45" s="170">
        <v>195</v>
      </c>
      <c r="AH45" s="170"/>
      <c r="AI45" s="171" t="s">
        <v>891</v>
      </c>
      <c r="AJ45" s="171">
        <v>2014</v>
      </c>
      <c r="AK45" s="171">
        <v>2016</v>
      </c>
      <c r="AL45" s="185">
        <v>41782</v>
      </c>
      <c r="AM45" s="185"/>
      <c r="AN45" s="173"/>
      <c r="AO45" s="181">
        <v>41782</v>
      </c>
      <c r="AP45" s="173"/>
      <c r="AQ45" s="171" t="s">
        <v>876</v>
      </c>
      <c r="AR45" s="181"/>
      <c r="AS45" s="181"/>
      <c r="AT45" s="171" t="s">
        <v>876</v>
      </c>
      <c r="AU45" s="181"/>
      <c r="AV45" s="181"/>
      <c r="AW45" s="181">
        <v>41773</v>
      </c>
      <c r="AX45" s="181"/>
      <c r="AY45" s="181">
        <v>42369</v>
      </c>
      <c r="AZ45" s="181"/>
      <c r="BA45" s="171" t="s">
        <v>339</v>
      </c>
      <c r="BB45" s="171" t="s">
        <v>554</v>
      </c>
      <c r="BC45" s="171" t="s">
        <v>970</v>
      </c>
      <c r="BD45" s="247" t="str">
        <f t="shared" si="5"/>
        <v>5년 5월</v>
      </c>
      <c r="BE45" s="175" t="s">
        <v>794</v>
      </c>
      <c r="BF45" s="176" t="str">
        <f>IF(ISNUMBER(#REF!),IF(#REF!&lt;#REF!,1,""),"")</f>
        <v/>
      </c>
      <c r="BG45" s="176" t="str">
        <f>IF(ISNUMBER(#REF!),IF(#REF!&gt;#REF!,1,""),"")</f>
        <v/>
      </c>
      <c r="BH45" s="176">
        <f>IF(ISNUMBER(#REF!),"",1)</f>
        <v>1</v>
      </c>
      <c r="BI45" s="200" t="s">
        <v>1195</v>
      </c>
      <c r="BJ45" s="428"/>
    </row>
    <row r="46" spans="1:63" s="24" customFormat="1" ht="20.100000000000001" customHeight="1">
      <c r="A46" s="147">
        <v>40</v>
      </c>
      <c r="B46" s="148">
        <v>1</v>
      </c>
      <c r="C46" s="99" t="s">
        <v>29</v>
      </c>
      <c r="D46" s="264" t="s">
        <v>336</v>
      </c>
      <c r="E46" s="113" t="s">
        <v>27</v>
      </c>
      <c r="F46" s="113" t="s">
        <v>40</v>
      </c>
      <c r="G46" s="113" t="s">
        <v>1158</v>
      </c>
      <c r="H46" s="121">
        <v>261828</v>
      </c>
      <c r="I46" s="116" t="s">
        <v>31</v>
      </c>
      <c r="J46" s="121">
        <v>2377</v>
      </c>
      <c r="K46" s="124">
        <f t="shared" si="2"/>
        <v>6544</v>
      </c>
      <c r="L46" s="121">
        <v>6544</v>
      </c>
      <c r="M46" s="122" t="s">
        <v>776</v>
      </c>
      <c r="N46" s="121"/>
      <c r="O46" s="121"/>
      <c r="P46" s="121"/>
      <c r="Q46" s="203">
        <v>5259</v>
      </c>
      <c r="R46" s="203"/>
      <c r="S46" s="203"/>
      <c r="T46" s="203">
        <v>846</v>
      </c>
      <c r="U46" s="121"/>
      <c r="V46" s="121"/>
      <c r="W46" s="121"/>
      <c r="X46" s="121"/>
      <c r="Y46" s="121"/>
      <c r="Z46" s="121"/>
      <c r="AA46" s="113">
        <v>846</v>
      </c>
      <c r="AB46" s="121"/>
      <c r="AC46" s="121"/>
      <c r="AD46" s="121"/>
      <c r="AE46" s="102" t="s">
        <v>34</v>
      </c>
      <c r="AF46" s="102">
        <v>2.5</v>
      </c>
      <c r="AG46" s="144">
        <v>2647</v>
      </c>
      <c r="AH46" s="104"/>
      <c r="AI46" s="116"/>
      <c r="AJ46" s="116"/>
      <c r="AK46" s="116"/>
      <c r="AL46" s="386">
        <v>43612</v>
      </c>
      <c r="AM46" s="111">
        <v>44196</v>
      </c>
      <c r="AN46" s="111">
        <v>44196</v>
      </c>
      <c r="AO46" s="111">
        <v>44196</v>
      </c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13" t="s">
        <v>1159</v>
      </c>
      <c r="BB46" s="116"/>
      <c r="BC46" s="116"/>
      <c r="BD46" s="429" t="s">
        <v>1562</v>
      </c>
      <c r="BE46" s="206">
        <f t="shared" ref="BE46:BE61" si="6">MAX(AM46,DATE(2012,2,1))+(3*365)</f>
        <v>45291</v>
      </c>
      <c r="BF46" s="207" t="str">
        <f>IF(ISNUMBER(#REF!),IF(#REF!&lt;#REF!,1,""),"")</f>
        <v/>
      </c>
      <c r="BG46" s="207" t="str">
        <f>IF(ISNUMBER(#REF!),IF(#REF!&gt;#REF!,1,""),"")</f>
        <v/>
      </c>
      <c r="BH46" s="207">
        <f>IF(ISNUMBER(#REF!),"",1)</f>
        <v>1</v>
      </c>
      <c r="BI46" s="113" t="s">
        <v>1160</v>
      </c>
      <c r="BJ46" s="272" t="s">
        <v>1161</v>
      </c>
      <c r="BK46" s="25"/>
    </row>
    <row r="47" spans="1:63" s="24" customFormat="1" ht="20.100000000000001" customHeight="1">
      <c r="A47" s="147">
        <v>41</v>
      </c>
      <c r="B47" s="149">
        <f t="shared" ref="B47:B83" si="7">B46+1</f>
        <v>2</v>
      </c>
      <c r="C47" s="99" t="s">
        <v>29</v>
      </c>
      <c r="D47" s="264" t="s">
        <v>336</v>
      </c>
      <c r="E47" s="113" t="s">
        <v>27</v>
      </c>
      <c r="F47" s="113" t="s">
        <v>32</v>
      </c>
      <c r="G47" s="113" t="s">
        <v>33</v>
      </c>
      <c r="H47" s="121">
        <v>196693</v>
      </c>
      <c r="I47" s="113" t="s">
        <v>31</v>
      </c>
      <c r="J47" s="121">
        <v>1985</v>
      </c>
      <c r="K47" s="124">
        <f t="shared" si="2"/>
        <v>5709</v>
      </c>
      <c r="L47" s="121">
        <v>5709</v>
      </c>
      <c r="M47" s="122" t="s">
        <v>776</v>
      </c>
      <c r="N47" s="121"/>
      <c r="O47" s="121"/>
      <c r="P47" s="121"/>
      <c r="Q47" s="203">
        <v>3964</v>
      </c>
      <c r="R47" s="203"/>
      <c r="S47" s="203"/>
      <c r="T47" s="203">
        <v>664</v>
      </c>
      <c r="U47" s="121"/>
      <c r="V47" s="124"/>
      <c r="W47" s="124"/>
      <c r="X47" s="124"/>
      <c r="Y47" s="124"/>
      <c r="Z47" s="124"/>
      <c r="AA47" s="113">
        <v>664</v>
      </c>
      <c r="AB47" s="124"/>
      <c r="AC47" s="124"/>
      <c r="AD47" s="124"/>
      <c r="AE47" s="113" t="s">
        <v>34</v>
      </c>
      <c r="AF47" s="102">
        <v>2.5</v>
      </c>
      <c r="AG47" s="104">
        <v>2220</v>
      </c>
      <c r="AH47" s="105"/>
      <c r="AI47" s="204"/>
      <c r="AJ47" s="204"/>
      <c r="AK47" s="204"/>
      <c r="AL47" s="386">
        <v>43612</v>
      </c>
      <c r="AM47" s="111">
        <v>44196</v>
      </c>
      <c r="AN47" s="111">
        <v>44196</v>
      </c>
      <c r="AO47" s="111">
        <v>44196</v>
      </c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13" t="s">
        <v>1159</v>
      </c>
      <c r="BB47" s="204"/>
      <c r="BC47" s="204"/>
      <c r="BD47" s="429" t="s">
        <v>1562</v>
      </c>
      <c r="BE47" s="206">
        <f t="shared" si="6"/>
        <v>45291</v>
      </c>
      <c r="BF47" s="207" t="str">
        <f>IF(ISNUMBER(#REF!),IF(#REF!&lt;#REF!,1,""),"")</f>
        <v/>
      </c>
      <c r="BG47" s="207" t="str">
        <f>IF(ISNUMBER(#REF!),IF(#REF!&gt;#REF!,1,""),"")</f>
        <v/>
      </c>
      <c r="BH47" s="207">
        <f>IF(ISNUMBER(#REF!),"",1)</f>
        <v>1</v>
      </c>
      <c r="BI47" s="146" t="s">
        <v>1165</v>
      </c>
      <c r="BJ47" s="272" t="s">
        <v>1161</v>
      </c>
    </row>
    <row r="48" spans="1:63" s="24" customFormat="1" ht="20.100000000000001" customHeight="1">
      <c r="A48" s="147">
        <v>42</v>
      </c>
      <c r="B48" s="149">
        <f t="shared" si="7"/>
        <v>3</v>
      </c>
      <c r="C48" s="99" t="s">
        <v>954</v>
      </c>
      <c r="D48" s="202" t="s">
        <v>662</v>
      </c>
      <c r="E48" s="163" t="s">
        <v>27</v>
      </c>
      <c r="F48" s="163" t="s">
        <v>38</v>
      </c>
      <c r="G48" s="163" t="s">
        <v>39</v>
      </c>
      <c r="H48" s="165">
        <v>122778</v>
      </c>
      <c r="I48" s="163" t="s">
        <v>31</v>
      </c>
      <c r="J48" s="165">
        <v>1241</v>
      </c>
      <c r="K48" s="165">
        <f t="shared" si="2"/>
        <v>3646</v>
      </c>
      <c r="L48" s="165">
        <v>3646</v>
      </c>
      <c r="M48" s="167" t="s">
        <v>776</v>
      </c>
      <c r="N48" s="165"/>
      <c r="O48" s="165"/>
      <c r="P48" s="165"/>
      <c r="Q48" s="166"/>
      <c r="R48" s="166"/>
      <c r="S48" s="166"/>
      <c r="T48" s="166"/>
      <c r="U48" s="165"/>
      <c r="V48" s="164"/>
      <c r="W48" s="164"/>
      <c r="X48" s="164"/>
      <c r="Y48" s="164"/>
      <c r="Z48" s="164"/>
      <c r="AA48" s="164"/>
      <c r="AB48" s="164"/>
      <c r="AC48" s="164"/>
      <c r="AD48" s="164"/>
      <c r="AE48" s="163" t="s">
        <v>34</v>
      </c>
      <c r="AF48" s="168">
        <v>2.5</v>
      </c>
      <c r="AG48" s="169">
        <v>1278</v>
      </c>
      <c r="AH48" s="170"/>
      <c r="AI48" s="171"/>
      <c r="AJ48" s="171"/>
      <c r="AK48" s="171"/>
      <c r="AL48" s="227">
        <v>43612</v>
      </c>
      <c r="AM48" s="185">
        <v>44926</v>
      </c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63" t="s">
        <v>35</v>
      </c>
      <c r="BB48" s="171"/>
      <c r="BC48" s="171"/>
      <c r="BD48" s="247" t="s">
        <v>1163</v>
      </c>
      <c r="BE48" s="175">
        <f t="shared" si="6"/>
        <v>46021</v>
      </c>
      <c r="BF48" s="176" t="str">
        <f>IF(ISNUMBER(#REF!),IF(#REF!&lt;#REF!,1,""),"")</f>
        <v/>
      </c>
      <c r="BG48" s="176" t="str">
        <f>IF(ISNUMBER(#REF!),IF(#REF!&gt;#REF!,1,""),"")</f>
        <v/>
      </c>
      <c r="BH48" s="176">
        <f>IF(ISNUMBER(#REF!),"",1)</f>
        <v>1</v>
      </c>
      <c r="BI48" s="146" t="s">
        <v>1561</v>
      </c>
      <c r="BJ48" s="194" t="s">
        <v>1161</v>
      </c>
    </row>
    <row r="49" spans="1:63" s="22" customFormat="1" ht="20.100000000000001" customHeight="1">
      <c r="A49" s="147">
        <v>43</v>
      </c>
      <c r="B49" s="149">
        <f t="shared" si="7"/>
        <v>4</v>
      </c>
      <c r="C49" s="99" t="s">
        <v>29</v>
      </c>
      <c r="D49" s="202" t="s">
        <v>662</v>
      </c>
      <c r="E49" s="163" t="s">
        <v>27</v>
      </c>
      <c r="F49" s="163" t="s">
        <v>41</v>
      </c>
      <c r="G49" s="163" t="s">
        <v>42</v>
      </c>
      <c r="H49" s="165">
        <v>427629</v>
      </c>
      <c r="I49" s="163" t="s">
        <v>31</v>
      </c>
      <c r="J49" s="165">
        <v>2573</v>
      </c>
      <c r="K49" s="165">
        <f t="shared" si="2"/>
        <v>11000</v>
      </c>
      <c r="L49" s="165">
        <v>11000</v>
      </c>
      <c r="M49" s="167" t="s">
        <v>776</v>
      </c>
      <c r="N49" s="165"/>
      <c r="O49" s="165"/>
      <c r="P49" s="165"/>
      <c r="Q49" s="166"/>
      <c r="R49" s="166"/>
      <c r="S49" s="166"/>
      <c r="T49" s="166"/>
      <c r="U49" s="165"/>
      <c r="V49" s="164"/>
      <c r="W49" s="164"/>
      <c r="X49" s="164"/>
      <c r="Y49" s="164"/>
      <c r="Z49" s="164"/>
      <c r="AA49" s="164"/>
      <c r="AB49" s="164"/>
      <c r="AC49" s="164"/>
      <c r="AD49" s="164"/>
      <c r="AE49" s="163" t="s">
        <v>34</v>
      </c>
      <c r="AF49" s="168">
        <v>2.5</v>
      </c>
      <c r="AG49" s="197">
        <v>2713</v>
      </c>
      <c r="AH49" s="170"/>
      <c r="AI49" s="171"/>
      <c r="AJ49" s="171"/>
      <c r="AK49" s="171"/>
      <c r="AL49" s="227">
        <v>43612</v>
      </c>
      <c r="AM49" s="185">
        <v>44926</v>
      </c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63" t="s">
        <v>35</v>
      </c>
      <c r="BB49" s="171"/>
      <c r="BC49" s="171"/>
      <c r="BD49" s="247" t="s">
        <v>1163</v>
      </c>
      <c r="BE49" s="175">
        <f t="shared" si="6"/>
        <v>46021</v>
      </c>
      <c r="BF49" s="176" t="str">
        <f>IF(ISNUMBER(#REF!),IF(#REF!&lt;#REF!,1,""),"")</f>
        <v/>
      </c>
      <c r="BG49" s="176" t="str">
        <f>IF(ISNUMBER(#REF!),IF(#REF!&gt;#REF!,1,""),"")</f>
        <v/>
      </c>
      <c r="BH49" s="176">
        <f>IF(ISNUMBER(#REF!),"",1)</f>
        <v>1</v>
      </c>
      <c r="BI49" s="146" t="s">
        <v>1164</v>
      </c>
      <c r="BJ49" s="194" t="s">
        <v>1161</v>
      </c>
      <c r="BK49" s="24"/>
    </row>
    <row r="50" spans="1:63" s="24" customFormat="1" ht="20.100000000000001" customHeight="1">
      <c r="A50" s="147">
        <v>44</v>
      </c>
      <c r="B50" s="149">
        <f t="shared" si="7"/>
        <v>5</v>
      </c>
      <c r="C50" s="99" t="s">
        <v>954</v>
      </c>
      <c r="D50" s="202" t="s">
        <v>662</v>
      </c>
      <c r="E50" s="163" t="s">
        <v>27</v>
      </c>
      <c r="F50" s="163" t="s">
        <v>36</v>
      </c>
      <c r="G50" s="163" t="s">
        <v>37</v>
      </c>
      <c r="H50" s="165">
        <v>152263</v>
      </c>
      <c r="I50" s="163" t="s">
        <v>31</v>
      </c>
      <c r="J50" s="165">
        <v>1402</v>
      </c>
      <c r="K50" s="165">
        <f t="shared" si="2"/>
        <v>4007</v>
      </c>
      <c r="L50" s="165">
        <v>4007</v>
      </c>
      <c r="M50" s="167" t="s">
        <v>776</v>
      </c>
      <c r="N50" s="165"/>
      <c r="O50" s="165"/>
      <c r="P50" s="165"/>
      <c r="Q50" s="166"/>
      <c r="R50" s="166"/>
      <c r="S50" s="166"/>
      <c r="T50" s="166"/>
      <c r="U50" s="165"/>
      <c r="V50" s="164"/>
      <c r="W50" s="164"/>
      <c r="X50" s="164"/>
      <c r="Y50" s="164"/>
      <c r="Z50" s="164"/>
      <c r="AA50" s="164"/>
      <c r="AB50" s="164"/>
      <c r="AC50" s="164"/>
      <c r="AD50" s="164"/>
      <c r="AE50" s="163" t="s">
        <v>34</v>
      </c>
      <c r="AF50" s="168">
        <v>2.5</v>
      </c>
      <c r="AG50" s="169">
        <v>1497</v>
      </c>
      <c r="AH50" s="170"/>
      <c r="AI50" s="171"/>
      <c r="AJ50" s="171"/>
      <c r="AK50" s="171"/>
      <c r="AL50" s="227">
        <v>43612</v>
      </c>
      <c r="AM50" s="185">
        <v>44926</v>
      </c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63" t="s">
        <v>35</v>
      </c>
      <c r="BB50" s="171"/>
      <c r="BC50" s="171"/>
      <c r="BD50" s="247" t="s">
        <v>1163</v>
      </c>
      <c r="BE50" s="175">
        <f t="shared" si="6"/>
        <v>46021</v>
      </c>
      <c r="BF50" s="176" t="str">
        <f>IF(ISNUMBER(#REF!),IF(#REF!&lt;#REF!,1,""),"")</f>
        <v/>
      </c>
      <c r="BG50" s="176" t="str">
        <f>IF(ISNUMBER(#REF!),IF(#REF!&gt;#REF!,1,""),"")</f>
        <v/>
      </c>
      <c r="BH50" s="176">
        <f>IF(ISNUMBER(#REF!),"",1)</f>
        <v>1</v>
      </c>
      <c r="BI50" s="146" t="s">
        <v>1165</v>
      </c>
      <c r="BJ50" s="194" t="s">
        <v>1161</v>
      </c>
    </row>
    <row r="51" spans="1:63" s="22" customFormat="1" ht="20.100000000000001" customHeight="1">
      <c r="A51" s="147">
        <v>45</v>
      </c>
      <c r="B51" s="149">
        <f t="shared" si="7"/>
        <v>6</v>
      </c>
      <c r="C51" s="99" t="s">
        <v>29</v>
      </c>
      <c r="D51" s="202" t="s">
        <v>662</v>
      </c>
      <c r="E51" s="113" t="s">
        <v>26</v>
      </c>
      <c r="F51" s="113" t="s">
        <v>1132</v>
      </c>
      <c r="G51" s="113" t="s">
        <v>1133</v>
      </c>
      <c r="H51" s="121">
        <v>22374</v>
      </c>
      <c r="I51" s="116">
        <v>1990</v>
      </c>
      <c r="J51" s="121">
        <v>5</v>
      </c>
      <c r="K51" s="121">
        <f t="shared" si="2"/>
        <v>585</v>
      </c>
      <c r="L51" s="121">
        <v>585</v>
      </c>
      <c r="M51" s="122" t="s">
        <v>776</v>
      </c>
      <c r="N51" s="121"/>
      <c r="O51" s="121"/>
      <c r="P51" s="121"/>
      <c r="Q51" s="203"/>
      <c r="R51" s="203"/>
      <c r="S51" s="203"/>
      <c r="T51" s="203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02"/>
      <c r="AF51" s="102">
        <v>2.5</v>
      </c>
      <c r="AG51" s="121">
        <v>585</v>
      </c>
      <c r="AH51" s="104"/>
      <c r="AI51" s="116"/>
      <c r="AJ51" s="116"/>
      <c r="AK51" s="116"/>
      <c r="AL51" s="111">
        <v>43612</v>
      </c>
      <c r="AM51" s="111">
        <v>44196</v>
      </c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13" t="s">
        <v>35</v>
      </c>
      <c r="BB51" s="116"/>
      <c r="BC51" s="116"/>
      <c r="BD51" s="274" t="str">
        <f t="shared" ref="BD51:BD64" si="8">DATEDIF(MAX(AL51,AO51,AQ51,AT51:AW51,AY51:AZ51),$BF$2,"y")&amp;"년 "&amp;DATEDIF(MAX(AL51,AO51,AQ51,AT51:AW51,AY51:AZ51),$BF$2,"ym")&amp;"월"</f>
        <v>2년 1월</v>
      </c>
      <c r="BE51" s="206">
        <f t="shared" si="6"/>
        <v>45291</v>
      </c>
      <c r="BF51" s="207" t="str">
        <f>IF(ISNUMBER(#REF!),IF(#REF!&lt;#REF!,1,""),"")</f>
        <v/>
      </c>
      <c r="BG51" s="207" t="str">
        <f>IF(ISNUMBER(#REF!),IF(#REF!&gt;#REF!,1,""),"")</f>
        <v/>
      </c>
      <c r="BH51" s="207">
        <f>IF(ISNUMBER(#REF!),"",1)</f>
        <v>1</v>
      </c>
      <c r="BI51" s="113" t="s">
        <v>1134</v>
      </c>
      <c r="BJ51" s="272" t="s">
        <v>1135</v>
      </c>
      <c r="BK51" s="24"/>
    </row>
    <row r="52" spans="1:63" s="26" customFormat="1" ht="20.100000000000001" customHeight="1">
      <c r="A52" s="147">
        <v>46</v>
      </c>
      <c r="B52" s="149">
        <f t="shared" si="7"/>
        <v>7</v>
      </c>
      <c r="C52" s="99" t="s">
        <v>29</v>
      </c>
      <c r="D52" s="202" t="s">
        <v>662</v>
      </c>
      <c r="E52" s="113" t="s">
        <v>26</v>
      </c>
      <c r="F52" s="113" t="s">
        <v>1136</v>
      </c>
      <c r="G52" s="113" t="s">
        <v>1137</v>
      </c>
      <c r="H52" s="121">
        <v>8533</v>
      </c>
      <c r="I52" s="116">
        <v>1991</v>
      </c>
      <c r="J52" s="121">
        <v>3</v>
      </c>
      <c r="K52" s="121">
        <f t="shared" si="2"/>
        <v>426</v>
      </c>
      <c r="L52" s="121">
        <v>426</v>
      </c>
      <c r="M52" s="122" t="s">
        <v>776</v>
      </c>
      <c r="N52" s="121"/>
      <c r="O52" s="121"/>
      <c r="P52" s="121"/>
      <c r="Q52" s="203"/>
      <c r="R52" s="203"/>
      <c r="S52" s="203"/>
      <c r="T52" s="203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02"/>
      <c r="AF52" s="102">
        <v>2.5</v>
      </c>
      <c r="AG52" s="121">
        <v>426</v>
      </c>
      <c r="AH52" s="104"/>
      <c r="AI52" s="116"/>
      <c r="AJ52" s="116"/>
      <c r="AK52" s="116"/>
      <c r="AL52" s="111">
        <v>43612</v>
      </c>
      <c r="AM52" s="111">
        <v>44926</v>
      </c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13" t="s">
        <v>35</v>
      </c>
      <c r="BB52" s="116"/>
      <c r="BC52" s="116"/>
      <c r="BD52" s="274" t="str">
        <f t="shared" si="8"/>
        <v>2년 1월</v>
      </c>
      <c r="BE52" s="206">
        <f t="shared" si="6"/>
        <v>46021</v>
      </c>
      <c r="BF52" s="207" t="str">
        <f>IF(ISNUMBER(#REF!),IF(#REF!&lt;#REF!,1,""),"")</f>
        <v/>
      </c>
      <c r="BG52" s="207" t="str">
        <f>IF(ISNUMBER(#REF!),IF(#REF!&gt;#REF!,1,""),"")</f>
        <v/>
      </c>
      <c r="BH52" s="207">
        <f>IF(ISNUMBER(#REF!),"",1)</f>
        <v>1</v>
      </c>
      <c r="BI52" s="113" t="s">
        <v>1134</v>
      </c>
      <c r="BJ52" s="272" t="s">
        <v>1135</v>
      </c>
      <c r="BK52" s="25"/>
    </row>
    <row r="53" spans="1:63" s="26" customFormat="1" ht="20.100000000000001" customHeight="1">
      <c r="A53" s="147">
        <v>47</v>
      </c>
      <c r="B53" s="149">
        <f t="shared" si="7"/>
        <v>8</v>
      </c>
      <c r="C53" s="99" t="s">
        <v>29</v>
      </c>
      <c r="D53" s="202" t="s">
        <v>662</v>
      </c>
      <c r="E53" s="113" t="s">
        <v>26</v>
      </c>
      <c r="F53" s="113" t="s">
        <v>1138</v>
      </c>
      <c r="G53" s="113" t="s">
        <v>1139</v>
      </c>
      <c r="H53" s="121">
        <v>12251</v>
      </c>
      <c r="I53" s="116">
        <v>1991</v>
      </c>
      <c r="J53" s="121">
        <v>4</v>
      </c>
      <c r="K53" s="121">
        <f t="shared" si="2"/>
        <v>498</v>
      </c>
      <c r="L53" s="121">
        <v>498</v>
      </c>
      <c r="M53" s="122" t="s">
        <v>776</v>
      </c>
      <c r="N53" s="121"/>
      <c r="O53" s="121"/>
      <c r="P53" s="121"/>
      <c r="Q53" s="203"/>
      <c r="R53" s="203"/>
      <c r="S53" s="203"/>
      <c r="T53" s="203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02"/>
      <c r="AF53" s="102">
        <v>2.5</v>
      </c>
      <c r="AG53" s="121">
        <v>498</v>
      </c>
      <c r="AH53" s="104"/>
      <c r="AI53" s="116"/>
      <c r="AJ53" s="116"/>
      <c r="AK53" s="116"/>
      <c r="AL53" s="111">
        <v>43612</v>
      </c>
      <c r="AM53" s="111">
        <v>44926</v>
      </c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13" t="s">
        <v>35</v>
      </c>
      <c r="BB53" s="116"/>
      <c r="BC53" s="116"/>
      <c r="BD53" s="274" t="str">
        <f t="shared" si="8"/>
        <v>2년 1월</v>
      </c>
      <c r="BE53" s="206">
        <f t="shared" si="6"/>
        <v>46021</v>
      </c>
      <c r="BF53" s="207" t="str">
        <f>IF(ISNUMBER(#REF!),IF(#REF!&lt;#REF!,1,""),"")</f>
        <v/>
      </c>
      <c r="BG53" s="207" t="str">
        <f>IF(ISNUMBER(#REF!),IF(#REF!&gt;#REF!,1,""),"")</f>
        <v/>
      </c>
      <c r="BH53" s="207">
        <f>IF(ISNUMBER(#REF!),"",1)</f>
        <v>1</v>
      </c>
      <c r="BI53" s="113" t="s">
        <v>1134</v>
      </c>
      <c r="BJ53" s="272" t="s">
        <v>1135</v>
      </c>
      <c r="BK53" s="25"/>
    </row>
    <row r="54" spans="1:63" s="26" customFormat="1" ht="20.100000000000001" customHeight="1">
      <c r="A54" s="147">
        <v>48</v>
      </c>
      <c r="B54" s="149">
        <f t="shared" si="7"/>
        <v>9</v>
      </c>
      <c r="C54" s="99" t="s">
        <v>29</v>
      </c>
      <c r="D54" s="202" t="s">
        <v>662</v>
      </c>
      <c r="E54" s="113" t="s">
        <v>26</v>
      </c>
      <c r="F54" s="113" t="s">
        <v>1140</v>
      </c>
      <c r="G54" s="113" t="s">
        <v>1141</v>
      </c>
      <c r="H54" s="121">
        <v>6067</v>
      </c>
      <c r="I54" s="116">
        <v>1991</v>
      </c>
      <c r="J54" s="121">
        <v>2</v>
      </c>
      <c r="K54" s="121">
        <f t="shared" si="2"/>
        <v>264</v>
      </c>
      <c r="L54" s="121">
        <v>264</v>
      </c>
      <c r="M54" s="122" t="s">
        <v>776</v>
      </c>
      <c r="N54" s="121"/>
      <c r="O54" s="121"/>
      <c r="P54" s="121"/>
      <c r="Q54" s="203"/>
      <c r="R54" s="203"/>
      <c r="S54" s="203"/>
      <c r="T54" s="203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02"/>
      <c r="AF54" s="102">
        <v>2.5</v>
      </c>
      <c r="AG54" s="121">
        <v>264</v>
      </c>
      <c r="AH54" s="104"/>
      <c r="AI54" s="116"/>
      <c r="AJ54" s="116"/>
      <c r="AK54" s="116"/>
      <c r="AL54" s="111">
        <v>43612</v>
      </c>
      <c r="AM54" s="111">
        <v>44926</v>
      </c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13" t="s">
        <v>35</v>
      </c>
      <c r="BB54" s="116"/>
      <c r="BC54" s="116"/>
      <c r="BD54" s="274" t="str">
        <f t="shared" si="8"/>
        <v>2년 1월</v>
      </c>
      <c r="BE54" s="206">
        <f t="shared" si="6"/>
        <v>46021</v>
      </c>
      <c r="BF54" s="207" t="str">
        <f>IF(ISNUMBER(#REF!),IF(#REF!&lt;#REF!,1,""),"")</f>
        <v/>
      </c>
      <c r="BG54" s="207" t="str">
        <f>IF(ISNUMBER(#REF!),IF(#REF!&gt;#REF!,1,""),"")</f>
        <v/>
      </c>
      <c r="BH54" s="207">
        <f>IF(ISNUMBER(#REF!),"",1)</f>
        <v>1</v>
      </c>
      <c r="BI54" s="113" t="s">
        <v>1134</v>
      </c>
      <c r="BJ54" s="272" t="s">
        <v>1135</v>
      </c>
      <c r="BK54" s="25"/>
    </row>
    <row r="55" spans="1:63" s="26" customFormat="1" ht="20.100000000000001" customHeight="1">
      <c r="A55" s="147">
        <v>49</v>
      </c>
      <c r="B55" s="149">
        <f t="shared" si="7"/>
        <v>10</v>
      </c>
      <c r="C55" s="99" t="s">
        <v>29</v>
      </c>
      <c r="D55" s="202" t="s">
        <v>662</v>
      </c>
      <c r="E55" s="113" t="s">
        <v>26</v>
      </c>
      <c r="F55" s="113" t="s">
        <v>1142</v>
      </c>
      <c r="G55" s="113" t="s">
        <v>1143</v>
      </c>
      <c r="H55" s="121">
        <v>9741</v>
      </c>
      <c r="I55" s="116">
        <v>1992</v>
      </c>
      <c r="J55" s="121">
        <v>2</v>
      </c>
      <c r="K55" s="121">
        <f t="shared" si="2"/>
        <v>375</v>
      </c>
      <c r="L55" s="121">
        <v>375</v>
      </c>
      <c r="M55" s="122" t="s">
        <v>776</v>
      </c>
      <c r="N55" s="121"/>
      <c r="O55" s="121"/>
      <c r="P55" s="121"/>
      <c r="Q55" s="203"/>
      <c r="R55" s="203"/>
      <c r="S55" s="203"/>
      <c r="T55" s="203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02"/>
      <c r="AF55" s="102">
        <v>2.5</v>
      </c>
      <c r="AG55" s="121">
        <v>375</v>
      </c>
      <c r="AH55" s="104"/>
      <c r="AI55" s="116"/>
      <c r="AJ55" s="116"/>
      <c r="AK55" s="116"/>
      <c r="AL55" s="111">
        <v>43612</v>
      </c>
      <c r="AM55" s="111">
        <v>45657</v>
      </c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13" t="s">
        <v>35</v>
      </c>
      <c r="BB55" s="116"/>
      <c r="BC55" s="116"/>
      <c r="BD55" s="274" t="str">
        <f t="shared" si="8"/>
        <v>2년 1월</v>
      </c>
      <c r="BE55" s="206">
        <f t="shared" si="6"/>
        <v>46752</v>
      </c>
      <c r="BF55" s="207" t="str">
        <f>IF(ISNUMBER(#REF!),IF(#REF!&lt;#REF!,1,""),"")</f>
        <v/>
      </c>
      <c r="BG55" s="207" t="str">
        <f>IF(ISNUMBER(#REF!),IF(#REF!&gt;#REF!,1,""),"")</f>
        <v/>
      </c>
      <c r="BH55" s="207">
        <f>IF(ISNUMBER(#REF!),"",1)</f>
        <v>1</v>
      </c>
      <c r="BI55" s="113" t="s">
        <v>1134</v>
      </c>
      <c r="BJ55" s="272" t="s">
        <v>1135</v>
      </c>
      <c r="BK55" s="25"/>
    </row>
    <row r="56" spans="1:63" s="26" customFormat="1" ht="20.100000000000001" customHeight="1">
      <c r="A56" s="147">
        <v>50</v>
      </c>
      <c r="B56" s="149">
        <f t="shared" si="7"/>
        <v>11</v>
      </c>
      <c r="C56" s="99" t="s">
        <v>29</v>
      </c>
      <c r="D56" s="202" t="s">
        <v>662</v>
      </c>
      <c r="E56" s="113" t="s">
        <v>26</v>
      </c>
      <c r="F56" s="113" t="s">
        <v>1144</v>
      </c>
      <c r="G56" s="113" t="s">
        <v>1145</v>
      </c>
      <c r="H56" s="121">
        <v>21590</v>
      </c>
      <c r="I56" s="116">
        <v>1993</v>
      </c>
      <c r="J56" s="121">
        <v>6</v>
      </c>
      <c r="K56" s="121">
        <f t="shared" si="2"/>
        <v>570</v>
      </c>
      <c r="L56" s="121">
        <v>570</v>
      </c>
      <c r="M56" s="122" t="s">
        <v>776</v>
      </c>
      <c r="N56" s="121"/>
      <c r="O56" s="121"/>
      <c r="P56" s="121"/>
      <c r="Q56" s="203"/>
      <c r="R56" s="203"/>
      <c r="S56" s="203"/>
      <c r="T56" s="203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02"/>
      <c r="AF56" s="102">
        <v>2.5</v>
      </c>
      <c r="AG56" s="121">
        <v>570</v>
      </c>
      <c r="AH56" s="104"/>
      <c r="AI56" s="116"/>
      <c r="AJ56" s="116"/>
      <c r="AK56" s="116"/>
      <c r="AL56" s="111">
        <v>43612</v>
      </c>
      <c r="AM56" s="111">
        <v>46387</v>
      </c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13" t="s">
        <v>35</v>
      </c>
      <c r="BB56" s="116"/>
      <c r="BC56" s="116"/>
      <c r="BD56" s="274" t="str">
        <f t="shared" si="8"/>
        <v>2년 1월</v>
      </c>
      <c r="BE56" s="206">
        <f t="shared" si="6"/>
        <v>47482</v>
      </c>
      <c r="BF56" s="207" t="str">
        <f>IF(ISNUMBER(#REF!),IF(#REF!&lt;#REF!,1,""),"")</f>
        <v/>
      </c>
      <c r="BG56" s="207" t="str">
        <f>IF(ISNUMBER(#REF!),IF(#REF!&gt;#REF!,1,""),"")</f>
        <v/>
      </c>
      <c r="BH56" s="207">
        <f>IF(ISNUMBER(#REF!),"",1)</f>
        <v>1</v>
      </c>
      <c r="BI56" s="113" t="s">
        <v>1134</v>
      </c>
      <c r="BJ56" s="272" t="s">
        <v>1135</v>
      </c>
      <c r="BK56" s="25"/>
    </row>
    <row r="57" spans="1:63" s="26" customFormat="1" ht="20.100000000000001" customHeight="1">
      <c r="A57" s="147">
        <v>51</v>
      </c>
      <c r="B57" s="149">
        <f t="shared" si="7"/>
        <v>12</v>
      </c>
      <c r="C57" s="99" t="s">
        <v>29</v>
      </c>
      <c r="D57" s="202" t="s">
        <v>662</v>
      </c>
      <c r="E57" s="113" t="s">
        <v>26</v>
      </c>
      <c r="F57" s="113" t="s">
        <v>1146</v>
      </c>
      <c r="G57" s="113" t="s">
        <v>1147</v>
      </c>
      <c r="H57" s="121">
        <v>34220</v>
      </c>
      <c r="I57" s="116">
        <v>1993</v>
      </c>
      <c r="J57" s="121">
        <v>11</v>
      </c>
      <c r="K57" s="121">
        <f t="shared" si="2"/>
        <v>990</v>
      </c>
      <c r="L57" s="121">
        <v>990</v>
      </c>
      <c r="M57" s="122" t="s">
        <v>776</v>
      </c>
      <c r="N57" s="121"/>
      <c r="O57" s="121"/>
      <c r="P57" s="121"/>
      <c r="Q57" s="203"/>
      <c r="R57" s="203"/>
      <c r="S57" s="203"/>
      <c r="T57" s="203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02"/>
      <c r="AF57" s="102">
        <v>2.5</v>
      </c>
      <c r="AG57" s="121">
        <v>990</v>
      </c>
      <c r="AH57" s="104"/>
      <c r="AI57" s="116"/>
      <c r="AJ57" s="116"/>
      <c r="AK57" s="116"/>
      <c r="AL57" s="111">
        <v>43612</v>
      </c>
      <c r="AM57" s="111">
        <v>46387</v>
      </c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13" t="s">
        <v>35</v>
      </c>
      <c r="BB57" s="116"/>
      <c r="BC57" s="116"/>
      <c r="BD57" s="274" t="str">
        <f t="shared" si="8"/>
        <v>2년 1월</v>
      </c>
      <c r="BE57" s="206">
        <f t="shared" si="6"/>
        <v>47482</v>
      </c>
      <c r="BF57" s="207" t="str">
        <f>IF(ISNUMBER(#REF!),IF(#REF!&lt;#REF!,1,""),"")</f>
        <v/>
      </c>
      <c r="BG57" s="207" t="str">
        <f>IF(ISNUMBER(#REF!),IF(#REF!&gt;#REF!,1,""),"")</f>
        <v/>
      </c>
      <c r="BH57" s="207">
        <f>IF(ISNUMBER(#REF!),"",1)</f>
        <v>1</v>
      </c>
      <c r="BI57" s="113" t="s">
        <v>1134</v>
      </c>
      <c r="BJ57" s="272" t="s">
        <v>1135</v>
      </c>
      <c r="BK57" s="25"/>
    </row>
    <row r="58" spans="1:63" s="26" customFormat="1" ht="20.100000000000001" customHeight="1">
      <c r="A58" s="147">
        <v>52</v>
      </c>
      <c r="B58" s="149">
        <f t="shared" si="7"/>
        <v>13</v>
      </c>
      <c r="C58" s="99" t="s">
        <v>29</v>
      </c>
      <c r="D58" s="202" t="s">
        <v>662</v>
      </c>
      <c r="E58" s="113" t="s">
        <v>26</v>
      </c>
      <c r="F58" s="113" t="s">
        <v>1148</v>
      </c>
      <c r="G58" s="113" t="s">
        <v>1149</v>
      </c>
      <c r="H58" s="121">
        <v>8024</v>
      </c>
      <c r="I58" s="116">
        <v>1993</v>
      </c>
      <c r="J58" s="121">
        <v>1</v>
      </c>
      <c r="K58" s="121">
        <f t="shared" si="2"/>
        <v>270</v>
      </c>
      <c r="L58" s="121">
        <v>270</v>
      </c>
      <c r="M58" s="122" t="s">
        <v>776</v>
      </c>
      <c r="N58" s="121"/>
      <c r="O58" s="121"/>
      <c r="P58" s="121"/>
      <c r="Q58" s="203"/>
      <c r="R58" s="203"/>
      <c r="S58" s="203"/>
      <c r="T58" s="203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02"/>
      <c r="AF58" s="102">
        <v>2.5</v>
      </c>
      <c r="AG58" s="121">
        <v>270</v>
      </c>
      <c r="AH58" s="104"/>
      <c r="AI58" s="116"/>
      <c r="AJ58" s="116"/>
      <c r="AK58" s="116"/>
      <c r="AL58" s="111">
        <v>43612</v>
      </c>
      <c r="AM58" s="111">
        <v>46387</v>
      </c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13" t="s">
        <v>35</v>
      </c>
      <c r="BB58" s="116"/>
      <c r="BC58" s="116"/>
      <c r="BD58" s="274" t="str">
        <f t="shared" si="8"/>
        <v>2년 1월</v>
      </c>
      <c r="BE58" s="206">
        <f t="shared" si="6"/>
        <v>47482</v>
      </c>
      <c r="BF58" s="207" t="str">
        <f>IF(ISNUMBER(#REF!),IF(#REF!&lt;#REF!,1,""),"")</f>
        <v/>
      </c>
      <c r="BG58" s="207" t="str">
        <f>IF(ISNUMBER(#REF!),IF(#REF!&gt;#REF!,1,""),"")</f>
        <v/>
      </c>
      <c r="BH58" s="207">
        <f>IF(ISNUMBER(#REF!),"",1)</f>
        <v>1</v>
      </c>
      <c r="BI58" s="113" t="s">
        <v>1134</v>
      </c>
      <c r="BJ58" s="272" t="s">
        <v>1135</v>
      </c>
      <c r="BK58" s="25"/>
    </row>
    <row r="59" spans="1:63" s="26" customFormat="1" ht="20.100000000000001" customHeight="1">
      <c r="A59" s="147">
        <v>53</v>
      </c>
      <c r="B59" s="149">
        <f t="shared" si="7"/>
        <v>14</v>
      </c>
      <c r="C59" s="99" t="s">
        <v>29</v>
      </c>
      <c r="D59" s="202" t="s">
        <v>662</v>
      </c>
      <c r="E59" s="113" t="s">
        <v>26</v>
      </c>
      <c r="F59" s="113" t="s">
        <v>1150</v>
      </c>
      <c r="G59" s="113" t="s">
        <v>1151</v>
      </c>
      <c r="H59" s="121">
        <v>17942</v>
      </c>
      <c r="I59" s="116">
        <v>1994</v>
      </c>
      <c r="J59" s="121">
        <v>3</v>
      </c>
      <c r="K59" s="121">
        <f t="shared" si="2"/>
        <v>493</v>
      </c>
      <c r="L59" s="121">
        <v>493</v>
      </c>
      <c r="M59" s="122" t="s">
        <v>776</v>
      </c>
      <c r="N59" s="121"/>
      <c r="O59" s="121"/>
      <c r="P59" s="121"/>
      <c r="Q59" s="203"/>
      <c r="R59" s="203"/>
      <c r="S59" s="203"/>
      <c r="T59" s="203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02"/>
      <c r="AF59" s="102">
        <v>2.5</v>
      </c>
      <c r="AG59" s="121">
        <v>493</v>
      </c>
      <c r="AH59" s="104"/>
      <c r="AI59" s="116"/>
      <c r="AJ59" s="116"/>
      <c r="AK59" s="116"/>
      <c r="AL59" s="111">
        <v>43612</v>
      </c>
      <c r="AM59" s="111">
        <v>47118</v>
      </c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13" t="s">
        <v>35</v>
      </c>
      <c r="BB59" s="116"/>
      <c r="BC59" s="116"/>
      <c r="BD59" s="274" t="str">
        <f t="shared" si="8"/>
        <v>2년 1월</v>
      </c>
      <c r="BE59" s="206">
        <f t="shared" si="6"/>
        <v>48213</v>
      </c>
      <c r="BF59" s="207" t="str">
        <f>IF(ISNUMBER(#REF!),IF(#REF!&lt;#REF!,1,""),"")</f>
        <v/>
      </c>
      <c r="BG59" s="207" t="str">
        <f>IF(ISNUMBER(#REF!),IF(#REF!&gt;#REF!,1,""),"")</f>
        <v/>
      </c>
      <c r="BH59" s="207">
        <f>IF(ISNUMBER(#REF!),"",1)</f>
        <v>1</v>
      </c>
      <c r="BI59" s="113" t="s">
        <v>1134</v>
      </c>
      <c r="BJ59" s="272" t="s">
        <v>1135</v>
      </c>
      <c r="BK59" s="25"/>
    </row>
    <row r="60" spans="1:63" s="26" customFormat="1" ht="20.100000000000001" customHeight="1">
      <c r="A60" s="147">
        <v>54</v>
      </c>
      <c r="B60" s="149">
        <f t="shared" si="7"/>
        <v>15</v>
      </c>
      <c r="C60" s="99" t="s">
        <v>29</v>
      </c>
      <c r="D60" s="202" t="s">
        <v>662</v>
      </c>
      <c r="E60" s="113" t="s">
        <v>26</v>
      </c>
      <c r="F60" s="113" t="s">
        <v>1152</v>
      </c>
      <c r="G60" s="113" t="s">
        <v>1153</v>
      </c>
      <c r="H60" s="121">
        <v>83823</v>
      </c>
      <c r="I60" s="116">
        <v>1994</v>
      </c>
      <c r="J60" s="121">
        <v>19</v>
      </c>
      <c r="K60" s="121">
        <f t="shared" si="2"/>
        <v>2510</v>
      </c>
      <c r="L60" s="121">
        <v>2510</v>
      </c>
      <c r="M60" s="122" t="s">
        <v>776</v>
      </c>
      <c r="N60" s="121"/>
      <c r="O60" s="121"/>
      <c r="P60" s="121"/>
      <c r="Q60" s="203"/>
      <c r="R60" s="203"/>
      <c r="S60" s="203"/>
      <c r="T60" s="203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02"/>
      <c r="AF60" s="102">
        <v>2.5</v>
      </c>
      <c r="AG60" s="121">
        <v>2510</v>
      </c>
      <c r="AH60" s="104"/>
      <c r="AI60" s="116"/>
      <c r="AJ60" s="116"/>
      <c r="AK60" s="116"/>
      <c r="AL60" s="111">
        <v>43612</v>
      </c>
      <c r="AM60" s="111">
        <v>47118</v>
      </c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13" t="s">
        <v>35</v>
      </c>
      <c r="BB60" s="116"/>
      <c r="BC60" s="116"/>
      <c r="BD60" s="274" t="str">
        <f t="shared" si="8"/>
        <v>2년 1월</v>
      </c>
      <c r="BE60" s="206">
        <f t="shared" si="6"/>
        <v>48213</v>
      </c>
      <c r="BF60" s="207" t="str">
        <f>IF(ISNUMBER(#REF!),IF(#REF!&lt;#REF!,1,""),"")</f>
        <v/>
      </c>
      <c r="BG60" s="207" t="str">
        <f>IF(ISNUMBER(#REF!),IF(#REF!&gt;#REF!,1,""),"")</f>
        <v/>
      </c>
      <c r="BH60" s="207">
        <f>IF(ISNUMBER(#REF!),"",1)</f>
        <v>1</v>
      </c>
      <c r="BI60" s="113" t="s">
        <v>1134</v>
      </c>
      <c r="BJ60" s="272" t="s">
        <v>1135</v>
      </c>
      <c r="BK60" s="25"/>
    </row>
    <row r="61" spans="1:63" s="22" customFormat="1" ht="20.100000000000001" customHeight="1">
      <c r="A61" s="147">
        <v>55</v>
      </c>
      <c r="B61" s="149">
        <f t="shared" si="7"/>
        <v>16</v>
      </c>
      <c r="C61" s="77" t="s">
        <v>29</v>
      </c>
      <c r="D61" s="265" t="s">
        <v>662</v>
      </c>
      <c r="E61" s="266" t="s">
        <v>26</v>
      </c>
      <c r="F61" s="266" t="s">
        <v>946</v>
      </c>
      <c r="G61" s="267" t="s">
        <v>1154</v>
      </c>
      <c r="H61" s="437">
        <v>10913</v>
      </c>
      <c r="I61" s="364">
        <v>1982</v>
      </c>
      <c r="J61" s="268">
        <v>3</v>
      </c>
      <c r="K61" s="269">
        <f t="shared" si="2"/>
        <v>280</v>
      </c>
      <c r="L61" s="268">
        <v>280</v>
      </c>
      <c r="M61" s="270" t="s">
        <v>776</v>
      </c>
      <c r="N61" s="268"/>
      <c r="O61" s="268"/>
      <c r="P61" s="268"/>
      <c r="Q61" s="271"/>
      <c r="R61" s="271"/>
      <c r="S61" s="271"/>
      <c r="T61" s="271"/>
      <c r="U61" s="268"/>
      <c r="V61" s="268"/>
      <c r="W61" s="268"/>
      <c r="X61" s="268"/>
      <c r="Y61" s="268"/>
      <c r="Z61" s="268"/>
      <c r="AA61" s="269"/>
      <c r="AB61" s="268"/>
      <c r="AC61" s="268"/>
      <c r="AD61" s="268"/>
      <c r="AE61" s="402">
        <v>2.0299999999999998</v>
      </c>
      <c r="AF61" s="402">
        <v>2.5</v>
      </c>
      <c r="AG61" s="401">
        <v>286</v>
      </c>
      <c r="AH61" s="401"/>
      <c r="AI61" s="364"/>
      <c r="AJ61" s="364"/>
      <c r="AK61" s="364"/>
      <c r="AL61" s="400">
        <v>39051</v>
      </c>
      <c r="AM61" s="400">
        <v>44196</v>
      </c>
      <c r="AN61" s="397"/>
      <c r="AO61" s="397"/>
      <c r="AP61" s="397"/>
      <c r="AQ61" s="397"/>
      <c r="AR61" s="399" t="s">
        <v>1560</v>
      </c>
      <c r="AS61" s="398" t="s">
        <v>1559</v>
      </c>
      <c r="AT61" s="397"/>
      <c r="AU61" s="397"/>
      <c r="AV61" s="397"/>
      <c r="AW61" s="397"/>
      <c r="AX61" s="397"/>
      <c r="AY61" s="397"/>
      <c r="AZ61" s="397"/>
      <c r="BA61" s="266" t="s">
        <v>35</v>
      </c>
      <c r="BB61" s="364"/>
      <c r="BC61" s="364"/>
      <c r="BD61" s="274" t="str">
        <f t="shared" si="8"/>
        <v>14년 7월</v>
      </c>
      <c r="BE61" s="396">
        <f t="shared" si="6"/>
        <v>45291</v>
      </c>
      <c r="BF61" s="395" t="str">
        <f>IF(ISNUMBER(#REF!),IF(#REF!&lt;#REF!,1,""),"")</f>
        <v/>
      </c>
      <c r="BG61" s="395" t="str">
        <f>IF(ISNUMBER(#REF!),IF(#REF!&gt;#REF!,1,""),"")</f>
        <v/>
      </c>
      <c r="BH61" s="395">
        <f>IF(ISNUMBER(#REF!),"",1)</f>
        <v>1</v>
      </c>
      <c r="BI61" s="113" t="s">
        <v>1134</v>
      </c>
      <c r="BJ61" s="272" t="s">
        <v>1135</v>
      </c>
      <c r="BK61" s="24"/>
    </row>
    <row r="62" spans="1:63" s="24" customFormat="1" ht="20.100000000000001" customHeight="1">
      <c r="A62" s="147">
        <v>56</v>
      </c>
      <c r="B62" s="149">
        <f t="shared" si="7"/>
        <v>17</v>
      </c>
      <c r="C62" s="120" t="s">
        <v>29</v>
      </c>
      <c r="D62" s="209" t="s">
        <v>663</v>
      </c>
      <c r="E62" s="163" t="s">
        <v>43</v>
      </c>
      <c r="F62" s="194" t="s">
        <v>44</v>
      </c>
      <c r="G62" s="194" t="s">
        <v>579</v>
      </c>
      <c r="H62" s="167">
        <v>39346.400000000001</v>
      </c>
      <c r="I62" s="249">
        <v>1986</v>
      </c>
      <c r="J62" s="165">
        <v>268</v>
      </c>
      <c r="K62" s="164">
        <f t="shared" si="2"/>
        <v>713</v>
      </c>
      <c r="L62" s="167">
        <v>443</v>
      </c>
      <c r="M62" s="167">
        <v>164</v>
      </c>
      <c r="N62" s="167">
        <v>71</v>
      </c>
      <c r="O62" s="167">
        <v>21</v>
      </c>
      <c r="P62" s="167">
        <v>14</v>
      </c>
      <c r="Q62" s="166">
        <f>SUM(R62:T62)</f>
        <v>1123</v>
      </c>
      <c r="R62" s="195">
        <v>1123</v>
      </c>
      <c r="S62" s="195"/>
      <c r="T62" s="195"/>
      <c r="U62" s="165">
        <f>SUM(V62:Z62)</f>
        <v>1123</v>
      </c>
      <c r="V62" s="165"/>
      <c r="W62" s="165">
        <v>455</v>
      </c>
      <c r="X62" s="165">
        <v>668</v>
      </c>
      <c r="Y62" s="165"/>
      <c r="Z62" s="165"/>
      <c r="AA62" s="164"/>
      <c r="AB62" s="165"/>
      <c r="AC62" s="165"/>
      <c r="AD62" s="165"/>
      <c r="AE62" s="168" t="s">
        <v>1166</v>
      </c>
      <c r="AF62" s="168">
        <v>8</v>
      </c>
      <c r="AG62" s="169">
        <v>372</v>
      </c>
      <c r="AH62" s="169"/>
      <c r="AI62" s="163" t="s">
        <v>786</v>
      </c>
      <c r="AJ62" s="180">
        <v>2006</v>
      </c>
      <c r="AK62" s="180">
        <v>2025</v>
      </c>
      <c r="AL62" s="172">
        <v>39051</v>
      </c>
      <c r="AM62" s="172">
        <v>40908</v>
      </c>
      <c r="AN62" s="181">
        <v>41809</v>
      </c>
      <c r="AO62" s="185">
        <v>42319</v>
      </c>
      <c r="AP62" s="185"/>
      <c r="AQ62" s="185">
        <v>42550</v>
      </c>
      <c r="AR62" s="185"/>
      <c r="AS62" s="185"/>
      <c r="AT62" s="217"/>
      <c r="AU62" s="217"/>
      <c r="AV62" s="217"/>
      <c r="AW62" s="217"/>
      <c r="AX62" s="217"/>
      <c r="AY62" s="217"/>
      <c r="AZ62" s="217"/>
      <c r="BA62" s="200" t="s">
        <v>990</v>
      </c>
      <c r="BB62" s="168"/>
      <c r="BC62" s="168"/>
      <c r="BD62" s="247" t="str">
        <f t="shared" si="8"/>
        <v>5년 0월</v>
      </c>
      <c r="BE62" s="228" t="s">
        <v>944</v>
      </c>
      <c r="BF62" s="176" t="str">
        <f>IF(ISNUMBER(#REF!),IF(#REF!&lt;#REF!,1,""),"")</f>
        <v/>
      </c>
      <c r="BG62" s="176" t="str">
        <f>IF(ISNUMBER(#REF!),IF(#REF!&gt;#REF!,1,""),"")</f>
        <v/>
      </c>
      <c r="BH62" s="176">
        <f>IF(ISNUMBER(#REF!),"",1)</f>
        <v>1</v>
      </c>
      <c r="BI62" s="146" t="s">
        <v>1558</v>
      </c>
      <c r="BJ62" s="194" t="s">
        <v>1161</v>
      </c>
    </row>
    <row r="63" spans="1:63" s="24" customFormat="1" ht="20.100000000000001" customHeight="1">
      <c r="A63" s="147">
        <v>57</v>
      </c>
      <c r="B63" s="149">
        <f t="shared" si="7"/>
        <v>18</v>
      </c>
      <c r="C63" s="99" t="s">
        <v>29</v>
      </c>
      <c r="D63" s="210" t="s">
        <v>337</v>
      </c>
      <c r="E63" s="113" t="s">
        <v>26</v>
      </c>
      <c r="F63" s="113" t="s">
        <v>435</v>
      </c>
      <c r="G63" s="113" t="s">
        <v>1155</v>
      </c>
      <c r="H63" s="121">
        <v>151803</v>
      </c>
      <c r="I63" s="116">
        <v>1987</v>
      </c>
      <c r="J63" s="121">
        <v>74</v>
      </c>
      <c r="K63" s="124">
        <f t="shared" si="2"/>
        <v>2147</v>
      </c>
      <c r="L63" s="121"/>
      <c r="M63" s="121">
        <v>2147</v>
      </c>
      <c r="N63" s="121"/>
      <c r="O63" s="121"/>
      <c r="P63" s="121"/>
      <c r="Q63" s="203">
        <f>SUM(R63:T63)</f>
        <v>3314</v>
      </c>
      <c r="R63" s="203">
        <v>3314</v>
      </c>
      <c r="S63" s="203"/>
      <c r="T63" s="203"/>
      <c r="U63" s="161">
        <v>3190</v>
      </c>
      <c r="V63" s="121"/>
      <c r="W63" s="121"/>
      <c r="X63" s="121"/>
      <c r="Y63" s="121"/>
      <c r="Z63" s="121"/>
      <c r="AA63" s="121"/>
      <c r="AB63" s="121"/>
      <c r="AC63" s="121"/>
      <c r="AD63" s="121"/>
      <c r="AE63" s="102">
        <v>1.1399999999999999</v>
      </c>
      <c r="AF63" s="102">
        <v>2.5</v>
      </c>
      <c r="AG63" s="119">
        <v>2111</v>
      </c>
      <c r="AH63" s="104">
        <v>1839</v>
      </c>
      <c r="AI63" s="116" t="s">
        <v>332</v>
      </c>
      <c r="AJ63" s="116">
        <v>2017</v>
      </c>
      <c r="AK63" s="116"/>
      <c r="AL63" s="111">
        <v>40938</v>
      </c>
      <c r="AM63" s="111">
        <v>42369</v>
      </c>
      <c r="AN63" s="107">
        <v>42425</v>
      </c>
      <c r="AO63" s="107">
        <v>42958</v>
      </c>
      <c r="AP63" s="199" t="s">
        <v>1557</v>
      </c>
      <c r="AQ63" s="107">
        <v>43040</v>
      </c>
      <c r="AR63" s="107">
        <v>38964</v>
      </c>
      <c r="AS63" s="107">
        <v>42395</v>
      </c>
      <c r="AT63" s="107">
        <v>43290</v>
      </c>
      <c r="AU63" s="205"/>
      <c r="AV63" s="205"/>
      <c r="AW63" s="205"/>
      <c r="AX63" s="205"/>
      <c r="AY63" s="205"/>
      <c r="AZ63" s="205"/>
      <c r="BA63" s="212" t="s">
        <v>859</v>
      </c>
      <c r="BB63" s="116"/>
      <c r="BC63" s="116"/>
      <c r="BD63" s="274" t="str">
        <f t="shared" si="8"/>
        <v>2년 11월</v>
      </c>
      <c r="BE63" s="206">
        <f>IF(AN63&lt;DATE(2012,2,1),"제외",AT63+(365*3))</f>
        <v>44385</v>
      </c>
      <c r="BF63" s="207" t="str">
        <f>IF(ISNUMBER(#REF!),IF(#REF!&lt;#REF!,1,""),"")</f>
        <v/>
      </c>
      <c r="BG63" s="207" t="str">
        <f>IF(ISNUMBER(#REF!),IF(#REF!&gt;#REF!,1,""),"")</f>
        <v/>
      </c>
      <c r="BH63" s="207">
        <f>IF(ISNUMBER(#REF!),"",1)</f>
        <v>1</v>
      </c>
      <c r="BI63" s="113" t="s">
        <v>1134</v>
      </c>
      <c r="BJ63" s="272" t="s">
        <v>1135</v>
      </c>
    </row>
    <row r="64" spans="1:63" s="22" customFormat="1" ht="20.100000000000001" customHeight="1">
      <c r="A64" s="147">
        <v>58</v>
      </c>
      <c r="B64" s="149">
        <f t="shared" si="7"/>
        <v>19</v>
      </c>
      <c r="C64" s="99" t="s">
        <v>29</v>
      </c>
      <c r="D64" s="210" t="s">
        <v>337</v>
      </c>
      <c r="E64" s="113" t="s">
        <v>26</v>
      </c>
      <c r="F64" s="113" t="s">
        <v>100</v>
      </c>
      <c r="G64" s="113" t="s">
        <v>487</v>
      </c>
      <c r="H64" s="121">
        <v>26223</v>
      </c>
      <c r="I64" s="116">
        <v>1987</v>
      </c>
      <c r="J64" s="121">
        <v>15</v>
      </c>
      <c r="K64" s="124">
        <f t="shared" si="2"/>
        <v>709</v>
      </c>
      <c r="L64" s="121"/>
      <c r="M64" s="121"/>
      <c r="N64" s="121">
        <v>709</v>
      </c>
      <c r="O64" s="121"/>
      <c r="P64" s="121"/>
      <c r="Q64" s="203">
        <f>SUM(R64:T64)</f>
        <v>818</v>
      </c>
      <c r="R64" s="203">
        <v>818</v>
      </c>
      <c r="S64" s="203"/>
      <c r="T64" s="203"/>
      <c r="U64" s="121">
        <v>818</v>
      </c>
      <c r="V64" s="121"/>
      <c r="W64" s="121"/>
      <c r="X64" s="121"/>
      <c r="Y64" s="121"/>
      <c r="Z64" s="121"/>
      <c r="AA64" s="121"/>
      <c r="AB64" s="121"/>
      <c r="AC64" s="121"/>
      <c r="AD64" s="121"/>
      <c r="AE64" s="102">
        <v>1.31</v>
      </c>
      <c r="AF64" s="102">
        <v>2.5</v>
      </c>
      <c r="AG64" s="119">
        <v>699</v>
      </c>
      <c r="AH64" s="104">
        <v>682</v>
      </c>
      <c r="AI64" s="116" t="s">
        <v>332</v>
      </c>
      <c r="AJ64" s="116">
        <v>2015</v>
      </c>
      <c r="AK64" s="116"/>
      <c r="AL64" s="111">
        <v>40938</v>
      </c>
      <c r="AM64" s="111">
        <v>42369</v>
      </c>
      <c r="AN64" s="107">
        <v>41667</v>
      </c>
      <c r="AO64" s="107">
        <v>42072</v>
      </c>
      <c r="AP64" s="145">
        <v>42072</v>
      </c>
      <c r="AQ64" s="107">
        <v>42761</v>
      </c>
      <c r="AR64" s="107">
        <v>38952</v>
      </c>
      <c r="AS64" s="107">
        <v>41460</v>
      </c>
      <c r="AT64" s="107">
        <v>43474</v>
      </c>
      <c r="AU64" s="205"/>
      <c r="AV64" s="205"/>
      <c r="AW64" s="205"/>
      <c r="AX64" s="205"/>
      <c r="AY64" s="205"/>
      <c r="AZ64" s="205"/>
      <c r="BA64" s="212" t="s">
        <v>859</v>
      </c>
      <c r="BB64" s="116"/>
      <c r="BC64" s="116"/>
      <c r="BD64" s="274" t="str">
        <f t="shared" si="8"/>
        <v>2년 5월</v>
      </c>
      <c r="BE64" s="206">
        <f>IF(AN64&lt;DATE(2012,2,1),"제외",AT64+(365*3))</f>
        <v>44569</v>
      </c>
      <c r="BF64" s="207" t="str">
        <f>IF(ISNUMBER(#REF!),IF(#REF!&lt;#REF!,1,""),"")</f>
        <v/>
      </c>
      <c r="BG64" s="207" t="str">
        <f>IF(ISNUMBER(#REF!),IF(#REF!&gt;#REF!,1,""),"")</f>
        <v/>
      </c>
      <c r="BH64" s="207">
        <f>IF(ISNUMBER(#REF!),"",1)</f>
        <v>1</v>
      </c>
      <c r="BI64" s="113" t="s">
        <v>1156</v>
      </c>
      <c r="BJ64" s="272" t="s">
        <v>1135</v>
      </c>
      <c r="BK64" s="24"/>
    </row>
    <row r="65" spans="1:63" s="22" customFormat="1" ht="20.100000000000001" customHeight="1">
      <c r="A65" s="147">
        <v>59</v>
      </c>
      <c r="B65" s="149">
        <f t="shared" si="7"/>
        <v>20</v>
      </c>
      <c r="C65" s="99" t="s">
        <v>29</v>
      </c>
      <c r="D65" s="244" t="s">
        <v>614</v>
      </c>
      <c r="E65" s="163" t="s">
        <v>27</v>
      </c>
      <c r="F65" s="163" t="s">
        <v>142</v>
      </c>
      <c r="G65" s="163" t="s">
        <v>387</v>
      </c>
      <c r="H65" s="164">
        <v>242045</v>
      </c>
      <c r="I65" s="163">
        <v>1986</v>
      </c>
      <c r="J65" s="164">
        <v>2092</v>
      </c>
      <c r="K65" s="164">
        <f t="shared" si="2"/>
        <v>6075</v>
      </c>
      <c r="L65" s="164">
        <v>3768</v>
      </c>
      <c r="M65" s="164">
        <v>1397</v>
      </c>
      <c r="N65" s="164">
        <v>606</v>
      </c>
      <c r="O65" s="164">
        <v>182</v>
      </c>
      <c r="P65" s="164">
        <v>122</v>
      </c>
      <c r="Q65" s="166">
        <f>SUM(R65:T65)</f>
        <v>5090</v>
      </c>
      <c r="R65" s="166">
        <v>4470</v>
      </c>
      <c r="S65" s="166"/>
      <c r="T65" s="166">
        <v>620</v>
      </c>
      <c r="U65" s="165">
        <v>4470</v>
      </c>
      <c r="V65" s="164"/>
      <c r="W65" s="164">
        <v>2069</v>
      </c>
      <c r="X65" s="164">
        <v>2257</v>
      </c>
      <c r="Y65" s="164">
        <v>144</v>
      </c>
      <c r="Z65" s="164"/>
      <c r="AA65" s="164">
        <f>SUM(AB65:AD65)</f>
        <v>620</v>
      </c>
      <c r="AB65" s="164">
        <v>620</v>
      </c>
      <c r="AC65" s="164"/>
      <c r="AD65" s="164"/>
      <c r="AE65" s="168" t="s">
        <v>34</v>
      </c>
      <c r="AF65" s="179">
        <v>2.65</v>
      </c>
      <c r="AG65" s="144">
        <v>2571</v>
      </c>
      <c r="AH65" s="169">
        <v>2324</v>
      </c>
      <c r="AI65" s="171" t="s">
        <v>332</v>
      </c>
      <c r="AJ65" s="180">
        <v>2014</v>
      </c>
      <c r="AK65" s="180">
        <v>2023</v>
      </c>
      <c r="AL65" s="172">
        <v>39051</v>
      </c>
      <c r="AM65" s="172">
        <v>40908</v>
      </c>
      <c r="AN65" s="172">
        <v>41582</v>
      </c>
      <c r="AO65" s="181">
        <v>41694</v>
      </c>
      <c r="AP65" s="185">
        <v>43682</v>
      </c>
      <c r="AQ65" s="181">
        <v>41803</v>
      </c>
      <c r="AR65" s="181"/>
      <c r="AS65" s="181"/>
      <c r="AT65" s="181">
        <v>42114</v>
      </c>
      <c r="AU65" s="174">
        <v>43843</v>
      </c>
      <c r="AV65" s="174"/>
      <c r="AW65" s="174"/>
      <c r="AX65" s="174"/>
      <c r="AY65" s="174"/>
      <c r="AZ65" s="174"/>
      <c r="BA65" s="187" t="s">
        <v>886</v>
      </c>
      <c r="BB65" s="171"/>
      <c r="BC65" s="171"/>
      <c r="BD65" s="247" t="s">
        <v>1167</v>
      </c>
      <c r="BE65" s="175" t="s">
        <v>794</v>
      </c>
      <c r="BF65" s="176" t="str">
        <f>IF(ISNUMBER(#REF!),IF(#REF!&lt;#REF!,1,""),"")</f>
        <v/>
      </c>
      <c r="BG65" s="176" t="str">
        <f>IF(ISNUMBER(#REF!),IF(#REF!&gt;#REF!,1,""),"")</f>
        <v/>
      </c>
      <c r="BH65" s="176">
        <f>IF(ISNUMBER(#REF!),"",1)</f>
        <v>1</v>
      </c>
      <c r="BI65" s="200" t="s">
        <v>1168</v>
      </c>
      <c r="BJ65" s="194" t="s">
        <v>1161</v>
      </c>
    </row>
    <row r="66" spans="1:63" s="22" customFormat="1" ht="20.100000000000001" customHeight="1">
      <c r="A66" s="147">
        <v>60</v>
      </c>
      <c r="B66" s="149">
        <f t="shared" si="7"/>
        <v>21</v>
      </c>
      <c r="C66" s="120" t="s">
        <v>29</v>
      </c>
      <c r="D66" s="261" t="s">
        <v>615</v>
      </c>
      <c r="E66" s="163" t="s">
        <v>27</v>
      </c>
      <c r="F66" s="194" t="s">
        <v>368</v>
      </c>
      <c r="G66" s="194" t="s">
        <v>106</v>
      </c>
      <c r="H66" s="167">
        <v>152797.1</v>
      </c>
      <c r="I66" s="163">
        <v>1986</v>
      </c>
      <c r="J66" s="167">
        <v>1516</v>
      </c>
      <c r="K66" s="164">
        <f t="shared" ref="K66:K97" si="9">SUM(L66:P66)</f>
        <v>4499</v>
      </c>
      <c r="L66" s="167">
        <v>2789</v>
      </c>
      <c r="M66" s="167">
        <v>1035</v>
      </c>
      <c r="N66" s="167">
        <v>450</v>
      </c>
      <c r="O66" s="167">
        <v>135</v>
      </c>
      <c r="P66" s="167">
        <v>90</v>
      </c>
      <c r="Q66" s="166">
        <f>SUM(R66:T66)</f>
        <v>3372</v>
      </c>
      <c r="R66" s="166">
        <v>1851</v>
      </c>
      <c r="S66" s="166">
        <v>1095</v>
      </c>
      <c r="T66" s="166">
        <v>426</v>
      </c>
      <c r="U66" s="165">
        <f t="shared" ref="U66:U72" si="10">SUM(V66:Z66)</f>
        <v>2946</v>
      </c>
      <c r="V66" s="167"/>
      <c r="W66" s="167">
        <v>1612</v>
      </c>
      <c r="X66" s="167">
        <v>1195</v>
      </c>
      <c r="Y66" s="167">
        <v>139</v>
      </c>
      <c r="Z66" s="167"/>
      <c r="AA66" s="164">
        <f>SUM(AB66:AD66)</f>
        <v>426</v>
      </c>
      <c r="AB66" s="167">
        <v>426</v>
      </c>
      <c r="AC66" s="167"/>
      <c r="AD66" s="167"/>
      <c r="AE66" s="168" t="s">
        <v>34</v>
      </c>
      <c r="AF66" s="168">
        <v>2.65</v>
      </c>
      <c r="AG66" s="229">
        <v>1978</v>
      </c>
      <c r="AH66" s="229">
        <v>1658</v>
      </c>
      <c r="AI66" s="163" t="s">
        <v>332</v>
      </c>
      <c r="AJ66" s="180">
        <v>2014</v>
      </c>
      <c r="AK66" s="180">
        <v>2023</v>
      </c>
      <c r="AL66" s="172">
        <v>39051</v>
      </c>
      <c r="AM66" s="172">
        <v>40908</v>
      </c>
      <c r="AN66" s="181">
        <v>41624</v>
      </c>
      <c r="AO66" s="185">
        <v>41740</v>
      </c>
      <c r="AP66" s="158">
        <v>44368</v>
      </c>
      <c r="AQ66" s="185">
        <v>41946</v>
      </c>
      <c r="AR66" s="185"/>
      <c r="AS66" s="185"/>
      <c r="AT66" s="185">
        <v>42507</v>
      </c>
      <c r="AU66" s="227">
        <v>43570</v>
      </c>
      <c r="AV66" s="227">
        <v>44081</v>
      </c>
      <c r="AW66" s="227"/>
      <c r="AX66" s="227"/>
      <c r="AY66" s="227"/>
      <c r="AZ66" s="227"/>
      <c r="BA66" s="187" t="s">
        <v>1169</v>
      </c>
      <c r="BB66" s="168"/>
      <c r="BC66" s="168"/>
      <c r="BD66" s="247" t="s">
        <v>1170</v>
      </c>
      <c r="BE66" s="175" t="s">
        <v>794</v>
      </c>
      <c r="BF66" s="176" t="str">
        <f>IF(ISNUMBER(#REF!),IF(#REF!&lt;#REF!,1,""),"")</f>
        <v/>
      </c>
      <c r="BG66" s="176" t="str">
        <f>IF(ISNUMBER(#REF!),IF(#REF!&gt;#REF!,1,""),"")</f>
        <v/>
      </c>
      <c r="BH66" s="176">
        <f>IF(ISNUMBER(#REF!),"",1)</f>
        <v>1</v>
      </c>
      <c r="BI66" s="146" t="s">
        <v>1165</v>
      </c>
      <c r="BJ66" s="194" t="s">
        <v>1161</v>
      </c>
    </row>
    <row r="67" spans="1:63" s="22" customFormat="1" ht="20.100000000000001" customHeight="1">
      <c r="A67" s="147">
        <v>61</v>
      </c>
      <c r="B67" s="149">
        <f t="shared" si="7"/>
        <v>22</v>
      </c>
      <c r="C67" s="99" t="s">
        <v>29</v>
      </c>
      <c r="D67" s="215" t="s">
        <v>615</v>
      </c>
      <c r="E67" s="163" t="s">
        <v>43</v>
      </c>
      <c r="F67" s="163" t="s">
        <v>140</v>
      </c>
      <c r="G67" s="163" t="s">
        <v>584</v>
      </c>
      <c r="H67" s="164">
        <v>67233.7</v>
      </c>
      <c r="I67" s="171">
        <v>1985</v>
      </c>
      <c r="J67" s="164">
        <v>624</v>
      </c>
      <c r="K67" s="164">
        <f t="shared" si="9"/>
        <v>1345</v>
      </c>
      <c r="L67" s="164">
        <v>848</v>
      </c>
      <c r="M67" s="164">
        <v>316</v>
      </c>
      <c r="N67" s="164">
        <v>121</v>
      </c>
      <c r="O67" s="164">
        <v>36</v>
      </c>
      <c r="P67" s="164">
        <v>24</v>
      </c>
      <c r="Q67" s="192">
        <v>1972</v>
      </c>
      <c r="R67" s="192">
        <v>632</v>
      </c>
      <c r="S67" s="192">
        <v>1322</v>
      </c>
      <c r="T67" s="166"/>
      <c r="U67" s="161">
        <f t="shared" si="10"/>
        <v>1972</v>
      </c>
      <c r="V67" s="154"/>
      <c r="W67" s="154">
        <v>1176</v>
      </c>
      <c r="X67" s="154">
        <v>144</v>
      </c>
      <c r="Y67" s="154">
        <v>652</v>
      </c>
      <c r="Z67" s="154">
        <v>0</v>
      </c>
      <c r="AA67" s="164"/>
      <c r="AB67" s="164"/>
      <c r="AC67" s="164"/>
      <c r="AD67" s="164"/>
      <c r="AE67" s="179">
        <v>3</v>
      </c>
      <c r="AF67" s="179">
        <v>4</v>
      </c>
      <c r="AG67" s="144">
        <v>671</v>
      </c>
      <c r="AH67" s="144">
        <v>591</v>
      </c>
      <c r="AI67" s="171" t="s">
        <v>332</v>
      </c>
      <c r="AJ67" s="171">
        <v>2006</v>
      </c>
      <c r="AK67" s="171">
        <v>2023</v>
      </c>
      <c r="AL67" s="172">
        <v>39051</v>
      </c>
      <c r="AM67" s="172">
        <v>39813</v>
      </c>
      <c r="AN67" s="172">
        <v>40023</v>
      </c>
      <c r="AO67" s="181">
        <v>40421</v>
      </c>
      <c r="AP67" s="181">
        <v>43353</v>
      </c>
      <c r="AQ67" s="181">
        <v>40555</v>
      </c>
      <c r="AR67" s="181"/>
      <c r="AS67" s="181"/>
      <c r="AT67" s="181">
        <v>40863</v>
      </c>
      <c r="AU67" s="177">
        <v>43549</v>
      </c>
      <c r="AV67" s="230">
        <v>44231</v>
      </c>
      <c r="AW67" s="174"/>
      <c r="AX67" s="174"/>
      <c r="AY67" s="174"/>
      <c r="AZ67" s="174"/>
      <c r="BA67" s="188" t="s">
        <v>1171</v>
      </c>
      <c r="BB67" s="171"/>
      <c r="BC67" s="171"/>
      <c r="BD67" s="247" t="s">
        <v>988</v>
      </c>
      <c r="BE67" s="175" t="s">
        <v>794</v>
      </c>
      <c r="BF67" s="176" t="str">
        <f>IF(ISNUMBER(#REF!),IF(#REF!&lt;#REF!,1,""),"")</f>
        <v/>
      </c>
      <c r="BG67" s="176" t="str">
        <f>IF(ISNUMBER(#REF!),IF(#REF!&gt;#REF!,1,""),"")</f>
        <v/>
      </c>
      <c r="BH67" s="176">
        <f>IF(ISNUMBER(#REF!),"",1)</f>
        <v>1</v>
      </c>
      <c r="BI67" s="200" t="s">
        <v>1172</v>
      </c>
      <c r="BJ67" s="194" t="s">
        <v>1161</v>
      </c>
      <c r="BK67" s="24"/>
    </row>
    <row r="68" spans="1:63" s="22" customFormat="1" ht="20.100000000000001" customHeight="1">
      <c r="A68" s="147">
        <v>62</v>
      </c>
      <c r="B68" s="149">
        <f t="shared" si="7"/>
        <v>23</v>
      </c>
      <c r="C68" s="99" t="s">
        <v>29</v>
      </c>
      <c r="D68" s="211" t="s">
        <v>338</v>
      </c>
      <c r="E68" s="163" t="s">
        <v>27</v>
      </c>
      <c r="F68" s="163" t="s">
        <v>195</v>
      </c>
      <c r="G68" s="163" t="s">
        <v>196</v>
      </c>
      <c r="H68" s="164">
        <v>210733.3</v>
      </c>
      <c r="I68" s="171">
        <v>1971</v>
      </c>
      <c r="J68" s="164">
        <v>1775</v>
      </c>
      <c r="K68" s="164">
        <f t="shared" si="9"/>
        <v>6488</v>
      </c>
      <c r="L68" s="164">
        <v>4022</v>
      </c>
      <c r="M68" s="164">
        <v>1492</v>
      </c>
      <c r="N68" s="164">
        <v>649</v>
      </c>
      <c r="O68" s="164">
        <v>195</v>
      </c>
      <c r="P68" s="164">
        <v>130</v>
      </c>
      <c r="Q68" s="166">
        <f>SUM(R68:T68)</f>
        <v>4774</v>
      </c>
      <c r="R68" s="203">
        <v>2225</v>
      </c>
      <c r="S68" s="203">
        <v>1737</v>
      </c>
      <c r="T68" s="203">
        <v>812</v>
      </c>
      <c r="U68" s="165">
        <f t="shared" si="10"/>
        <v>3962</v>
      </c>
      <c r="V68" s="164"/>
      <c r="W68" s="164">
        <f>71+1+38+1228+606</f>
        <v>1944</v>
      </c>
      <c r="X68" s="164">
        <f>315+996+629+78</f>
        <v>2018</v>
      </c>
      <c r="Y68" s="164"/>
      <c r="Z68" s="164"/>
      <c r="AA68" s="164">
        <f>SUM(AB68:AD68)</f>
        <v>812</v>
      </c>
      <c r="AB68" s="164">
        <v>452</v>
      </c>
      <c r="AC68" s="164">
        <v>360</v>
      </c>
      <c r="AD68" s="164"/>
      <c r="AE68" s="179">
        <v>1.5</v>
      </c>
      <c r="AF68" s="179">
        <v>2.63</v>
      </c>
      <c r="AG68" s="169">
        <v>2225</v>
      </c>
      <c r="AH68" s="144"/>
      <c r="AI68" s="171" t="s">
        <v>404</v>
      </c>
      <c r="AJ68" s="171">
        <v>2008</v>
      </c>
      <c r="AK68" s="171">
        <v>2023</v>
      </c>
      <c r="AL68" s="172">
        <v>39051</v>
      </c>
      <c r="AM68" s="172"/>
      <c r="AN68" s="181"/>
      <c r="AO68" s="181">
        <v>39778</v>
      </c>
      <c r="AP68" s="181">
        <v>43710</v>
      </c>
      <c r="AQ68" s="181" t="s">
        <v>851</v>
      </c>
      <c r="AR68" s="181"/>
      <c r="AS68" s="181"/>
      <c r="AT68" s="181" t="s">
        <v>851</v>
      </c>
      <c r="AU68" s="174">
        <v>40151</v>
      </c>
      <c r="AV68" s="174">
        <v>42912</v>
      </c>
      <c r="AW68" s="174">
        <v>43959</v>
      </c>
      <c r="AX68" s="174">
        <v>44054</v>
      </c>
      <c r="AY68" s="174"/>
      <c r="AZ68" s="174"/>
      <c r="BA68" s="187" t="s">
        <v>338</v>
      </c>
      <c r="BB68" s="171"/>
      <c r="BC68" s="171"/>
      <c r="BD68" s="429" t="s">
        <v>1556</v>
      </c>
      <c r="BE68" s="175" t="s">
        <v>794</v>
      </c>
      <c r="BF68" s="176" t="str">
        <f>IF(ISNUMBER(#REF!),IF(#REF!&lt;#REF!,1,""),"")</f>
        <v/>
      </c>
      <c r="BG68" s="176" t="str">
        <f>IF(ISNUMBER(#REF!),IF(#REF!&gt;#REF!,1,""),"")</f>
        <v/>
      </c>
      <c r="BH68" s="176">
        <f>IF(ISNUMBER(#REF!),"",1)</f>
        <v>1</v>
      </c>
      <c r="BI68" s="286" t="s">
        <v>1162</v>
      </c>
      <c r="BJ68" s="194" t="s">
        <v>1161</v>
      </c>
    </row>
    <row r="69" spans="1:63" s="22" customFormat="1" ht="20.100000000000001" customHeight="1">
      <c r="A69" s="147">
        <v>63</v>
      </c>
      <c r="B69" s="149">
        <f t="shared" si="7"/>
        <v>24</v>
      </c>
      <c r="C69" s="99" t="s">
        <v>29</v>
      </c>
      <c r="D69" s="211" t="s">
        <v>338</v>
      </c>
      <c r="E69" s="163" t="s">
        <v>27</v>
      </c>
      <c r="F69" s="163" t="s">
        <v>1173</v>
      </c>
      <c r="G69" s="163" t="s">
        <v>405</v>
      </c>
      <c r="H69" s="164">
        <v>108423.7</v>
      </c>
      <c r="I69" s="171">
        <v>1965</v>
      </c>
      <c r="J69" s="164">
        <v>1131</v>
      </c>
      <c r="K69" s="164">
        <f t="shared" si="9"/>
        <v>3715</v>
      </c>
      <c r="L69" s="164">
        <v>2304</v>
      </c>
      <c r="M69" s="164">
        <v>854</v>
      </c>
      <c r="N69" s="164">
        <v>372</v>
      </c>
      <c r="O69" s="164">
        <v>111</v>
      </c>
      <c r="P69" s="164">
        <v>74</v>
      </c>
      <c r="Q69" s="166">
        <f>SUM(R69:T69)</f>
        <v>2411</v>
      </c>
      <c r="R69" s="166">
        <v>984</v>
      </c>
      <c r="S69" s="166">
        <v>1015</v>
      </c>
      <c r="T69" s="166">
        <v>412</v>
      </c>
      <c r="U69" s="165">
        <f t="shared" si="10"/>
        <v>1999</v>
      </c>
      <c r="V69" s="164"/>
      <c r="W69" s="164">
        <v>976</v>
      </c>
      <c r="X69" s="164">
        <v>1023</v>
      </c>
      <c r="Y69" s="164"/>
      <c r="Z69" s="164"/>
      <c r="AA69" s="164">
        <f>SUM(AB69:AD69)</f>
        <v>412</v>
      </c>
      <c r="AB69" s="164">
        <v>140</v>
      </c>
      <c r="AC69" s="164">
        <v>272</v>
      </c>
      <c r="AD69" s="164"/>
      <c r="AE69" s="179">
        <v>1.5</v>
      </c>
      <c r="AF69" s="179">
        <v>2.6</v>
      </c>
      <c r="AG69" s="169">
        <v>998</v>
      </c>
      <c r="AH69" s="144"/>
      <c r="AI69" s="171" t="s">
        <v>404</v>
      </c>
      <c r="AJ69" s="171">
        <v>2008</v>
      </c>
      <c r="AK69" s="171">
        <v>2022</v>
      </c>
      <c r="AL69" s="172">
        <v>39051</v>
      </c>
      <c r="AM69" s="172"/>
      <c r="AN69" s="181"/>
      <c r="AO69" s="181">
        <v>39778</v>
      </c>
      <c r="AP69" s="181">
        <v>42975</v>
      </c>
      <c r="AQ69" s="181" t="s">
        <v>851</v>
      </c>
      <c r="AR69" s="181"/>
      <c r="AS69" s="181"/>
      <c r="AT69" s="181" t="s">
        <v>851</v>
      </c>
      <c r="AU69" s="174">
        <v>40151</v>
      </c>
      <c r="AV69" s="174">
        <v>42681</v>
      </c>
      <c r="AW69" s="174">
        <v>43699</v>
      </c>
      <c r="AX69" s="174" t="s">
        <v>1554</v>
      </c>
      <c r="AY69" s="174"/>
      <c r="AZ69" s="174"/>
      <c r="BA69" s="187" t="s">
        <v>338</v>
      </c>
      <c r="BB69" s="171"/>
      <c r="BC69" s="171"/>
      <c r="BD69" s="247" t="s">
        <v>1174</v>
      </c>
      <c r="BE69" s="175" t="s">
        <v>794</v>
      </c>
      <c r="BF69" s="176" t="str">
        <f>IF(ISNUMBER(#REF!),IF(#REF!&lt;#REF!,1,""),"")</f>
        <v/>
      </c>
      <c r="BG69" s="176" t="str">
        <f>IF(ISNUMBER(#REF!),IF(#REF!&gt;#REF!,1,""),"")</f>
        <v/>
      </c>
      <c r="BH69" s="176">
        <f>IF(ISNUMBER(#REF!),"",1)</f>
        <v>1</v>
      </c>
      <c r="BI69" s="390" t="s">
        <v>1555</v>
      </c>
      <c r="BJ69" s="194" t="s">
        <v>1161</v>
      </c>
    </row>
    <row r="70" spans="1:63" s="24" customFormat="1" ht="20.100000000000001" customHeight="1">
      <c r="A70" s="147">
        <v>64</v>
      </c>
      <c r="B70" s="149">
        <f t="shared" si="7"/>
        <v>25</v>
      </c>
      <c r="C70" s="99" t="s">
        <v>29</v>
      </c>
      <c r="D70" s="211" t="s">
        <v>338</v>
      </c>
      <c r="E70" s="163" t="s">
        <v>27</v>
      </c>
      <c r="F70" s="163" t="s">
        <v>197</v>
      </c>
      <c r="G70" s="163" t="s">
        <v>406</v>
      </c>
      <c r="H70" s="164">
        <v>233366</v>
      </c>
      <c r="I70" s="171">
        <v>1970</v>
      </c>
      <c r="J70" s="164">
        <v>1950</v>
      </c>
      <c r="K70" s="164">
        <f t="shared" si="9"/>
        <v>7499</v>
      </c>
      <c r="L70" s="164">
        <v>4649</v>
      </c>
      <c r="M70" s="164">
        <v>1725</v>
      </c>
      <c r="N70" s="164">
        <v>750</v>
      </c>
      <c r="O70" s="164">
        <v>225</v>
      </c>
      <c r="P70" s="164">
        <v>150</v>
      </c>
      <c r="Q70" s="166">
        <f>SUM(R70:T70)</f>
        <v>5320</v>
      </c>
      <c r="R70" s="166">
        <v>2073</v>
      </c>
      <c r="S70" s="166">
        <v>2339</v>
      </c>
      <c r="T70" s="166">
        <v>908</v>
      </c>
      <c r="U70" s="165">
        <f t="shared" si="10"/>
        <v>4412</v>
      </c>
      <c r="V70" s="164"/>
      <c r="W70" s="164">
        <v>2409</v>
      </c>
      <c r="X70" s="164">
        <v>2003</v>
      </c>
      <c r="Y70" s="164"/>
      <c r="Z70" s="164"/>
      <c r="AA70" s="164">
        <f>SUM(AB70:AD70)</f>
        <v>908</v>
      </c>
      <c r="AB70" s="164">
        <v>311</v>
      </c>
      <c r="AC70" s="164">
        <v>597</v>
      </c>
      <c r="AD70" s="164"/>
      <c r="AE70" s="179">
        <v>1.5</v>
      </c>
      <c r="AF70" s="179">
        <v>2.6446999999999998</v>
      </c>
      <c r="AG70" s="169">
        <v>2015</v>
      </c>
      <c r="AH70" s="144"/>
      <c r="AI70" s="171" t="s">
        <v>404</v>
      </c>
      <c r="AJ70" s="171">
        <v>2008</v>
      </c>
      <c r="AK70" s="171">
        <v>2022</v>
      </c>
      <c r="AL70" s="172">
        <v>39051</v>
      </c>
      <c r="AM70" s="172"/>
      <c r="AN70" s="181"/>
      <c r="AO70" s="181">
        <v>39778</v>
      </c>
      <c r="AP70" s="160">
        <v>44221</v>
      </c>
      <c r="AQ70" s="181" t="s">
        <v>851</v>
      </c>
      <c r="AR70" s="181"/>
      <c r="AS70" s="181"/>
      <c r="AT70" s="181" t="s">
        <v>851</v>
      </c>
      <c r="AU70" s="174">
        <v>40151</v>
      </c>
      <c r="AV70" s="174">
        <v>42681</v>
      </c>
      <c r="AW70" s="174">
        <v>43626</v>
      </c>
      <c r="AX70" s="174" t="s">
        <v>1554</v>
      </c>
      <c r="AY70" s="174"/>
      <c r="AZ70" s="174"/>
      <c r="BA70" s="187" t="s">
        <v>338</v>
      </c>
      <c r="BB70" s="171"/>
      <c r="BC70" s="171"/>
      <c r="BD70" s="247" t="s">
        <v>940</v>
      </c>
      <c r="BE70" s="175" t="s">
        <v>794</v>
      </c>
      <c r="BF70" s="176" t="str">
        <f>IF(ISNUMBER(#REF!),IF(#REF!&lt;#REF!,1,""),"")</f>
        <v/>
      </c>
      <c r="BG70" s="176" t="str">
        <f>IF(ISNUMBER(#REF!),IF(#REF!&gt;#REF!,1,""),"")</f>
        <v/>
      </c>
      <c r="BH70" s="176">
        <f>IF(ISNUMBER(#REF!),"",1)</f>
        <v>1</v>
      </c>
      <c r="BI70" s="390" t="s">
        <v>1175</v>
      </c>
      <c r="BJ70" s="194" t="s">
        <v>1161</v>
      </c>
      <c r="BK70" s="22"/>
    </row>
    <row r="71" spans="1:63" s="22" customFormat="1" ht="20.100000000000001" customHeight="1">
      <c r="A71" s="147">
        <v>65</v>
      </c>
      <c r="B71" s="149">
        <f t="shared" si="7"/>
        <v>26</v>
      </c>
      <c r="C71" s="99" t="s">
        <v>29</v>
      </c>
      <c r="D71" s="113" t="s">
        <v>339</v>
      </c>
      <c r="E71" s="113" t="s">
        <v>26</v>
      </c>
      <c r="F71" s="113" t="s">
        <v>141</v>
      </c>
      <c r="G71" s="113" t="s">
        <v>499</v>
      </c>
      <c r="H71" s="161">
        <v>21709.3</v>
      </c>
      <c r="I71" s="116">
        <v>1985</v>
      </c>
      <c r="J71" s="121">
        <v>95</v>
      </c>
      <c r="K71" s="124">
        <f t="shared" si="9"/>
        <v>638</v>
      </c>
      <c r="L71" s="121"/>
      <c r="M71" s="121"/>
      <c r="N71" s="121">
        <v>638</v>
      </c>
      <c r="O71" s="121"/>
      <c r="P71" s="121"/>
      <c r="Q71" s="192">
        <f>SUM(R71:T71)</f>
        <v>711</v>
      </c>
      <c r="R71" s="192">
        <v>438</v>
      </c>
      <c r="S71" s="192">
        <f>711-R71</f>
        <v>273</v>
      </c>
      <c r="T71" s="203"/>
      <c r="U71" s="161">
        <f t="shared" si="10"/>
        <v>711</v>
      </c>
      <c r="V71" s="161">
        <v>104</v>
      </c>
      <c r="W71" s="161">
        <f>220+36+217+88</f>
        <v>561</v>
      </c>
      <c r="X71" s="161">
        <v>46</v>
      </c>
      <c r="Y71" s="121"/>
      <c r="Z71" s="121"/>
      <c r="AA71" s="124"/>
      <c r="AB71" s="121"/>
      <c r="AC71" s="121"/>
      <c r="AD71" s="121"/>
      <c r="AE71" s="102">
        <v>1.5</v>
      </c>
      <c r="AF71" s="102">
        <v>2.65</v>
      </c>
      <c r="AG71" s="104">
        <v>454</v>
      </c>
      <c r="AH71" s="144">
        <v>438</v>
      </c>
      <c r="AI71" s="116" t="s">
        <v>332</v>
      </c>
      <c r="AJ71" s="116">
        <v>2013</v>
      </c>
      <c r="AK71" s="116">
        <v>2021</v>
      </c>
      <c r="AL71" s="111">
        <v>40938</v>
      </c>
      <c r="AM71" s="111">
        <v>40908</v>
      </c>
      <c r="AN71" s="106">
        <v>40970</v>
      </c>
      <c r="AO71" s="107">
        <v>41544</v>
      </c>
      <c r="AP71" s="107">
        <v>42219</v>
      </c>
      <c r="AQ71" s="107">
        <v>41627</v>
      </c>
      <c r="AR71" s="199" t="s">
        <v>1513</v>
      </c>
      <c r="AS71" s="199" t="s">
        <v>1513</v>
      </c>
      <c r="AT71" s="107">
        <v>41845</v>
      </c>
      <c r="AU71" s="205">
        <v>42529</v>
      </c>
      <c r="AV71" s="205">
        <v>42733</v>
      </c>
      <c r="AW71" s="205">
        <v>43319</v>
      </c>
      <c r="AX71" s="205">
        <v>43327</v>
      </c>
      <c r="AY71" s="365">
        <v>44244</v>
      </c>
      <c r="AZ71" s="184" t="s">
        <v>1553</v>
      </c>
      <c r="BA71" s="212" t="s">
        <v>758</v>
      </c>
      <c r="BB71" s="116"/>
      <c r="BC71" s="116"/>
      <c r="BD71" s="274" t="s">
        <v>1376</v>
      </c>
      <c r="BE71" s="206" t="s">
        <v>794</v>
      </c>
      <c r="BF71" s="207" t="str">
        <f>IF(ISNUMBER(#REF!),IF(#REF!&lt;#REF!,1,""),"")</f>
        <v/>
      </c>
      <c r="BG71" s="207" t="str">
        <f>IF(ISNUMBER(#REF!),IF(#REF!&gt;#REF!,1,""),"")</f>
        <v/>
      </c>
      <c r="BH71" s="207">
        <f>IF(ISNUMBER(#REF!),"",1)</f>
        <v>1</v>
      </c>
      <c r="BI71" s="113" t="s">
        <v>1134</v>
      </c>
      <c r="BJ71" s="272" t="s">
        <v>1135</v>
      </c>
    </row>
    <row r="72" spans="1:63" s="22" customFormat="1" ht="20.100000000000001" customHeight="1">
      <c r="A72" s="147">
        <v>66</v>
      </c>
      <c r="B72" s="149">
        <f t="shared" si="7"/>
        <v>27</v>
      </c>
      <c r="C72" s="99" t="s">
        <v>29</v>
      </c>
      <c r="D72" s="113" t="s">
        <v>339</v>
      </c>
      <c r="E72" s="113" t="s">
        <v>26</v>
      </c>
      <c r="F72" s="113" t="s">
        <v>1157</v>
      </c>
      <c r="G72" s="113" t="s">
        <v>505</v>
      </c>
      <c r="H72" s="121">
        <v>181292</v>
      </c>
      <c r="I72" s="116">
        <v>1986</v>
      </c>
      <c r="J72" s="121">
        <v>27</v>
      </c>
      <c r="K72" s="124">
        <f t="shared" si="9"/>
        <v>2406</v>
      </c>
      <c r="L72" s="121"/>
      <c r="M72" s="121"/>
      <c r="N72" s="121">
        <v>1008</v>
      </c>
      <c r="O72" s="121">
        <v>1398</v>
      </c>
      <c r="P72" s="121"/>
      <c r="Q72" s="203">
        <f>SUM(R72:T72)</f>
        <v>4089</v>
      </c>
      <c r="R72" s="203">
        <v>2384</v>
      </c>
      <c r="S72" s="203">
        <v>1705</v>
      </c>
      <c r="T72" s="203"/>
      <c r="U72" s="121">
        <f t="shared" si="10"/>
        <v>4089</v>
      </c>
      <c r="V72" s="121"/>
      <c r="W72" s="121">
        <v>564</v>
      </c>
      <c r="X72" s="121">
        <v>3425</v>
      </c>
      <c r="Y72" s="121">
        <v>100</v>
      </c>
      <c r="Z72" s="121"/>
      <c r="AA72" s="124"/>
      <c r="AB72" s="121"/>
      <c r="AC72" s="121"/>
      <c r="AD72" s="121"/>
      <c r="AE72" s="102">
        <v>1.34</v>
      </c>
      <c r="AF72" s="102">
        <v>2.4900000000000002</v>
      </c>
      <c r="AG72" s="104">
        <v>2353</v>
      </c>
      <c r="AH72" s="104">
        <v>2353</v>
      </c>
      <c r="AI72" s="116" t="s">
        <v>332</v>
      </c>
      <c r="AJ72" s="116">
        <v>2011</v>
      </c>
      <c r="AK72" s="116">
        <v>2020</v>
      </c>
      <c r="AL72" s="111">
        <v>40938</v>
      </c>
      <c r="AM72" s="111">
        <v>40908</v>
      </c>
      <c r="AN72" s="107"/>
      <c r="AO72" s="107">
        <v>40907</v>
      </c>
      <c r="AP72" s="199" t="s">
        <v>1552</v>
      </c>
      <c r="AQ72" s="107">
        <v>41008</v>
      </c>
      <c r="AR72" s="107"/>
      <c r="AS72" s="107">
        <v>37799</v>
      </c>
      <c r="AT72" s="107">
        <v>41542</v>
      </c>
      <c r="AU72" s="205">
        <v>42209</v>
      </c>
      <c r="AV72" s="205">
        <v>42598</v>
      </c>
      <c r="AW72" s="205">
        <v>42965</v>
      </c>
      <c r="AX72" s="205">
        <v>42971</v>
      </c>
      <c r="AY72" s="205">
        <v>44042</v>
      </c>
      <c r="AZ72" s="365">
        <v>44165</v>
      </c>
      <c r="BA72" s="212" t="s">
        <v>339</v>
      </c>
      <c r="BB72" s="116"/>
      <c r="BC72" s="116"/>
      <c r="BD72" s="274" t="str">
        <f t="shared" ref="BD72:BD86" si="11">DATEDIF(MAX(AL72,AO72,AQ72,AT72:AW72,AY72:AZ72),$BF$2,"y")&amp;"년 "&amp;DATEDIF(MAX(AL72,AO72,AQ72,AT72:AW72,AY72:AZ72),$BF$2,"ym")&amp;"월"</f>
        <v>0년 7월</v>
      </c>
      <c r="BE72" s="206" t="s">
        <v>794</v>
      </c>
      <c r="BF72" s="207" t="str">
        <f>IF(ISNUMBER(#REF!),IF(#REF!&lt;#REF!,1,""),"")</f>
        <v/>
      </c>
      <c r="BG72" s="207" t="str">
        <f>IF(ISNUMBER(#REF!),IF(#REF!&gt;#REF!,1,""),"")</f>
        <v/>
      </c>
      <c r="BH72" s="207">
        <f>IF(ISNUMBER(#REF!),"",1)</f>
        <v>1</v>
      </c>
      <c r="BI72" s="113" t="s">
        <v>1156</v>
      </c>
      <c r="BJ72" s="272" t="s">
        <v>1135</v>
      </c>
      <c r="BK72" s="24"/>
    </row>
    <row r="73" spans="1:63" s="22" customFormat="1" ht="20.100000000000001" customHeight="1">
      <c r="A73" s="147">
        <v>67</v>
      </c>
      <c r="B73" s="149">
        <f t="shared" si="7"/>
        <v>28</v>
      </c>
      <c r="C73" s="99" t="s">
        <v>29</v>
      </c>
      <c r="D73" s="117" t="s">
        <v>338</v>
      </c>
      <c r="E73" s="100" t="s">
        <v>947</v>
      </c>
      <c r="F73" s="100" t="s">
        <v>948</v>
      </c>
      <c r="G73" s="110" t="s">
        <v>955</v>
      </c>
      <c r="H73" s="122">
        <v>46786</v>
      </c>
      <c r="I73" s="250" t="s">
        <v>949</v>
      </c>
      <c r="J73" s="123">
        <v>421</v>
      </c>
      <c r="K73" s="124">
        <f t="shared" si="9"/>
        <v>1219</v>
      </c>
      <c r="L73" s="122"/>
      <c r="M73" s="121"/>
      <c r="N73" s="122">
        <v>1219</v>
      </c>
      <c r="O73" s="121"/>
      <c r="P73" s="121"/>
      <c r="Q73" s="137"/>
      <c r="R73" s="137"/>
      <c r="S73" s="137"/>
      <c r="T73" s="137"/>
      <c r="U73" s="121"/>
      <c r="V73" s="124" t="s">
        <v>760</v>
      </c>
      <c r="W73" s="121"/>
      <c r="X73" s="121"/>
      <c r="Y73" s="121"/>
      <c r="Z73" s="121"/>
      <c r="AA73" s="124"/>
      <c r="AB73" s="121"/>
      <c r="AC73" s="121"/>
      <c r="AD73" s="121"/>
      <c r="AE73" s="102">
        <v>2.1</v>
      </c>
      <c r="AF73" s="102"/>
      <c r="AG73" s="104">
        <v>479</v>
      </c>
      <c r="AH73" s="104"/>
      <c r="AI73" s="101" t="s">
        <v>555</v>
      </c>
      <c r="AJ73" s="113">
        <v>2014</v>
      </c>
      <c r="AK73" s="110"/>
      <c r="AL73" s="106">
        <v>42823</v>
      </c>
      <c r="AM73" s="111"/>
      <c r="AN73" s="107">
        <v>42821</v>
      </c>
      <c r="AO73" s="107">
        <v>42821</v>
      </c>
      <c r="AP73" s="107"/>
      <c r="AQ73" s="108" t="s">
        <v>602</v>
      </c>
      <c r="AR73" s="107"/>
      <c r="AS73" s="107"/>
      <c r="AT73" s="108" t="s">
        <v>602</v>
      </c>
      <c r="AU73" s="129">
        <v>43878</v>
      </c>
      <c r="AV73" s="129"/>
      <c r="AW73" s="129">
        <v>43913</v>
      </c>
      <c r="AX73" s="129"/>
      <c r="AY73" s="129"/>
      <c r="AZ73" s="129"/>
      <c r="BA73" s="438" t="s">
        <v>594</v>
      </c>
      <c r="BB73" s="439" t="s">
        <v>678</v>
      </c>
      <c r="BC73" s="110" t="s">
        <v>957</v>
      </c>
      <c r="BD73" s="99" t="str">
        <f t="shared" si="11"/>
        <v>1년 3월</v>
      </c>
      <c r="BE73" s="115" t="s">
        <v>921</v>
      </c>
      <c r="BF73" s="109"/>
      <c r="BG73" s="109" t="str">
        <f>IF(ISNUMBER(#REF!),IF(#REF!&gt;#REF!,1,""),"")</f>
        <v/>
      </c>
      <c r="BH73" s="109">
        <f>IF(ISNUMBER(#REF!),"",1)</f>
        <v>1</v>
      </c>
      <c r="BI73" s="440" t="s">
        <v>958</v>
      </c>
      <c r="BJ73" s="272" t="s">
        <v>920</v>
      </c>
    </row>
    <row r="74" spans="1:63" s="22" customFormat="1" ht="20.100000000000001" customHeight="1">
      <c r="A74" s="147">
        <v>68</v>
      </c>
      <c r="B74" s="149">
        <f t="shared" si="7"/>
        <v>29</v>
      </c>
      <c r="C74" s="99" t="s">
        <v>29</v>
      </c>
      <c r="D74" s="117" t="s">
        <v>338</v>
      </c>
      <c r="E74" s="100" t="s">
        <v>947</v>
      </c>
      <c r="F74" s="100" t="s">
        <v>950</v>
      </c>
      <c r="G74" s="110" t="s">
        <v>951</v>
      </c>
      <c r="H74" s="122">
        <v>48852</v>
      </c>
      <c r="I74" s="250" t="s">
        <v>949</v>
      </c>
      <c r="J74" s="123">
        <v>499</v>
      </c>
      <c r="K74" s="124">
        <f t="shared" si="9"/>
        <v>499</v>
      </c>
      <c r="L74" s="122"/>
      <c r="M74" s="121"/>
      <c r="N74" s="122">
        <v>499</v>
      </c>
      <c r="O74" s="121"/>
      <c r="P74" s="121"/>
      <c r="Q74" s="137"/>
      <c r="R74" s="137"/>
      <c r="S74" s="137"/>
      <c r="T74" s="137"/>
      <c r="U74" s="121"/>
      <c r="V74" s="124" t="s">
        <v>760</v>
      </c>
      <c r="W74" s="121"/>
      <c r="X74" s="121"/>
      <c r="Y74" s="121"/>
      <c r="Z74" s="121"/>
      <c r="AA74" s="124"/>
      <c r="AB74" s="121"/>
      <c r="AC74" s="121"/>
      <c r="AD74" s="121"/>
      <c r="AE74" s="102">
        <v>2.1</v>
      </c>
      <c r="AF74" s="102"/>
      <c r="AG74" s="104">
        <v>523</v>
      </c>
      <c r="AH74" s="104"/>
      <c r="AI74" s="101" t="s">
        <v>555</v>
      </c>
      <c r="AJ74" s="113">
        <v>2014</v>
      </c>
      <c r="AK74" s="110"/>
      <c r="AL74" s="106">
        <v>42823</v>
      </c>
      <c r="AM74" s="111"/>
      <c r="AN74" s="107">
        <v>42823</v>
      </c>
      <c r="AO74" s="107">
        <v>42823</v>
      </c>
      <c r="AP74" s="107"/>
      <c r="AQ74" s="108" t="s">
        <v>602</v>
      </c>
      <c r="AR74" s="107"/>
      <c r="AS74" s="107"/>
      <c r="AT74" s="108" t="s">
        <v>602</v>
      </c>
      <c r="AU74" s="129">
        <v>43878</v>
      </c>
      <c r="AV74" s="129"/>
      <c r="AW74" s="129">
        <v>43917</v>
      </c>
      <c r="AX74" s="129"/>
      <c r="AY74" s="129"/>
      <c r="AZ74" s="129"/>
      <c r="BA74" s="438" t="s">
        <v>594</v>
      </c>
      <c r="BB74" s="439" t="s">
        <v>678</v>
      </c>
      <c r="BC74" s="110" t="s">
        <v>957</v>
      </c>
      <c r="BD74" s="99" t="str">
        <f t="shared" si="11"/>
        <v>1년 3월</v>
      </c>
      <c r="BE74" s="115" t="s">
        <v>921</v>
      </c>
      <c r="BF74" s="109"/>
      <c r="BG74" s="109" t="str">
        <f>IF(ISNUMBER(#REF!),IF(#REF!&gt;#REF!,1,""),"")</f>
        <v/>
      </c>
      <c r="BH74" s="109">
        <f>IF(ISNUMBER(#REF!),"",1)</f>
        <v>1</v>
      </c>
      <c r="BI74" s="440" t="s">
        <v>919</v>
      </c>
      <c r="BJ74" s="272" t="s">
        <v>920</v>
      </c>
    </row>
    <row r="75" spans="1:63" s="22" customFormat="1" ht="20.100000000000001" customHeight="1">
      <c r="A75" s="147">
        <v>69</v>
      </c>
      <c r="B75" s="149">
        <f t="shared" si="7"/>
        <v>30</v>
      </c>
      <c r="C75" s="99" t="s">
        <v>29</v>
      </c>
      <c r="D75" s="117" t="s">
        <v>338</v>
      </c>
      <c r="E75" s="100" t="s">
        <v>947</v>
      </c>
      <c r="F75" s="100" t="s">
        <v>956</v>
      </c>
      <c r="G75" s="110" t="s">
        <v>952</v>
      </c>
      <c r="H75" s="122">
        <v>35214</v>
      </c>
      <c r="I75" s="250" t="s">
        <v>949</v>
      </c>
      <c r="J75" s="123">
        <v>330</v>
      </c>
      <c r="K75" s="124">
        <f t="shared" si="9"/>
        <v>905</v>
      </c>
      <c r="L75" s="122"/>
      <c r="M75" s="121"/>
      <c r="N75" s="122">
        <v>905</v>
      </c>
      <c r="O75" s="121"/>
      <c r="P75" s="121"/>
      <c r="Q75" s="137"/>
      <c r="R75" s="137"/>
      <c r="S75" s="137"/>
      <c r="T75" s="137"/>
      <c r="U75" s="121"/>
      <c r="V75" s="124" t="s">
        <v>760</v>
      </c>
      <c r="W75" s="121"/>
      <c r="X75" s="121"/>
      <c r="Y75" s="121"/>
      <c r="Z75" s="121"/>
      <c r="AA75" s="124"/>
      <c r="AB75" s="121"/>
      <c r="AC75" s="121"/>
      <c r="AD75" s="121"/>
      <c r="AE75" s="102">
        <v>2.1</v>
      </c>
      <c r="AF75" s="102"/>
      <c r="AG75" s="104">
        <v>330</v>
      </c>
      <c r="AH75" s="104"/>
      <c r="AI75" s="101" t="s">
        <v>555</v>
      </c>
      <c r="AJ75" s="113">
        <v>2015</v>
      </c>
      <c r="AK75" s="110"/>
      <c r="AL75" s="106">
        <v>42821</v>
      </c>
      <c r="AM75" s="111"/>
      <c r="AN75" s="107">
        <v>42821</v>
      </c>
      <c r="AO75" s="107">
        <v>42821</v>
      </c>
      <c r="AP75" s="107"/>
      <c r="AQ75" s="108" t="s">
        <v>602</v>
      </c>
      <c r="AR75" s="107"/>
      <c r="AS75" s="107"/>
      <c r="AT75" s="108" t="s">
        <v>602</v>
      </c>
      <c r="AU75" s="107">
        <v>43829</v>
      </c>
      <c r="AV75" s="107"/>
      <c r="AW75" s="107">
        <v>43819</v>
      </c>
      <c r="AX75" s="107"/>
      <c r="AY75" s="107"/>
      <c r="AZ75" s="107"/>
      <c r="BA75" s="100" t="s">
        <v>594</v>
      </c>
      <c r="BB75" s="439" t="s">
        <v>678</v>
      </c>
      <c r="BC75" s="110" t="s">
        <v>765</v>
      </c>
      <c r="BD75" s="99" t="str">
        <f t="shared" si="11"/>
        <v>1년 6월</v>
      </c>
      <c r="BE75" s="115" t="s">
        <v>921</v>
      </c>
      <c r="BF75" s="109" t="str">
        <f>IF(ISNUMBER(#REF!),IF(#REF!&lt;#REF!,1,""),"")</f>
        <v/>
      </c>
      <c r="BG75" s="109" t="str">
        <f>IF(ISNUMBER(#REF!),IF(#REF!&gt;#REF!,1,""),"")</f>
        <v/>
      </c>
      <c r="BH75" s="109">
        <f>IF(ISNUMBER(#REF!),"",1)</f>
        <v>1</v>
      </c>
      <c r="BI75" s="440" t="s">
        <v>958</v>
      </c>
      <c r="BJ75" s="272" t="s">
        <v>920</v>
      </c>
    </row>
    <row r="76" spans="1:63" s="22" customFormat="1" ht="20.100000000000001" customHeight="1">
      <c r="A76" s="147">
        <v>70</v>
      </c>
      <c r="B76" s="149">
        <f t="shared" si="7"/>
        <v>31</v>
      </c>
      <c r="C76" s="125" t="s">
        <v>29</v>
      </c>
      <c r="D76" s="113" t="s">
        <v>339</v>
      </c>
      <c r="E76" s="113" t="s">
        <v>27</v>
      </c>
      <c r="F76" s="272" t="s">
        <v>425</v>
      </c>
      <c r="G76" s="272" t="s">
        <v>1176</v>
      </c>
      <c r="H76" s="122">
        <v>75063</v>
      </c>
      <c r="I76" s="441">
        <v>1985</v>
      </c>
      <c r="J76" s="122">
        <v>516</v>
      </c>
      <c r="K76" s="124">
        <f t="shared" si="9"/>
        <v>1897</v>
      </c>
      <c r="L76" s="122">
        <v>1176</v>
      </c>
      <c r="M76" s="122">
        <v>436</v>
      </c>
      <c r="N76" s="122">
        <v>190</v>
      </c>
      <c r="O76" s="122">
        <v>57</v>
      </c>
      <c r="P76" s="122">
        <v>38</v>
      </c>
      <c r="Q76" s="203">
        <f>SUM(R76:T76)</f>
        <v>1228</v>
      </c>
      <c r="R76" s="273">
        <v>1015</v>
      </c>
      <c r="S76" s="203"/>
      <c r="T76" s="273">
        <v>213</v>
      </c>
      <c r="U76" s="121">
        <f>SUM(V76:Z76)</f>
        <v>1015</v>
      </c>
      <c r="V76" s="122"/>
      <c r="W76" s="122">
        <v>297</v>
      </c>
      <c r="X76" s="122">
        <v>479</v>
      </c>
      <c r="Y76" s="122">
        <v>239</v>
      </c>
      <c r="Z76" s="122"/>
      <c r="AA76" s="124">
        <f>SUM(AB76:AD76)</f>
        <v>213</v>
      </c>
      <c r="AB76" s="122">
        <v>127</v>
      </c>
      <c r="AC76" s="122">
        <v>86</v>
      </c>
      <c r="AD76" s="122"/>
      <c r="AE76" s="102">
        <v>1.4</v>
      </c>
      <c r="AF76" s="102">
        <v>2.25</v>
      </c>
      <c r="AG76" s="119">
        <v>680</v>
      </c>
      <c r="AH76" s="119"/>
      <c r="AI76" s="113" t="s">
        <v>404</v>
      </c>
      <c r="AJ76" s="113">
        <v>2002</v>
      </c>
      <c r="AK76" s="113">
        <v>2013</v>
      </c>
      <c r="AL76" s="111">
        <v>39051</v>
      </c>
      <c r="AM76" s="111"/>
      <c r="AN76" s="107"/>
      <c r="AO76" s="111">
        <v>38663</v>
      </c>
      <c r="AP76" s="111">
        <v>40728</v>
      </c>
      <c r="AQ76" s="108" t="s">
        <v>851</v>
      </c>
      <c r="AR76" s="108"/>
      <c r="AS76" s="108"/>
      <c r="AT76" s="108" t="s">
        <v>851</v>
      </c>
      <c r="AU76" s="111">
        <v>40745</v>
      </c>
      <c r="AV76" s="111">
        <v>39608</v>
      </c>
      <c r="AW76" s="111">
        <v>40022</v>
      </c>
      <c r="AX76" s="111">
        <v>40865</v>
      </c>
      <c r="AY76" s="111">
        <v>41607</v>
      </c>
      <c r="AZ76" s="111">
        <v>42492</v>
      </c>
      <c r="BA76" s="272" t="s">
        <v>339</v>
      </c>
      <c r="BB76" s="102"/>
      <c r="BC76" s="102"/>
      <c r="BD76" s="274" t="str">
        <f t="shared" si="11"/>
        <v>5년 1월</v>
      </c>
      <c r="BE76" s="206" t="s">
        <v>794</v>
      </c>
      <c r="BF76" s="207" t="str">
        <f>IF(ISNUMBER(#REF!),IF(#REF!&lt;#REF!,1,""),"")</f>
        <v/>
      </c>
      <c r="BG76" s="207" t="str">
        <f>IF(ISNUMBER(#REF!),IF(#REF!&gt;#REF!,1,""),"")</f>
        <v/>
      </c>
      <c r="BH76" s="207">
        <f>IF(ISNUMBER(#REF!),"",1)</f>
        <v>1</v>
      </c>
      <c r="BI76" s="286" t="s">
        <v>1162</v>
      </c>
      <c r="BJ76" s="272" t="s">
        <v>1161</v>
      </c>
    </row>
    <row r="77" spans="1:63" s="22" customFormat="1" ht="20.100000000000001" customHeight="1">
      <c r="A77" s="147">
        <v>71</v>
      </c>
      <c r="B77" s="149">
        <f t="shared" si="7"/>
        <v>32</v>
      </c>
      <c r="C77" s="125" t="s">
        <v>29</v>
      </c>
      <c r="D77" s="113" t="s">
        <v>339</v>
      </c>
      <c r="E77" s="113" t="s">
        <v>27</v>
      </c>
      <c r="F77" s="272" t="s">
        <v>426</v>
      </c>
      <c r="G77" s="272" t="s">
        <v>674</v>
      </c>
      <c r="H77" s="122">
        <v>40239</v>
      </c>
      <c r="I77" s="113">
        <v>1970</v>
      </c>
      <c r="J77" s="122">
        <v>282</v>
      </c>
      <c r="K77" s="124">
        <f t="shared" si="9"/>
        <v>898</v>
      </c>
      <c r="L77" s="122">
        <v>556</v>
      </c>
      <c r="M77" s="122">
        <v>207</v>
      </c>
      <c r="N77" s="122">
        <v>90</v>
      </c>
      <c r="O77" s="122">
        <v>27</v>
      </c>
      <c r="P77" s="122">
        <v>18</v>
      </c>
      <c r="Q77" s="203">
        <f>SUM(R77:T77)</f>
        <v>672</v>
      </c>
      <c r="R77" s="273">
        <v>323</v>
      </c>
      <c r="S77" s="273">
        <v>222</v>
      </c>
      <c r="T77" s="273">
        <v>127</v>
      </c>
      <c r="U77" s="121">
        <f>SUM(V77:Z77)</f>
        <v>545</v>
      </c>
      <c r="V77" s="122"/>
      <c r="W77" s="122">
        <v>187</v>
      </c>
      <c r="X77" s="122">
        <v>288</v>
      </c>
      <c r="Y77" s="122">
        <v>70</v>
      </c>
      <c r="Z77" s="122"/>
      <c r="AA77" s="121">
        <f>SUM(AB77:AD77)</f>
        <v>127</v>
      </c>
      <c r="AB77" s="122">
        <v>62</v>
      </c>
      <c r="AC77" s="122">
        <v>65</v>
      </c>
      <c r="AD77" s="122"/>
      <c r="AE77" s="102">
        <v>1.5</v>
      </c>
      <c r="AF77" s="102">
        <v>2.39</v>
      </c>
      <c r="AG77" s="119">
        <v>330</v>
      </c>
      <c r="AH77" s="119"/>
      <c r="AI77" s="113" t="s">
        <v>404</v>
      </c>
      <c r="AJ77" s="113">
        <v>2003</v>
      </c>
      <c r="AK77" s="113">
        <v>2013</v>
      </c>
      <c r="AL77" s="111">
        <v>39051</v>
      </c>
      <c r="AM77" s="111"/>
      <c r="AN77" s="107"/>
      <c r="AO77" s="111">
        <v>38723</v>
      </c>
      <c r="AP77" s="111">
        <v>40728</v>
      </c>
      <c r="AQ77" s="108" t="s">
        <v>851</v>
      </c>
      <c r="AR77" s="108"/>
      <c r="AS77" s="108"/>
      <c r="AT77" s="108" t="s">
        <v>851</v>
      </c>
      <c r="AU77" s="111">
        <v>40738</v>
      </c>
      <c r="AV77" s="111">
        <v>39507</v>
      </c>
      <c r="AW77" s="111">
        <v>40033</v>
      </c>
      <c r="AX77" s="111">
        <v>40844</v>
      </c>
      <c r="AY77" s="111">
        <v>41639</v>
      </c>
      <c r="AZ77" s="111">
        <v>42492</v>
      </c>
      <c r="BA77" s="272" t="s">
        <v>339</v>
      </c>
      <c r="BB77" s="102"/>
      <c r="BC77" s="102"/>
      <c r="BD77" s="274" t="str">
        <f t="shared" si="11"/>
        <v>5년 1월</v>
      </c>
      <c r="BE77" s="206" t="s">
        <v>794</v>
      </c>
      <c r="BF77" s="207" t="str">
        <f>IF(ISNUMBER(#REF!),IF(#REF!&lt;#REF!,1,""),"")</f>
        <v/>
      </c>
      <c r="BG77" s="207" t="str">
        <f>IF(ISNUMBER(#REF!),IF(#REF!&gt;#REF!,1,""),"")</f>
        <v/>
      </c>
      <c r="BH77" s="207">
        <f>IF(ISNUMBER(#REF!),"",1)</f>
        <v>1</v>
      </c>
      <c r="BI77" s="286" t="s">
        <v>1175</v>
      </c>
      <c r="BJ77" s="272" t="s">
        <v>1161</v>
      </c>
    </row>
    <row r="78" spans="1:63" s="22" customFormat="1" ht="20.100000000000001" customHeight="1">
      <c r="A78" s="147">
        <v>72</v>
      </c>
      <c r="B78" s="149">
        <f t="shared" si="7"/>
        <v>33</v>
      </c>
      <c r="C78" s="99" t="s">
        <v>29</v>
      </c>
      <c r="D78" s="113" t="s">
        <v>339</v>
      </c>
      <c r="E78" s="113" t="s">
        <v>26</v>
      </c>
      <c r="F78" s="113" t="s">
        <v>198</v>
      </c>
      <c r="G78" s="113" t="s">
        <v>515</v>
      </c>
      <c r="H78" s="121">
        <v>17915</v>
      </c>
      <c r="I78" s="116">
        <v>1987</v>
      </c>
      <c r="J78" s="121">
        <v>7</v>
      </c>
      <c r="K78" s="124">
        <f t="shared" si="9"/>
        <v>470</v>
      </c>
      <c r="L78" s="121"/>
      <c r="M78" s="121">
        <v>320</v>
      </c>
      <c r="N78" s="121">
        <v>150</v>
      </c>
      <c r="O78" s="121"/>
      <c r="P78" s="121"/>
      <c r="Q78" s="203">
        <f>SUM(R78:T78)</f>
        <v>503</v>
      </c>
      <c r="R78" s="203">
        <v>307</v>
      </c>
      <c r="S78" s="203">
        <v>196</v>
      </c>
      <c r="T78" s="203"/>
      <c r="U78" s="121">
        <f>SUM(V78:Z78)</f>
        <v>503</v>
      </c>
      <c r="V78" s="121"/>
      <c r="W78" s="121"/>
      <c r="X78" s="121">
        <v>420</v>
      </c>
      <c r="Y78" s="121">
        <v>83</v>
      </c>
      <c r="Z78" s="121"/>
      <c r="AA78" s="124"/>
      <c r="AB78" s="121"/>
      <c r="AC78" s="121"/>
      <c r="AD78" s="121"/>
      <c r="AE78" s="102">
        <v>1.56</v>
      </c>
      <c r="AF78" s="102">
        <v>2.4900000000000002</v>
      </c>
      <c r="AG78" s="104">
        <v>305</v>
      </c>
      <c r="AH78" s="104">
        <v>305</v>
      </c>
      <c r="AI78" s="116" t="s">
        <v>332</v>
      </c>
      <c r="AJ78" s="116">
        <v>2010</v>
      </c>
      <c r="AK78" s="116">
        <v>2018</v>
      </c>
      <c r="AL78" s="111">
        <v>39051</v>
      </c>
      <c r="AM78" s="111">
        <v>40543</v>
      </c>
      <c r="AN78" s="107">
        <v>40026</v>
      </c>
      <c r="AO78" s="107">
        <v>40296</v>
      </c>
      <c r="AP78" s="107">
        <v>41386</v>
      </c>
      <c r="AQ78" s="199" t="s">
        <v>1551</v>
      </c>
      <c r="AR78" s="107"/>
      <c r="AS78" s="107">
        <v>37620</v>
      </c>
      <c r="AT78" s="107">
        <v>37767</v>
      </c>
      <c r="AU78" s="107">
        <v>41046</v>
      </c>
      <c r="AV78" s="107">
        <v>42250</v>
      </c>
      <c r="AW78" s="107">
        <v>42501</v>
      </c>
      <c r="AX78" s="107">
        <v>42524</v>
      </c>
      <c r="AY78" s="107">
        <v>43385</v>
      </c>
      <c r="AZ78" s="107">
        <v>43493</v>
      </c>
      <c r="BA78" s="113" t="s">
        <v>339</v>
      </c>
      <c r="BB78" s="116"/>
      <c r="BC78" s="116"/>
      <c r="BD78" s="274" t="str">
        <f t="shared" si="11"/>
        <v>2년 5월</v>
      </c>
      <c r="BE78" s="206" t="s">
        <v>794</v>
      </c>
      <c r="BF78" s="207" t="str">
        <f>IF(ISNUMBER(#REF!),IF(#REF!&lt;#REF!,1,""),"")</f>
        <v/>
      </c>
      <c r="BG78" s="207" t="str">
        <f>IF(ISNUMBER(#REF!),IF(#REF!&gt;#REF!,1,""),"")</f>
        <v/>
      </c>
      <c r="BH78" s="207">
        <f>IF(ISNUMBER(#REF!),"",1)</f>
        <v>1</v>
      </c>
      <c r="BI78" s="113" t="s">
        <v>1134</v>
      </c>
      <c r="BJ78" s="272" t="s">
        <v>1135</v>
      </c>
    </row>
    <row r="79" spans="1:63" s="24" customFormat="1" ht="20.100000000000001" customHeight="1">
      <c r="A79" s="147">
        <v>73</v>
      </c>
      <c r="B79" s="149">
        <f t="shared" si="7"/>
        <v>34</v>
      </c>
      <c r="C79" s="99" t="s">
        <v>29</v>
      </c>
      <c r="D79" s="113" t="s">
        <v>339</v>
      </c>
      <c r="E79" s="113" t="s">
        <v>26</v>
      </c>
      <c r="F79" s="113" t="s">
        <v>294</v>
      </c>
      <c r="G79" s="113" t="s">
        <v>538</v>
      </c>
      <c r="H79" s="121">
        <v>20124</v>
      </c>
      <c r="I79" s="116">
        <v>1985</v>
      </c>
      <c r="J79" s="121">
        <v>7</v>
      </c>
      <c r="K79" s="124">
        <f t="shared" si="9"/>
        <v>235</v>
      </c>
      <c r="L79" s="121"/>
      <c r="M79" s="121"/>
      <c r="N79" s="121">
        <v>235</v>
      </c>
      <c r="O79" s="121"/>
      <c r="P79" s="121"/>
      <c r="Q79" s="203">
        <f>SUM(R79:T79)</f>
        <v>356</v>
      </c>
      <c r="R79" s="203">
        <v>181</v>
      </c>
      <c r="S79" s="203">
        <v>175</v>
      </c>
      <c r="T79" s="203"/>
      <c r="U79" s="121">
        <f>SUM(V79:Z79)</f>
        <v>356</v>
      </c>
      <c r="V79" s="121"/>
      <c r="W79" s="121"/>
      <c r="X79" s="121">
        <v>356</v>
      </c>
      <c r="Y79" s="121"/>
      <c r="Z79" s="121"/>
      <c r="AA79" s="124"/>
      <c r="AB79" s="121"/>
      <c r="AC79" s="121"/>
      <c r="AD79" s="121"/>
      <c r="AE79" s="102">
        <v>1.1200000000000001</v>
      </c>
      <c r="AF79" s="102">
        <v>2.33</v>
      </c>
      <c r="AG79" s="104">
        <v>234</v>
      </c>
      <c r="AH79" s="104">
        <v>182</v>
      </c>
      <c r="AI79" s="116" t="s">
        <v>332</v>
      </c>
      <c r="AJ79" s="116">
        <v>2007</v>
      </c>
      <c r="AK79" s="116">
        <v>2012</v>
      </c>
      <c r="AL79" s="106" t="s">
        <v>791</v>
      </c>
      <c r="AM79" s="106"/>
      <c r="AN79" s="106"/>
      <c r="AO79" s="107">
        <v>38733</v>
      </c>
      <c r="AP79" s="107">
        <v>40200</v>
      </c>
      <c r="AQ79" s="107"/>
      <c r="AR79" s="107"/>
      <c r="AS79" s="107"/>
      <c r="AT79" s="107">
        <v>37792</v>
      </c>
      <c r="AU79" s="107">
        <v>39258</v>
      </c>
      <c r="AV79" s="107">
        <v>39507</v>
      </c>
      <c r="AW79" s="107">
        <v>39885</v>
      </c>
      <c r="AX79" s="107"/>
      <c r="AY79" s="107">
        <v>41179</v>
      </c>
      <c r="AZ79" s="107">
        <v>41134</v>
      </c>
      <c r="BA79" s="113" t="s">
        <v>339</v>
      </c>
      <c r="BB79" s="116"/>
      <c r="BC79" s="116"/>
      <c r="BD79" s="274" t="str">
        <f t="shared" si="11"/>
        <v>8년 9월</v>
      </c>
      <c r="BE79" s="206" t="s">
        <v>794</v>
      </c>
      <c r="BF79" s="207" t="str">
        <f>IF(ISNUMBER(#REF!),IF(#REF!&lt;#REF!,1,""),"")</f>
        <v/>
      </c>
      <c r="BG79" s="207" t="str">
        <f>IF(ISNUMBER(#REF!),IF(#REF!&gt;#REF!,1,""),"")</f>
        <v/>
      </c>
      <c r="BH79" s="207">
        <f>IF(ISNUMBER(#REF!),"",1)</f>
        <v>1</v>
      </c>
      <c r="BI79" s="113" t="s">
        <v>1134</v>
      </c>
      <c r="BJ79" s="272" t="s">
        <v>1135</v>
      </c>
      <c r="BK79" s="22"/>
    </row>
    <row r="80" spans="1:63" s="24" customFormat="1" ht="20.100000000000001" customHeight="1">
      <c r="A80" s="147">
        <v>74</v>
      </c>
      <c r="B80" s="149">
        <f t="shared" si="7"/>
        <v>35</v>
      </c>
      <c r="C80" s="99" t="s">
        <v>29</v>
      </c>
      <c r="D80" s="113" t="s">
        <v>339</v>
      </c>
      <c r="E80" s="113" t="s">
        <v>26</v>
      </c>
      <c r="F80" s="113" t="s">
        <v>295</v>
      </c>
      <c r="G80" s="113" t="s">
        <v>537</v>
      </c>
      <c r="H80" s="121">
        <v>41139</v>
      </c>
      <c r="I80" s="116">
        <v>1985</v>
      </c>
      <c r="J80" s="121">
        <v>3</v>
      </c>
      <c r="K80" s="124">
        <f t="shared" si="9"/>
        <v>544</v>
      </c>
      <c r="L80" s="121"/>
      <c r="M80" s="121"/>
      <c r="N80" s="121">
        <v>544</v>
      </c>
      <c r="O80" s="121"/>
      <c r="P80" s="121"/>
      <c r="Q80" s="203">
        <f>SUM(R80:T80)</f>
        <v>751</v>
      </c>
      <c r="R80" s="203">
        <v>441</v>
      </c>
      <c r="S80" s="203">
        <v>310</v>
      </c>
      <c r="T80" s="203"/>
      <c r="U80" s="121">
        <f>SUM(V80:Z80)</f>
        <v>751</v>
      </c>
      <c r="V80" s="121"/>
      <c r="W80" s="121"/>
      <c r="X80" s="121">
        <v>751</v>
      </c>
      <c r="Y80" s="121"/>
      <c r="Z80" s="121"/>
      <c r="AA80" s="124"/>
      <c r="AB80" s="121"/>
      <c r="AC80" s="121"/>
      <c r="AD80" s="121"/>
      <c r="AE80" s="102">
        <v>1.1399999999999999</v>
      </c>
      <c r="AF80" s="102">
        <v>2.44</v>
      </c>
      <c r="AG80" s="104">
        <v>547</v>
      </c>
      <c r="AH80" s="104">
        <v>443</v>
      </c>
      <c r="AI80" s="116" t="s">
        <v>332</v>
      </c>
      <c r="AJ80" s="116">
        <v>2007</v>
      </c>
      <c r="AK80" s="116">
        <v>2012</v>
      </c>
      <c r="AL80" s="106" t="s">
        <v>791</v>
      </c>
      <c r="AM80" s="106"/>
      <c r="AN80" s="106"/>
      <c r="AO80" s="107">
        <v>38733</v>
      </c>
      <c r="AP80" s="107">
        <v>40473</v>
      </c>
      <c r="AQ80" s="107"/>
      <c r="AR80" s="107"/>
      <c r="AS80" s="107"/>
      <c r="AT80" s="107">
        <v>37760</v>
      </c>
      <c r="AU80" s="107">
        <v>39301</v>
      </c>
      <c r="AV80" s="107">
        <v>39538</v>
      </c>
      <c r="AW80" s="107">
        <v>40045</v>
      </c>
      <c r="AX80" s="107"/>
      <c r="AY80" s="107">
        <v>41257</v>
      </c>
      <c r="AZ80" s="107">
        <v>41827</v>
      </c>
      <c r="BA80" s="113" t="s">
        <v>339</v>
      </c>
      <c r="BB80" s="116"/>
      <c r="BC80" s="116"/>
      <c r="BD80" s="274" t="str">
        <f t="shared" si="11"/>
        <v>6년 11월</v>
      </c>
      <c r="BE80" s="206" t="s">
        <v>794</v>
      </c>
      <c r="BF80" s="207" t="str">
        <f>IF(ISNUMBER(#REF!),IF(#REF!&lt;#REF!,1,""),"")</f>
        <v/>
      </c>
      <c r="BG80" s="207" t="str">
        <f>IF(ISNUMBER(#REF!),IF(#REF!&gt;#REF!,1,""),"")</f>
        <v/>
      </c>
      <c r="BH80" s="207">
        <f>IF(ISNUMBER(#REF!),"",1)</f>
        <v>1</v>
      </c>
      <c r="BI80" s="113" t="s">
        <v>1134</v>
      </c>
      <c r="BJ80" s="272" t="s">
        <v>1135</v>
      </c>
    </row>
    <row r="81" spans="1:66" s="24" customFormat="1" ht="20.100000000000001" customHeight="1">
      <c r="A81" s="147">
        <v>75</v>
      </c>
      <c r="B81" s="149">
        <f t="shared" si="7"/>
        <v>36</v>
      </c>
      <c r="C81" s="99" t="s">
        <v>29</v>
      </c>
      <c r="D81" s="100" t="s">
        <v>339</v>
      </c>
      <c r="E81" s="100" t="s">
        <v>762</v>
      </c>
      <c r="F81" s="100" t="s">
        <v>292</v>
      </c>
      <c r="G81" s="100" t="s">
        <v>293</v>
      </c>
      <c r="H81" s="121">
        <v>29560</v>
      </c>
      <c r="I81" s="250" t="s">
        <v>30</v>
      </c>
      <c r="J81" s="123">
        <v>221</v>
      </c>
      <c r="K81" s="124">
        <f t="shared" si="9"/>
        <v>712</v>
      </c>
      <c r="L81" s="122"/>
      <c r="M81" s="121"/>
      <c r="N81" s="122">
        <v>712</v>
      </c>
      <c r="O81" s="121"/>
      <c r="P81" s="121"/>
      <c r="Q81" s="137"/>
      <c r="R81" s="137"/>
      <c r="S81" s="137"/>
      <c r="T81" s="137"/>
      <c r="U81" s="121"/>
      <c r="V81" s="121" t="s">
        <v>760</v>
      </c>
      <c r="W81" s="121"/>
      <c r="X81" s="121"/>
      <c r="Y81" s="121"/>
      <c r="Z81" s="121"/>
      <c r="AA81" s="124"/>
      <c r="AB81" s="121"/>
      <c r="AC81" s="121"/>
      <c r="AD81" s="121"/>
      <c r="AE81" s="102">
        <v>2.9</v>
      </c>
      <c r="AF81" s="102">
        <v>2.1</v>
      </c>
      <c r="AG81" s="104">
        <v>238</v>
      </c>
      <c r="AH81" s="104"/>
      <c r="AI81" s="110" t="s">
        <v>555</v>
      </c>
      <c r="AJ81" s="110">
        <v>2004</v>
      </c>
      <c r="AK81" s="110">
        <v>2008</v>
      </c>
      <c r="AL81" s="106" t="s">
        <v>536</v>
      </c>
      <c r="AM81" s="106"/>
      <c r="AN81" s="106"/>
      <c r="AO81" s="107">
        <v>37802</v>
      </c>
      <c r="AP81" s="107">
        <v>38896</v>
      </c>
      <c r="AQ81" s="101" t="s">
        <v>761</v>
      </c>
      <c r="AR81" s="107"/>
      <c r="AS81" s="107"/>
      <c r="AT81" s="101" t="s">
        <v>761</v>
      </c>
      <c r="AU81" s="107">
        <v>38167</v>
      </c>
      <c r="AV81" s="107"/>
      <c r="AW81" s="107">
        <v>38139</v>
      </c>
      <c r="AX81" s="107"/>
      <c r="AY81" s="107">
        <v>39559</v>
      </c>
      <c r="AZ81" s="107"/>
      <c r="BA81" s="100" t="s">
        <v>593</v>
      </c>
      <c r="BB81" s="110" t="s">
        <v>554</v>
      </c>
      <c r="BC81" s="110" t="s">
        <v>759</v>
      </c>
      <c r="BD81" s="99" t="str">
        <f t="shared" si="11"/>
        <v>13년 2월</v>
      </c>
      <c r="BE81" s="115" t="s">
        <v>757</v>
      </c>
      <c r="BF81" s="109" t="str">
        <f>IF(ISNUMBER(#REF!),IF(#REF!&lt;#REF!,1,""),"")</f>
        <v/>
      </c>
      <c r="BG81" s="109" t="str">
        <f>IF(ISNUMBER(#REF!),IF(#REF!&gt;#REF!,1,""),"")</f>
        <v/>
      </c>
      <c r="BH81" s="109">
        <f>IF(ISNUMBER(#REF!),"",1)</f>
        <v>1</v>
      </c>
      <c r="BI81" s="100" t="s">
        <v>919</v>
      </c>
      <c r="BJ81" s="272" t="s">
        <v>920</v>
      </c>
    </row>
    <row r="82" spans="1:66" s="24" customFormat="1" ht="20.100000000000001" customHeight="1">
      <c r="A82" s="147">
        <v>76</v>
      </c>
      <c r="B82" s="149">
        <f t="shared" si="7"/>
        <v>37</v>
      </c>
      <c r="C82" s="99" t="s">
        <v>29</v>
      </c>
      <c r="D82" s="100" t="s">
        <v>339</v>
      </c>
      <c r="E82" s="100" t="s">
        <v>762</v>
      </c>
      <c r="F82" s="100" t="s">
        <v>266</v>
      </c>
      <c r="G82" s="110" t="s">
        <v>267</v>
      </c>
      <c r="H82" s="122">
        <v>183209</v>
      </c>
      <c r="I82" s="250" t="s">
        <v>31</v>
      </c>
      <c r="J82" s="123">
        <v>1082</v>
      </c>
      <c r="K82" s="124">
        <f t="shared" si="9"/>
        <v>7669</v>
      </c>
      <c r="L82" s="122"/>
      <c r="M82" s="121"/>
      <c r="N82" s="122">
        <v>7669</v>
      </c>
      <c r="O82" s="121"/>
      <c r="P82" s="121"/>
      <c r="Q82" s="137"/>
      <c r="R82" s="137"/>
      <c r="S82" s="137"/>
      <c r="T82" s="137"/>
      <c r="U82" s="121"/>
      <c r="V82" s="121" t="s">
        <v>760</v>
      </c>
      <c r="W82" s="121"/>
      <c r="X82" s="121"/>
      <c r="Y82" s="121"/>
      <c r="Z82" s="121"/>
      <c r="AA82" s="124"/>
      <c r="AB82" s="121"/>
      <c r="AC82" s="121"/>
      <c r="AD82" s="121"/>
      <c r="AE82" s="102" t="s">
        <v>767</v>
      </c>
      <c r="AF82" s="102">
        <v>2.1</v>
      </c>
      <c r="AG82" s="104">
        <v>2973</v>
      </c>
      <c r="AH82" s="104"/>
      <c r="AI82" s="110" t="s">
        <v>768</v>
      </c>
      <c r="AJ82" s="110">
        <v>2006</v>
      </c>
      <c r="AK82" s="110">
        <v>2015</v>
      </c>
      <c r="AL82" s="111">
        <v>39051</v>
      </c>
      <c r="AM82" s="111"/>
      <c r="AN82" s="107"/>
      <c r="AO82" s="107">
        <v>39384</v>
      </c>
      <c r="AP82" s="107">
        <v>42338</v>
      </c>
      <c r="AQ82" s="110" t="s">
        <v>769</v>
      </c>
      <c r="AR82" s="107"/>
      <c r="AS82" s="107"/>
      <c r="AT82" s="110" t="s">
        <v>769</v>
      </c>
      <c r="AU82" s="107">
        <v>39979</v>
      </c>
      <c r="AV82" s="107"/>
      <c r="AW82" s="107">
        <v>41109</v>
      </c>
      <c r="AX82" s="107"/>
      <c r="AY82" s="107">
        <v>42338</v>
      </c>
      <c r="AZ82" s="107"/>
      <c r="BA82" s="114" t="s">
        <v>593</v>
      </c>
      <c r="BB82" s="110" t="s">
        <v>763</v>
      </c>
      <c r="BC82" s="110" t="s">
        <v>764</v>
      </c>
      <c r="BD82" s="99" t="str">
        <f t="shared" si="11"/>
        <v>5년 7월</v>
      </c>
      <c r="BE82" s="115" t="s">
        <v>757</v>
      </c>
      <c r="BF82" s="109" t="str">
        <f>IF(ISNUMBER(#REF!),IF(#REF!&lt;#REF!,1,""),"")</f>
        <v/>
      </c>
      <c r="BG82" s="109" t="str">
        <f>IF(ISNUMBER(#REF!),IF(#REF!&gt;#REF!,1,""),"")</f>
        <v/>
      </c>
      <c r="BH82" s="109">
        <f>IF(ISNUMBER(#REF!),"",1)</f>
        <v>1</v>
      </c>
      <c r="BI82" s="100" t="s">
        <v>919</v>
      </c>
      <c r="BJ82" s="272" t="s">
        <v>920</v>
      </c>
    </row>
    <row r="83" spans="1:66" s="22" customFormat="1" ht="20.100000000000001" customHeight="1">
      <c r="A83" s="147">
        <v>77</v>
      </c>
      <c r="B83" s="149">
        <f t="shared" si="7"/>
        <v>38</v>
      </c>
      <c r="C83" s="99" t="s">
        <v>29</v>
      </c>
      <c r="D83" s="100" t="s">
        <v>339</v>
      </c>
      <c r="E83" s="100" t="s">
        <v>660</v>
      </c>
      <c r="F83" s="100" t="s">
        <v>101</v>
      </c>
      <c r="G83" s="100" t="s">
        <v>766</v>
      </c>
      <c r="H83" s="124">
        <v>49265</v>
      </c>
      <c r="I83" s="110">
        <v>1990</v>
      </c>
      <c r="J83" s="124">
        <v>120</v>
      </c>
      <c r="K83" s="124">
        <f t="shared" si="9"/>
        <v>746</v>
      </c>
      <c r="L83" s="124">
        <v>746</v>
      </c>
      <c r="M83" s="132" t="s">
        <v>677</v>
      </c>
      <c r="N83" s="124"/>
      <c r="O83" s="124"/>
      <c r="P83" s="124"/>
      <c r="Q83" s="137"/>
      <c r="R83" s="137"/>
      <c r="S83" s="137"/>
      <c r="T83" s="137"/>
      <c r="U83" s="121"/>
      <c r="V83" s="124" t="s">
        <v>760</v>
      </c>
      <c r="W83" s="124"/>
      <c r="X83" s="124"/>
      <c r="Y83" s="124"/>
      <c r="Z83" s="124"/>
      <c r="AA83" s="124"/>
      <c r="AB83" s="124"/>
      <c r="AC83" s="124"/>
      <c r="AD83" s="124"/>
      <c r="AE83" s="103">
        <v>2.1</v>
      </c>
      <c r="AF83" s="103"/>
      <c r="AG83" s="105">
        <v>513</v>
      </c>
      <c r="AH83" s="105"/>
      <c r="AI83" s="101" t="s">
        <v>555</v>
      </c>
      <c r="AJ83" s="101">
        <v>2015</v>
      </c>
      <c r="AK83" s="101">
        <v>2018</v>
      </c>
      <c r="AL83" s="106">
        <v>42177</v>
      </c>
      <c r="AM83" s="106"/>
      <c r="AN83" s="108">
        <v>42177</v>
      </c>
      <c r="AO83" s="108">
        <v>42177</v>
      </c>
      <c r="AP83" s="108"/>
      <c r="AQ83" s="108" t="s">
        <v>602</v>
      </c>
      <c r="AR83" s="108"/>
      <c r="AS83" s="108"/>
      <c r="AT83" s="108" t="s">
        <v>602</v>
      </c>
      <c r="AU83" s="108">
        <v>42758</v>
      </c>
      <c r="AV83" s="108"/>
      <c r="AW83" s="108">
        <v>42731</v>
      </c>
      <c r="AX83" s="108"/>
      <c r="AY83" s="108">
        <v>43458</v>
      </c>
      <c r="AZ83" s="108"/>
      <c r="BA83" s="272" t="s">
        <v>593</v>
      </c>
      <c r="BB83" s="383" t="s">
        <v>678</v>
      </c>
      <c r="BC83" s="101" t="s">
        <v>765</v>
      </c>
      <c r="BD83" s="99" t="str">
        <f t="shared" si="11"/>
        <v>2년 6월</v>
      </c>
      <c r="BE83" s="115" t="s">
        <v>921</v>
      </c>
      <c r="BF83" s="109" t="str">
        <f>IF(ISNUMBER(#REF!),IF(#REF!&lt;#REF!,1,""),"")</f>
        <v/>
      </c>
      <c r="BG83" s="109" t="str">
        <f>IF(ISNUMBER(#REF!),IF(#REF!&gt;#REF!,1,""),"")</f>
        <v/>
      </c>
      <c r="BH83" s="109">
        <f>IF(ISNUMBER(#REF!),"",1)</f>
        <v>1</v>
      </c>
      <c r="BI83" s="100" t="s">
        <v>919</v>
      </c>
      <c r="BJ83" s="272" t="s">
        <v>920</v>
      </c>
    </row>
    <row r="84" spans="1:66" s="22" customFormat="1" ht="20.100000000000001" customHeight="1">
      <c r="A84" s="147">
        <v>78</v>
      </c>
      <c r="B84" s="148">
        <v>1</v>
      </c>
      <c r="C84" s="99" t="s">
        <v>46</v>
      </c>
      <c r="D84" s="202" t="s">
        <v>662</v>
      </c>
      <c r="E84" s="163" t="s">
        <v>27</v>
      </c>
      <c r="F84" s="163" t="s">
        <v>1331</v>
      </c>
      <c r="G84" s="163" t="s">
        <v>1332</v>
      </c>
      <c r="H84" s="164">
        <v>16000</v>
      </c>
      <c r="I84" s="171">
        <v>1986</v>
      </c>
      <c r="J84" s="164">
        <v>34</v>
      </c>
      <c r="K84" s="164">
        <f t="shared" si="9"/>
        <v>145</v>
      </c>
      <c r="L84" s="164">
        <v>145</v>
      </c>
      <c r="M84" s="164"/>
      <c r="N84" s="164"/>
      <c r="O84" s="164"/>
      <c r="P84" s="164"/>
      <c r="Q84" s="166"/>
      <c r="R84" s="166"/>
      <c r="S84" s="166"/>
      <c r="T84" s="166"/>
      <c r="U84" s="165"/>
      <c r="V84" s="164"/>
      <c r="W84" s="164"/>
      <c r="X84" s="164"/>
      <c r="Y84" s="164"/>
      <c r="Z84" s="164"/>
      <c r="AA84" s="164"/>
      <c r="AB84" s="164"/>
      <c r="AC84" s="164"/>
      <c r="AD84" s="164"/>
      <c r="AE84" s="168">
        <v>2.4</v>
      </c>
      <c r="AF84" s="168" t="s">
        <v>360</v>
      </c>
      <c r="AG84" s="169">
        <v>145</v>
      </c>
      <c r="AH84" s="170"/>
      <c r="AI84" s="171"/>
      <c r="AJ84" s="171"/>
      <c r="AK84" s="171"/>
      <c r="AL84" s="172">
        <v>39104</v>
      </c>
      <c r="AM84" s="172">
        <v>42369</v>
      </c>
      <c r="AN84" s="173"/>
      <c r="AO84" s="173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200" t="s">
        <v>35</v>
      </c>
      <c r="BB84" s="171"/>
      <c r="BC84" s="171"/>
      <c r="BD84" s="247" t="str">
        <f t="shared" si="11"/>
        <v>14년 5월</v>
      </c>
      <c r="BE84" s="175">
        <f t="shared" ref="BE84:BE116" si="12">MAX(AM84,DATE(2012,2,1))+(3*365)</f>
        <v>43464</v>
      </c>
      <c r="BF84" s="176" t="str">
        <f>IF(ISNUMBER(#REF!),IF(#REF!&lt;#REF!,1,""),"")</f>
        <v/>
      </c>
      <c r="BG84" s="176" t="str">
        <f>IF(ISNUMBER(#REF!),IF(#REF!&gt;#REF!,1,""),"")</f>
        <v/>
      </c>
      <c r="BH84" s="176">
        <f>IF(ISNUMBER(#REF!),"",1)</f>
        <v>1</v>
      </c>
      <c r="BI84" s="200" t="s">
        <v>1333</v>
      </c>
      <c r="BJ84" s="428"/>
    </row>
    <row r="85" spans="1:66" s="22" customFormat="1" ht="20.100000000000001" customHeight="1">
      <c r="A85" s="147">
        <v>79</v>
      </c>
      <c r="B85" s="149">
        <f t="shared" ref="B85:B132" si="13">B84+1</f>
        <v>2</v>
      </c>
      <c r="C85" s="99" t="s">
        <v>46</v>
      </c>
      <c r="D85" s="202" t="s">
        <v>662</v>
      </c>
      <c r="E85" s="163" t="s">
        <v>27</v>
      </c>
      <c r="F85" s="163" t="s">
        <v>1334</v>
      </c>
      <c r="G85" s="163" t="s">
        <v>1335</v>
      </c>
      <c r="H85" s="164">
        <v>16000</v>
      </c>
      <c r="I85" s="171">
        <v>1986</v>
      </c>
      <c r="J85" s="164">
        <v>32</v>
      </c>
      <c r="K85" s="164">
        <f t="shared" si="9"/>
        <v>53</v>
      </c>
      <c r="L85" s="164">
        <v>53</v>
      </c>
      <c r="M85" s="164"/>
      <c r="N85" s="164"/>
      <c r="O85" s="164"/>
      <c r="P85" s="164"/>
      <c r="Q85" s="166"/>
      <c r="R85" s="166"/>
      <c r="S85" s="166"/>
      <c r="T85" s="166"/>
      <c r="U85" s="165"/>
      <c r="V85" s="164"/>
      <c r="W85" s="164"/>
      <c r="X85" s="164"/>
      <c r="Y85" s="164"/>
      <c r="Z85" s="164"/>
      <c r="AA85" s="164"/>
      <c r="AB85" s="164"/>
      <c r="AC85" s="164"/>
      <c r="AD85" s="164"/>
      <c r="AE85" s="168">
        <v>2.4</v>
      </c>
      <c r="AF85" s="168" t="s">
        <v>360</v>
      </c>
      <c r="AG85" s="169">
        <v>53</v>
      </c>
      <c r="AH85" s="170"/>
      <c r="AI85" s="171"/>
      <c r="AJ85" s="171"/>
      <c r="AK85" s="171"/>
      <c r="AL85" s="172">
        <v>39104</v>
      </c>
      <c r="AM85" s="172">
        <v>42369</v>
      </c>
      <c r="AN85" s="173"/>
      <c r="AO85" s="173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200" t="s">
        <v>35</v>
      </c>
      <c r="BB85" s="171"/>
      <c r="BC85" s="171"/>
      <c r="BD85" s="247" t="str">
        <f t="shared" si="11"/>
        <v>14년 5월</v>
      </c>
      <c r="BE85" s="175">
        <f t="shared" si="12"/>
        <v>43464</v>
      </c>
      <c r="BF85" s="176" t="str">
        <f>IF(ISNUMBER(#REF!),IF(#REF!&lt;#REF!,1,""),"")</f>
        <v/>
      </c>
      <c r="BG85" s="176" t="str">
        <f>IF(ISNUMBER(#REF!),IF(#REF!&gt;#REF!,1,""),"")</f>
        <v/>
      </c>
      <c r="BH85" s="176">
        <f>IF(ISNUMBER(#REF!),"",1)</f>
        <v>1</v>
      </c>
      <c r="BI85" s="200" t="s">
        <v>1333</v>
      </c>
      <c r="BJ85" s="428"/>
      <c r="BK85" s="24"/>
    </row>
    <row r="86" spans="1:66" s="24" customFormat="1" ht="20.100000000000001" customHeight="1">
      <c r="A86" s="147">
        <v>80</v>
      </c>
      <c r="B86" s="149">
        <f t="shared" si="13"/>
        <v>3</v>
      </c>
      <c r="C86" s="99" t="s">
        <v>46</v>
      </c>
      <c r="D86" s="202" t="s">
        <v>662</v>
      </c>
      <c r="E86" s="163" t="s">
        <v>27</v>
      </c>
      <c r="F86" s="163" t="s">
        <v>1336</v>
      </c>
      <c r="G86" s="163" t="s">
        <v>1337</v>
      </c>
      <c r="H86" s="165">
        <v>40489</v>
      </c>
      <c r="I86" s="180">
        <v>1986</v>
      </c>
      <c r="J86" s="165">
        <v>119</v>
      </c>
      <c r="K86" s="164">
        <f t="shared" si="9"/>
        <v>562</v>
      </c>
      <c r="L86" s="165">
        <v>562</v>
      </c>
      <c r="M86" s="165"/>
      <c r="N86" s="165"/>
      <c r="O86" s="165"/>
      <c r="P86" s="165"/>
      <c r="Q86" s="166"/>
      <c r="R86" s="166"/>
      <c r="S86" s="166"/>
      <c r="T86" s="166"/>
      <c r="U86" s="165"/>
      <c r="V86" s="165"/>
      <c r="W86" s="165"/>
      <c r="X86" s="165"/>
      <c r="Y86" s="165"/>
      <c r="Z86" s="165"/>
      <c r="AA86" s="164"/>
      <c r="AB86" s="165"/>
      <c r="AC86" s="165"/>
      <c r="AD86" s="165"/>
      <c r="AE86" s="168">
        <v>2.4</v>
      </c>
      <c r="AF86" s="168" t="s">
        <v>601</v>
      </c>
      <c r="AG86" s="169">
        <v>562</v>
      </c>
      <c r="AH86" s="169"/>
      <c r="AI86" s="180"/>
      <c r="AJ86" s="180"/>
      <c r="AK86" s="180"/>
      <c r="AL86" s="185">
        <v>40567</v>
      </c>
      <c r="AM86" s="185">
        <v>42369</v>
      </c>
      <c r="AN86" s="173"/>
      <c r="AO86" s="181"/>
      <c r="AP86" s="181"/>
      <c r="AQ86" s="181"/>
      <c r="AR86" s="181"/>
      <c r="AS86" s="181"/>
      <c r="AT86" s="173"/>
      <c r="AU86" s="173"/>
      <c r="AV86" s="173"/>
      <c r="AW86" s="181"/>
      <c r="AX86" s="181"/>
      <c r="AY86" s="181"/>
      <c r="AZ86" s="181"/>
      <c r="BA86" s="200" t="s">
        <v>35</v>
      </c>
      <c r="BB86" s="180"/>
      <c r="BC86" s="180"/>
      <c r="BD86" s="247" t="str">
        <f t="shared" si="11"/>
        <v>10년 5월</v>
      </c>
      <c r="BE86" s="175">
        <f t="shared" si="12"/>
        <v>43464</v>
      </c>
      <c r="BF86" s="176" t="str">
        <f>IF(ISNUMBER(#REF!),IF(#REF!&lt;#REF!,1,""),"")</f>
        <v/>
      </c>
      <c r="BG86" s="176" t="str">
        <f>IF(ISNUMBER(#REF!),IF(#REF!&gt;#REF!,1,""),"")</f>
        <v/>
      </c>
      <c r="BH86" s="176">
        <f>IF(ISNUMBER(#REF!),"",1)</f>
        <v>1</v>
      </c>
      <c r="BI86" s="200" t="s">
        <v>1333</v>
      </c>
      <c r="BJ86" s="428"/>
    </row>
    <row r="87" spans="1:66" s="393" customFormat="1" ht="20.100000000000001" customHeight="1">
      <c r="A87" s="147">
        <v>81</v>
      </c>
      <c r="B87" s="149">
        <f t="shared" si="13"/>
        <v>4</v>
      </c>
      <c r="C87" s="274" t="s">
        <v>46</v>
      </c>
      <c r="D87" s="275" t="s">
        <v>662</v>
      </c>
      <c r="E87" s="163" t="s">
        <v>1394</v>
      </c>
      <c r="F87" s="163" t="s">
        <v>1395</v>
      </c>
      <c r="G87" s="163" t="s">
        <v>1396</v>
      </c>
      <c r="H87" s="165">
        <v>46700</v>
      </c>
      <c r="I87" s="180"/>
      <c r="J87" s="165"/>
      <c r="K87" s="164"/>
      <c r="L87" s="165"/>
      <c r="M87" s="165"/>
      <c r="N87" s="165"/>
      <c r="O87" s="165"/>
      <c r="P87" s="165"/>
      <c r="Q87" s="166"/>
      <c r="R87" s="166"/>
      <c r="S87" s="166"/>
      <c r="T87" s="166"/>
      <c r="U87" s="165"/>
      <c r="V87" s="165"/>
      <c r="W87" s="165"/>
      <c r="X87" s="165"/>
      <c r="Y87" s="165"/>
      <c r="Z87" s="165"/>
      <c r="AA87" s="164"/>
      <c r="AB87" s="165"/>
      <c r="AC87" s="165"/>
      <c r="AD87" s="165"/>
      <c r="AE87" s="168">
        <v>2.2999999999999998</v>
      </c>
      <c r="AF87" s="168"/>
      <c r="AG87" s="169"/>
      <c r="AH87" s="169"/>
      <c r="AI87" s="180"/>
      <c r="AJ87" s="180"/>
      <c r="AK87" s="180"/>
      <c r="AL87" s="157">
        <v>44270</v>
      </c>
      <c r="AM87" s="157">
        <v>45657</v>
      </c>
      <c r="AN87" s="173"/>
      <c r="AO87" s="181"/>
      <c r="AP87" s="181"/>
      <c r="AQ87" s="181"/>
      <c r="AR87" s="181"/>
      <c r="AS87" s="181"/>
      <c r="AT87" s="173"/>
      <c r="AU87" s="173"/>
      <c r="AV87" s="173"/>
      <c r="AW87" s="181"/>
      <c r="AX87" s="181"/>
      <c r="AY87" s="181"/>
      <c r="AZ87" s="181"/>
      <c r="BA87" s="200" t="s">
        <v>35</v>
      </c>
      <c r="BB87" s="180"/>
      <c r="BC87" s="180"/>
      <c r="BD87" s="247" t="s">
        <v>1379</v>
      </c>
      <c r="BE87" s="175">
        <f t="shared" si="12"/>
        <v>46752</v>
      </c>
      <c r="BF87" s="176" t="str">
        <f>IF(ISNUMBER(#REF!),IF(#REF!&lt;#REF!,1,""),"")</f>
        <v/>
      </c>
      <c r="BG87" s="176" t="str">
        <f>IF(ISNUMBER(#REF!),IF(#REF!&gt;#REF!,1,""),"")</f>
        <v/>
      </c>
      <c r="BH87" s="176">
        <f>IF(ISNUMBER(#REF!),"",1)</f>
        <v>1</v>
      </c>
      <c r="BI87" s="200" t="s">
        <v>1333</v>
      </c>
      <c r="BJ87" s="428"/>
      <c r="BL87" s="394"/>
      <c r="BM87" s="394"/>
      <c r="BN87" s="394"/>
    </row>
    <row r="88" spans="1:66" s="393" customFormat="1" ht="20.100000000000001" customHeight="1">
      <c r="A88" s="147">
        <v>82</v>
      </c>
      <c r="B88" s="149">
        <f t="shared" si="13"/>
        <v>5</v>
      </c>
      <c r="C88" s="274" t="s">
        <v>46</v>
      </c>
      <c r="D88" s="275" t="s">
        <v>662</v>
      </c>
      <c r="E88" s="163" t="s">
        <v>1394</v>
      </c>
      <c r="F88" s="163" t="s">
        <v>1397</v>
      </c>
      <c r="G88" s="163" t="s">
        <v>1398</v>
      </c>
      <c r="H88" s="165">
        <v>25400</v>
      </c>
      <c r="I88" s="180"/>
      <c r="J88" s="165"/>
      <c r="K88" s="164"/>
      <c r="L88" s="165"/>
      <c r="M88" s="165"/>
      <c r="N88" s="165"/>
      <c r="O88" s="165"/>
      <c r="P88" s="165"/>
      <c r="Q88" s="166"/>
      <c r="R88" s="166"/>
      <c r="S88" s="166"/>
      <c r="T88" s="166"/>
      <c r="U88" s="165"/>
      <c r="V88" s="165"/>
      <c r="W88" s="165"/>
      <c r="X88" s="165"/>
      <c r="Y88" s="165"/>
      <c r="Z88" s="165"/>
      <c r="AA88" s="164"/>
      <c r="AB88" s="165"/>
      <c r="AC88" s="165"/>
      <c r="AD88" s="165"/>
      <c r="AE88" s="168">
        <v>2.2999999999999998</v>
      </c>
      <c r="AF88" s="168"/>
      <c r="AG88" s="169"/>
      <c r="AH88" s="169"/>
      <c r="AI88" s="180"/>
      <c r="AJ88" s="180"/>
      <c r="AK88" s="180"/>
      <c r="AL88" s="157">
        <v>44270</v>
      </c>
      <c r="AM88" s="157">
        <v>46022</v>
      </c>
      <c r="AN88" s="173"/>
      <c r="AO88" s="181"/>
      <c r="AP88" s="181"/>
      <c r="AQ88" s="181"/>
      <c r="AR88" s="181"/>
      <c r="AS88" s="181"/>
      <c r="AT88" s="173"/>
      <c r="AU88" s="173"/>
      <c r="AV88" s="173"/>
      <c r="AW88" s="181"/>
      <c r="AX88" s="181"/>
      <c r="AY88" s="181"/>
      <c r="AZ88" s="181"/>
      <c r="BA88" s="200" t="s">
        <v>35</v>
      </c>
      <c r="BB88" s="180"/>
      <c r="BC88" s="180"/>
      <c r="BD88" s="247" t="s">
        <v>1379</v>
      </c>
      <c r="BE88" s="175">
        <f t="shared" si="12"/>
        <v>47117</v>
      </c>
      <c r="BF88" s="176" t="str">
        <f>IF(ISNUMBER(#REF!),IF(#REF!&lt;#REF!,1,""),"")</f>
        <v/>
      </c>
      <c r="BG88" s="176" t="str">
        <f>IF(ISNUMBER(#REF!),IF(#REF!&gt;#REF!,1,""),"")</f>
        <v/>
      </c>
      <c r="BH88" s="176">
        <f>IF(ISNUMBER(#REF!),"",1)</f>
        <v>1</v>
      </c>
      <c r="BI88" s="200" t="s">
        <v>1333</v>
      </c>
      <c r="BJ88" s="428"/>
      <c r="BL88" s="394"/>
      <c r="BM88" s="394"/>
      <c r="BN88" s="394"/>
    </row>
    <row r="89" spans="1:66" s="393" customFormat="1" ht="20.100000000000001" customHeight="1">
      <c r="A89" s="147">
        <v>83</v>
      </c>
      <c r="B89" s="149">
        <f t="shared" si="13"/>
        <v>6</v>
      </c>
      <c r="C89" s="274" t="s">
        <v>46</v>
      </c>
      <c r="D89" s="275" t="s">
        <v>662</v>
      </c>
      <c r="E89" s="163" t="s">
        <v>1394</v>
      </c>
      <c r="F89" s="163" t="s">
        <v>1399</v>
      </c>
      <c r="G89" s="163" t="s">
        <v>1400</v>
      </c>
      <c r="H89" s="165">
        <v>40900</v>
      </c>
      <c r="I89" s="180"/>
      <c r="J89" s="165"/>
      <c r="K89" s="164"/>
      <c r="L89" s="165"/>
      <c r="M89" s="165"/>
      <c r="N89" s="165"/>
      <c r="O89" s="165"/>
      <c r="P89" s="165"/>
      <c r="Q89" s="166"/>
      <c r="R89" s="166"/>
      <c r="S89" s="166"/>
      <c r="T89" s="166"/>
      <c r="U89" s="165"/>
      <c r="V89" s="165"/>
      <c r="W89" s="165"/>
      <c r="X89" s="165"/>
      <c r="Y89" s="165"/>
      <c r="Z89" s="165"/>
      <c r="AA89" s="164"/>
      <c r="AB89" s="165"/>
      <c r="AC89" s="165"/>
      <c r="AD89" s="165"/>
      <c r="AE89" s="168">
        <v>2.2999999999999998</v>
      </c>
      <c r="AF89" s="168"/>
      <c r="AG89" s="169"/>
      <c r="AH89" s="169"/>
      <c r="AI89" s="180"/>
      <c r="AJ89" s="180"/>
      <c r="AK89" s="180"/>
      <c r="AL89" s="157">
        <v>44270</v>
      </c>
      <c r="AM89" s="157">
        <v>46022</v>
      </c>
      <c r="AN89" s="173"/>
      <c r="AO89" s="181"/>
      <c r="AP89" s="181"/>
      <c r="AQ89" s="181"/>
      <c r="AR89" s="181"/>
      <c r="AS89" s="181"/>
      <c r="AT89" s="173"/>
      <c r="AU89" s="173"/>
      <c r="AV89" s="173"/>
      <c r="AW89" s="181"/>
      <c r="AX89" s="181"/>
      <c r="AY89" s="181"/>
      <c r="AZ89" s="181"/>
      <c r="BA89" s="200" t="s">
        <v>35</v>
      </c>
      <c r="BB89" s="180"/>
      <c r="BC89" s="180"/>
      <c r="BD89" s="247" t="s">
        <v>1379</v>
      </c>
      <c r="BE89" s="175">
        <f t="shared" si="12"/>
        <v>47117</v>
      </c>
      <c r="BF89" s="176" t="str">
        <f>IF(ISNUMBER(#REF!),IF(#REF!&lt;#REF!,1,""),"")</f>
        <v/>
      </c>
      <c r="BG89" s="176" t="str">
        <f>IF(ISNUMBER(#REF!),IF(#REF!&gt;#REF!,1,""),"")</f>
        <v/>
      </c>
      <c r="BH89" s="176">
        <f>IF(ISNUMBER(#REF!),"",1)</f>
        <v>1</v>
      </c>
      <c r="BI89" s="200" t="s">
        <v>1333</v>
      </c>
      <c r="BJ89" s="428"/>
      <c r="BL89" s="394"/>
      <c r="BM89" s="394"/>
      <c r="BN89" s="394"/>
    </row>
    <row r="90" spans="1:66" s="393" customFormat="1" ht="20.100000000000001" customHeight="1">
      <c r="A90" s="147">
        <v>84</v>
      </c>
      <c r="B90" s="149">
        <f t="shared" si="13"/>
        <v>7</v>
      </c>
      <c r="C90" s="274" t="s">
        <v>46</v>
      </c>
      <c r="D90" s="275" t="s">
        <v>662</v>
      </c>
      <c r="E90" s="163" t="s">
        <v>1394</v>
      </c>
      <c r="F90" s="163" t="s">
        <v>1401</v>
      </c>
      <c r="G90" s="163" t="s">
        <v>1402</v>
      </c>
      <c r="H90" s="165">
        <v>20100</v>
      </c>
      <c r="I90" s="180"/>
      <c r="J90" s="165"/>
      <c r="K90" s="164"/>
      <c r="L90" s="165"/>
      <c r="M90" s="165"/>
      <c r="N90" s="165"/>
      <c r="O90" s="165"/>
      <c r="P90" s="165"/>
      <c r="Q90" s="166"/>
      <c r="R90" s="166"/>
      <c r="S90" s="166"/>
      <c r="T90" s="166"/>
      <c r="U90" s="165"/>
      <c r="V90" s="165"/>
      <c r="W90" s="165"/>
      <c r="X90" s="165"/>
      <c r="Y90" s="165"/>
      <c r="Z90" s="165"/>
      <c r="AA90" s="164"/>
      <c r="AB90" s="165"/>
      <c r="AC90" s="165"/>
      <c r="AD90" s="165"/>
      <c r="AE90" s="168">
        <v>2.4</v>
      </c>
      <c r="AF90" s="168"/>
      <c r="AG90" s="169"/>
      <c r="AH90" s="169"/>
      <c r="AI90" s="180"/>
      <c r="AJ90" s="180"/>
      <c r="AK90" s="180"/>
      <c r="AL90" s="157">
        <v>44270</v>
      </c>
      <c r="AM90" s="157">
        <v>46022</v>
      </c>
      <c r="AN90" s="173"/>
      <c r="AO90" s="181"/>
      <c r="AP90" s="181"/>
      <c r="AQ90" s="181"/>
      <c r="AR90" s="181"/>
      <c r="AS90" s="181"/>
      <c r="AT90" s="173"/>
      <c r="AU90" s="173"/>
      <c r="AV90" s="173"/>
      <c r="AW90" s="181"/>
      <c r="AX90" s="181"/>
      <c r="AY90" s="181"/>
      <c r="AZ90" s="181"/>
      <c r="BA90" s="200" t="s">
        <v>35</v>
      </c>
      <c r="BB90" s="180"/>
      <c r="BC90" s="180"/>
      <c r="BD90" s="247" t="s">
        <v>1379</v>
      </c>
      <c r="BE90" s="175">
        <f t="shared" si="12"/>
        <v>47117</v>
      </c>
      <c r="BF90" s="176" t="str">
        <f>IF(ISNUMBER(#REF!),IF(#REF!&lt;#REF!,1,""),"")</f>
        <v/>
      </c>
      <c r="BG90" s="176" t="str">
        <f>IF(ISNUMBER(#REF!),IF(#REF!&gt;#REF!,1,""),"")</f>
        <v/>
      </c>
      <c r="BH90" s="176">
        <f>IF(ISNUMBER(#REF!),"",1)</f>
        <v>1</v>
      </c>
      <c r="BI90" s="200" t="s">
        <v>1333</v>
      </c>
      <c r="BJ90" s="428"/>
      <c r="BL90" s="394"/>
      <c r="BM90" s="394"/>
      <c r="BN90" s="394"/>
    </row>
    <row r="91" spans="1:66" s="393" customFormat="1" ht="20.100000000000001" customHeight="1">
      <c r="A91" s="147">
        <v>85</v>
      </c>
      <c r="B91" s="149">
        <f t="shared" si="13"/>
        <v>8</v>
      </c>
      <c r="C91" s="274" t="s">
        <v>46</v>
      </c>
      <c r="D91" s="275" t="s">
        <v>662</v>
      </c>
      <c r="E91" s="163" t="s">
        <v>1403</v>
      </c>
      <c r="F91" s="163" t="s">
        <v>1404</v>
      </c>
      <c r="G91" s="163" t="s">
        <v>1405</v>
      </c>
      <c r="H91" s="165">
        <v>10230</v>
      </c>
      <c r="I91" s="180">
        <v>1985</v>
      </c>
      <c r="J91" s="165">
        <v>4</v>
      </c>
      <c r="K91" s="164"/>
      <c r="L91" s="165"/>
      <c r="M91" s="165"/>
      <c r="N91" s="165"/>
      <c r="O91" s="165"/>
      <c r="P91" s="165"/>
      <c r="Q91" s="166"/>
      <c r="R91" s="166"/>
      <c r="S91" s="166"/>
      <c r="T91" s="166"/>
      <c r="U91" s="165"/>
      <c r="V91" s="165"/>
      <c r="W91" s="165"/>
      <c r="X91" s="165"/>
      <c r="Y91" s="165"/>
      <c r="Z91" s="165"/>
      <c r="AA91" s="164"/>
      <c r="AB91" s="165"/>
      <c r="AC91" s="165"/>
      <c r="AD91" s="165"/>
      <c r="AE91" s="168">
        <v>0.57999999999999996</v>
      </c>
      <c r="AF91" s="168">
        <v>2</v>
      </c>
      <c r="AG91" s="169"/>
      <c r="AH91" s="169"/>
      <c r="AI91" s="180"/>
      <c r="AJ91" s="180"/>
      <c r="AK91" s="180"/>
      <c r="AL91" s="157">
        <v>44270</v>
      </c>
      <c r="AM91" s="157">
        <v>42308</v>
      </c>
      <c r="AN91" s="173"/>
      <c r="AO91" s="181"/>
      <c r="AP91" s="181"/>
      <c r="AQ91" s="181"/>
      <c r="AR91" s="181"/>
      <c r="AS91" s="181"/>
      <c r="AT91" s="173"/>
      <c r="AU91" s="173"/>
      <c r="AV91" s="173"/>
      <c r="AW91" s="181"/>
      <c r="AX91" s="181"/>
      <c r="AY91" s="181"/>
      <c r="AZ91" s="181"/>
      <c r="BA91" s="200" t="s">
        <v>35</v>
      </c>
      <c r="BB91" s="180"/>
      <c r="BC91" s="180"/>
      <c r="BD91" s="247" t="s">
        <v>1379</v>
      </c>
      <c r="BE91" s="175">
        <f t="shared" si="12"/>
        <v>43403</v>
      </c>
      <c r="BF91" s="176" t="str">
        <f>IF(ISNUMBER(#REF!),IF(#REF!&lt;#REF!,1,""),"")</f>
        <v/>
      </c>
      <c r="BG91" s="176" t="str">
        <f>IF(ISNUMBER(#REF!),IF(#REF!&gt;#REF!,1,""),"")</f>
        <v/>
      </c>
      <c r="BH91" s="176">
        <f>IF(ISNUMBER(#REF!),"",1)</f>
        <v>1</v>
      </c>
      <c r="BI91" s="200" t="s">
        <v>1550</v>
      </c>
      <c r="BJ91" s="428"/>
      <c r="BL91" s="394"/>
      <c r="BM91" s="394"/>
      <c r="BN91" s="394"/>
    </row>
    <row r="92" spans="1:66" s="393" customFormat="1" ht="20.100000000000001" customHeight="1">
      <c r="A92" s="147">
        <v>86</v>
      </c>
      <c r="B92" s="149">
        <f t="shared" si="13"/>
        <v>9</v>
      </c>
      <c r="C92" s="274" t="s">
        <v>46</v>
      </c>
      <c r="D92" s="275" t="s">
        <v>662</v>
      </c>
      <c r="E92" s="163" t="s">
        <v>1403</v>
      </c>
      <c r="F92" s="163" t="s">
        <v>1406</v>
      </c>
      <c r="G92" s="163" t="s">
        <v>1407</v>
      </c>
      <c r="H92" s="165">
        <v>8403</v>
      </c>
      <c r="I92" s="180">
        <v>1993</v>
      </c>
      <c r="J92" s="165">
        <v>2</v>
      </c>
      <c r="K92" s="164"/>
      <c r="L92" s="165"/>
      <c r="M92" s="165"/>
      <c r="N92" s="165"/>
      <c r="O92" s="165"/>
      <c r="P92" s="165"/>
      <c r="Q92" s="166"/>
      <c r="R92" s="166"/>
      <c r="S92" s="166"/>
      <c r="T92" s="166"/>
      <c r="U92" s="165"/>
      <c r="V92" s="165"/>
      <c r="W92" s="165"/>
      <c r="X92" s="165"/>
      <c r="Y92" s="165"/>
      <c r="Z92" s="165"/>
      <c r="AA92" s="164"/>
      <c r="AB92" s="165"/>
      <c r="AC92" s="165"/>
      <c r="AD92" s="165"/>
      <c r="AE92" s="168">
        <v>2.5</v>
      </c>
      <c r="AF92" s="168">
        <v>2.5</v>
      </c>
      <c r="AG92" s="169"/>
      <c r="AH92" s="169"/>
      <c r="AI92" s="180"/>
      <c r="AJ92" s="180"/>
      <c r="AK92" s="180"/>
      <c r="AL92" s="157">
        <v>44270</v>
      </c>
      <c r="AM92" s="157">
        <v>45291</v>
      </c>
      <c r="AN92" s="173"/>
      <c r="AO92" s="181"/>
      <c r="AP92" s="181"/>
      <c r="AQ92" s="181"/>
      <c r="AR92" s="181"/>
      <c r="AS92" s="181"/>
      <c r="AT92" s="173"/>
      <c r="AU92" s="173"/>
      <c r="AV92" s="173"/>
      <c r="AW92" s="181"/>
      <c r="AX92" s="181"/>
      <c r="AY92" s="181"/>
      <c r="AZ92" s="181"/>
      <c r="BA92" s="200" t="s">
        <v>35</v>
      </c>
      <c r="BB92" s="180"/>
      <c r="BC92" s="180"/>
      <c r="BD92" s="247" t="s">
        <v>1379</v>
      </c>
      <c r="BE92" s="175">
        <f t="shared" si="12"/>
        <v>46386</v>
      </c>
      <c r="BF92" s="176" t="str">
        <f>IF(ISNUMBER(#REF!),IF(#REF!&lt;#REF!,1,""),"")</f>
        <v/>
      </c>
      <c r="BG92" s="176" t="str">
        <f>IF(ISNUMBER(#REF!),IF(#REF!&gt;#REF!,1,""),"")</f>
        <v/>
      </c>
      <c r="BH92" s="176">
        <f>IF(ISNUMBER(#REF!),"",1)</f>
        <v>1</v>
      </c>
      <c r="BI92" s="200" t="s">
        <v>1550</v>
      </c>
      <c r="BJ92" s="428"/>
      <c r="BL92" s="394"/>
      <c r="BM92" s="394"/>
      <c r="BN92" s="394"/>
    </row>
    <row r="93" spans="1:66" s="393" customFormat="1" ht="20.100000000000001" customHeight="1">
      <c r="A93" s="147">
        <v>87</v>
      </c>
      <c r="B93" s="149">
        <f t="shared" si="13"/>
        <v>10</v>
      </c>
      <c r="C93" s="274" t="s">
        <v>46</v>
      </c>
      <c r="D93" s="275" t="s">
        <v>662</v>
      </c>
      <c r="E93" s="163" t="s">
        <v>1403</v>
      </c>
      <c r="F93" s="163" t="s">
        <v>1408</v>
      </c>
      <c r="G93" s="163" t="s">
        <v>1409</v>
      </c>
      <c r="H93" s="165">
        <v>6718</v>
      </c>
      <c r="I93" s="180">
        <v>1993</v>
      </c>
      <c r="J93" s="165">
        <v>1</v>
      </c>
      <c r="K93" s="164"/>
      <c r="L93" s="165"/>
      <c r="M93" s="165"/>
      <c r="N93" s="165"/>
      <c r="O93" s="165"/>
      <c r="P93" s="165"/>
      <c r="Q93" s="166"/>
      <c r="R93" s="166"/>
      <c r="S93" s="166"/>
      <c r="T93" s="166"/>
      <c r="U93" s="165"/>
      <c r="V93" s="165"/>
      <c r="W93" s="165"/>
      <c r="X93" s="165"/>
      <c r="Y93" s="165"/>
      <c r="Z93" s="165"/>
      <c r="AA93" s="164"/>
      <c r="AB93" s="165"/>
      <c r="AC93" s="165"/>
      <c r="AD93" s="165"/>
      <c r="AE93" s="168">
        <v>2.5</v>
      </c>
      <c r="AF93" s="168">
        <v>2.5</v>
      </c>
      <c r="AG93" s="169"/>
      <c r="AH93" s="169"/>
      <c r="AI93" s="180"/>
      <c r="AJ93" s="180"/>
      <c r="AK93" s="180"/>
      <c r="AL93" s="157">
        <v>44270</v>
      </c>
      <c r="AM93" s="157">
        <v>45291</v>
      </c>
      <c r="AN93" s="173"/>
      <c r="AO93" s="181"/>
      <c r="AP93" s="181"/>
      <c r="AQ93" s="181"/>
      <c r="AR93" s="181"/>
      <c r="AS93" s="181"/>
      <c r="AT93" s="173"/>
      <c r="AU93" s="173"/>
      <c r="AV93" s="173"/>
      <c r="AW93" s="181"/>
      <c r="AX93" s="181"/>
      <c r="AY93" s="181"/>
      <c r="AZ93" s="181"/>
      <c r="BA93" s="200" t="s">
        <v>35</v>
      </c>
      <c r="BB93" s="180"/>
      <c r="BC93" s="180"/>
      <c r="BD93" s="247" t="s">
        <v>1379</v>
      </c>
      <c r="BE93" s="175">
        <f t="shared" si="12"/>
        <v>46386</v>
      </c>
      <c r="BF93" s="176" t="str">
        <f>IF(ISNUMBER(#REF!),IF(#REF!&lt;#REF!,1,""),"")</f>
        <v/>
      </c>
      <c r="BG93" s="176" t="str">
        <f>IF(ISNUMBER(#REF!),IF(#REF!&gt;#REF!,1,""),"")</f>
        <v/>
      </c>
      <c r="BH93" s="176">
        <f>IF(ISNUMBER(#REF!),"",1)</f>
        <v>1</v>
      </c>
      <c r="BI93" s="200" t="s">
        <v>1550</v>
      </c>
      <c r="BJ93" s="428"/>
      <c r="BL93" s="394"/>
      <c r="BM93" s="394"/>
      <c r="BN93" s="394"/>
    </row>
    <row r="94" spans="1:66" s="393" customFormat="1" ht="20.100000000000001" customHeight="1">
      <c r="A94" s="147">
        <v>88</v>
      </c>
      <c r="B94" s="149">
        <f t="shared" si="13"/>
        <v>11</v>
      </c>
      <c r="C94" s="274" t="s">
        <v>46</v>
      </c>
      <c r="D94" s="275" t="s">
        <v>662</v>
      </c>
      <c r="E94" s="163" t="s">
        <v>1403</v>
      </c>
      <c r="F94" s="163" t="s">
        <v>1410</v>
      </c>
      <c r="G94" s="163" t="s">
        <v>1411</v>
      </c>
      <c r="H94" s="165">
        <v>9928</v>
      </c>
      <c r="I94" s="180">
        <v>1994</v>
      </c>
      <c r="J94" s="165">
        <v>4</v>
      </c>
      <c r="K94" s="164"/>
      <c r="L94" s="165"/>
      <c r="M94" s="165"/>
      <c r="N94" s="165"/>
      <c r="O94" s="165"/>
      <c r="P94" s="165"/>
      <c r="Q94" s="166"/>
      <c r="R94" s="166"/>
      <c r="S94" s="166"/>
      <c r="T94" s="166"/>
      <c r="U94" s="165"/>
      <c r="V94" s="165"/>
      <c r="W94" s="165"/>
      <c r="X94" s="165"/>
      <c r="Y94" s="165"/>
      <c r="Z94" s="165"/>
      <c r="AA94" s="164"/>
      <c r="AB94" s="165"/>
      <c r="AC94" s="165"/>
      <c r="AD94" s="165"/>
      <c r="AE94" s="168">
        <v>2.71</v>
      </c>
      <c r="AF94" s="168">
        <v>2.9</v>
      </c>
      <c r="AG94" s="169"/>
      <c r="AH94" s="169"/>
      <c r="AI94" s="180"/>
      <c r="AJ94" s="180"/>
      <c r="AK94" s="180"/>
      <c r="AL94" s="157">
        <v>44270</v>
      </c>
      <c r="AM94" s="157">
        <v>45657</v>
      </c>
      <c r="AN94" s="173"/>
      <c r="AO94" s="181"/>
      <c r="AP94" s="181"/>
      <c r="AQ94" s="181"/>
      <c r="AR94" s="181"/>
      <c r="AS94" s="181"/>
      <c r="AT94" s="173"/>
      <c r="AU94" s="173"/>
      <c r="AV94" s="173"/>
      <c r="AW94" s="181"/>
      <c r="AX94" s="181"/>
      <c r="AY94" s="181"/>
      <c r="AZ94" s="181"/>
      <c r="BA94" s="200" t="s">
        <v>35</v>
      </c>
      <c r="BB94" s="180"/>
      <c r="BC94" s="180"/>
      <c r="BD94" s="247" t="s">
        <v>1379</v>
      </c>
      <c r="BE94" s="175">
        <f t="shared" si="12"/>
        <v>46752</v>
      </c>
      <c r="BF94" s="176" t="str">
        <f>IF(ISNUMBER(#REF!),IF(#REF!&lt;#REF!,1,""),"")</f>
        <v/>
      </c>
      <c r="BG94" s="176" t="str">
        <f>IF(ISNUMBER(#REF!),IF(#REF!&gt;#REF!,1,""),"")</f>
        <v/>
      </c>
      <c r="BH94" s="176">
        <f>IF(ISNUMBER(#REF!),"",1)</f>
        <v>1</v>
      </c>
      <c r="BI94" s="200" t="s">
        <v>1550</v>
      </c>
      <c r="BJ94" s="428"/>
      <c r="BL94" s="394"/>
      <c r="BM94" s="394"/>
      <c r="BN94" s="394"/>
    </row>
    <row r="95" spans="1:66" s="393" customFormat="1" ht="20.100000000000001" customHeight="1">
      <c r="A95" s="147">
        <v>89</v>
      </c>
      <c r="B95" s="149">
        <f t="shared" si="13"/>
        <v>12</v>
      </c>
      <c r="C95" s="274" t="s">
        <v>46</v>
      </c>
      <c r="D95" s="275" t="s">
        <v>662</v>
      </c>
      <c r="E95" s="163" t="s">
        <v>1403</v>
      </c>
      <c r="F95" s="163" t="s">
        <v>1412</v>
      </c>
      <c r="G95" s="163" t="s">
        <v>1413</v>
      </c>
      <c r="H95" s="165">
        <v>9999</v>
      </c>
      <c r="I95" s="180">
        <v>1995</v>
      </c>
      <c r="J95" s="165">
        <v>3</v>
      </c>
      <c r="K95" s="164"/>
      <c r="L95" s="165"/>
      <c r="M95" s="165"/>
      <c r="N95" s="165"/>
      <c r="O95" s="165"/>
      <c r="P95" s="165"/>
      <c r="Q95" s="166"/>
      <c r="R95" s="166"/>
      <c r="S95" s="166"/>
      <c r="T95" s="166"/>
      <c r="U95" s="165"/>
      <c r="V95" s="165"/>
      <c r="W95" s="165"/>
      <c r="X95" s="165"/>
      <c r="Y95" s="165"/>
      <c r="Z95" s="165"/>
      <c r="AA95" s="164"/>
      <c r="AB95" s="165"/>
      <c r="AC95" s="165"/>
      <c r="AD95" s="165"/>
      <c r="AE95" s="168">
        <v>2.86</v>
      </c>
      <c r="AF95" s="168">
        <v>2.9</v>
      </c>
      <c r="AG95" s="169"/>
      <c r="AH95" s="169"/>
      <c r="AI95" s="180"/>
      <c r="AJ95" s="180"/>
      <c r="AK95" s="180"/>
      <c r="AL95" s="157">
        <v>44270</v>
      </c>
      <c r="AM95" s="157">
        <v>46022</v>
      </c>
      <c r="AN95" s="173"/>
      <c r="AO95" s="181"/>
      <c r="AP95" s="181"/>
      <c r="AQ95" s="181"/>
      <c r="AR95" s="181"/>
      <c r="AS95" s="181"/>
      <c r="AT95" s="173"/>
      <c r="AU95" s="173"/>
      <c r="AV95" s="173"/>
      <c r="AW95" s="181"/>
      <c r="AX95" s="181"/>
      <c r="AY95" s="181"/>
      <c r="AZ95" s="181"/>
      <c r="BA95" s="200" t="s">
        <v>35</v>
      </c>
      <c r="BB95" s="180"/>
      <c r="BC95" s="180"/>
      <c r="BD95" s="247" t="s">
        <v>1379</v>
      </c>
      <c r="BE95" s="175">
        <f t="shared" si="12"/>
        <v>47117</v>
      </c>
      <c r="BF95" s="176" t="str">
        <f>IF(ISNUMBER(#REF!),IF(#REF!&lt;#REF!,1,""),"")</f>
        <v/>
      </c>
      <c r="BG95" s="176" t="str">
        <f>IF(ISNUMBER(#REF!),IF(#REF!&gt;#REF!,1,""),"")</f>
        <v/>
      </c>
      <c r="BH95" s="176">
        <f>IF(ISNUMBER(#REF!),"",1)</f>
        <v>1</v>
      </c>
      <c r="BI95" s="200" t="s">
        <v>1550</v>
      </c>
      <c r="BJ95" s="428"/>
      <c r="BL95" s="394"/>
      <c r="BM95" s="394"/>
      <c r="BN95" s="394"/>
    </row>
    <row r="96" spans="1:66" s="393" customFormat="1" ht="20.100000000000001" customHeight="1">
      <c r="A96" s="147">
        <v>90</v>
      </c>
      <c r="B96" s="149">
        <f t="shared" si="13"/>
        <v>13</v>
      </c>
      <c r="C96" s="274" t="s">
        <v>46</v>
      </c>
      <c r="D96" s="275" t="s">
        <v>662</v>
      </c>
      <c r="E96" s="163" t="s">
        <v>1403</v>
      </c>
      <c r="F96" s="163" t="s">
        <v>1414</v>
      </c>
      <c r="G96" s="163" t="s">
        <v>1415</v>
      </c>
      <c r="H96" s="165">
        <v>21551</v>
      </c>
      <c r="I96" s="180">
        <v>1995</v>
      </c>
      <c r="J96" s="165">
        <v>7</v>
      </c>
      <c r="K96" s="164"/>
      <c r="L96" s="165"/>
      <c r="M96" s="165"/>
      <c r="N96" s="165"/>
      <c r="O96" s="165"/>
      <c r="P96" s="165"/>
      <c r="Q96" s="166"/>
      <c r="R96" s="166"/>
      <c r="S96" s="166"/>
      <c r="T96" s="166"/>
      <c r="U96" s="165"/>
      <c r="V96" s="165"/>
      <c r="W96" s="165"/>
      <c r="X96" s="165"/>
      <c r="Y96" s="165"/>
      <c r="Z96" s="165"/>
      <c r="AA96" s="164"/>
      <c r="AB96" s="165"/>
      <c r="AC96" s="165"/>
      <c r="AD96" s="165"/>
      <c r="AE96" s="168">
        <v>2.9</v>
      </c>
      <c r="AF96" s="168">
        <v>2.9</v>
      </c>
      <c r="AG96" s="169"/>
      <c r="AH96" s="169"/>
      <c r="AI96" s="180"/>
      <c r="AJ96" s="180"/>
      <c r="AK96" s="180"/>
      <c r="AL96" s="157">
        <v>44270</v>
      </c>
      <c r="AM96" s="157">
        <v>46022</v>
      </c>
      <c r="AN96" s="173"/>
      <c r="AO96" s="181"/>
      <c r="AP96" s="181"/>
      <c r="AQ96" s="181"/>
      <c r="AR96" s="181"/>
      <c r="AS96" s="181"/>
      <c r="AT96" s="173"/>
      <c r="AU96" s="173"/>
      <c r="AV96" s="173"/>
      <c r="AW96" s="181"/>
      <c r="AX96" s="181"/>
      <c r="AY96" s="181"/>
      <c r="AZ96" s="181"/>
      <c r="BA96" s="200" t="s">
        <v>35</v>
      </c>
      <c r="BB96" s="180"/>
      <c r="BC96" s="180"/>
      <c r="BD96" s="247" t="s">
        <v>1379</v>
      </c>
      <c r="BE96" s="175">
        <f t="shared" si="12"/>
        <v>47117</v>
      </c>
      <c r="BF96" s="176" t="str">
        <f>IF(ISNUMBER(#REF!),IF(#REF!&lt;#REF!,1,""),"")</f>
        <v/>
      </c>
      <c r="BG96" s="176" t="str">
        <f>IF(ISNUMBER(#REF!),IF(#REF!&gt;#REF!,1,""),"")</f>
        <v/>
      </c>
      <c r="BH96" s="176">
        <f>IF(ISNUMBER(#REF!),"",1)</f>
        <v>1</v>
      </c>
      <c r="BI96" s="200" t="s">
        <v>1550</v>
      </c>
      <c r="BJ96" s="428"/>
      <c r="BL96" s="394"/>
      <c r="BM96" s="394"/>
      <c r="BN96" s="394"/>
    </row>
    <row r="97" spans="1:66" s="393" customFormat="1" ht="20.100000000000001" customHeight="1">
      <c r="A97" s="147">
        <v>91</v>
      </c>
      <c r="B97" s="149">
        <f t="shared" si="13"/>
        <v>14</v>
      </c>
      <c r="C97" s="274" t="s">
        <v>46</v>
      </c>
      <c r="D97" s="275" t="s">
        <v>662</v>
      </c>
      <c r="E97" s="163" t="s">
        <v>1403</v>
      </c>
      <c r="F97" s="163" t="s">
        <v>1416</v>
      </c>
      <c r="G97" s="163" t="s">
        <v>1417</v>
      </c>
      <c r="H97" s="165">
        <v>29694</v>
      </c>
      <c r="I97" s="180">
        <v>1992</v>
      </c>
      <c r="J97" s="165">
        <v>12</v>
      </c>
      <c r="K97" s="164"/>
      <c r="L97" s="165"/>
      <c r="M97" s="165"/>
      <c r="N97" s="165"/>
      <c r="O97" s="165"/>
      <c r="P97" s="165"/>
      <c r="Q97" s="166"/>
      <c r="R97" s="166"/>
      <c r="S97" s="166"/>
      <c r="T97" s="166"/>
      <c r="U97" s="165"/>
      <c r="V97" s="165"/>
      <c r="W97" s="165"/>
      <c r="X97" s="165"/>
      <c r="Y97" s="165"/>
      <c r="Z97" s="165"/>
      <c r="AA97" s="164"/>
      <c r="AB97" s="165"/>
      <c r="AC97" s="165"/>
      <c r="AD97" s="165"/>
      <c r="AE97" s="168">
        <v>2.9</v>
      </c>
      <c r="AF97" s="168">
        <v>2.9</v>
      </c>
      <c r="AG97" s="169"/>
      <c r="AH97" s="169"/>
      <c r="AI97" s="180"/>
      <c r="AJ97" s="180"/>
      <c r="AK97" s="180"/>
      <c r="AL97" s="157">
        <v>44270</v>
      </c>
      <c r="AM97" s="157">
        <v>41213</v>
      </c>
      <c r="AN97" s="173"/>
      <c r="AO97" s="181"/>
      <c r="AP97" s="181"/>
      <c r="AQ97" s="181"/>
      <c r="AR97" s="181"/>
      <c r="AS97" s="181"/>
      <c r="AT97" s="173"/>
      <c r="AU97" s="173"/>
      <c r="AV97" s="173"/>
      <c r="AW97" s="181"/>
      <c r="AX97" s="181"/>
      <c r="AY97" s="181"/>
      <c r="AZ97" s="181"/>
      <c r="BA97" s="200" t="s">
        <v>35</v>
      </c>
      <c r="BB97" s="180"/>
      <c r="BC97" s="180"/>
      <c r="BD97" s="247" t="s">
        <v>1379</v>
      </c>
      <c r="BE97" s="175">
        <f t="shared" si="12"/>
        <v>42308</v>
      </c>
      <c r="BF97" s="176" t="str">
        <f>IF(ISNUMBER(#REF!),IF(#REF!&lt;#REF!,1,""),"")</f>
        <v/>
      </c>
      <c r="BG97" s="176" t="str">
        <f>IF(ISNUMBER(#REF!),IF(#REF!&gt;#REF!,1,""),"")</f>
        <v/>
      </c>
      <c r="BH97" s="176">
        <f>IF(ISNUMBER(#REF!),"",1)</f>
        <v>1</v>
      </c>
      <c r="BI97" s="200" t="s">
        <v>1550</v>
      </c>
      <c r="BJ97" s="428"/>
      <c r="BL97" s="394"/>
      <c r="BM97" s="394"/>
      <c r="BN97" s="394"/>
    </row>
    <row r="98" spans="1:66" s="393" customFormat="1" ht="20.100000000000001" customHeight="1">
      <c r="A98" s="147">
        <v>92</v>
      </c>
      <c r="B98" s="149">
        <f t="shared" si="13"/>
        <v>15</v>
      </c>
      <c r="C98" s="274" t="s">
        <v>46</v>
      </c>
      <c r="D98" s="275" t="s">
        <v>662</v>
      </c>
      <c r="E98" s="163" t="s">
        <v>1403</v>
      </c>
      <c r="F98" s="163" t="s">
        <v>1418</v>
      </c>
      <c r="G98" s="163" t="s">
        <v>1419</v>
      </c>
      <c r="H98" s="165">
        <v>20445</v>
      </c>
      <c r="I98" s="180">
        <v>1993</v>
      </c>
      <c r="J98" s="165">
        <v>7</v>
      </c>
      <c r="K98" s="164"/>
      <c r="L98" s="165"/>
      <c r="M98" s="165"/>
      <c r="N98" s="165"/>
      <c r="O98" s="165"/>
      <c r="P98" s="165"/>
      <c r="Q98" s="166"/>
      <c r="R98" s="166"/>
      <c r="S98" s="166"/>
      <c r="T98" s="166"/>
      <c r="U98" s="165"/>
      <c r="V98" s="165"/>
      <c r="W98" s="165"/>
      <c r="X98" s="165"/>
      <c r="Y98" s="165"/>
      <c r="Z98" s="165"/>
      <c r="AA98" s="164"/>
      <c r="AB98" s="165"/>
      <c r="AC98" s="165"/>
      <c r="AD98" s="165"/>
      <c r="AE98" s="168">
        <v>2.5</v>
      </c>
      <c r="AF98" s="168">
        <v>2.9</v>
      </c>
      <c r="AG98" s="169"/>
      <c r="AH98" s="169"/>
      <c r="AI98" s="180"/>
      <c r="AJ98" s="180"/>
      <c r="AK98" s="180"/>
      <c r="AL98" s="157">
        <v>44270</v>
      </c>
      <c r="AM98" s="157">
        <v>41578</v>
      </c>
      <c r="AN98" s="173"/>
      <c r="AO98" s="181"/>
      <c r="AP98" s="181"/>
      <c r="AQ98" s="181"/>
      <c r="AR98" s="181"/>
      <c r="AS98" s="181"/>
      <c r="AT98" s="173"/>
      <c r="AU98" s="173"/>
      <c r="AV98" s="173"/>
      <c r="AW98" s="181"/>
      <c r="AX98" s="181"/>
      <c r="AY98" s="181"/>
      <c r="AZ98" s="181"/>
      <c r="BA98" s="200" t="s">
        <v>35</v>
      </c>
      <c r="BB98" s="180"/>
      <c r="BC98" s="180"/>
      <c r="BD98" s="247" t="s">
        <v>1379</v>
      </c>
      <c r="BE98" s="175">
        <f t="shared" si="12"/>
        <v>42673</v>
      </c>
      <c r="BF98" s="176" t="str">
        <f>IF(ISNUMBER(#REF!),IF(#REF!&lt;#REF!,1,""),"")</f>
        <v/>
      </c>
      <c r="BG98" s="176" t="str">
        <f>IF(ISNUMBER(#REF!),IF(#REF!&gt;#REF!,1,""),"")</f>
        <v/>
      </c>
      <c r="BH98" s="176">
        <f>IF(ISNUMBER(#REF!),"",1)</f>
        <v>1</v>
      </c>
      <c r="BI98" s="200" t="s">
        <v>1550</v>
      </c>
      <c r="BJ98" s="428"/>
      <c r="BL98" s="394"/>
      <c r="BM98" s="394"/>
      <c r="BN98" s="394"/>
    </row>
    <row r="99" spans="1:66" s="393" customFormat="1" ht="20.100000000000001" customHeight="1">
      <c r="A99" s="147">
        <v>93</v>
      </c>
      <c r="B99" s="149">
        <f t="shared" si="13"/>
        <v>16</v>
      </c>
      <c r="C99" s="274" t="s">
        <v>46</v>
      </c>
      <c r="D99" s="275" t="s">
        <v>662</v>
      </c>
      <c r="E99" s="163" t="s">
        <v>1403</v>
      </c>
      <c r="F99" s="163" t="s">
        <v>1420</v>
      </c>
      <c r="G99" s="163" t="s">
        <v>1421</v>
      </c>
      <c r="H99" s="165">
        <v>10412</v>
      </c>
      <c r="I99" s="180">
        <v>1994</v>
      </c>
      <c r="J99" s="165">
        <v>4</v>
      </c>
      <c r="K99" s="164"/>
      <c r="L99" s="165"/>
      <c r="M99" s="165"/>
      <c r="N99" s="165"/>
      <c r="O99" s="165"/>
      <c r="P99" s="165"/>
      <c r="Q99" s="166"/>
      <c r="R99" s="166"/>
      <c r="S99" s="166"/>
      <c r="T99" s="166"/>
      <c r="U99" s="165"/>
      <c r="V99" s="165"/>
      <c r="W99" s="165"/>
      <c r="X99" s="165"/>
      <c r="Y99" s="165"/>
      <c r="Z99" s="165"/>
      <c r="AA99" s="164"/>
      <c r="AB99" s="165"/>
      <c r="AC99" s="165"/>
      <c r="AD99" s="165"/>
      <c r="AE99" s="168">
        <v>2.5</v>
      </c>
      <c r="AF99" s="168">
        <v>2.9</v>
      </c>
      <c r="AG99" s="169"/>
      <c r="AH99" s="169"/>
      <c r="AI99" s="180"/>
      <c r="AJ99" s="180"/>
      <c r="AK99" s="180"/>
      <c r="AL99" s="157">
        <v>44270</v>
      </c>
      <c r="AM99" s="157">
        <v>45657</v>
      </c>
      <c r="AN99" s="173"/>
      <c r="AO99" s="181"/>
      <c r="AP99" s="181"/>
      <c r="AQ99" s="181"/>
      <c r="AR99" s="181"/>
      <c r="AS99" s="181"/>
      <c r="AT99" s="173"/>
      <c r="AU99" s="173"/>
      <c r="AV99" s="173"/>
      <c r="AW99" s="181"/>
      <c r="AX99" s="181"/>
      <c r="AY99" s="181"/>
      <c r="AZ99" s="181"/>
      <c r="BA99" s="200" t="s">
        <v>35</v>
      </c>
      <c r="BB99" s="180"/>
      <c r="BC99" s="180"/>
      <c r="BD99" s="247" t="s">
        <v>1379</v>
      </c>
      <c r="BE99" s="175">
        <f t="shared" si="12"/>
        <v>46752</v>
      </c>
      <c r="BF99" s="176" t="str">
        <f>IF(ISNUMBER(#REF!),IF(#REF!&lt;#REF!,1,""),"")</f>
        <v/>
      </c>
      <c r="BG99" s="176" t="str">
        <f>IF(ISNUMBER(#REF!),IF(#REF!&gt;#REF!,1,""),"")</f>
        <v/>
      </c>
      <c r="BH99" s="176">
        <f>IF(ISNUMBER(#REF!),"",1)</f>
        <v>1</v>
      </c>
      <c r="BI99" s="200" t="s">
        <v>1550</v>
      </c>
      <c r="BJ99" s="428"/>
      <c r="BL99" s="394"/>
      <c r="BM99" s="394"/>
      <c r="BN99" s="394"/>
    </row>
    <row r="100" spans="1:66" s="393" customFormat="1" ht="20.100000000000001" customHeight="1">
      <c r="A100" s="147">
        <v>94</v>
      </c>
      <c r="B100" s="149">
        <f t="shared" si="13"/>
        <v>17</v>
      </c>
      <c r="C100" s="274" t="s">
        <v>46</v>
      </c>
      <c r="D100" s="275" t="s">
        <v>662</v>
      </c>
      <c r="E100" s="163" t="s">
        <v>1403</v>
      </c>
      <c r="F100" s="163" t="s">
        <v>1422</v>
      </c>
      <c r="G100" s="163" t="s">
        <v>1423</v>
      </c>
      <c r="H100" s="165">
        <v>10169</v>
      </c>
      <c r="I100" s="180">
        <v>1992</v>
      </c>
      <c r="J100" s="165">
        <v>2</v>
      </c>
      <c r="K100" s="164"/>
      <c r="L100" s="165"/>
      <c r="M100" s="165"/>
      <c r="N100" s="165"/>
      <c r="O100" s="165"/>
      <c r="P100" s="165"/>
      <c r="Q100" s="166"/>
      <c r="R100" s="166"/>
      <c r="S100" s="166"/>
      <c r="T100" s="166"/>
      <c r="U100" s="165"/>
      <c r="V100" s="165"/>
      <c r="W100" s="165"/>
      <c r="X100" s="165"/>
      <c r="Y100" s="165"/>
      <c r="Z100" s="165"/>
      <c r="AA100" s="164"/>
      <c r="AB100" s="165"/>
      <c r="AC100" s="165"/>
      <c r="AD100" s="165"/>
      <c r="AE100" s="168">
        <v>2.4</v>
      </c>
      <c r="AF100" s="168">
        <v>2.9</v>
      </c>
      <c r="AG100" s="169"/>
      <c r="AH100" s="169"/>
      <c r="AI100" s="180"/>
      <c r="AJ100" s="180"/>
      <c r="AK100" s="180"/>
      <c r="AL100" s="157">
        <v>44270</v>
      </c>
      <c r="AM100" s="157">
        <v>44926</v>
      </c>
      <c r="AN100" s="173"/>
      <c r="AO100" s="181"/>
      <c r="AP100" s="181"/>
      <c r="AQ100" s="181"/>
      <c r="AR100" s="181"/>
      <c r="AS100" s="181"/>
      <c r="AT100" s="173"/>
      <c r="AU100" s="173"/>
      <c r="AV100" s="173"/>
      <c r="AW100" s="181"/>
      <c r="AX100" s="181"/>
      <c r="AY100" s="181"/>
      <c r="AZ100" s="181"/>
      <c r="BA100" s="200" t="s">
        <v>35</v>
      </c>
      <c r="BB100" s="180"/>
      <c r="BC100" s="180"/>
      <c r="BD100" s="247" t="s">
        <v>1379</v>
      </c>
      <c r="BE100" s="175">
        <f t="shared" si="12"/>
        <v>46021</v>
      </c>
      <c r="BF100" s="176" t="str">
        <f>IF(ISNUMBER(#REF!),IF(#REF!&lt;#REF!,1,""),"")</f>
        <v/>
      </c>
      <c r="BG100" s="176" t="str">
        <f>IF(ISNUMBER(#REF!),IF(#REF!&gt;#REF!,1,""),"")</f>
        <v/>
      </c>
      <c r="BH100" s="176">
        <f>IF(ISNUMBER(#REF!),"",1)</f>
        <v>1</v>
      </c>
      <c r="BI100" s="200" t="s">
        <v>1550</v>
      </c>
      <c r="BJ100" s="428"/>
      <c r="BL100" s="394"/>
      <c r="BM100" s="394"/>
      <c r="BN100" s="394"/>
    </row>
    <row r="101" spans="1:66" s="393" customFormat="1" ht="20.100000000000001" customHeight="1">
      <c r="A101" s="147">
        <v>95</v>
      </c>
      <c r="B101" s="149">
        <f t="shared" si="13"/>
        <v>18</v>
      </c>
      <c r="C101" s="274" t="s">
        <v>46</v>
      </c>
      <c r="D101" s="275" t="s">
        <v>662</v>
      </c>
      <c r="E101" s="163" t="s">
        <v>1403</v>
      </c>
      <c r="F101" s="163" t="s">
        <v>1424</v>
      </c>
      <c r="G101" s="163" t="s">
        <v>1425</v>
      </c>
      <c r="H101" s="165">
        <v>13638</v>
      </c>
      <c r="I101" s="180">
        <v>1992</v>
      </c>
      <c r="J101" s="165">
        <v>3</v>
      </c>
      <c r="K101" s="164"/>
      <c r="L101" s="165"/>
      <c r="M101" s="165"/>
      <c r="N101" s="165"/>
      <c r="O101" s="165"/>
      <c r="P101" s="165"/>
      <c r="Q101" s="166"/>
      <c r="R101" s="166"/>
      <c r="S101" s="166"/>
      <c r="T101" s="166"/>
      <c r="U101" s="165"/>
      <c r="V101" s="165"/>
      <c r="W101" s="165"/>
      <c r="X101" s="165"/>
      <c r="Y101" s="165"/>
      <c r="Z101" s="165"/>
      <c r="AA101" s="164"/>
      <c r="AB101" s="165"/>
      <c r="AC101" s="165"/>
      <c r="AD101" s="165"/>
      <c r="AE101" s="168">
        <v>2.5</v>
      </c>
      <c r="AF101" s="168">
        <v>2.9</v>
      </c>
      <c r="AG101" s="169"/>
      <c r="AH101" s="169"/>
      <c r="AI101" s="180"/>
      <c r="AJ101" s="180"/>
      <c r="AK101" s="180"/>
      <c r="AL101" s="157">
        <v>44270</v>
      </c>
      <c r="AM101" s="157">
        <v>44926</v>
      </c>
      <c r="AN101" s="173"/>
      <c r="AO101" s="181"/>
      <c r="AP101" s="181"/>
      <c r="AQ101" s="181"/>
      <c r="AR101" s="181"/>
      <c r="AS101" s="181"/>
      <c r="AT101" s="173"/>
      <c r="AU101" s="173"/>
      <c r="AV101" s="173"/>
      <c r="AW101" s="181"/>
      <c r="AX101" s="181"/>
      <c r="AY101" s="181"/>
      <c r="AZ101" s="181"/>
      <c r="BA101" s="200" t="s">
        <v>35</v>
      </c>
      <c r="BB101" s="180"/>
      <c r="BC101" s="180"/>
      <c r="BD101" s="247" t="s">
        <v>1379</v>
      </c>
      <c r="BE101" s="175">
        <f t="shared" si="12"/>
        <v>46021</v>
      </c>
      <c r="BF101" s="176" t="str">
        <f>IF(ISNUMBER(#REF!),IF(#REF!&lt;#REF!,1,""),"")</f>
        <v/>
      </c>
      <c r="BG101" s="176" t="str">
        <f>IF(ISNUMBER(#REF!),IF(#REF!&gt;#REF!,1,""),"")</f>
        <v/>
      </c>
      <c r="BH101" s="176">
        <f>IF(ISNUMBER(#REF!),"",1)</f>
        <v>1</v>
      </c>
      <c r="BI101" s="200" t="s">
        <v>1550</v>
      </c>
      <c r="BJ101" s="428"/>
      <c r="BL101" s="394"/>
      <c r="BM101" s="394"/>
      <c r="BN101" s="394"/>
    </row>
    <row r="102" spans="1:66" s="393" customFormat="1" ht="20.100000000000001" customHeight="1">
      <c r="A102" s="147">
        <v>96</v>
      </c>
      <c r="B102" s="149">
        <f t="shared" si="13"/>
        <v>19</v>
      </c>
      <c r="C102" s="274" t="s">
        <v>46</v>
      </c>
      <c r="D102" s="275" t="s">
        <v>662</v>
      </c>
      <c r="E102" s="163" t="s">
        <v>1403</v>
      </c>
      <c r="F102" s="163" t="s">
        <v>1426</v>
      </c>
      <c r="G102" s="163" t="s">
        <v>1427</v>
      </c>
      <c r="H102" s="165">
        <v>11267</v>
      </c>
      <c r="I102" s="180">
        <v>1993</v>
      </c>
      <c r="J102" s="165">
        <v>2</v>
      </c>
      <c r="K102" s="164"/>
      <c r="L102" s="165"/>
      <c r="M102" s="165"/>
      <c r="N102" s="165"/>
      <c r="O102" s="165"/>
      <c r="P102" s="165"/>
      <c r="Q102" s="166"/>
      <c r="R102" s="166"/>
      <c r="S102" s="166"/>
      <c r="T102" s="166"/>
      <c r="U102" s="165"/>
      <c r="V102" s="165"/>
      <c r="W102" s="165"/>
      <c r="X102" s="165"/>
      <c r="Y102" s="165"/>
      <c r="Z102" s="165"/>
      <c r="AA102" s="164"/>
      <c r="AB102" s="165"/>
      <c r="AC102" s="165"/>
      <c r="AD102" s="165"/>
      <c r="AE102" s="168">
        <v>2.5</v>
      </c>
      <c r="AF102" s="168">
        <v>2.5</v>
      </c>
      <c r="AG102" s="169"/>
      <c r="AH102" s="169"/>
      <c r="AI102" s="180"/>
      <c r="AJ102" s="180"/>
      <c r="AK102" s="180"/>
      <c r="AL102" s="157">
        <v>44270</v>
      </c>
      <c r="AM102" s="157">
        <v>45291</v>
      </c>
      <c r="AN102" s="173"/>
      <c r="AO102" s="181"/>
      <c r="AP102" s="181"/>
      <c r="AQ102" s="181"/>
      <c r="AR102" s="181"/>
      <c r="AS102" s="181"/>
      <c r="AT102" s="173"/>
      <c r="AU102" s="173"/>
      <c r="AV102" s="173"/>
      <c r="AW102" s="181"/>
      <c r="AX102" s="181"/>
      <c r="AY102" s="181"/>
      <c r="AZ102" s="181"/>
      <c r="BA102" s="200" t="s">
        <v>35</v>
      </c>
      <c r="BB102" s="180"/>
      <c r="BC102" s="180"/>
      <c r="BD102" s="247" t="s">
        <v>1379</v>
      </c>
      <c r="BE102" s="175">
        <f t="shared" si="12"/>
        <v>46386</v>
      </c>
      <c r="BF102" s="176" t="str">
        <f>IF(ISNUMBER(#REF!),IF(#REF!&lt;#REF!,1,""),"")</f>
        <v/>
      </c>
      <c r="BG102" s="176" t="str">
        <f>IF(ISNUMBER(#REF!),IF(#REF!&gt;#REF!,1,""),"")</f>
        <v/>
      </c>
      <c r="BH102" s="176">
        <f>IF(ISNUMBER(#REF!),"",1)</f>
        <v>1</v>
      </c>
      <c r="BI102" s="200" t="s">
        <v>1550</v>
      </c>
      <c r="BJ102" s="428"/>
      <c r="BL102" s="394"/>
      <c r="BM102" s="394"/>
      <c r="BN102" s="394"/>
    </row>
    <row r="103" spans="1:66" s="393" customFormat="1" ht="20.100000000000001" customHeight="1">
      <c r="A103" s="147">
        <v>97</v>
      </c>
      <c r="B103" s="149">
        <f t="shared" si="13"/>
        <v>20</v>
      </c>
      <c r="C103" s="274" t="s">
        <v>46</v>
      </c>
      <c r="D103" s="275" t="s">
        <v>662</v>
      </c>
      <c r="E103" s="163" t="s">
        <v>1403</v>
      </c>
      <c r="F103" s="163" t="s">
        <v>1428</v>
      </c>
      <c r="G103" s="163" t="s">
        <v>1429</v>
      </c>
      <c r="H103" s="165">
        <v>31608</v>
      </c>
      <c r="I103" s="180">
        <v>1993</v>
      </c>
      <c r="J103" s="165">
        <v>10</v>
      </c>
      <c r="K103" s="164"/>
      <c r="L103" s="165"/>
      <c r="M103" s="165"/>
      <c r="N103" s="165"/>
      <c r="O103" s="165"/>
      <c r="P103" s="165"/>
      <c r="Q103" s="166"/>
      <c r="R103" s="166"/>
      <c r="S103" s="166"/>
      <c r="T103" s="166"/>
      <c r="U103" s="165"/>
      <c r="V103" s="165"/>
      <c r="W103" s="165"/>
      <c r="X103" s="165"/>
      <c r="Y103" s="165"/>
      <c r="Z103" s="165"/>
      <c r="AA103" s="164"/>
      <c r="AB103" s="165"/>
      <c r="AC103" s="165"/>
      <c r="AD103" s="165"/>
      <c r="AE103" s="168">
        <v>2.5</v>
      </c>
      <c r="AF103" s="168">
        <v>2.9</v>
      </c>
      <c r="AG103" s="169"/>
      <c r="AH103" s="169"/>
      <c r="AI103" s="180"/>
      <c r="AJ103" s="180"/>
      <c r="AK103" s="180"/>
      <c r="AL103" s="157">
        <v>44270</v>
      </c>
      <c r="AM103" s="157">
        <v>45291</v>
      </c>
      <c r="AN103" s="173"/>
      <c r="AO103" s="181"/>
      <c r="AP103" s="181"/>
      <c r="AQ103" s="181"/>
      <c r="AR103" s="181"/>
      <c r="AS103" s="181"/>
      <c r="AT103" s="173"/>
      <c r="AU103" s="173"/>
      <c r="AV103" s="173"/>
      <c r="AW103" s="181"/>
      <c r="AX103" s="181"/>
      <c r="AY103" s="181"/>
      <c r="AZ103" s="181"/>
      <c r="BA103" s="200" t="s">
        <v>35</v>
      </c>
      <c r="BB103" s="180"/>
      <c r="BC103" s="180"/>
      <c r="BD103" s="247" t="s">
        <v>1379</v>
      </c>
      <c r="BE103" s="175">
        <f t="shared" si="12"/>
        <v>46386</v>
      </c>
      <c r="BF103" s="176" t="str">
        <f>IF(ISNUMBER(#REF!),IF(#REF!&lt;#REF!,1,""),"")</f>
        <v/>
      </c>
      <c r="BG103" s="176" t="str">
        <f>IF(ISNUMBER(#REF!),IF(#REF!&gt;#REF!,1,""),"")</f>
        <v/>
      </c>
      <c r="BH103" s="176">
        <f>IF(ISNUMBER(#REF!),"",1)</f>
        <v>1</v>
      </c>
      <c r="BI103" s="200" t="s">
        <v>1550</v>
      </c>
      <c r="BJ103" s="428"/>
      <c r="BL103" s="394"/>
      <c r="BM103" s="394"/>
      <c r="BN103" s="394"/>
    </row>
    <row r="104" spans="1:66" s="393" customFormat="1" ht="20.100000000000001" customHeight="1">
      <c r="A104" s="147">
        <v>98</v>
      </c>
      <c r="B104" s="149">
        <f t="shared" si="13"/>
        <v>21</v>
      </c>
      <c r="C104" s="274" t="s">
        <v>46</v>
      </c>
      <c r="D104" s="275" t="s">
        <v>662</v>
      </c>
      <c r="E104" s="163" t="s">
        <v>1403</v>
      </c>
      <c r="F104" s="163" t="s">
        <v>1430</v>
      </c>
      <c r="G104" s="163" t="s">
        <v>1431</v>
      </c>
      <c r="H104" s="165">
        <v>7138</v>
      </c>
      <c r="I104" s="180">
        <v>1995</v>
      </c>
      <c r="J104" s="165">
        <v>2</v>
      </c>
      <c r="K104" s="164"/>
      <c r="L104" s="165"/>
      <c r="M104" s="165"/>
      <c r="N104" s="165"/>
      <c r="O104" s="165"/>
      <c r="P104" s="165"/>
      <c r="Q104" s="166"/>
      <c r="R104" s="166"/>
      <c r="S104" s="166"/>
      <c r="T104" s="166"/>
      <c r="U104" s="165"/>
      <c r="V104" s="165"/>
      <c r="W104" s="165"/>
      <c r="X104" s="165"/>
      <c r="Y104" s="165"/>
      <c r="Z104" s="165"/>
      <c r="AA104" s="164"/>
      <c r="AB104" s="165"/>
      <c r="AC104" s="165"/>
      <c r="AD104" s="165"/>
      <c r="AE104" s="168">
        <v>2.5</v>
      </c>
      <c r="AF104" s="168">
        <v>2.5</v>
      </c>
      <c r="AG104" s="169"/>
      <c r="AH104" s="169"/>
      <c r="AI104" s="180"/>
      <c r="AJ104" s="180"/>
      <c r="AK104" s="180"/>
      <c r="AL104" s="157">
        <v>44270</v>
      </c>
      <c r="AM104" s="157">
        <v>46022</v>
      </c>
      <c r="AN104" s="173"/>
      <c r="AO104" s="181"/>
      <c r="AP104" s="181"/>
      <c r="AQ104" s="181"/>
      <c r="AR104" s="181"/>
      <c r="AS104" s="181"/>
      <c r="AT104" s="173"/>
      <c r="AU104" s="173"/>
      <c r="AV104" s="173"/>
      <c r="AW104" s="181"/>
      <c r="AX104" s="181"/>
      <c r="AY104" s="181"/>
      <c r="AZ104" s="181"/>
      <c r="BA104" s="200" t="s">
        <v>35</v>
      </c>
      <c r="BB104" s="180"/>
      <c r="BC104" s="180"/>
      <c r="BD104" s="247" t="s">
        <v>1379</v>
      </c>
      <c r="BE104" s="175">
        <f t="shared" si="12"/>
        <v>47117</v>
      </c>
      <c r="BF104" s="176" t="str">
        <f>IF(ISNUMBER(#REF!),IF(#REF!&lt;#REF!,1,""),"")</f>
        <v/>
      </c>
      <c r="BG104" s="176" t="str">
        <f>IF(ISNUMBER(#REF!),IF(#REF!&gt;#REF!,1,""),"")</f>
        <v/>
      </c>
      <c r="BH104" s="176">
        <f>IF(ISNUMBER(#REF!),"",1)</f>
        <v>1</v>
      </c>
      <c r="BI104" s="200" t="s">
        <v>1550</v>
      </c>
      <c r="BJ104" s="428"/>
      <c r="BL104" s="394"/>
      <c r="BM104" s="394"/>
      <c r="BN104" s="394"/>
    </row>
    <row r="105" spans="1:66" s="393" customFormat="1" ht="20.100000000000001" customHeight="1">
      <c r="A105" s="147">
        <v>99</v>
      </c>
      <c r="B105" s="149">
        <f t="shared" si="13"/>
        <v>22</v>
      </c>
      <c r="C105" s="274" t="s">
        <v>46</v>
      </c>
      <c r="D105" s="275" t="s">
        <v>662</v>
      </c>
      <c r="E105" s="163" t="s">
        <v>1403</v>
      </c>
      <c r="F105" s="163" t="s">
        <v>1432</v>
      </c>
      <c r="G105" s="163" t="s">
        <v>1433</v>
      </c>
      <c r="H105" s="165">
        <v>13249</v>
      </c>
      <c r="I105" s="180">
        <v>1994</v>
      </c>
      <c r="J105" s="165">
        <v>9</v>
      </c>
      <c r="K105" s="164"/>
      <c r="L105" s="165"/>
      <c r="M105" s="165"/>
      <c r="N105" s="165"/>
      <c r="O105" s="165"/>
      <c r="P105" s="165"/>
      <c r="Q105" s="166"/>
      <c r="R105" s="166"/>
      <c r="S105" s="166"/>
      <c r="T105" s="166"/>
      <c r="U105" s="165"/>
      <c r="V105" s="165"/>
      <c r="W105" s="165"/>
      <c r="X105" s="165"/>
      <c r="Y105" s="165"/>
      <c r="Z105" s="165"/>
      <c r="AA105" s="164"/>
      <c r="AB105" s="165"/>
      <c r="AC105" s="165"/>
      <c r="AD105" s="165"/>
      <c r="AE105" s="168">
        <v>2.5</v>
      </c>
      <c r="AF105" s="168">
        <v>2.9</v>
      </c>
      <c r="AG105" s="169"/>
      <c r="AH105" s="169"/>
      <c r="AI105" s="180"/>
      <c r="AJ105" s="180"/>
      <c r="AK105" s="180"/>
      <c r="AL105" s="157">
        <v>44270</v>
      </c>
      <c r="AM105" s="157">
        <v>42004</v>
      </c>
      <c r="AN105" s="173"/>
      <c r="AO105" s="181"/>
      <c r="AP105" s="181"/>
      <c r="AQ105" s="181"/>
      <c r="AR105" s="181"/>
      <c r="AS105" s="181"/>
      <c r="AT105" s="173"/>
      <c r="AU105" s="173"/>
      <c r="AV105" s="173"/>
      <c r="AW105" s="181"/>
      <c r="AX105" s="181"/>
      <c r="AY105" s="181"/>
      <c r="AZ105" s="181"/>
      <c r="BA105" s="200" t="s">
        <v>35</v>
      </c>
      <c r="BB105" s="180"/>
      <c r="BC105" s="180"/>
      <c r="BD105" s="247" t="s">
        <v>1379</v>
      </c>
      <c r="BE105" s="175">
        <f t="shared" si="12"/>
        <v>43099</v>
      </c>
      <c r="BF105" s="176" t="str">
        <f>IF(ISNUMBER(#REF!),IF(#REF!&lt;#REF!,1,""),"")</f>
        <v/>
      </c>
      <c r="BG105" s="176" t="str">
        <f>IF(ISNUMBER(#REF!),IF(#REF!&gt;#REF!,1,""),"")</f>
        <v/>
      </c>
      <c r="BH105" s="176">
        <f>IF(ISNUMBER(#REF!),"",1)</f>
        <v>1</v>
      </c>
      <c r="BI105" s="200" t="s">
        <v>1550</v>
      </c>
      <c r="BJ105" s="428"/>
      <c r="BL105" s="394"/>
      <c r="BM105" s="394"/>
      <c r="BN105" s="394"/>
    </row>
    <row r="106" spans="1:66" s="393" customFormat="1" ht="20.100000000000001" customHeight="1">
      <c r="A106" s="147">
        <v>100</v>
      </c>
      <c r="B106" s="149">
        <f t="shared" si="13"/>
        <v>23</v>
      </c>
      <c r="C106" s="274" t="s">
        <v>46</v>
      </c>
      <c r="D106" s="275" t="s">
        <v>662</v>
      </c>
      <c r="E106" s="163" t="s">
        <v>1403</v>
      </c>
      <c r="F106" s="163" t="s">
        <v>1434</v>
      </c>
      <c r="G106" s="163" t="s">
        <v>1435</v>
      </c>
      <c r="H106" s="165">
        <v>27259</v>
      </c>
      <c r="I106" s="180">
        <v>1995</v>
      </c>
      <c r="J106" s="165">
        <v>10</v>
      </c>
      <c r="K106" s="164"/>
      <c r="L106" s="165"/>
      <c r="M106" s="165"/>
      <c r="N106" s="165"/>
      <c r="O106" s="165"/>
      <c r="P106" s="165"/>
      <c r="Q106" s="166"/>
      <c r="R106" s="166"/>
      <c r="S106" s="166"/>
      <c r="T106" s="166"/>
      <c r="U106" s="165"/>
      <c r="V106" s="165"/>
      <c r="W106" s="165"/>
      <c r="X106" s="165"/>
      <c r="Y106" s="165"/>
      <c r="Z106" s="165"/>
      <c r="AA106" s="164"/>
      <c r="AB106" s="165"/>
      <c r="AC106" s="165"/>
      <c r="AD106" s="165"/>
      <c r="AE106" s="168">
        <v>2.5</v>
      </c>
      <c r="AF106" s="168">
        <v>2.9</v>
      </c>
      <c r="AG106" s="169"/>
      <c r="AH106" s="169"/>
      <c r="AI106" s="180"/>
      <c r="AJ106" s="180"/>
      <c r="AK106" s="180"/>
      <c r="AL106" s="157">
        <v>44270</v>
      </c>
      <c r="AM106" s="157">
        <v>42369</v>
      </c>
      <c r="AN106" s="173"/>
      <c r="AO106" s="181"/>
      <c r="AP106" s="181"/>
      <c r="AQ106" s="181"/>
      <c r="AR106" s="181"/>
      <c r="AS106" s="181"/>
      <c r="AT106" s="173"/>
      <c r="AU106" s="173"/>
      <c r="AV106" s="173"/>
      <c r="AW106" s="181"/>
      <c r="AX106" s="181"/>
      <c r="AY106" s="181"/>
      <c r="AZ106" s="181"/>
      <c r="BA106" s="200" t="s">
        <v>35</v>
      </c>
      <c r="BB106" s="180"/>
      <c r="BC106" s="180"/>
      <c r="BD106" s="247" t="s">
        <v>1379</v>
      </c>
      <c r="BE106" s="175">
        <f t="shared" si="12"/>
        <v>43464</v>
      </c>
      <c r="BF106" s="176" t="str">
        <f>IF(ISNUMBER(#REF!),IF(#REF!&lt;#REF!,1,""),"")</f>
        <v/>
      </c>
      <c r="BG106" s="176" t="str">
        <f>IF(ISNUMBER(#REF!),IF(#REF!&gt;#REF!,1,""),"")</f>
        <v/>
      </c>
      <c r="BH106" s="176">
        <f>IF(ISNUMBER(#REF!),"",1)</f>
        <v>1</v>
      </c>
      <c r="BI106" s="200" t="s">
        <v>1550</v>
      </c>
      <c r="BJ106" s="428"/>
      <c r="BL106" s="394"/>
      <c r="BM106" s="394"/>
      <c r="BN106" s="394"/>
    </row>
    <row r="107" spans="1:66" s="393" customFormat="1" ht="20.100000000000001" customHeight="1">
      <c r="A107" s="147">
        <v>101</v>
      </c>
      <c r="B107" s="149">
        <f t="shared" si="13"/>
        <v>24</v>
      </c>
      <c r="C107" s="274" t="s">
        <v>46</v>
      </c>
      <c r="D107" s="275" t="s">
        <v>662</v>
      </c>
      <c r="E107" s="163" t="s">
        <v>1403</v>
      </c>
      <c r="F107" s="163" t="s">
        <v>1436</v>
      </c>
      <c r="G107" s="163" t="s">
        <v>1437</v>
      </c>
      <c r="H107" s="165">
        <v>16739</v>
      </c>
      <c r="I107" s="180">
        <v>1995</v>
      </c>
      <c r="J107" s="165">
        <v>5</v>
      </c>
      <c r="K107" s="164"/>
      <c r="L107" s="165"/>
      <c r="M107" s="165"/>
      <c r="N107" s="165"/>
      <c r="O107" s="165"/>
      <c r="P107" s="165"/>
      <c r="Q107" s="166"/>
      <c r="R107" s="166"/>
      <c r="S107" s="166"/>
      <c r="T107" s="166"/>
      <c r="U107" s="165"/>
      <c r="V107" s="165"/>
      <c r="W107" s="165"/>
      <c r="X107" s="165"/>
      <c r="Y107" s="165"/>
      <c r="Z107" s="165"/>
      <c r="AA107" s="164"/>
      <c r="AB107" s="165"/>
      <c r="AC107" s="165"/>
      <c r="AD107" s="165"/>
      <c r="AE107" s="168">
        <v>2.5</v>
      </c>
      <c r="AF107" s="168">
        <v>2.9</v>
      </c>
      <c r="AG107" s="169"/>
      <c r="AH107" s="169"/>
      <c r="AI107" s="180"/>
      <c r="AJ107" s="180"/>
      <c r="AK107" s="180"/>
      <c r="AL107" s="157">
        <v>44270</v>
      </c>
      <c r="AM107" s="157">
        <v>42369</v>
      </c>
      <c r="AN107" s="173"/>
      <c r="AO107" s="181"/>
      <c r="AP107" s="181"/>
      <c r="AQ107" s="181"/>
      <c r="AR107" s="181"/>
      <c r="AS107" s="181"/>
      <c r="AT107" s="173"/>
      <c r="AU107" s="173"/>
      <c r="AV107" s="173"/>
      <c r="AW107" s="181"/>
      <c r="AX107" s="181"/>
      <c r="AY107" s="181"/>
      <c r="AZ107" s="181"/>
      <c r="BA107" s="200" t="s">
        <v>35</v>
      </c>
      <c r="BB107" s="180"/>
      <c r="BC107" s="180"/>
      <c r="BD107" s="247" t="s">
        <v>1379</v>
      </c>
      <c r="BE107" s="175">
        <f t="shared" si="12"/>
        <v>43464</v>
      </c>
      <c r="BF107" s="176" t="str">
        <f>IF(ISNUMBER(#REF!),IF(#REF!&lt;#REF!,1,""),"")</f>
        <v/>
      </c>
      <c r="BG107" s="176" t="str">
        <f>IF(ISNUMBER(#REF!),IF(#REF!&gt;#REF!,1,""),"")</f>
        <v/>
      </c>
      <c r="BH107" s="176">
        <f>IF(ISNUMBER(#REF!),"",1)</f>
        <v>1</v>
      </c>
      <c r="BI107" s="200" t="s">
        <v>1550</v>
      </c>
      <c r="BJ107" s="428"/>
      <c r="BL107" s="394"/>
      <c r="BM107" s="394"/>
      <c r="BN107" s="394"/>
    </row>
    <row r="108" spans="1:66" s="393" customFormat="1" ht="20.100000000000001" customHeight="1">
      <c r="A108" s="147">
        <v>102</v>
      </c>
      <c r="B108" s="149">
        <f t="shared" si="13"/>
        <v>25</v>
      </c>
      <c r="C108" s="274" t="s">
        <v>46</v>
      </c>
      <c r="D108" s="275" t="s">
        <v>662</v>
      </c>
      <c r="E108" s="163" t="s">
        <v>1403</v>
      </c>
      <c r="F108" s="163" t="s">
        <v>1438</v>
      </c>
      <c r="G108" s="163" t="s">
        <v>1439</v>
      </c>
      <c r="H108" s="165">
        <v>23170</v>
      </c>
      <c r="I108" s="180">
        <v>1994</v>
      </c>
      <c r="J108" s="165">
        <v>5</v>
      </c>
      <c r="K108" s="164"/>
      <c r="L108" s="165"/>
      <c r="M108" s="165"/>
      <c r="N108" s="165"/>
      <c r="O108" s="165"/>
      <c r="P108" s="165"/>
      <c r="Q108" s="166"/>
      <c r="R108" s="166"/>
      <c r="S108" s="166"/>
      <c r="T108" s="166"/>
      <c r="U108" s="165"/>
      <c r="V108" s="165"/>
      <c r="W108" s="165"/>
      <c r="X108" s="165"/>
      <c r="Y108" s="165"/>
      <c r="Z108" s="165"/>
      <c r="AA108" s="164"/>
      <c r="AB108" s="165"/>
      <c r="AC108" s="165"/>
      <c r="AD108" s="165"/>
      <c r="AE108" s="168">
        <v>2.5</v>
      </c>
      <c r="AF108" s="168">
        <v>2.9</v>
      </c>
      <c r="AG108" s="169"/>
      <c r="AH108" s="169"/>
      <c r="AI108" s="180"/>
      <c r="AJ108" s="180"/>
      <c r="AK108" s="180"/>
      <c r="AL108" s="157">
        <v>44270</v>
      </c>
      <c r="AM108" s="157">
        <v>45657</v>
      </c>
      <c r="AN108" s="173"/>
      <c r="AO108" s="181"/>
      <c r="AP108" s="181"/>
      <c r="AQ108" s="181"/>
      <c r="AR108" s="181"/>
      <c r="AS108" s="181"/>
      <c r="AT108" s="173"/>
      <c r="AU108" s="173"/>
      <c r="AV108" s="173"/>
      <c r="AW108" s="181"/>
      <c r="AX108" s="181"/>
      <c r="AY108" s="181"/>
      <c r="AZ108" s="181"/>
      <c r="BA108" s="200" t="s">
        <v>35</v>
      </c>
      <c r="BB108" s="180"/>
      <c r="BC108" s="180"/>
      <c r="BD108" s="247" t="s">
        <v>1379</v>
      </c>
      <c r="BE108" s="175">
        <f t="shared" si="12"/>
        <v>46752</v>
      </c>
      <c r="BF108" s="176" t="str">
        <f>IF(ISNUMBER(#REF!),IF(#REF!&lt;#REF!,1,""),"")</f>
        <v/>
      </c>
      <c r="BG108" s="176" t="str">
        <f>IF(ISNUMBER(#REF!),IF(#REF!&gt;#REF!,1,""),"")</f>
        <v/>
      </c>
      <c r="BH108" s="176">
        <f>IF(ISNUMBER(#REF!),"",1)</f>
        <v>1</v>
      </c>
      <c r="BI108" s="200" t="s">
        <v>1550</v>
      </c>
      <c r="BJ108" s="428"/>
      <c r="BL108" s="394"/>
      <c r="BM108" s="394"/>
      <c r="BN108" s="394"/>
    </row>
    <row r="109" spans="1:66" s="393" customFormat="1" ht="20.100000000000001" customHeight="1">
      <c r="A109" s="147">
        <v>103</v>
      </c>
      <c r="B109" s="149">
        <f t="shared" si="13"/>
        <v>26</v>
      </c>
      <c r="C109" s="274" t="s">
        <v>46</v>
      </c>
      <c r="D109" s="275" t="s">
        <v>662</v>
      </c>
      <c r="E109" s="163" t="s">
        <v>1403</v>
      </c>
      <c r="F109" s="163" t="s">
        <v>1440</v>
      </c>
      <c r="G109" s="163" t="s">
        <v>1441</v>
      </c>
      <c r="H109" s="165">
        <v>37163</v>
      </c>
      <c r="I109" s="180">
        <v>1994</v>
      </c>
      <c r="J109" s="165">
        <v>6</v>
      </c>
      <c r="K109" s="164"/>
      <c r="L109" s="165"/>
      <c r="M109" s="165"/>
      <c r="N109" s="165"/>
      <c r="O109" s="165"/>
      <c r="P109" s="165"/>
      <c r="Q109" s="166"/>
      <c r="R109" s="166"/>
      <c r="S109" s="166"/>
      <c r="T109" s="166"/>
      <c r="U109" s="165"/>
      <c r="V109" s="165"/>
      <c r="W109" s="165"/>
      <c r="X109" s="165"/>
      <c r="Y109" s="165"/>
      <c r="Z109" s="165"/>
      <c r="AA109" s="164"/>
      <c r="AB109" s="165"/>
      <c r="AC109" s="165"/>
      <c r="AD109" s="165"/>
      <c r="AE109" s="168">
        <v>2.5</v>
      </c>
      <c r="AF109" s="168">
        <v>2.9</v>
      </c>
      <c r="AG109" s="169"/>
      <c r="AH109" s="169"/>
      <c r="AI109" s="180"/>
      <c r="AJ109" s="180"/>
      <c r="AK109" s="180"/>
      <c r="AL109" s="157">
        <v>44270</v>
      </c>
      <c r="AM109" s="157">
        <v>45657</v>
      </c>
      <c r="AN109" s="173"/>
      <c r="AO109" s="181"/>
      <c r="AP109" s="181"/>
      <c r="AQ109" s="181"/>
      <c r="AR109" s="181"/>
      <c r="AS109" s="181"/>
      <c r="AT109" s="173"/>
      <c r="AU109" s="173"/>
      <c r="AV109" s="173"/>
      <c r="AW109" s="181"/>
      <c r="AX109" s="181"/>
      <c r="AY109" s="181"/>
      <c r="AZ109" s="181"/>
      <c r="BA109" s="200" t="s">
        <v>35</v>
      </c>
      <c r="BB109" s="180"/>
      <c r="BC109" s="180"/>
      <c r="BD109" s="247" t="s">
        <v>1379</v>
      </c>
      <c r="BE109" s="175">
        <f t="shared" si="12"/>
        <v>46752</v>
      </c>
      <c r="BF109" s="176" t="str">
        <f>IF(ISNUMBER(#REF!),IF(#REF!&lt;#REF!,1,""),"")</f>
        <v/>
      </c>
      <c r="BG109" s="176" t="str">
        <f>IF(ISNUMBER(#REF!),IF(#REF!&gt;#REF!,1,""),"")</f>
        <v/>
      </c>
      <c r="BH109" s="176">
        <f>IF(ISNUMBER(#REF!),"",1)</f>
        <v>1</v>
      </c>
      <c r="BI109" s="200" t="s">
        <v>1550</v>
      </c>
      <c r="BJ109" s="428"/>
      <c r="BL109" s="394"/>
      <c r="BM109" s="394"/>
      <c r="BN109" s="394"/>
    </row>
    <row r="110" spans="1:66" s="393" customFormat="1" ht="20.100000000000001" customHeight="1">
      <c r="A110" s="147">
        <v>104</v>
      </c>
      <c r="B110" s="149">
        <f t="shared" si="13"/>
        <v>27</v>
      </c>
      <c r="C110" s="274" t="s">
        <v>46</v>
      </c>
      <c r="D110" s="275" t="s">
        <v>662</v>
      </c>
      <c r="E110" s="163" t="s">
        <v>1403</v>
      </c>
      <c r="F110" s="163" t="s">
        <v>1442</v>
      </c>
      <c r="G110" s="163" t="s">
        <v>1443</v>
      </c>
      <c r="H110" s="165">
        <v>59946</v>
      </c>
      <c r="I110" s="180">
        <v>1994</v>
      </c>
      <c r="J110" s="165">
        <v>10</v>
      </c>
      <c r="K110" s="164"/>
      <c r="L110" s="165"/>
      <c r="M110" s="165"/>
      <c r="N110" s="165"/>
      <c r="O110" s="165"/>
      <c r="P110" s="165"/>
      <c r="Q110" s="166"/>
      <c r="R110" s="166"/>
      <c r="S110" s="166"/>
      <c r="T110" s="166"/>
      <c r="U110" s="165"/>
      <c r="V110" s="165"/>
      <c r="W110" s="165"/>
      <c r="X110" s="165"/>
      <c r="Y110" s="165"/>
      <c r="Z110" s="165"/>
      <c r="AA110" s="164"/>
      <c r="AB110" s="165"/>
      <c r="AC110" s="165"/>
      <c r="AD110" s="165"/>
      <c r="AE110" s="168">
        <v>2.5</v>
      </c>
      <c r="AF110" s="168">
        <v>2.9</v>
      </c>
      <c r="AG110" s="169"/>
      <c r="AH110" s="169"/>
      <c r="AI110" s="180"/>
      <c r="AJ110" s="180"/>
      <c r="AK110" s="180"/>
      <c r="AL110" s="157">
        <v>44270</v>
      </c>
      <c r="AM110" s="157">
        <v>45657</v>
      </c>
      <c r="AN110" s="173"/>
      <c r="AO110" s="181"/>
      <c r="AP110" s="181"/>
      <c r="AQ110" s="181"/>
      <c r="AR110" s="181"/>
      <c r="AS110" s="181"/>
      <c r="AT110" s="173"/>
      <c r="AU110" s="173"/>
      <c r="AV110" s="173"/>
      <c r="AW110" s="181"/>
      <c r="AX110" s="181"/>
      <c r="AY110" s="181"/>
      <c r="AZ110" s="181"/>
      <c r="BA110" s="200" t="s">
        <v>35</v>
      </c>
      <c r="BB110" s="180"/>
      <c r="BC110" s="180"/>
      <c r="BD110" s="247" t="s">
        <v>1379</v>
      </c>
      <c r="BE110" s="175">
        <f t="shared" si="12"/>
        <v>46752</v>
      </c>
      <c r="BF110" s="176" t="str">
        <f>IF(ISNUMBER(#REF!),IF(#REF!&lt;#REF!,1,""),"")</f>
        <v/>
      </c>
      <c r="BG110" s="176" t="str">
        <f>IF(ISNUMBER(#REF!),IF(#REF!&gt;#REF!,1,""),"")</f>
        <v/>
      </c>
      <c r="BH110" s="176">
        <f>IF(ISNUMBER(#REF!),"",1)</f>
        <v>1</v>
      </c>
      <c r="BI110" s="200" t="s">
        <v>1550</v>
      </c>
      <c r="BJ110" s="428"/>
      <c r="BL110" s="394"/>
      <c r="BM110" s="394"/>
      <c r="BN110" s="394"/>
    </row>
    <row r="111" spans="1:66" s="393" customFormat="1" ht="20.100000000000001" customHeight="1">
      <c r="A111" s="147">
        <v>105</v>
      </c>
      <c r="B111" s="149">
        <f t="shared" si="13"/>
        <v>28</v>
      </c>
      <c r="C111" s="274" t="s">
        <v>46</v>
      </c>
      <c r="D111" s="275" t="s">
        <v>662</v>
      </c>
      <c r="E111" s="163" t="s">
        <v>1403</v>
      </c>
      <c r="F111" s="163" t="s">
        <v>1444</v>
      </c>
      <c r="G111" s="163" t="s">
        <v>1445</v>
      </c>
      <c r="H111" s="165">
        <v>51618</v>
      </c>
      <c r="I111" s="180">
        <v>1994</v>
      </c>
      <c r="J111" s="165">
        <v>12</v>
      </c>
      <c r="K111" s="164"/>
      <c r="L111" s="165"/>
      <c r="M111" s="165"/>
      <c r="N111" s="165"/>
      <c r="O111" s="165"/>
      <c r="P111" s="165"/>
      <c r="Q111" s="166"/>
      <c r="R111" s="166"/>
      <c r="S111" s="166"/>
      <c r="T111" s="166"/>
      <c r="U111" s="165"/>
      <c r="V111" s="165"/>
      <c r="W111" s="165"/>
      <c r="X111" s="165"/>
      <c r="Y111" s="165"/>
      <c r="Z111" s="165"/>
      <c r="AA111" s="164"/>
      <c r="AB111" s="165"/>
      <c r="AC111" s="165"/>
      <c r="AD111" s="165"/>
      <c r="AE111" s="168">
        <v>2.5</v>
      </c>
      <c r="AF111" s="168">
        <v>2.9</v>
      </c>
      <c r="AG111" s="169"/>
      <c r="AH111" s="169"/>
      <c r="AI111" s="180"/>
      <c r="AJ111" s="180"/>
      <c r="AK111" s="180"/>
      <c r="AL111" s="157">
        <v>44270</v>
      </c>
      <c r="AM111" s="157">
        <v>45657</v>
      </c>
      <c r="AN111" s="173"/>
      <c r="AO111" s="181"/>
      <c r="AP111" s="181"/>
      <c r="AQ111" s="181"/>
      <c r="AR111" s="181"/>
      <c r="AS111" s="181"/>
      <c r="AT111" s="173"/>
      <c r="AU111" s="173"/>
      <c r="AV111" s="173"/>
      <c r="AW111" s="181"/>
      <c r="AX111" s="181"/>
      <c r="AY111" s="181"/>
      <c r="AZ111" s="181"/>
      <c r="BA111" s="200" t="s">
        <v>35</v>
      </c>
      <c r="BB111" s="180"/>
      <c r="BC111" s="180"/>
      <c r="BD111" s="247" t="s">
        <v>1379</v>
      </c>
      <c r="BE111" s="175">
        <f t="shared" si="12"/>
        <v>46752</v>
      </c>
      <c r="BF111" s="176" t="str">
        <f>IF(ISNUMBER(#REF!),IF(#REF!&lt;#REF!,1,""),"")</f>
        <v/>
      </c>
      <c r="BG111" s="176" t="str">
        <f>IF(ISNUMBER(#REF!),IF(#REF!&gt;#REF!,1,""),"")</f>
        <v/>
      </c>
      <c r="BH111" s="176">
        <f>IF(ISNUMBER(#REF!),"",1)</f>
        <v>1</v>
      </c>
      <c r="BI111" s="200" t="s">
        <v>1550</v>
      </c>
      <c r="BJ111" s="428"/>
      <c r="BL111" s="394"/>
      <c r="BM111" s="394"/>
      <c r="BN111" s="394"/>
    </row>
    <row r="112" spans="1:66" s="393" customFormat="1" ht="20.100000000000001" customHeight="1">
      <c r="A112" s="147">
        <v>106</v>
      </c>
      <c r="B112" s="149">
        <f t="shared" si="13"/>
        <v>29</v>
      </c>
      <c r="C112" s="274" t="s">
        <v>46</v>
      </c>
      <c r="D112" s="275" t="s">
        <v>662</v>
      </c>
      <c r="E112" s="163" t="s">
        <v>1403</v>
      </c>
      <c r="F112" s="163" t="s">
        <v>1446</v>
      </c>
      <c r="G112" s="163" t="s">
        <v>1447</v>
      </c>
      <c r="H112" s="165">
        <v>22571</v>
      </c>
      <c r="I112" s="180">
        <v>1994</v>
      </c>
      <c r="J112" s="165">
        <v>5</v>
      </c>
      <c r="K112" s="164"/>
      <c r="L112" s="165"/>
      <c r="M112" s="165"/>
      <c r="N112" s="165"/>
      <c r="O112" s="165"/>
      <c r="P112" s="165"/>
      <c r="Q112" s="166"/>
      <c r="R112" s="166"/>
      <c r="S112" s="166"/>
      <c r="T112" s="166"/>
      <c r="U112" s="165"/>
      <c r="V112" s="165"/>
      <c r="W112" s="165"/>
      <c r="X112" s="165"/>
      <c r="Y112" s="165"/>
      <c r="Z112" s="165"/>
      <c r="AA112" s="164"/>
      <c r="AB112" s="165"/>
      <c r="AC112" s="165"/>
      <c r="AD112" s="165"/>
      <c r="AE112" s="168">
        <v>2.5</v>
      </c>
      <c r="AF112" s="168">
        <v>2.9</v>
      </c>
      <c r="AG112" s="169"/>
      <c r="AH112" s="169"/>
      <c r="AI112" s="180"/>
      <c r="AJ112" s="180"/>
      <c r="AK112" s="180"/>
      <c r="AL112" s="157">
        <v>44270</v>
      </c>
      <c r="AM112" s="157">
        <v>45657</v>
      </c>
      <c r="AN112" s="173"/>
      <c r="AO112" s="181"/>
      <c r="AP112" s="181"/>
      <c r="AQ112" s="181"/>
      <c r="AR112" s="181"/>
      <c r="AS112" s="181"/>
      <c r="AT112" s="173"/>
      <c r="AU112" s="173"/>
      <c r="AV112" s="173"/>
      <c r="AW112" s="181"/>
      <c r="AX112" s="181"/>
      <c r="AY112" s="181"/>
      <c r="AZ112" s="181"/>
      <c r="BA112" s="200" t="s">
        <v>35</v>
      </c>
      <c r="BB112" s="180"/>
      <c r="BC112" s="180"/>
      <c r="BD112" s="247" t="s">
        <v>1379</v>
      </c>
      <c r="BE112" s="175">
        <f t="shared" si="12"/>
        <v>46752</v>
      </c>
      <c r="BF112" s="176" t="str">
        <f>IF(ISNUMBER(#REF!),IF(#REF!&lt;#REF!,1,""),"")</f>
        <v/>
      </c>
      <c r="BG112" s="176" t="str">
        <f>IF(ISNUMBER(#REF!),IF(#REF!&gt;#REF!,1,""),"")</f>
        <v/>
      </c>
      <c r="BH112" s="176">
        <f>IF(ISNUMBER(#REF!),"",1)</f>
        <v>1</v>
      </c>
      <c r="BI112" s="200" t="s">
        <v>1550</v>
      </c>
      <c r="BJ112" s="428"/>
      <c r="BL112" s="394"/>
      <c r="BM112" s="394"/>
      <c r="BN112" s="394"/>
    </row>
    <row r="113" spans="1:66" s="393" customFormat="1" ht="20.100000000000001" customHeight="1">
      <c r="A113" s="147">
        <v>107</v>
      </c>
      <c r="B113" s="149">
        <f t="shared" si="13"/>
        <v>30</v>
      </c>
      <c r="C113" s="274" t="s">
        <v>46</v>
      </c>
      <c r="D113" s="275" t="s">
        <v>662</v>
      </c>
      <c r="E113" s="163" t="s">
        <v>1403</v>
      </c>
      <c r="F113" s="163" t="s">
        <v>1448</v>
      </c>
      <c r="G113" s="163" t="s">
        <v>1449</v>
      </c>
      <c r="H113" s="165">
        <v>12112</v>
      </c>
      <c r="I113" s="180">
        <v>1995</v>
      </c>
      <c r="J113" s="165">
        <v>3</v>
      </c>
      <c r="K113" s="164"/>
      <c r="L113" s="165"/>
      <c r="M113" s="165"/>
      <c r="N113" s="165"/>
      <c r="O113" s="165"/>
      <c r="P113" s="165"/>
      <c r="Q113" s="166"/>
      <c r="R113" s="166"/>
      <c r="S113" s="166"/>
      <c r="T113" s="166"/>
      <c r="U113" s="165"/>
      <c r="V113" s="165"/>
      <c r="W113" s="165"/>
      <c r="X113" s="165"/>
      <c r="Y113" s="165"/>
      <c r="Z113" s="165"/>
      <c r="AA113" s="164"/>
      <c r="AB113" s="165"/>
      <c r="AC113" s="165"/>
      <c r="AD113" s="165"/>
      <c r="AE113" s="168">
        <v>2.5</v>
      </c>
      <c r="AF113" s="168">
        <v>2.9</v>
      </c>
      <c r="AG113" s="169"/>
      <c r="AH113" s="169"/>
      <c r="AI113" s="180"/>
      <c r="AJ113" s="180"/>
      <c r="AK113" s="180"/>
      <c r="AL113" s="157">
        <v>44270</v>
      </c>
      <c r="AM113" s="157">
        <v>46022</v>
      </c>
      <c r="AN113" s="173"/>
      <c r="AO113" s="181"/>
      <c r="AP113" s="181"/>
      <c r="AQ113" s="181"/>
      <c r="AR113" s="181"/>
      <c r="AS113" s="181"/>
      <c r="AT113" s="173"/>
      <c r="AU113" s="173"/>
      <c r="AV113" s="173"/>
      <c r="AW113" s="181"/>
      <c r="AX113" s="181"/>
      <c r="AY113" s="181"/>
      <c r="AZ113" s="181"/>
      <c r="BA113" s="200" t="s">
        <v>35</v>
      </c>
      <c r="BB113" s="180"/>
      <c r="BC113" s="180"/>
      <c r="BD113" s="247" t="s">
        <v>1379</v>
      </c>
      <c r="BE113" s="175">
        <f t="shared" si="12"/>
        <v>47117</v>
      </c>
      <c r="BF113" s="176" t="str">
        <f>IF(ISNUMBER(#REF!),IF(#REF!&lt;#REF!,1,""),"")</f>
        <v/>
      </c>
      <c r="BG113" s="176" t="str">
        <f>IF(ISNUMBER(#REF!),IF(#REF!&gt;#REF!,1,""),"")</f>
        <v/>
      </c>
      <c r="BH113" s="176">
        <f>IF(ISNUMBER(#REF!),"",1)</f>
        <v>1</v>
      </c>
      <c r="BI113" s="200" t="s">
        <v>1550</v>
      </c>
      <c r="BJ113" s="428"/>
      <c r="BL113" s="394"/>
      <c r="BM113" s="394"/>
      <c r="BN113" s="394"/>
    </row>
    <row r="114" spans="1:66" s="393" customFormat="1" ht="20.100000000000001" customHeight="1">
      <c r="A114" s="147">
        <v>108</v>
      </c>
      <c r="B114" s="149">
        <f t="shared" si="13"/>
        <v>31</v>
      </c>
      <c r="C114" s="274" t="s">
        <v>46</v>
      </c>
      <c r="D114" s="275" t="s">
        <v>662</v>
      </c>
      <c r="E114" s="163" t="s">
        <v>1403</v>
      </c>
      <c r="F114" s="163" t="s">
        <v>1450</v>
      </c>
      <c r="G114" s="163" t="s">
        <v>1451</v>
      </c>
      <c r="H114" s="165">
        <v>29513</v>
      </c>
      <c r="I114" s="180">
        <v>1995</v>
      </c>
      <c r="J114" s="165">
        <v>5</v>
      </c>
      <c r="K114" s="164"/>
      <c r="L114" s="165"/>
      <c r="M114" s="165"/>
      <c r="N114" s="165"/>
      <c r="O114" s="165"/>
      <c r="P114" s="165"/>
      <c r="Q114" s="166"/>
      <c r="R114" s="166"/>
      <c r="S114" s="166"/>
      <c r="T114" s="166"/>
      <c r="U114" s="165"/>
      <c r="V114" s="165"/>
      <c r="W114" s="165"/>
      <c r="X114" s="165"/>
      <c r="Y114" s="165"/>
      <c r="Z114" s="165"/>
      <c r="AA114" s="164"/>
      <c r="AB114" s="165"/>
      <c r="AC114" s="165"/>
      <c r="AD114" s="165"/>
      <c r="AE114" s="168">
        <v>2.5</v>
      </c>
      <c r="AF114" s="168">
        <v>2.9</v>
      </c>
      <c r="AG114" s="169"/>
      <c r="AH114" s="169"/>
      <c r="AI114" s="180"/>
      <c r="AJ114" s="180"/>
      <c r="AK114" s="180"/>
      <c r="AL114" s="157">
        <v>44270</v>
      </c>
      <c r="AM114" s="157">
        <v>46022</v>
      </c>
      <c r="AN114" s="173"/>
      <c r="AO114" s="181"/>
      <c r="AP114" s="181"/>
      <c r="AQ114" s="181"/>
      <c r="AR114" s="181"/>
      <c r="AS114" s="181"/>
      <c r="AT114" s="173"/>
      <c r="AU114" s="173"/>
      <c r="AV114" s="173"/>
      <c r="AW114" s="181"/>
      <c r="AX114" s="181"/>
      <c r="AY114" s="181"/>
      <c r="AZ114" s="181"/>
      <c r="BA114" s="200" t="s">
        <v>35</v>
      </c>
      <c r="BB114" s="180"/>
      <c r="BC114" s="180"/>
      <c r="BD114" s="247" t="s">
        <v>1379</v>
      </c>
      <c r="BE114" s="175">
        <f t="shared" si="12"/>
        <v>47117</v>
      </c>
      <c r="BF114" s="176" t="str">
        <f>IF(ISNUMBER(#REF!),IF(#REF!&lt;#REF!,1,""),"")</f>
        <v/>
      </c>
      <c r="BG114" s="176" t="str">
        <f>IF(ISNUMBER(#REF!),IF(#REF!&gt;#REF!,1,""),"")</f>
        <v/>
      </c>
      <c r="BH114" s="176">
        <f>IF(ISNUMBER(#REF!),"",1)</f>
        <v>1</v>
      </c>
      <c r="BI114" s="200" t="s">
        <v>1550</v>
      </c>
      <c r="BJ114" s="428"/>
      <c r="BL114" s="394"/>
      <c r="BM114" s="394"/>
      <c r="BN114" s="394"/>
    </row>
    <row r="115" spans="1:66" s="393" customFormat="1" ht="20.100000000000001" customHeight="1">
      <c r="A115" s="147">
        <v>109</v>
      </c>
      <c r="B115" s="149">
        <f t="shared" si="13"/>
        <v>32</v>
      </c>
      <c r="C115" s="274" t="s">
        <v>46</v>
      </c>
      <c r="D115" s="275" t="s">
        <v>662</v>
      </c>
      <c r="E115" s="163" t="s">
        <v>1403</v>
      </c>
      <c r="F115" s="163" t="s">
        <v>1452</v>
      </c>
      <c r="G115" s="163" t="s">
        <v>1453</v>
      </c>
      <c r="H115" s="165">
        <v>18330</v>
      </c>
      <c r="I115" s="180">
        <v>1995</v>
      </c>
      <c r="J115" s="165">
        <v>5</v>
      </c>
      <c r="K115" s="164"/>
      <c r="L115" s="165"/>
      <c r="M115" s="165"/>
      <c r="N115" s="165"/>
      <c r="O115" s="165"/>
      <c r="P115" s="165"/>
      <c r="Q115" s="166"/>
      <c r="R115" s="166"/>
      <c r="S115" s="166"/>
      <c r="T115" s="166"/>
      <c r="U115" s="165"/>
      <c r="V115" s="165"/>
      <c r="W115" s="165"/>
      <c r="X115" s="165"/>
      <c r="Y115" s="165"/>
      <c r="Z115" s="165"/>
      <c r="AA115" s="164"/>
      <c r="AB115" s="165"/>
      <c r="AC115" s="165"/>
      <c r="AD115" s="165"/>
      <c r="AE115" s="168">
        <v>2.5</v>
      </c>
      <c r="AF115" s="168">
        <v>2.9</v>
      </c>
      <c r="AG115" s="169"/>
      <c r="AH115" s="169"/>
      <c r="AI115" s="180"/>
      <c r="AJ115" s="180"/>
      <c r="AK115" s="180"/>
      <c r="AL115" s="157">
        <v>44270</v>
      </c>
      <c r="AM115" s="157">
        <v>46022</v>
      </c>
      <c r="AN115" s="173"/>
      <c r="AO115" s="181"/>
      <c r="AP115" s="181"/>
      <c r="AQ115" s="181"/>
      <c r="AR115" s="181"/>
      <c r="AS115" s="181"/>
      <c r="AT115" s="173"/>
      <c r="AU115" s="173"/>
      <c r="AV115" s="173"/>
      <c r="AW115" s="181"/>
      <c r="AX115" s="181"/>
      <c r="AY115" s="181"/>
      <c r="AZ115" s="181"/>
      <c r="BA115" s="200" t="s">
        <v>35</v>
      </c>
      <c r="BB115" s="180"/>
      <c r="BC115" s="180"/>
      <c r="BD115" s="247" t="s">
        <v>1379</v>
      </c>
      <c r="BE115" s="175">
        <f t="shared" si="12"/>
        <v>47117</v>
      </c>
      <c r="BF115" s="176" t="str">
        <f>IF(ISNUMBER(#REF!),IF(#REF!&lt;#REF!,1,""),"")</f>
        <v/>
      </c>
      <c r="BG115" s="176" t="str">
        <f>IF(ISNUMBER(#REF!),IF(#REF!&gt;#REF!,1,""),"")</f>
        <v/>
      </c>
      <c r="BH115" s="176">
        <f>IF(ISNUMBER(#REF!),"",1)</f>
        <v>1</v>
      </c>
      <c r="BI115" s="200" t="s">
        <v>1550</v>
      </c>
      <c r="BJ115" s="428"/>
      <c r="BL115" s="394"/>
      <c r="BM115" s="394"/>
      <c r="BN115" s="394"/>
    </row>
    <row r="116" spans="1:66" s="393" customFormat="1" ht="20.100000000000001" customHeight="1">
      <c r="A116" s="147">
        <v>110</v>
      </c>
      <c r="B116" s="149">
        <f t="shared" si="13"/>
        <v>33</v>
      </c>
      <c r="C116" s="274" t="s">
        <v>46</v>
      </c>
      <c r="D116" s="275" t="s">
        <v>662</v>
      </c>
      <c r="E116" s="163" t="s">
        <v>1403</v>
      </c>
      <c r="F116" s="163" t="s">
        <v>1454</v>
      </c>
      <c r="G116" s="163" t="s">
        <v>1455</v>
      </c>
      <c r="H116" s="165">
        <v>21978</v>
      </c>
      <c r="I116" s="180">
        <v>1995</v>
      </c>
      <c r="J116" s="165">
        <v>6</v>
      </c>
      <c r="K116" s="164"/>
      <c r="L116" s="165"/>
      <c r="M116" s="165"/>
      <c r="N116" s="165"/>
      <c r="O116" s="165"/>
      <c r="P116" s="165"/>
      <c r="Q116" s="166"/>
      <c r="R116" s="166"/>
      <c r="S116" s="166"/>
      <c r="T116" s="166"/>
      <c r="U116" s="165"/>
      <c r="V116" s="165"/>
      <c r="W116" s="165"/>
      <c r="X116" s="165"/>
      <c r="Y116" s="165"/>
      <c r="Z116" s="165"/>
      <c r="AA116" s="164"/>
      <c r="AB116" s="165"/>
      <c r="AC116" s="165"/>
      <c r="AD116" s="165"/>
      <c r="AE116" s="168">
        <v>2.5</v>
      </c>
      <c r="AF116" s="168">
        <v>2.9</v>
      </c>
      <c r="AG116" s="169"/>
      <c r="AH116" s="169"/>
      <c r="AI116" s="180"/>
      <c r="AJ116" s="180"/>
      <c r="AK116" s="180"/>
      <c r="AL116" s="157">
        <v>44270</v>
      </c>
      <c r="AM116" s="157">
        <v>46022</v>
      </c>
      <c r="AN116" s="173"/>
      <c r="AO116" s="181"/>
      <c r="AP116" s="181"/>
      <c r="AQ116" s="181"/>
      <c r="AR116" s="181"/>
      <c r="AS116" s="181"/>
      <c r="AT116" s="173"/>
      <c r="AU116" s="173"/>
      <c r="AV116" s="173"/>
      <c r="AW116" s="181"/>
      <c r="AX116" s="181"/>
      <c r="AY116" s="181"/>
      <c r="AZ116" s="181"/>
      <c r="BA116" s="200" t="s">
        <v>35</v>
      </c>
      <c r="BB116" s="180"/>
      <c r="BC116" s="180"/>
      <c r="BD116" s="247" t="s">
        <v>1379</v>
      </c>
      <c r="BE116" s="175">
        <f t="shared" si="12"/>
        <v>47117</v>
      </c>
      <c r="BF116" s="176" t="str">
        <f>IF(ISNUMBER(#REF!),IF(#REF!&lt;#REF!,1,""),"")</f>
        <v/>
      </c>
      <c r="BG116" s="176" t="str">
        <f>IF(ISNUMBER(#REF!),IF(#REF!&gt;#REF!,1,""),"")</f>
        <v/>
      </c>
      <c r="BH116" s="176">
        <f>IF(ISNUMBER(#REF!),"",1)</f>
        <v>1</v>
      </c>
      <c r="BI116" s="200" t="s">
        <v>1550</v>
      </c>
      <c r="BJ116" s="428"/>
      <c r="BL116" s="394"/>
      <c r="BM116" s="394"/>
      <c r="BN116" s="394"/>
    </row>
    <row r="117" spans="1:66" s="24" customFormat="1" ht="20.100000000000001" customHeight="1">
      <c r="A117" s="147">
        <v>111</v>
      </c>
      <c r="B117" s="149">
        <f t="shared" si="13"/>
        <v>34</v>
      </c>
      <c r="C117" s="99" t="s">
        <v>46</v>
      </c>
      <c r="D117" s="264" t="s">
        <v>336</v>
      </c>
      <c r="E117" s="163" t="s">
        <v>659</v>
      </c>
      <c r="F117" s="163" t="s">
        <v>1338</v>
      </c>
      <c r="G117" s="163" t="s">
        <v>1339</v>
      </c>
      <c r="H117" s="165">
        <v>83251</v>
      </c>
      <c r="I117" s="180"/>
      <c r="J117" s="165">
        <v>215</v>
      </c>
      <c r="K117" s="164">
        <f t="shared" ref="K117:K148" si="14">SUM(L117:P117)</f>
        <v>215</v>
      </c>
      <c r="L117" s="165">
        <v>215</v>
      </c>
      <c r="M117" s="201" t="s">
        <v>776</v>
      </c>
      <c r="N117" s="165"/>
      <c r="O117" s="165"/>
      <c r="P117" s="165"/>
      <c r="Q117" s="166"/>
      <c r="R117" s="166"/>
      <c r="S117" s="166"/>
      <c r="T117" s="166"/>
      <c r="U117" s="165"/>
      <c r="V117" s="164" t="s">
        <v>874</v>
      </c>
      <c r="W117" s="165"/>
      <c r="X117" s="165"/>
      <c r="Y117" s="165"/>
      <c r="Z117" s="165"/>
      <c r="AA117" s="164"/>
      <c r="AB117" s="165"/>
      <c r="AC117" s="165"/>
      <c r="AD117" s="165"/>
      <c r="AE117" s="168">
        <v>2.2999999999999998</v>
      </c>
      <c r="AF117" s="168"/>
      <c r="AG117" s="169"/>
      <c r="AH117" s="169"/>
      <c r="AI117" s="171" t="s">
        <v>891</v>
      </c>
      <c r="AJ117" s="180">
        <v>2017</v>
      </c>
      <c r="AK117" s="180"/>
      <c r="AL117" s="185">
        <v>42732</v>
      </c>
      <c r="AM117" s="185"/>
      <c r="AN117" s="181">
        <v>43438</v>
      </c>
      <c r="AO117" s="173">
        <v>43438</v>
      </c>
      <c r="AP117" s="181"/>
      <c r="AQ117" s="181"/>
      <c r="AR117" s="246"/>
      <c r="AS117" s="246"/>
      <c r="AT117" s="173"/>
      <c r="AU117" s="173"/>
      <c r="AV117" s="173"/>
      <c r="AW117" s="181"/>
      <c r="AX117" s="181"/>
      <c r="AY117" s="181"/>
      <c r="AZ117" s="181"/>
      <c r="BA117" s="200" t="s">
        <v>1340</v>
      </c>
      <c r="BB117" s="180" t="s">
        <v>554</v>
      </c>
      <c r="BC117" s="180" t="s">
        <v>553</v>
      </c>
      <c r="BD117" s="247" t="s">
        <v>1341</v>
      </c>
      <c r="BE117" s="175" t="s">
        <v>944</v>
      </c>
      <c r="BF117" s="176" t="str">
        <f>IF(ISNUMBER(#REF!),IF(#REF!&lt;#REF!,1,""),"")</f>
        <v/>
      </c>
      <c r="BG117" s="176" t="str">
        <f>IF(ISNUMBER(#REF!),IF(#REF!&gt;#REF!,1,""),"")</f>
        <v/>
      </c>
      <c r="BH117" s="176">
        <f>IF(ISNUMBER(#REF!),"",1)</f>
        <v>1</v>
      </c>
      <c r="BI117" s="200" t="s">
        <v>1333</v>
      </c>
      <c r="BJ117" s="428"/>
    </row>
    <row r="118" spans="1:66" s="24" customFormat="1" ht="20.100000000000001" customHeight="1">
      <c r="A118" s="147">
        <v>112</v>
      </c>
      <c r="B118" s="149">
        <f t="shared" si="13"/>
        <v>35</v>
      </c>
      <c r="C118" s="99" t="s">
        <v>46</v>
      </c>
      <c r="D118" s="210" t="s">
        <v>337</v>
      </c>
      <c r="E118" s="163" t="s">
        <v>27</v>
      </c>
      <c r="F118" s="163" t="s">
        <v>1342</v>
      </c>
      <c r="G118" s="163" t="s">
        <v>1343</v>
      </c>
      <c r="H118" s="164">
        <v>22784</v>
      </c>
      <c r="I118" s="171">
        <v>1986</v>
      </c>
      <c r="J118" s="164">
        <v>61</v>
      </c>
      <c r="K118" s="164">
        <f t="shared" si="14"/>
        <v>242</v>
      </c>
      <c r="L118" s="164">
        <v>242</v>
      </c>
      <c r="M118" s="164"/>
      <c r="N118" s="164"/>
      <c r="O118" s="164"/>
      <c r="P118" s="164"/>
      <c r="Q118" s="192">
        <f>SUM(R118:T118)</f>
        <v>740</v>
      </c>
      <c r="R118" s="192">
        <v>173</v>
      </c>
      <c r="S118" s="192">
        <v>530</v>
      </c>
      <c r="T118" s="192">
        <v>37</v>
      </c>
      <c r="U118" s="161">
        <v>703</v>
      </c>
      <c r="V118" s="164"/>
      <c r="W118" s="164"/>
      <c r="X118" s="164"/>
      <c r="Y118" s="164"/>
      <c r="Z118" s="164"/>
      <c r="AA118" s="161">
        <v>37</v>
      </c>
      <c r="AB118" s="165"/>
      <c r="AC118" s="165"/>
      <c r="AD118" s="165"/>
      <c r="AE118" s="179">
        <v>3</v>
      </c>
      <c r="AF118" s="179">
        <v>4</v>
      </c>
      <c r="AG118" s="169">
        <v>169</v>
      </c>
      <c r="AH118" s="169">
        <v>169</v>
      </c>
      <c r="AI118" s="171" t="s">
        <v>332</v>
      </c>
      <c r="AJ118" s="180">
        <v>2007</v>
      </c>
      <c r="AK118" s="180"/>
      <c r="AL118" s="172">
        <v>39104</v>
      </c>
      <c r="AM118" s="172">
        <v>42369</v>
      </c>
      <c r="AN118" s="172">
        <v>39937</v>
      </c>
      <c r="AO118" s="181">
        <v>40361</v>
      </c>
      <c r="AP118" s="181"/>
      <c r="AQ118" s="181">
        <v>39220</v>
      </c>
      <c r="AR118" s="181"/>
      <c r="AS118" s="181"/>
      <c r="AT118" s="181">
        <v>40952</v>
      </c>
      <c r="AU118" s="181"/>
      <c r="AV118" s="181"/>
      <c r="AW118" s="181"/>
      <c r="AX118" s="181"/>
      <c r="AY118" s="181"/>
      <c r="AZ118" s="181"/>
      <c r="BA118" s="163" t="s">
        <v>975</v>
      </c>
      <c r="BB118" s="171"/>
      <c r="BC118" s="171"/>
      <c r="BD118" s="247" t="str">
        <f>DATEDIF(MAX(AL118,AO118,AQ118,AT118:AW118,AY118:AZ118),$BF$2,"y")&amp;"년 "&amp;DATEDIF(MAX(AL118,AO118,AQ118,AT118:AW118,AY118:AZ118),$BF$2,"ym")&amp;"월"</f>
        <v>9년 4월</v>
      </c>
      <c r="BE118" s="175" t="str">
        <f>IF(AN118&lt;DATE(2012,2,1),"제외",AT118+(365*3))</f>
        <v>제외</v>
      </c>
      <c r="BF118" s="176" t="str">
        <f>IF(ISNUMBER(#REF!),IF(#REF!&lt;#REF!,1,""),"")</f>
        <v/>
      </c>
      <c r="BG118" s="176" t="str">
        <f>IF(ISNUMBER(#REF!),IF(#REF!&gt;#REF!,1,""),"")</f>
        <v/>
      </c>
      <c r="BH118" s="176">
        <f>IF(ISNUMBER(#REF!),"",1)</f>
        <v>1</v>
      </c>
      <c r="BI118" s="200" t="s">
        <v>1344</v>
      </c>
      <c r="BJ118" s="428"/>
    </row>
    <row r="119" spans="1:66" s="24" customFormat="1" ht="20.100000000000001" customHeight="1">
      <c r="A119" s="147">
        <v>113</v>
      </c>
      <c r="B119" s="149">
        <f t="shared" si="13"/>
        <v>36</v>
      </c>
      <c r="C119" s="99" t="s">
        <v>46</v>
      </c>
      <c r="D119" s="244" t="s">
        <v>614</v>
      </c>
      <c r="E119" s="163" t="s">
        <v>27</v>
      </c>
      <c r="F119" s="163" t="s">
        <v>1345</v>
      </c>
      <c r="G119" s="163" t="s">
        <v>1346</v>
      </c>
      <c r="H119" s="164">
        <v>22646</v>
      </c>
      <c r="I119" s="171">
        <v>1986</v>
      </c>
      <c r="J119" s="164">
        <v>79</v>
      </c>
      <c r="K119" s="164">
        <f t="shared" si="14"/>
        <v>143</v>
      </c>
      <c r="L119" s="164">
        <v>143</v>
      </c>
      <c r="M119" s="164"/>
      <c r="N119" s="164"/>
      <c r="O119" s="164"/>
      <c r="P119" s="164"/>
      <c r="Q119" s="166">
        <f>SUM(R119:T119)</f>
        <v>323</v>
      </c>
      <c r="R119" s="166">
        <v>268</v>
      </c>
      <c r="S119" s="166"/>
      <c r="T119" s="166">
        <v>55</v>
      </c>
      <c r="U119" s="165">
        <f>SUM(V119:Z119)</f>
        <v>268</v>
      </c>
      <c r="V119" s="164"/>
      <c r="W119" s="164">
        <v>28</v>
      </c>
      <c r="X119" s="164">
        <v>240</v>
      </c>
      <c r="Y119" s="164"/>
      <c r="Z119" s="164"/>
      <c r="AA119" s="190">
        <f>SUM(AB119:AD119)</f>
        <v>55</v>
      </c>
      <c r="AB119" s="164">
        <v>29</v>
      </c>
      <c r="AC119" s="164">
        <v>26</v>
      </c>
      <c r="AD119" s="164"/>
      <c r="AE119" s="179">
        <v>2</v>
      </c>
      <c r="AF119" s="179">
        <v>2.08</v>
      </c>
      <c r="AG119" s="170">
        <v>110</v>
      </c>
      <c r="AH119" s="170">
        <v>110</v>
      </c>
      <c r="AI119" s="171" t="s">
        <v>332</v>
      </c>
      <c r="AJ119" s="180">
        <v>2007</v>
      </c>
      <c r="AK119" s="180"/>
      <c r="AL119" s="172">
        <v>39104</v>
      </c>
      <c r="AM119" s="172"/>
      <c r="AN119" s="181"/>
      <c r="AO119" s="181">
        <v>39703</v>
      </c>
      <c r="AP119" s="181">
        <v>40655</v>
      </c>
      <c r="AQ119" s="181">
        <v>39143</v>
      </c>
      <c r="AR119" s="181"/>
      <c r="AS119" s="181"/>
      <c r="AT119" s="181">
        <v>39884</v>
      </c>
      <c r="AU119" s="181">
        <v>40659</v>
      </c>
      <c r="AV119" s="181"/>
      <c r="AW119" s="181"/>
      <c r="AX119" s="181"/>
      <c r="AY119" s="181"/>
      <c r="AZ119" s="181"/>
      <c r="BA119" s="200" t="s">
        <v>983</v>
      </c>
      <c r="BB119" s="171"/>
      <c r="BC119" s="171"/>
      <c r="BD119" s="247" t="str">
        <f>DATEDIF(MAX(AL119,AO119,AQ119,AT119:AW119,AY119:AZ119),$BF$2,"y")&amp;"년 "&amp;DATEDIF(MAX(AL119,AO119,AQ119,AT119:AW119,AY119:AZ119),$BF$2,"ym")&amp;"월"</f>
        <v>10년 2월</v>
      </c>
      <c r="BE119" s="175" t="s">
        <v>794</v>
      </c>
      <c r="BF119" s="176" t="str">
        <f>IF(ISNUMBER(#REF!),IF(#REF!&lt;#REF!,1,""),"")</f>
        <v/>
      </c>
      <c r="BG119" s="176" t="str">
        <f>IF(ISNUMBER(#REF!),IF(#REF!&gt;#REF!,1,""),"")</f>
        <v/>
      </c>
      <c r="BH119" s="176">
        <f>IF(ISNUMBER(#REF!),"",1)</f>
        <v>1</v>
      </c>
      <c r="BI119" s="200" t="s">
        <v>1344</v>
      </c>
      <c r="BJ119" s="428"/>
      <c r="BK119" s="22"/>
    </row>
    <row r="120" spans="1:66" s="24" customFormat="1" ht="20.100000000000001" customHeight="1">
      <c r="A120" s="147">
        <v>114</v>
      </c>
      <c r="B120" s="149">
        <f t="shared" si="13"/>
        <v>37</v>
      </c>
      <c r="C120" s="99" t="s">
        <v>46</v>
      </c>
      <c r="D120" s="244" t="s">
        <v>614</v>
      </c>
      <c r="E120" s="163" t="s">
        <v>659</v>
      </c>
      <c r="F120" s="163" t="s">
        <v>1347</v>
      </c>
      <c r="G120" s="163" t="s">
        <v>1348</v>
      </c>
      <c r="H120" s="165">
        <v>38263</v>
      </c>
      <c r="I120" s="180"/>
      <c r="J120" s="165">
        <v>74</v>
      </c>
      <c r="K120" s="164">
        <f t="shared" si="14"/>
        <v>105</v>
      </c>
      <c r="L120" s="165">
        <v>105</v>
      </c>
      <c r="M120" s="165"/>
      <c r="N120" s="165"/>
      <c r="O120" s="165"/>
      <c r="P120" s="165"/>
      <c r="Q120" s="166"/>
      <c r="R120" s="166"/>
      <c r="S120" s="166"/>
      <c r="T120" s="166"/>
      <c r="U120" s="165"/>
      <c r="V120" s="164" t="s">
        <v>874</v>
      </c>
      <c r="W120" s="165"/>
      <c r="X120" s="165"/>
      <c r="Y120" s="165"/>
      <c r="Z120" s="165"/>
      <c r="AA120" s="190"/>
      <c r="AB120" s="165"/>
      <c r="AC120" s="165"/>
      <c r="AD120" s="165"/>
      <c r="AE120" s="168">
        <v>2.2999999999999998</v>
      </c>
      <c r="AF120" s="168"/>
      <c r="AG120" s="169"/>
      <c r="AH120" s="169"/>
      <c r="AI120" s="171" t="s">
        <v>891</v>
      </c>
      <c r="AJ120" s="180">
        <v>2017</v>
      </c>
      <c r="AK120" s="180"/>
      <c r="AL120" s="185">
        <v>42732</v>
      </c>
      <c r="AM120" s="185"/>
      <c r="AN120" s="181">
        <v>43438</v>
      </c>
      <c r="AO120" s="173">
        <v>43438</v>
      </c>
      <c r="AP120" s="181"/>
      <c r="AQ120" s="181"/>
      <c r="AR120" s="246"/>
      <c r="AS120" s="246"/>
      <c r="AT120" s="173"/>
      <c r="AU120" s="234">
        <v>43878</v>
      </c>
      <c r="AV120" s="173"/>
      <c r="AW120" s="181"/>
      <c r="AX120" s="181"/>
      <c r="AY120" s="181"/>
      <c r="AZ120" s="181"/>
      <c r="BA120" s="200" t="s">
        <v>1349</v>
      </c>
      <c r="BB120" s="180" t="s">
        <v>554</v>
      </c>
      <c r="BC120" s="180" t="s">
        <v>970</v>
      </c>
      <c r="BD120" s="247" t="s">
        <v>1341</v>
      </c>
      <c r="BE120" s="175" t="s">
        <v>944</v>
      </c>
      <c r="BF120" s="176" t="str">
        <f>IF(ISNUMBER(#REF!),IF(#REF!&lt;#REF!,1,""),"")</f>
        <v/>
      </c>
      <c r="BG120" s="176" t="str">
        <f>IF(ISNUMBER(#REF!),IF(#REF!&gt;#REF!,1,""),"")</f>
        <v/>
      </c>
      <c r="BH120" s="176">
        <f>IF(ISNUMBER(#REF!),"",1)</f>
        <v>1</v>
      </c>
      <c r="BI120" s="200" t="s">
        <v>1344</v>
      </c>
      <c r="BJ120" s="428"/>
    </row>
    <row r="121" spans="1:66" s="24" customFormat="1" ht="20.100000000000001" customHeight="1">
      <c r="A121" s="147">
        <v>115</v>
      </c>
      <c r="B121" s="149">
        <f t="shared" si="13"/>
        <v>38</v>
      </c>
      <c r="C121" s="99" t="s">
        <v>46</v>
      </c>
      <c r="D121" s="244" t="s">
        <v>614</v>
      </c>
      <c r="E121" s="163" t="s">
        <v>659</v>
      </c>
      <c r="F121" s="163" t="s">
        <v>1350</v>
      </c>
      <c r="G121" s="163" t="s">
        <v>1351</v>
      </c>
      <c r="H121" s="165">
        <v>108443</v>
      </c>
      <c r="I121" s="180"/>
      <c r="J121" s="165">
        <v>387</v>
      </c>
      <c r="K121" s="164">
        <f t="shared" si="14"/>
        <v>318</v>
      </c>
      <c r="L121" s="165">
        <v>318</v>
      </c>
      <c r="M121" s="201" t="s">
        <v>776</v>
      </c>
      <c r="N121" s="165"/>
      <c r="O121" s="165"/>
      <c r="P121" s="165"/>
      <c r="Q121" s="166"/>
      <c r="R121" s="166"/>
      <c r="S121" s="166"/>
      <c r="T121" s="166"/>
      <c r="U121" s="165"/>
      <c r="V121" s="164" t="s">
        <v>874</v>
      </c>
      <c r="W121" s="165"/>
      <c r="X121" s="165"/>
      <c r="Y121" s="165"/>
      <c r="Z121" s="165"/>
      <c r="AA121" s="190"/>
      <c r="AB121" s="165"/>
      <c r="AC121" s="165"/>
      <c r="AD121" s="165"/>
      <c r="AE121" s="168">
        <v>2.2999999999999998</v>
      </c>
      <c r="AF121" s="168"/>
      <c r="AG121" s="169"/>
      <c r="AH121" s="169"/>
      <c r="AI121" s="171" t="s">
        <v>891</v>
      </c>
      <c r="AJ121" s="180">
        <v>2017</v>
      </c>
      <c r="AK121" s="180"/>
      <c r="AL121" s="185">
        <v>42732</v>
      </c>
      <c r="AM121" s="185"/>
      <c r="AN121" s="181">
        <v>43384</v>
      </c>
      <c r="AO121" s="173">
        <v>43384</v>
      </c>
      <c r="AP121" s="181"/>
      <c r="AQ121" s="181"/>
      <c r="AR121" s="246"/>
      <c r="AS121" s="246"/>
      <c r="AT121" s="173"/>
      <c r="AU121" s="173">
        <v>43802</v>
      </c>
      <c r="AV121" s="173"/>
      <c r="AW121" s="181"/>
      <c r="AX121" s="181"/>
      <c r="AY121" s="181"/>
      <c r="AZ121" s="181"/>
      <c r="BA121" s="200" t="s">
        <v>1352</v>
      </c>
      <c r="BB121" s="180" t="s">
        <v>554</v>
      </c>
      <c r="BC121" s="180" t="s">
        <v>970</v>
      </c>
      <c r="BD121" s="247" t="s">
        <v>1341</v>
      </c>
      <c r="BE121" s="175" t="s">
        <v>944</v>
      </c>
      <c r="BF121" s="176" t="str">
        <f>IF(ISNUMBER(#REF!),IF(#REF!&lt;#REF!,1,""),"")</f>
        <v/>
      </c>
      <c r="BG121" s="176" t="str">
        <f>IF(ISNUMBER(#REF!),IF(#REF!&gt;#REF!,1,""),"")</f>
        <v/>
      </c>
      <c r="BH121" s="176">
        <f>IF(ISNUMBER(#REF!),"",1)</f>
        <v>1</v>
      </c>
      <c r="BI121" s="200" t="s">
        <v>1333</v>
      </c>
      <c r="BJ121" s="428"/>
    </row>
    <row r="122" spans="1:66" s="24" customFormat="1" ht="20.100000000000001" customHeight="1">
      <c r="A122" s="147">
        <v>116</v>
      </c>
      <c r="B122" s="149">
        <f t="shared" si="13"/>
        <v>39</v>
      </c>
      <c r="C122" s="99" t="s">
        <v>46</v>
      </c>
      <c r="D122" s="244" t="s">
        <v>614</v>
      </c>
      <c r="E122" s="163" t="s">
        <v>659</v>
      </c>
      <c r="F122" s="163" t="s">
        <v>1353</v>
      </c>
      <c r="G122" s="163" t="s">
        <v>1354</v>
      </c>
      <c r="H122" s="165">
        <v>79112</v>
      </c>
      <c r="I122" s="180"/>
      <c r="J122" s="165">
        <v>260</v>
      </c>
      <c r="K122" s="164">
        <f t="shared" si="14"/>
        <v>218</v>
      </c>
      <c r="L122" s="165">
        <v>218</v>
      </c>
      <c r="M122" s="201" t="s">
        <v>776</v>
      </c>
      <c r="N122" s="165"/>
      <c r="O122" s="165"/>
      <c r="P122" s="165"/>
      <c r="Q122" s="166"/>
      <c r="R122" s="166"/>
      <c r="S122" s="166"/>
      <c r="T122" s="166"/>
      <c r="U122" s="165"/>
      <c r="V122" s="164" t="s">
        <v>874</v>
      </c>
      <c r="W122" s="165"/>
      <c r="X122" s="165"/>
      <c r="Y122" s="165"/>
      <c r="Z122" s="165"/>
      <c r="AA122" s="190"/>
      <c r="AB122" s="165"/>
      <c r="AC122" s="165"/>
      <c r="AD122" s="165"/>
      <c r="AE122" s="168">
        <v>2.2999999999999998</v>
      </c>
      <c r="AF122" s="168"/>
      <c r="AG122" s="169"/>
      <c r="AH122" s="169"/>
      <c r="AI122" s="171" t="s">
        <v>891</v>
      </c>
      <c r="AJ122" s="180">
        <v>2017</v>
      </c>
      <c r="AK122" s="180"/>
      <c r="AL122" s="185">
        <v>42732</v>
      </c>
      <c r="AM122" s="185"/>
      <c r="AN122" s="181">
        <v>43384</v>
      </c>
      <c r="AO122" s="173">
        <v>43384</v>
      </c>
      <c r="AP122" s="181"/>
      <c r="AQ122" s="181"/>
      <c r="AR122" s="246"/>
      <c r="AS122" s="246"/>
      <c r="AT122" s="173"/>
      <c r="AU122" s="173">
        <v>43801</v>
      </c>
      <c r="AV122" s="173"/>
      <c r="AW122" s="181"/>
      <c r="AX122" s="181"/>
      <c r="AY122" s="181"/>
      <c r="AZ122" s="181"/>
      <c r="BA122" s="200" t="s">
        <v>1352</v>
      </c>
      <c r="BB122" s="180" t="s">
        <v>554</v>
      </c>
      <c r="BC122" s="180" t="s">
        <v>970</v>
      </c>
      <c r="BD122" s="247" t="s">
        <v>1341</v>
      </c>
      <c r="BE122" s="175" t="s">
        <v>944</v>
      </c>
      <c r="BF122" s="176" t="str">
        <f>IF(ISNUMBER(#REF!),IF(#REF!&lt;#REF!,1,""),"")</f>
        <v/>
      </c>
      <c r="BG122" s="176" t="str">
        <f>IF(ISNUMBER(#REF!),IF(#REF!&gt;#REF!,1,""),"")</f>
        <v/>
      </c>
      <c r="BH122" s="176">
        <f>IF(ISNUMBER(#REF!),"",1)</f>
        <v>1</v>
      </c>
      <c r="BI122" s="200" t="s">
        <v>1333</v>
      </c>
      <c r="BJ122" s="428"/>
    </row>
    <row r="123" spans="1:66" s="22" customFormat="1" ht="20.100000000000001" customHeight="1">
      <c r="A123" s="147">
        <v>117</v>
      </c>
      <c r="B123" s="149">
        <f t="shared" si="13"/>
        <v>40</v>
      </c>
      <c r="C123" s="99" t="s">
        <v>46</v>
      </c>
      <c r="D123" s="244" t="s">
        <v>614</v>
      </c>
      <c r="E123" s="163" t="s">
        <v>659</v>
      </c>
      <c r="F123" s="163" t="s">
        <v>1355</v>
      </c>
      <c r="G123" s="163" t="s">
        <v>1356</v>
      </c>
      <c r="H123" s="165">
        <v>40793</v>
      </c>
      <c r="I123" s="180"/>
      <c r="J123" s="165">
        <v>80</v>
      </c>
      <c r="K123" s="164">
        <f t="shared" si="14"/>
        <v>112</v>
      </c>
      <c r="L123" s="165">
        <v>112</v>
      </c>
      <c r="M123" s="165"/>
      <c r="N123" s="165"/>
      <c r="O123" s="165"/>
      <c r="P123" s="165"/>
      <c r="Q123" s="166"/>
      <c r="R123" s="166"/>
      <c r="S123" s="166"/>
      <c r="T123" s="166"/>
      <c r="U123" s="165"/>
      <c r="V123" s="164" t="s">
        <v>874</v>
      </c>
      <c r="W123" s="165"/>
      <c r="X123" s="165"/>
      <c r="Y123" s="165"/>
      <c r="Z123" s="165"/>
      <c r="AA123" s="190"/>
      <c r="AB123" s="165"/>
      <c r="AC123" s="165"/>
      <c r="AD123" s="165"/>
      <c r="AE123" s="168">
        <v>2.2999999999999998</v>
      </c>
      <c r="AF123" s="168"/>
      <c r="AG123" s="169"/>
      <c r="AH123" s="169"/>
      <c r="AI123" s="171" t="s">
        <v>891</v>
      </c>
      <c r="AJ123" s="180">
        <v>2017</v>
      </c>
      <c r="AK123" s="180"/>
      <c r="AL123" s="185">
        <v>42732</v>
      </c>
      <c r="AM123" s="185"/>
      <c r="AN123" s="181">
        <v>43438</v>
      </c>
      <c r="AO123" s="173">
        <v>43438</v>
      </c>
      <c r="AP123" s="181"/>
      <c r="AQ123" s="181"/>
      <c r="AR123" s="246"/>
      <c r="AS123" s="246"/>
      <c r="AT123" s="173"/>
      <c r="AU123" s="173">
        <v>43801</v>
      </c>
      <c r="AV123" s="173"/>
      <c r="AW123" s="181"/>
      <c r="AX123" s="181"/>
      <c r="AY123" s="181"/>
      <c r="AZ123" s="181"/>
      <c r="BA123" s="200" t="s">
        <v>1352</v>
      </c>
      <c r="BB123" s="180" t="s">
        <v>554</v>
      </c>
      <c r="BC123" s="180" t="s">
        <v>970</v>
      </c>
      <c r="BD123" s="247" t="s">
        <v>1341</v>
      </c>
      <c r="BE123" s="175" t="s">
        <v>944</v>
      </c>
      <c r="BF123" s="176" t="str">
        <f>IF(ISNUMBER(#REF!),IF(#REF!&lt;#REF!,1,""),"")</f>
        <v/>
      </c>
      <c r="BG123" s="176" t="str">
        <f>IF(ISNUMBER(#REF!),IF(#REF!&gt;#REF!,1,""),"")</f>
        <v/>
      </c>
      <c r="BH123" s="176">
        <f>IF(ISNUMBER(#REF!),"",1)</f>
        <v>1</v>
      </c>
      <c r="BI123" s="200" t="s">
        <v>1344</v>
      </c>
      <c r="BJ123" s="428"/>
    </row>
    <row r="124" spans="1:66" s="24" customFormat="1" ht="20.100000000000001" customHeight="1">
      <c r="A124" s="147">
        <v>118</v>
      </c>
      <c r="B124" s="149">
        <f t="shared" si="13"/>
        <v>41</v>
      </c>
      <c r="C124" s="99" t="s">
        <v>46</v>
      </c>
      <c r="D124" s="244" t="s">
        <v>614</v>
      </c>
      <c r="E124" s="163" t="s">
        <v>659</v>
      </c>
      <c r="F124" s="163" t="s">
        <v>1357</v>
      </c>
      <c r="G124" s="163" t="s">
        <v>1358</v>
      </c>
      <c r="H124" s="164">
        <v>40512</v>
      </c>
      <c r="I124" s="171" t="s">
        <v>965</v>
      </c>
      <c r="J124" s="164">
        <v>96</v>
      </c>
      <c r="K124" s="164">
        <f t="shared" si="14"/>
        <v>352</v>
      </c>
      <c r="L124" s="164">
        <v>352</v>
      </c>
      <c r="M124" s="201" t="s">
        <v>776</v>
      </c>
      <c r="N124" s="164"/>
      <c r="O124" s="164"/>
      <c r="P124" s="164"/>
      <c r="Q124" s="166"/>
      <c r="R124" s="166"/>
      <c r="S124" s="166"/>
      <c r="T124" s="166"/>
      <c r="U124" s="165"/>
      <c r="V124" s="164" t="s">
        <v>874</v>
      </c>
      <c r="W124" s="164"/>
      <c r="X124" s="164"/>
      <c r="Y124" s="164"/>
      <c r="Z124" s="164"/>
      <c r="AA124" s="190"/>
      <c r="AB124" s="164"/>
      <c r="AC124" s="164"/>
      <c r="AD124" s="164"/>
      <c r="AE124" s="179">
        <v>2.2999999999999998</v>
      </c>
      <c r="AF124" s="179">
        <v>2.2999999999999998</v>
      </c>
      <c r="AG124" s="169">
        <v>223</v>
      </c>
      <c r="AH124" s="170"/>
      <c r="AI124" s="171" t="s">
        <v>891</v>
      </c>
      <c r="AJ124" s="171">
        <v>2015</v>
      </c>
      <c r="AK124" s="171"/>
      <c r="AL124" s="172">
        <v>40567</v>
      </c>
      <c r="AM124" s="172">
        <v>44196</v>
      </c>
      <c r="AN124" s="173">
        <v>42228</v>
      </c>
      <c r="AO124" s="173">
        <v>42423</v>
      </c>
      <c r="AP124" s="181"/>
      <c r="AQ124" s="181" t="s">
        <v>892</v>
      </c>
      <c r="AR124" s="181"/>
      <c r="AS124" s="181"/>
      <c r="AT124" s="181" t="s">
        <v>892</v>
      </c>
      <c r="AU124" s="181">
        <v>43096</v>
      </c>
      <c r="AV124" s="181"/>
      <c r="AW124" s="216"/>
      <c r="AX124" s="181"/>
      <c r="AY124" s="181"/>
      <c r="AZ124" s="181"/>
      <c r="BA124" s="187" t="s">
        <v>985</v>
      </c>
      <c r="BB124" s="171" t="s">
        <v>554</v>
      </c>
      <c r="BC124" s="171" t="s">
        <v>553</v>
      </c>
      <c r="BD124" s="247" t="str">
        <f>DATEDIF(MAX(AL124,AO124,AQ124,AT124:AW124,AY124:AZ124),$BF$2,"y")&amp;"년 "&amp;DATEDIF(MAX(AL124,AO124,AQ124,AT124:AW124,AY124:AZ124),$BF$2,"ym")&amp;"월"</f>
        <v>3년 6월</v>
      </c>
      <c r="BE124" s="175" t="s">
        <v>944</v>
      </c>
      <c r="BF124" s="176" t="str">
        <f>IF(ISNUMBER(#REF!),IF(#REF!&lt;#REF!,1,""),"")</f>
        <v/>
      </c>
      <c r="BG124" s="176" t="str">
        <f>IF(ISNUMBER(#REF!),IF(#REF!&gt;#REF!,1,""),"")</f>
        <v/>
      </c>
      <c r="BH124" s="176">
        <f>IF(ISNUMBER(#REF!),"",1)</f>
        <v>1</v>
      </c>
      <c r="BI124" s="200" t="s">
        <v>1333</v>
      </c>
      <c r="BJ124" s="428"/>
    </row>
    <row r="125" spans="1:66" s="22" customFormat="1" ht="20.100000000000001" customHeight="1">
      <c r="A125" s="147">
        <v>119</v>
      </c>
      <c r="B125" s="149">
        <f t="shared" si="13"/>
        <v>42</v>
      </c>
      <c r="C125" s="99" t="s">
        <v>46</v>
      </c>
      <c r="D125" s="117" t="s">
        <v>338</v>
      </c>
      <c r="E125" s="163" t="s">
        <v>27</v>
      </c>
      <c r="F125" s="163" t="s">
        <v>1359</v>
      </c>
      <c r="G125" s="163" t="s">
        <v>1360</v>
      </c>
      <c r="H125" s="164">
        <v>49076</v>
      </c>
      <c r="I125" s="171">
        <v>1986</v>
      </c>
      <c r="J125" s="164">
        <v>123</v>
      </c>
      <c r="K125" s="164">
        <f t="shared" si="14"/>
        <v>603</v>
      </c>
      <c r="L125" s="164">
        <v>603</v>
      </c>
      <c r="M125" s="164"/>
      <c r="N125" s="164"/>
      <c r="O125" s="164"/>
      <c r="P125" s="164"/>
      <c r="Q125" s="192">
        <f>SUM(R125:T125)</f>
        <v>1308</v>
      </c>
      <c r="R125" s="192">
        <v>158</v>
      </c>
      <c r="S125" s="192">
        <v>1082</v>
      </c>
      <c r="T125" s="192">
        <v>68</v>
      </c>
      <c r="U125" s="165">
        <f>SUM(V125:Z125)</f>
        <v>1240</v>
      </c>
      <c r="V125" s="164"/>
      <c r="W125" s="164">
        <v>908</v>
      </c>
      <c r="X125" s="164">
        <v>332</v>
      </c>
      <c r="Y125" s="164"/>
      <c r="Z125" s="164"/>
      <c r="AA125" s="190">
        <f>SUM(AB125:AD125)</f>
        <v>68</v>
      </c>
      <c r="AB125" s="164">
        <v>34</v>
      </c>
      <c r="AC125" s="164">
        <v>34</v>
      </c>
      <c r="AD125" s="164"/>
      <c r="AE125" s="179">
        <v>3</v>
      </c>
      <c r="AF125" s="179">
        <v>3.28</v>
      </c>
      <c r="AG125" s="170">
        <v>248</v>
      </c>
      <c r="AH125" s="170">
        <v>166</v>
      </c>
      <c r="AI125" s="171" t="s">
        <v>332</v>
      </c>
      <c r="AJ125" s="180">
        <v>2007</v>
      </c>
      <c r="AK125" s="180"/>
      <c r="AL125" s="172">
        <v>39104</v>
      </c>
      <c r="AM125" s="172"/>
      <c r="AN125" s="181"/>
      <c r="AO125" s="181">
        <v>39962</v>
      </c>
      <c r="AP125" s="181">
        <v>41243</v>
      </c>
      <c r="AQ125" s="181">
        <v>39177</v>
      </c>
      <c r="AR125" s="181"/>
      <c r="AS125" s="181"/>
      <c r="AT125" s="181">
        <v>40065</v>
      </c>
      <c r="AU125" s="181">
        <v>40731</v>
      </c>
      <c r="AV125" s="181">
        <v>43588</v>
      </c>
      <c r="AW125" s="160">
        <v>44250</v>
      </c>
      <c r="AX125" s="160">
        <v>44280</v>
      </c>
      <c r="AY125" s="181"/>
      <c r="AZ125" s="181"/>
      <c r="BA125" s="390" t="s">
        <v>1361</v>
      </c>
      <c r="BB125" s="171"/>
      <c r="BC125" s="171"/>
      <c r="BD125" s="247" t="s">
        <v>1549</v>
      </c>
      <c r="BE125" s="175" t="s">
        <v>794</v>
      </c>
      <c r="BF125" s="176" t="str">
        <f>IF(ISNUMBER(#REF!),IF(#REF!&lt;#REF!,1,""),"")</f>
        <v/>
      </c>
      <c r="BG125" s="176" t="str">
        <f>IF(ISNUMBER(#REF!),IF(#REF!&gt;#REF!,1,""),"")</f>
        <v/>
      </c>
      <c r="BH125" s="176">
        <f>IF(ISNUMBER(#REF!),"",1)</f>
        <v>1</v>
      </c>
      <c r="BI125" s="200" t="s">
        <v>1333</v>
      </c>
      <c r="BJ125" s="428"/>
    </row>
    <row r="126" spans="1:66" s="22" customFormat="1" ht="20.100000000000001" customHeight="1">
      <c r="A126" s="147">
        <v>120</v>
      </c>
      <c r="B126" s="149">
        <f t="shared" si="13"/>
        <v>43</v>
      </c>
      <c r="C126" s="99" t="s">
        <v>46</v>
      </c>
      <c r="D126" s="113" t="s">
        <v>339</v>
      </c>
      <c r="E126" s="163" t="s">
        <v>26</v>
      </c>
      <c r="F126" s="163" t="s">
        <v>1362</v>
      </c>
      <c r="G126" s="163" t="s">
        <v>1363</v>
      </c>
      <c r="H126" s="164">
        <v>19826</v>
      </c>
      <c r="I126" s="171">
        <v>1984</v>
      </c>
      <c r="J126" s="164">
        <v>6</v>
      </c>
      <c r="K126" s="164">
        <f t="shared" si="14"/>
        <v>209</v>
      </c>
      <c r="L126" s="164">
        <v>209</v>
      </c>
      <c r="M126" s="164"/>
      <c r="N126" s="164"/>
      <c r="O126" s="164"/>
      <c r="P126" s="164"/>
      <c r="Q126" s="166">
        <f>SUM(R126:T126)</f>
        <v>452</v>
      </c>
      <c r="R126" s="166">
        <v>207</v>
      </c>
      <c r="S126" s="166">
        <v>245</v>
      </c>
      <c r="T126" s="166"/>
      <c r="U126" s="165">
        <f>SUM(V126:Z126)</f>
        <v>452</v>
      </c>
      <c r="V126" s="164"/>
      <c r="W126" s="164">
        <v>282</v>
      </c>
      <c r="X126" s="164">
        <v>170</v>
      </c>
      <c r="Y126" s="164"/>
      <c r="Z126" s="164"/>
      <c r="AA126" s="164"/>
      <c r="AB126" s="164"/>
      <c r="AC126" s="164"/>
      <c r="AD126" s="164"/>
      <c r="AE126" s="179">
        <v>0.41</v>
      </c>
      <c r="AF126" s="179">
        <v>2.48</v>
      </c>
      <c r="AG126" s="170">
        <v>211</v>
      </c>
      <c r="AH126" s="170">
        <v>207</v>
      </c>
      <c r="AI126" s="171" t="s">
        <v>332</v>
      </c>
      <c r="AJ126" s="171">
        <v>2009</v>
      </c>
      <c r="AK126" s="171">
        <v>2018</v>
      </c>
      <c r="AL126" s="172">
        <v>39104</v>
      </c>
      <c r="AM126" s="172"/>
      <c r="AN126" s="181"/>
      <c r="AO126" s="181">
        <v>40555</v>
      </c>
      <c r="AP126" s="181">
        <v>41631</v>
      </c>
      <c r="AQ126" s="181">
        <v>40044</v>
      </c>
      <c r="AR126" s="181"/>
      <c r="AS126" s="181">
        <v>40170</v>
      </c>
      <c r="AT126" s="181">
        <v>40681</v>
      </c>
      <c r="AU126" s="181">
        <v>42299</v>
      </c>
      <c r="AV126" s="181">
        <v>42397</v>
      </c>
      <c r="AW126" s="181">
        <v>42607</v>
      </c>
      <c r="AX126" s="181">
        <v>42638</v>
      </c>
      <c r="AY126" s="181">
        <v>43497</v>
      </c>
      <c r="AZ126" s="181">
        <v>43570</v>
      </c>
      <c r="BA126" s="200" t="s">
        <v>339</v>
      </c>
      <c r="BB126" s="171"/>
      <c r="BC126" s="171"/>
      <c r="BD126" s="247" t="str">
        <f t="shared" ref="BD126:BD159" si="15">DATEDIF(MAX(AL126,AO126,AQ126,AT126:AW126,AY126:AZ126),$BF$2,"y")&amp;"년 "&amp;DATEDIF(MAX(AL126,AO126,AQ126,AT126:AW126,AY126:AZ126),$BF$2,"ym")&amp;"월"</f>
        <v>2년 2월</v>
      </c>
      <c r="BE126" s="175" t="s">
        <v>794</v>
      </c>
      <c r="BF126" s="176" t="str">
        <f>IF(ISNUMBER(#REF!),IF(#REF!&lt;#REF!,1,""),"")</f>
        <v/>
      </c>
      <c r="BG126" s="176" t="str">
        <f>IF(ISNUMBER(#REF!),IF(#REF!&gt;#REF!,1,""),"")</f>
        <v/>
      </c>
      <c r="BH126" s="176">
        <f>IF(ISNUMBER(#REF!),"",1)</f>
        <v>1</v>
      </c>
      <c r="BI126" s="200" t="s">
        <v>1333</v>
      </c>
      <c r="BJ126" s="428"/>
    </row>
    <row r="127" spans="1:66" s="22" customFormat="1" ht="20.100000000000001" customHeight="1">
      <c r="A127" s="147">
        <v>121</v>
      </c>
      <c r="B127" s="149">
        <f t="shared" si="13"/>
        <v>44</v>
      </c>
      <c r="C127" s="99" t="s">
        <v>46</v>
      </c>
      <c r="D127" s="113" t="s">
        <v>339</v>
      </c>
      <c r="E127" s="163" t="s">
        <v>26</v>
      </c>
      <c r="F127" s="163" t="s">
        <v>1364</v>
      </c>
      <c r="G127" s="163" t="s">
        <v>1365</v>
      </c>
      <c r="H127" s="164">
        <v>21449</v>
      </c>
      <c r="I127" s="171">
        <v>1982</v>
      </c>
      <c r="J127" s="164">
        <v>8</v>
      </c>
      <c r="K127" s="164">
        <f t="shared" si="14"/>
        <v>450</v>
      </c>
      <c r="L127" s="164">
        <v>450</v>
      </c>
      <c r="M127" s="164"/>
      <c r="N127" s="164"/>
      <c r="O127" s="164"/>
      <c r="P127" s="164"/>
      <c r="Q127" s="166">
        <f>SUM(R127:T127)</f>
        <v>484</v>
      </c>
      <c r="R127" s="166">
        <v>440</v>
      </c>
      <c r="S127" s="166">
        <v>44</v>
      </c>
      <c r="T127" s="166"/>
      <c r="U127" s="165">
        <f>SUM(V127:Z127)</f>
        <v>484</v>
      </c>
      <c r="V127" s="164"/>
      <c r="W127" s="164">
        <v>270</v>
      </c>
      <c r="X127" s="164">
        <v>178</v>
      </c>
      <c r="Y127" s="164">
        <v>36</v>
      </c>
      <c r="Z127" s="164"/>
      <c r="AA127" s="164"/>
      <c r="AB127" s="164"/>
      <c r="AC127" s="164"/>
      <c r="AD127" s="164"/>
      <c r="AE127" s="179">
        <v>0.90080000000000005</v>
      </c>
      <c r="AF127" s="179">
        <v>2.1997</v>
      </c>
      <c r="AG127" s="170">
        <v>455</v>
      </c>
      <c r="AH127" s="170">
        <v>448</v>
      </c>
      <c r="AI127" s="171" t="s">
        <v>332</v>
      </c>
      <c r="AJ127" s="171">
        <v>2005</v>
      </c>
      <c r="AK127" s="171">
        <v>2009</v>
      </c>
      <c r="AL127" s="172">
        <v>39104</v>
      </c>
      <c r="AM127" s="172"/>
      <c r="AN127" s="181"/>
      <c r="AO127" s="181">
        <v>38733</v>
      </c>
      <c r="AP127" s="181">
        <v>38843</v>
      </c>
      <c r="AQ127" s="181"/>
      <c r="AR127" s="181"/>
      <c r="AS127" s="181">
        <v>37587</v>
      </c>
      <c r="AT127" s="181">
        <v>38533</v>
      </c>
      <c r="AU127" s="181">
        <v>38909</v>
      </c>
      <c r="AV127" s="181">
        <v>39013</v>
      </c>
      <c r="AW127" s="181">
        <v>39259</v>
      </c>
      <c r="AX127" s="181">
        <v>39479</v>
      </c>
      <c r="AY127" s="181">
        <v>40141</v>
      </c>
      <c r="AZ127" s="181">
        <v>40312</v>
      </c>
      <c r="BA127" s="200" t="s">
        <v>339</v>
      </c>
      <c r="BB127" s="171"/>
      <c r="BC127" s="171"/>
      <c r="BD127" s="247" t="str">
        <f t="shared" si="15"/>
        <v>11년 1월</v>
      </c>
      <c r="BE127" s="175" t="s">
        <v>794</v>
      </c>
      <c r="BF127" s="176" t="str">
        <f>IF(ISNUMBER(#REF!),IF(#REF!&lt;#REF!,1,""),"")</f>
        <v/>
      </c>
      <c r="BG127" s="176" t="str">
        <f>IF(ISNUMBER(#REF!),IF(#REF!&gt;#REF!,1,""),"")</f>
        <v/>
      </c>
      <c r="BH127" s="176">
        <f>IF(ISNUMBER(#REF!),"",1)</f>
        <v>1</v>
      </c>
      <c r="BI127" s="200" t="s">
        <v>1333</v>
      </c>
      <c r="BJ127" s="428"/>
    </row>
    <row r="128" spans="1:66" s="22" customFormat="1" ht="20.100000000000001" customHeight="1">
      <c r="A128" s="147">
        <v>122</v>
      </c>
      <c r="B128" s="149">
        <f t="shared" si="13"/>
        <v>45</v>
      </c>
      <c r="C128" s="99" t="s">
        <v>46</v>
      </c>
      <c r="D128" s="113" t="s">
        <v>339</v>
      </c>
      <c r="E128" s="163" t="s">
        <v>26</v>
      </c>
      <c r="F128" s="163" t="s">
        <v>1366</v>
      </c>
      <c r="G128" s="163" t="s">
        <v>1367</v>
      </c>
      <c r="H128" s="164">
        <v>31606.5</v>
      </c>
      <c r="I128" s="171">
        <v>1990</v>
      </c>
      <c r="J128" s="164">
        <v>14</v>
      </c>
      <c r="K128" s="164">
        <f t="shared" si="14"/>
        <v>560</v>
      </c>
      <c r="L128" s="164">
        <v>560</v>
      </c>
      <c r="M128" s="164"/>
      <c r="N128" s="164"/>
      <c r="O128" s="164"/>
      <c r="P128" s="164"/>
      <c r="Q128" s="166">
        <f>SUM(R128:T128)</f>
        <v>612</v>
      </c>
      <c r="R128" s="166">
        <v>515</v>
      </c>
      <c r="S128" s="166">
        <v>97</v>
      </c>
      <c r="T128" s="166"/>
      <c r="U128" s="165">
        <f>SUM(V128:Z128)</f>
        <v>612</v>
      </c>
      <c r="V128" s="164"/>
      <c r="W128" s="164">
        <v>52</v>
      </c>
      <c r="X128" s="164">
        <v>463</v>
      </c>
      <c r="Y128" s="164">
        <v>97</v>
      </c>
      <c r="Z128" s="164"/>
      <c r="AA128" s="164"/>
      <c r="AB128" s="164"/>
      <c r="AC128" s="164"/>
      <c r="AD128" s="164"/>
      <c r="AE128" s="179">
        <v>0.87270000000000003</v>
      </c>
      <c r="AF128" s="179">
        <v>2.4900000000000002</v>
      </c>
      <c r="AG128" s="170">
        <v>572</v>
      </c>
      <c r="AH128" s="170">
        <v>550</v>
      </c>
      <c r="AI128" s="171" t="s">
        <v>332</v>
      </c>
      <c r="AJ128" s="171">
        <v>2003</v>
      </c>
      <c r="AK128" s="171">
        <v>2013</v>
      </c>
      <c r="AL128" s="172">
        <v>39104</v>
      </c>
      <c r="AM128" s="172"/>
      <c r="AN128" s="181"/>
      <c r="AO128" s="181">
        <v>39419</v>
      </c>
      <c r="AP128" s="181"/>
      <c r="AQ128" s="181">
        <v>37970</v>
      </c>
      <c r="AR128" s="181"/>
      <c r="AS128" s="181">
        <v>38602</v>
      </c>
      <c r="AT128" s="181">
        <v>39632</v>
      </c>
      <c r="AU128" s="181">
        <v>39986</v>
      </c>
      <c r="AV128" s="181">
        <v>40214</v>
      </c>
      <c r="AW128" s="181">
        <v>40666</v>
      </c>
      <c r="AX128" s="181">
        <v>41408</v>
      </c>
      <c r="AY128" s="181">
        <v>41520</v>
      </c>
      <c r="AZ128" s="181">
        <v>41701</v>
      </c>
      <c r="BA128" s="200" t="s">
        <v>339</v>
      </c>
      <c r="BB128" s="171"/>
      <c r="BC128" s="171"/>
      <c r="BD128" s="247" t="str">
        <f t="shared" si="15"/>
        <v>7년 3월</v>
      </c>
      <c r="BE128" s="175" t="s">
        <v>794</v>
      </c>
      <c r="BF128" s="176" t="str">
        <f>IF(ISNUMBER(#REF!),IF(#REF!&lt;#REF!,1,""),"")</f>
        <v/>
      </c>
      <c r="BG128" s="176" t="str">
        <f>IF(ISNUMBER(#REF!),IF(#REF!&gt;#REF!,1,""),"")</f>
        <v/>
      </c>
      <c r="BH128" s="176">
        <f>IF(ISNUMBER(#REF!),"",1)</f>
        <v>1</v>
      </c>
      <c r="BI128" s="200" t="s">
        <v>1333</v>
      </c>
      <c r="BJ128" s="428"/>
      <c r="BK128" s="24"/>
    </row>
    <row r="129" spans="1:63" s="22" customFormat="1" ht="20.100000000000001" customHeight="1">
      <c r="A129" s="147">
        <v>123</v>
      </c>
      <c r="B129" s="149">
        <f t="shared" si="13"/>
        <v>46</v>
      </c>
      <c r="C129" s="99" t="s">
        <v>46</v>
      </c>
      <c r="D129" s="113" t="s">
        <v>339</v>
      </c>
      <c r="E129" s="163" t="s">
        <v>659</v>
      </c>
      <c r="F129" s="163" t="s">
        <v>1368</v>
      </c>
      <c r="G129" s="163" t="s">
        <v>1369</v>
      </c>
      <c r="H129" s="164">
        <v>31439</v>
      </c>
      <c r="I129" s="171">
        <v>1986</v>
      </c>
      <c r="J129" s="164">
        <v>116</v>
      </c>
      <c r="K129" s="164">
        <f t="shared" si="14"/>
        <v>211</v>
      </c>
      <c r="L129" s="164">
        <v>211</v>
      </c>
      <c r="M129" s="201" t="s">
        <v>776</v>
      </c>
      <c r="N129" s="164"/>
      <c r="O129" s="164"/>
      <c r="P129" s="164"/>
      <c r="Q129" s="166"/>
      <c r="R129" s="166"/>
      <c r="S129" s="166"/>
      <c r="T129" s="166"/>
      <c r="U129" s="165"/>
      <c r="V129" s="165" t="s">
        <v>874</v>
      </c>
      <c r="W129" s="165"/>
      <c r="X129" s="165"/>
      <c r="Y129" s="165"/>
      <c r="Z129" s="165"/>
      <c r="AA129" s="164"/>
      <c r="AB129" s="165"/>
      <c r="AC129" s="165"/>
      <c r="AD129" s="165"/>
      <c r="AE129" s="168">
        <v>2.4</v>
      </c>
      <c r="AF129" s="168"/>
      <c r="AG129" s="169">
        <v>125</v>
      </c>
      <c r="AH129" s="170"/>
      <c r="AI129" s="171" t="s">
        <v>891</v>
      </c>
      <c r="AJ129" s="171">
        <v>2007</v>
      </c>
      <c r="AK129" s="171">
        <v>2013</v>
      </c>
      <c r="AL129" s="172">
        <v>39104</v>
      </c>
      <c r="AM129" s="172"/>
      <c r="AN129" s="181"/>
      <c r="AO129" s="181">
        <v>40145</v>
      </c>
      <c r="AP129" s="181"/>
      <c r="AQ129" s="171" t="s">
        <v>876</v>
      </c>
      <c r="AR129" s="181"/>
      <c r="AS129" s="181"/>
      <c r="AT129" s="171" t="s">
        <v>876</v>
      </c>
      <c r="AU129" s="181">
        <v>40660</v>
      </c>
      <c r="AV129" s="181"/>
      <c r="AW129" s="181">
        <v>40731</v>
      </c>
      <c r="AX129" s="181"/>
      <c r="AY129" s="181">
        <v>41348</v>
      </c>
      <c r="AZ129" s="181"/>
      <c r="BA129" s="200" t="s">
        <v>339</v>
      </c>
      <c r="BB129" s="171" t="s">
        <v>554</v>
      </c>
      <c r="BC129" s="171" t="s">
        <v>970</v>
      </c>
      <c r="BD129" s="247" t="str">
        <f t="shared" si="15"/>
        <v>8년 3월</v>
      </c>
      <c r="BE129" s="175" t="s">
        <v>794</v>
      </c>
      <c r="BF129" s="176" t="str">
        <f>IF(ISNUMBER(#REF!),IF(#REF!&lt;#REF!,1,""),"")</f>
        <v/>
      </c>
      <c r="BG129" s="176" t="str">
        <f>IF(ISNUMBER(#REF!),IF(#REF!&gt;#REF!,1,""),"")</f>
        <v/>
      </c>
      <c r="BH129" s="176">
        <f>IF(ISNUMBER(#REF!),"",1)</f>
        <v>1</v>
      </c>
      <c r="BI129" s="200" t="s">
        <v>1333</v>
      </c>
      <c r="BJ129" s="428"/>
      <c r="BK129" s="24"/>
    </row>
    <row r="130" spans="1:63" s="22" customFormat="1" ht="20.100000000000001" customHeight="1">
      <c r="A130" s="147">
        <v>124</v>
      </c>
      <c r="B130" s="149">
        <f t="shared" si="13"/>
        <v>47</v>
      </c>
      <c r="C130" s="99" t="s">
        <v>46</v>
      </c>
      <c r="D130" s="113" t="s">
        <v>339</v>
      </c>
      <c r="E130" s="163" t="s">
        <v>659</v>
      </c>
      <c r="F130" s="163" t="s">
        <v>1370</v>
      </c>
      <c r="G130" s="163" t="s">
        <v>1371</v>
      </c>
      <c r="H130" s="164">
        <v>23983</v>
      </c>
      <c r="I130" s="171">
        <v>1986</v>
      </c>
      <c r="J130" s="164">
        <v>64</v>
      </c>
      <c r="K130" s="164">
        <f t="shared" si="14"/>
        <v>242</v>
      </c>
      <c r="L130" s="164">
        <v>242</v>
      </c>
      <c r="M130" s="201" t="s">
        <v>776</v>
      </c>
      <c r="N130" s="164"/>
      <c r="O130" s="164"/>
      <c r="P130" s="164"/>
      <c r="Q130" s="166"/>
      <c r="R130" s="166"/>
      <c r="S130" s="166"/>
      <c r="T130" s="166"/>
      <c r="U130" s="165"/>
      <c r="V130" s="165" t="s">
        <v>874</v>
      </c>
      <c r="W130" s="165"/>
      <c r="X130" s="165"/>
      <c r="Y130" s="165"/>
      <c r="Z130" s="165"/>
      <c r="AA130" s="164"/>
      <c r="AB130" s="165"/>
      <c r="AC130" s="165"/>
      <c r="AD130" s="165"/>
      <c r="AE130" s="168">
        <v>2.4</v>
      </c>
      <c r="AF130" s="168"/>
      <c r="AG130" s="169">
        <v>110</v>
      </c>
      <c r="AH130" s="170"/>
      <c r="AI130" s="171" t="s">
        <v>891</v>
      </c>
      <c r="AJ130" s="171">
        <v>2007</v>
      </c>
      <c r="AK130" s="171">
        <v>2013</v>
      </c>
      <c r="AL130" s="172">
        <v>39104</v>
      </c>
      <c r="AM130" s="172"/>
      <c r="AN130" s="181"/>
      <c r="AO130" s="181">
        <v>40145</v>
      </c>
      <c r="AP130" s="181"/>
      <c r="AQ130" s="171" t="s">
        <v>876</v>
      </c>
      <c r="AR130" s="181"/>
      <c r="AS130" s="181"/>
      <c r="AT130" s="171" t="s">
        <v>876</v>
      </c>
      <c r="AU130" s="181">
        <v>40660</v>
      </c>
      <c r="AV130" s="181"/>
      <c r="AW130" s="181">
        <v>40731</v>
      </c>
      <c r="AX130" s="181"/>
      <c r="AY130" s="181">
        <v>41348</v>
      </c>
      <c r="AZ130" s="181"/>
      <c r="BA130" s="200" t="s">
        <v>339</v>
      </c>
      <c r="BB130" s="171" t="s">
        <v>554</v>
      </c>
      <c r="BC130" s="171" t="s">
        <v>970</v>
      </c>
      <c r="BD130" s="247" t="str">
        <f t="shared" si="15"/>
        <v>8년 3월</v>
      </c>
      <c r="BE130" s="175" t="s">
        <v>794</v>
      </c>
      <c r="BF130" s="176" t="str">
        <f>IF(ISNUMBER(#REF!),IF(#REF!&lt;#REF!,1,""),"")</f>
        <v/>
      </c>
      <c r="BG130" s="176" t="str">
        <f>IF(ISNUMBER(#REF!),IF(#REF!&gt;#REF!,1,""),"")</f>
        <v/>
      </c>
      <c r="BH130" s="176">
        <f>IF(ISNUMBER(#REF!),"",1)</f>
        <v>1</v>
      </c>
      <c r="BI130" s="200" t="s">
        <v>1333</v>
      </c>
      <c r="BJ130" s="428"/>
    </row>
    <row r="131" spans="1:63" s="22" customFormat="1" ht="20.100000000000001" customHeight="1">
      <c r="A131" s="147">
        <v>125</v>
      </c>
      <c r="B131" s="149">
        <f t="shared" si="13"/>
        <v>48</v>
      </c>
      <c r="C131" s="99" t="s">
        <v>46</v>
      </c>
      <c r="D131" s="113" t="s">
        <v>339</v>
      </c>
      <c r="E131" s="163" t="s">
        <v>659</v>
      </c>
      <c r="F131" s="163" t="s">
        <v>1372</v>
      </c>
      <c r="G131" s="163" t="s">
        <v>1373</v>
      </c>
      <c r="H131" s="164">
        <v>28936</v>
      </c>
      <c r="I131" s="171">
        <v>1986</v>
      </c>
      <c r="J131" s="164">
        <v>48</v>
      </c>
      <c r="K131" s="164">
        <f t="shared" si="14"/>
        <v>175</v>
      </c>
      <c r="L131" s="164">
        <v>175</v>
      </c>
      <c r="M131" s="201" t="s">
        <v>776</v>
      </c>
      <c r="N131" s="164"/>
      <c r="O131" s="164"/>
      <c r="P131" s="164"/>
      <c r="Q131" s="166"/>
      <c r="R131" s="166"/>
      <c r="S131" s="166"/>
      <c r="T131" s="166"/>
      <c r="U131" s="165"/>
      <c r="V131" s="165" t="s">
        <v>874</v>
      </c>
      <c r="W131" s="165"/>
      <c r="X131" s="165"/>
      <c r="Y131" s="165"/>
      <c r="Z131" s="165"/>
      <c r="AA131" s="164"/>
      <c r="AB131" s="165"/>
      <c r="AC131" s="165"/>
      <c r="AD131" s="165"/>
      <c r="AE131" s="168">
        <v>2.4</v>
      </c>
      <c r="AF131" s="168"/>
      <c r="AG131" s="169">
        <v>166</v>
      </c>
      <c r="AH131" s="170"/>
      <c r="AI131" s="171" t="s">
        <v>891</v>
      </c>
      <c r="AJ131" s="171">
        <v>2007</v>
      </c>
      <c r="AK131" s="171">
        <v>2013</v>
      </c>
      <c r="AL131" s="172">
        <v>39104</v>
      </c>
      <c r="AM131" s="172"/>
      <c r="AN131" s="181"/>
      <c r="AO131" s="181">
        <v>40145</v>
      </c>
      <c r="AP131" s="181"/>
      <c r="AQ131" s="171" t="s">
        <v>876</v>
      </c>
      <c r="AR131" s="181"/>
      <c r="AS131" s="181"/>
      <c r="AT131" s="171" t="s">
        <v>876</v>
      </c>
      <c r="AU131" s="181">
        <v>40660</v>
      </c>
      <c r="AV131" s="181"/>
      <c r="AW131" s="181">
        <v>40731</v>
      </c>
      <c r="AX131" s="181"/>
      <c r="AY131" s="181">
        <v>41348</v>
      </c>
      <c r="AZ131" s="181"/>
      <c r="BA131" s="200" t="s">
        <v>339</v>
      </c>
      <c r="BB131" s="171" t="s">
        <v>554</v>
      </c>
      <c r="BC131" s="171" t="s">
        <v>970</v>
      </c>
      <c r="BD131" s="247" t="str">
        <f t="shared" si="15"/>
        <v>8년 3월</v>
      </c>
      <c r="BE131" s="175" t="s">
        <v>794</v>
      </c>
      <c r="BF131" s="176" t="str">
        <f>IF(ISNUMBER(#REF!),IF(#REF!&lt;#REF!,1,""),"")</f>
        <v/>
      </c>
      <c r="BG131" s="176" t="str">
        <f>IF(ISNUMBER(#REF!),IF(#REF!&gt;#REF!,1,""),"")</f>
        <v/>
      </c>
      <c r="BH131" s="176">
        <f>IF(ISNUMBER(#REF!),"",1)</f>
        <v>1</v>
      </c>
      <c r="BI131" s="200" t="s">
        <v>1333</v>
      </c>
      <c r="BJ131" s="428"/>
    </row>
    <row r="132" spans="1:63" s="22" customFormat="1" ht="20.100000000000001" customHeight="1">
      <c r="A132" s="147">
        <v>126</v>
      </c>
      <c r="B132" s="149">
        <f t="shared" si="13"/>
        <v>49</v>
      </c>
      <c r="C132" s="99" t="s">
        <v>46</v>
      </c>
      <c r="D132" s="113" t="s">
        <v>339</v>
      </c>
      <c r="E132" s="163" t="s">
        <v>659</v>
      </c>
      <c r="F132" s="163" t="s">
        <v>1374</v>
      </c>
      <c r="G132" s="163" t="s">
        <v>1375</v>
      </c>
      <c r="H132" s="164">
        <v>12861</v>
      </c>
      <c r="I132" s="171">
        <v>1986</v>
      </c>
      <c r="J132" s="164">
        <v>31</v>
      </c>
      <c r="K132" s="164">
        <f t="shared" si="14"/>
        <v>134</v>
      </c>
      <c r="L132" s="164">
        <v>134</v>
      </c>
      <c r="M132" s="201" t="s">
        <v>776</v>
      </c>
      <c r="N132" s="164"/>
      <c r="O132" s="164"/>
      <c r="P132" s="164"/>
      <c r="Q132" s="166"/>
      <c r="R132" s="166"/>
      <c r="S132" s="166"/>
      <c r="T132" s="166"/>
      <c r="U132" s="165"/>
      <c r="V132" s="165" t="s">
        <v>874</v>
      </c>
      <c r="W132" s="165"/>
      <c r="X132" s="165"/>
      <c r="Y132" s="165"/>
      <c r="Z132" s="165"/>
      <c r="AA132" s="164"/>
      <c r="AB132" s="165"/>
      <c r="AC132" s="165"/>
      <c r="AD132" s="165"/>
      <c r="AE132" s="168">
        <v>2.4</v>
      </c>
      <c r="AF132" s="168"/>
      <c r="AG132" s="169">
        <v>124</v>
      </c>
      <c r="AH132" s="170"/>
      <c r="AI132" s="171" t="s">
        <v>891</v>
      </c>
      <c r="AJ132" s="171">
        <v>2007</v>
      </c>
      <c r="AK132" s="171">
        <v>2013</v>
      </c>
      <c r="AL132" s="172">
        <v>39104</v>
      </c>
      <c r="AM132" s="172"/>
      <c r="AN132" s="181"/>
      <c r="AO132" s="181">
        <v>40145</v>
      </c>
      <c r="AP132" s="181"/>
      <c r="AQ132" s="171" t="s">
        <v>876</v>
      </c>
      <c r="AR132" s="181"/>
      <c r="AS132" s="181"/>
      <c r="AT132" s="171" t="s">
        <v>876</v>
      </c>
      <c r="AU132" s="181">
        <v>40660</v>
      </c>
      <c r="AV132" s="181"/>
      <c r="AW132" s="181">
        <v>40731</v>
      </c>
      <c r="AX132" s="181"/>
      <c r="AY132" s="181">
        <v>41348</v>
      </c>
      <c r="AZ132" s="181"/>
      <c r="BA132" s="200" t="s">
        <v>339</v>
      </c>
      <c r="BB132" s="171" t="s">
        <v>554</v>
      </c>
      <c r="BC132" s="171" t="s">
        <v>970</v>
      </c>
      <c r="BD132" s="247" t="str">
        <f t="shared" si="15"/>
        <v>8년 3월</v>
      </c>
      <c r="BE132" s="175" t="s">
        <v>794</v>
      </c>
      <c r="BF132" s="176" t="str">
        <f>IF(ISNUMBER(#REF!),IF(#REF!&lt;#REF!,1,""),"")</f>
        <v/>
      </c>
      <c r="BG132" s="176" t="str">
        <f>IF(ISNUMBER(#REF!),IF(#REF!&gt;#REF!,1,""),"")</f>
        <v/>
      </c>
      <c r="BH132" s="176">
        <f>IF(ISNUMBER(#REF!),"",1)</f>
        <v>1</v>
      </c>
      <c r="BI132" s="200" t="s">
        <v>1333</v>
      </c>
      <c r="BJ132" s="428"/>
      <c r="BK132" s="24"/>
    </row>
    <row r="133" spans="1:63" s="22" customFormat="1" ht="20.100000000000001" customHeight="1">
      <c r="A133" s="147">
        <v>127</v>
      </c>
      <c r="B133" s="148">
        <v>1</v>
      </c>
      <c r="C133" s="274" t="s">
        <v>45</v>
      </c>
      <c r="D133" s="202" t="s">
        <v>662</v>
      </c>
      <c r="E133" s="113" t="s">
        <v>26</v>
      </c>
      <c r="F133" s="113" t="s">
        <v>1048</v>
      </c>
      <c r="G133" s="113" t="s">
        <v>1049</v>
      </c>
      <c r="H133" s="124">
        <v>14774</v>
      </c>
      <c r="I133" s="116">
        <v>1984</v>
      </c>
      <c r="J133" s="121">
        <v>5</v>
      </c>
      <c r="K133" s="124">
        <f t="shared" si="14"/>
        <v>224</v>
      </c>
      <c r="L133" s="121"/>
      <c r="M133" s="121"/>
      <c r="N133" s="121">
        <v>224</v>
      </c>
      <c r="O133" s="121"/>
      <c r="P133" s="121"/>
      <c r="Q133" s="203"/>
      <c r="R133" s="203"/>
      <c r="S133" s="203"/>
      <c r="T133" s="203"/>
      <c r="U133" s="121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02"/>
      <c r="AF133" s="102">
        <v>2.2999999999999998</v>
      </c>
      <c r="AG133" s="104"/>
      <c r="AH133" s="105"/>
      <c r="AI133" s="204"/>
      <c r="AJ133" s="204">
        <v>2018</v>
      </c>
      <c r="AK133" s="204">
        <v>2030</v>
      </c>
      <c r="AL133" s="111">
        <v>43080</v>
      </c>
      <c r="AM133" s="111">
        <v>43465</v>
      </c>
      <c r="AN133" s="107"/>
      <c r="AO133" s="107"/>
      <c r="AP133" s="108"/>
      <c r="AQ133" s="108"/>
      <c r="AR133" s="108">
        <v>43165</v>
      </c>
      <c r="AS133" s="108">
        <v>43321</v>
      </c>
      <c r="AT133" s="108"/>
      <c r="AU133" s="108"/>
      <c r="AV133" s="108"/>
      <c r="AW133" s="108"/>
      <c r="AX133" s="108"/>
      <c r="AY133" s="108"/>
      <c r="AZ133" s="108"/>
      <c r="BA133" s="113" t="s">
        <v>35</v>
      </c>
      <c r="BB133" s="204"/>
      <c r="BC133" s="204"/>
      <c r="BD133" s="274" t="str">
        <f t="shared" si="15"/>
        <v>3년 6월</v>
      </c>
      <c r="BE133" s="206">
        <f t="shared" ref="BE133:BE151" si="16">MAX(AM133,DATE(2012,2,1))+(3*365)</f>
        <v>44560</v>
      </c>
      <c r="BF133" s="207"/>
      <c r="BG133" s="207" t="str">
        <f>IF(ISNUMBER(#REF!),IF(#REF!&gt;#REF!,1,""),"")</f>
        <v/>
      </c>
      <c r="BH133" s="207"/>
      <c r="BI133" s="286" t="s">
        <v>1050</v>
      </c>
      <c r="BJ133" s="442"/>
    </row>
    <row r="134" spans="1:63" s="22" customFormat="1" ht="20.100000000000001" customHeight="1">
      <c r="A134" s="147">
        <v>128</v>
      </c>
      <c r="B134" s="150">
        <v>2</v>
      </c>
      <c r="C134" s="274" t="s">
        <v>45</v>
      </c>
      <c r="D134" s="202" t="s">
        <v>662</v>
      </c>
      <c r="E134" s="113" t="s">
        <v>26</v>
      </c>
      <c r="F134" s="113" t="s">
        <v>1051</v>
      </c>
      <c r="G134" s="113" t="s">
        <v>1052</v>
      </c>
      <c r="H134" s="124">
        <v>14203</v>
      </c>
      <c r="I134" s="116">
        <v>1987</v>
      </c>
      <c r="J134" s="121">
        <v>6</v>
      </c>
      <c r="K134" s="124">
        <f t="shared" si="14"/>
        <v>290</v>
      </c>
      <c r="L134" s="121"/>
      <c r="M134" s="121"/>
      <c r="N134" s="121">
        <v>290</v>
      </c>
      <c r="O134" s="121"/>
      <c r="P134" s="121"/>
      <c r="Q134" s="203"/>
      <c r="R134" s="203"/>
      <c r="S134" s="203"/>
      <c r="T134" s="203"/>
      <c r="U134" s="121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02"/>
      <c r="AF134" s="102">
        <v>2.2999999999999998</v>
      </c>
      <c r="AG134" s="104"/>
      <c r="AH134" s="105"/>
      <c r="AI134" s="204"/>
      <c r="AJ134" s="204">
        <v>2018</v>
      </c>
      <c r="AK134" s="204">
        <v>2030</v>
      </c>
      <c r="AL134" s="111">
        <v>43080</v>
      </c>
      <c r="AM134" s="111">
        <v>43465</v>
      </c>
      <c r="AN134" s="107"/>
      <c r="AO134" s="107"/>
      <c r="AP134" s="108"/>
      <c r="AQ134" s="108"/>
      <c r="AR134" s="108">
        <v>43164</v>
      </c>
      <c r="AS134" s="108">
        <v>43321</v>
      </c>
      <c r="AT134" s="108"/>
      <c r="AU134" s="108"/>
      <c r="AV134" s="108"/>
      <c r="AW134" s="108"/>
      <c r="AX134" s="108"/>
      <c r="AY134" s="108"/>
      <c r="AZ134" s="108"/>
      <c r="BA134" s="113" t="s">
        <v>35</v>
      </c>
      <c r="BB134" s="204"/>
      <c r="BC134" s="204"/>
      <c r="BD134" s="274" t="str">
        <f t="shared" si="15"/>
        <v>3년 6월</v>
      </c>
      <c r="BE134" s="206">
        <f t="shared" si="16"/>
        <v>44560</v>
      </c>
      <c r="BF134" s="207"/>
      <c r="BG134" s="207" t="str">
        <f>IF(ISNUMBER(#REF!),IF(#REF!&gt;#REF!,1,""),"")</f>
        <v/>
      </c>
      <c r="BH134" s="207"/>
      <c r="BI134" s="286" t="s">
        <v>1050</v>
      </c>
      <c r="BJ134" s="442"/>
    </row>
    <row r="135" spans="1:63" s="22" customFormat="1" ht="20.100000000000001" customHeight="1">
      <c r="A135" s="147">
        <v>129</v>
      </c>
      <c r="B135" s="150">
        <v>3</v>
      </c>
      <c r="C135" s="274" t="s">
        <v>45</v>
      </c>
      <c r="D135" s="202" t="s">
        <v>662</v>
      </c>
      <c r="E135" s="113" t="s">
        <v>26</v>
      </c>
      <c r="F135" s="113" t="s">
        <v>1053</v>
      </c>
      <c r="G135" s="113" t="s">
        <v>1054</v>
      </c>
      <c r="H135" s="124">
        <v>22225</v>
      </c>
      <c r="I135" s="116">
        <v>1984</v>
      </c>
      <c r="J135" s="121">
        <v>5</v>
      </c>
      <c r="K135" s="124">
        <f t="shared" si="14"/>
        <v>463</v>
      </c>
      <c r="L135" s="121"/>
      <c r="M135" s="121"/>
      <c r="N135" s="121">
        <v>463</v>
      </c>
      <c r="O135" s="121"/>
      <c r="P135" s="121"/>
      <c r="Q135" s="203"/>
      <c r="R135" s="203"/>
      <c r="S135" s="203"/>
      <c r="T135" s="203"/>
      <c r="U135" s="121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02"/>
      <c r="AF135" s="102">
        <v>2.2799999999999998</v>
      </c>
      <c r="AG135" s="104"/>
      <c r="AH135" s="105"/>
      <c r="AI135" s="204"/>
      <c r="AJ135" s="204">
        <v>2018</v>
      </c>
      <c r="AK135" s="204">
        <v>2030</v>
      </c>
      <c r="AL135" s="111">
        <v>43080</v>
      </c>
      <c r="AM135" s="111">
        <v>43465</v>
      </c>
      <c r="AN135" s="107"/>
      <c r="AO135" s="107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13" t="s">
        <v>35</v>
      </c>
      <c r="BB135" s="204"/>
      <c r="BC135" s="204"/>
      <c r="BD135" s="274" t="str">
        <f t="shared" si="15"/>
        <v>3년 6월</v>
      </c>
      <c r="BE135" s="206">
        <f t="shared" si="16"/>
        <v>44560</v>
      </c>
      <c r="BF135" s="207"/>
      <c r="BG135" s="207" t="str">
        <f>IF(ISNUMBER(#REF!),IF(#REF!&gt;#REF!,1,""),"")</f>
        <v/>
      </c>
      <c r="BH135" s="207"/>
      <c r="BI135" s="286" t="s">
        <v>1050</v>
      </c>
      <c r="BJ135" s="442" t="s">
        <v>1055</v>
      </c>
    </row>
    <row r="136" spans="1:63" s="22" customFormat="1" ht="20.100000000000001" customHeight="1">
      <c r="A136" s="147">
        <v>130</v>
      </c>
      <c r="B136" s="150">
        <v>4</v>
      </c>
      <c r="C136" s="274" t="s">
        <v>45</v>
      </c>
      <c r="D136" s="202" t="s">
        <v>662</v>
      </c>
      <c r="E136" s="113" t="s">
        <v>26</v>
      </c>
      <c r="F136" s="113" t="s">
        <v>1056</v>
      </c>
      <c r="G136" s="113" t="s">
        <v>1057</v>
      </c>
      <c r="H136" s="124">
        <v>29174</v>
      </c>
      <c r="I136" s="116">
        <v>1988</v>
      </c>
      <c r="J136" s="121">
        <v>6</v>
      </c>
      <c r="K136" s="124">
        <f t="shared" si="14"/>
        <v>495</v>
      </c>
      <c r="L136" s="121"/>
      <c r="M136" s="121"/>
      <c r="N136" s="121">
        <v>495</v>
      </c>
      <c r="O136" s="121"/>
      <c r="P136" s="121"/>
      <c r="Q136" s="203"/>
      <c r="R136" s="203"/>
      <c r="S136" s="203"/>
      <c r="T136" s="203"/>
      <c r="U136" s="121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02"/>
      <c r="AF136" s="102">
        <v>2.19</v>
      </c>
      <c r="AG136" s="104"/>
      <c r="AH136" s="105"/>
      <c r="AI136" s="204"/>
      <c r="AJ136" s="204">
        <v>2018</v>
      </c>
      <c r="AK136" s="204">
        <v>2030</v>
      </c>
      <c r="AL136" s="111">
        <v>43080</v>
      </c>
      <c r="AM136" s="111">
        <v>43465</v>
      </c>
      <c r="AN136" s="107"/>
      <c r="AO136" s="107"/>
      <c r="AP136" s="108"/>
      <c r="AQ136" s="108"/>
      <c r="AR136" s="108">
        <v>43166</v>
      </c>
      <c r="AS136" s="108">
        <v>43321</v>
      </c>
      <c r="AT136" s="108"/>
      <c r="AU136" s="108"/>
      <c r="AV136" s="108"/>
      <c r="AW136" s="108"/>
      <c r="AX136" s="108"/>
      <c r="AY136" s="108"/>
      <c r="AZ136" s="108"/>
      <c r="BA136" s="113" t="s">
        <v>35</v>
      </c>
      <c r="BB136" s="204"/>
      <c r="BC136" s="204"/>
      <c r="BD136" s="274" t="str">
        <f t="shared" si="15"/>
        <v>3년 6월</v>
      </c>
      <c r="BE136" s="206">
        <f t="shared" si="16"/>
        <v>44560</v>
      </c>
      <c r="BF136" s="207"/>
      <c r="BG136" s="207" t="str">
        <f>IF(ISNUMBER(#REF!),IF(#REF!&gt;#REF!,1,""),"")</f>
        <v/>
      </c>
      <c r="BH136" s="207"/>
      <c r="BI136" s="286" t="s">
        <v>1050</v>
      </c>
      <c r="BJ136" s="442" t="s">
        <v>1058</v>
      </c>
    </row>
    <row r="137" spans="1:63" s="22" customFormat="1" ht="20.100000000000001" customHeight="1">
      <c r="A137" s="147">
        <v>131</v>
      </c>
      <c r="B137" s="150">
        <v>5</v>
      </c>
      <c r="C137" s="274" t="s">
        <v>45</v>
      </c>
      <c r="D137" s="202" t="s">
        <v>662</v>
      </c>
      <c r="E137" s="113" t="s">
        <v>26</v>
      </c>
      <c r="F137" s="113" t="s">
        <v>1059</v>
      </c>
      <c r="G137" s="113" t="s">
        <v>1060</v>
      </c>
      <c r="H137" s="124">
        <v>40377</v>
      </c>
      <c r="I137" s="116">
        <v>1984</v>
      </c>
      <c r="J137" s="121">
        <v>9</v>
      </c>
      <c r="K137" s="124">
        <f t="shared" si="14"/>
        <v>916</v>
      </c>
      <c r="L137" s="121"/>
      <c r="M137" s="121"/>
      <c r="N137" s="121">
        <v>916</v>
      </c>
      <c r="O137" s="121"/>
      <c r="P137" s="121"/>
      <c r="Q137" s="203"/>
      <c r="R137" s="203"/>
      <c r="S137" s="203"/>
      <c r="T137" s="203"/>
      <c r="U137" s="121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02"/>
      <c r="AF137" s="102">
        <v>2.2999999999999998</v>
      </c>
      <c r="AG137" s="104"/>
      <c r="AH137" s="105"/>
      <c r="AI137" s="204"/>
      <c r="AJ137" s="204">
        <v>2018</v>
      </c>
      <c r="AK137" s="204">
        <v>2030</v>
      </c>
      <c r="AL137" s="111">
        <v>43080</v>
      </c>
      <c r="AM137" s="111">
        <v>43465</v>
      </c>
      <c r="AN137" s="107"/>
      <c r="AO137" s="107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13" t="s">
        <v>35</v>
      </c>
      <c r="BB137" s="204"/>
      <c r="BC137" s="204"/>
      <c r="BD137" s="274" t="str">
        <f t="shared" si="15"/>
        <v>3년 6월</v>
      </c>
      <c r="BE137" s="206">
        <f t="shared" si="16"/>
        <v>44560</v>
      </c>
      <c r="BF137" s="207"/>
      <c r="BG137" s="207" t="str">
        <f>IF(ISNUMBER(#REF!),IF(#REF!&gt;#REF!,1,""),"")</f>
        <v/>
      </c>
      <c r="BH137" s="207"/>
      <c r="BI137" s="286" t="s">
        <v>1050</v>
      </c>
      <c r="BJ137" s="442"/>
    </row>
    <row r="138" spans="1:63" s="22" customFormat="1" ht="20.100000000000001" customHeight="1">
      <c r="A138" s="147">
        <v>132</v>
      </c>
      <c r="B138" s="150">
        <v>6</v>
      </c>
      <c r="C138" s="274" t="s">
        <v>45</v>
      </c>
      <c r="D138" s="202" t="s">
        <v>662</v>
      </c>
      <c r="E138" s="113" t="s">
        <v>26</v>
      </c>
      <c r="F138" s="113" t="s">
        <v>1061</v>
      </c>
      <c r="G138" s="113" t="s">
        <v>1062</v>
      </c>
      <c r="H138" s="124">
        <v>27634</v>
      </c>
      <c r="I138" s="116">
        <v>1985</v>
      </c>
      <c r="J138" s="121">
        <v>16</v>
      </c>
      <c r="K138" s="124">
        <f t="shared" si="14"/>
        <v>320</v>
      </c>
      <c r="L138" s="121"/>
      <c r="M138" s="121"/>
      <c r="N138" s="121">
        <v>320</v>
      </c>
      <c r="O138" s="121"/>
      <c r="P138" s="121"/>
      <c r="Q138" s="203"/>
      <c r="R138" s="203"/>
      <c r="S138" s="203"/>
      <c r="T138" s="203"/>
      <c r="U138" s="121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02"/>
      <c r="AF138" s="102">
        <v>2.19</v>
      </c>
      <c r="AG138" s="104"/>
      <c r="AH138" s="105"/>
      <c r="AI138" s="204"/>
      <c r="AJ138" s="204">
        <v>2019</v>
      </c>
      <c r="AK138" s="204">
        <v>2030</v>
      </c>
      <c r="AL138" s="111">
        <v>43080</v>
      </c>
      <c r="AM138" s="111">
        <v>43830</v>
      </c>
      <c r="AN138" s="107"/>
      <c r="AO138" s="107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13" t="s">
        <v>35</v>
      </c>
      <c r="BB138" s="204"/>
      <c r="BC138" s="204"/>
      <c r="BD138" s="274" t="str">
        <f t="shared" si="15"/>
        <v>3년 6월</v>
      </c>
      <c r="BE138" s="206">
        <f t="shared" si="16"/>
        <v>44925</v>
      </c>
      <c r="BF138" s="207"/>
      <c r="BG138" s="207" t="str">
        <f>IF(ISNUMBER(#REF!),IF(#REF!&gt;#REF!,1,""),"")</f>
        <v/>
      </c>
      <c r="BH138" s="207"/>
      <c r="BI138" s="286" t="s">
        <v>1050</v>
      </c>
      <c r="BJ138" s="442"/>
    </row>
    <row r="139" spans="1:63" s="22" customFormat="1" ht="20.100000000000001" customHeight="1">
      <c r="A139" s="147">
        <v>133</v>
      </c>
      <c r="B139" s="150">
        <v>7</v>
      </c>
      <c r="C139" s="274" t="s">
        <v>45</v>
      </c>
      <c r="D139" s="202" t="s">
        <v>662</v>
      </c>
      <c r="E139" s="113" t="s">
        <v>26</v>
      </c>
      <c r="F139" s="113" t="s">
        <v>1063</v>
      </c>
      <c r="G139" s="113" t="s">
        <v>1064</v>
      </c>
      <c r="H139" s="124">
        <v>17767</v>
      </c>
      <c r="I139" s="116">
        <v>1985</v>
      </c>
      <c r="J139" s="121">
        <v>5</v>
      </c>
      <c r="K139" s="124">
        <f t="shared" si="14"/>
        <v>380</v>
      </c>
      <c r="L139" s="121"/>
      <c r="M139" s="121"/>
      <c r="N139" s="121">
        <v>380</v>
      </c>
      <c r="O139" s="121"/>
      <c r="P139" s="121"/>
      <c r="Q139" s="203"/>
      <c r="R139" s="203"/>
      <c r="S139" s="203"/>
      <c r="T139" s="203"/>
      <c r="U139" s="121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02"/>
      <c r="AF139" s="102">
        <v>2.2400000000000002</v>
      </c>
      <c r="AG139" s="104"/>
      <c r="AH139" s="105"/>
      <c r="AI139" s="204"/>
      <c r="AJ139" s="204">
        <v>2019</v>
      </c>
      <c r="AK139" s="204">
        <v>2030</v>
      </c>
      <c r="AL139" s="111">
        <v>43080</v>
      </c>
      <c r="AM139" s="111">
        <v>43830</v>
      </c>
      <c r="AN139" s="107"/>
      <c r="AO139" s="107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13" t="s">
        <v>35</v>
      </c>
      <c r="BB139" s="204"/>
      <c r="BC139" s="204"/>
      <c r="BD139" s="274" t="str">
        <f t="shared" si="15"/>
        <v>3년 6월</v>
      </c>
      <c r="BE139" s="206">
        <f t="shared" si="16"/>
        <v>44925</v>
      </c>
      <c r="BF139" s="207"/>
      <c r="BG139" s="207" t="str">
        <f>IF(ISNUMBER(#REF!),IF(#REF!&gt;#REF!,1,""),"")</f>
        <v/>
      </c>
      <c r="BH139" s="207"/>
      <c r="BI139" s="286" t="s">
        <v>1050</v>
      </c>
      <c r="BJ139" s="442"/>
    </row>
    <row r="140" spans="1:63" s="22" customFormat="1" ht="20.100000000000001" customHeight="1">
      <c r="A140" s="147">
        <v>134</v>
      </c>
      <c r="B140" s="150">
        <v>8</v>
      </c>
      <c r="C140" s="274" t="s">
        <v>45</v>
      </c>
      <c r="D140" s="202" t="s">
        <v>662</v>
      </c>
      <c r="E140" s="113" t="s">
        <v>26</v>
      </c>
      <c r="F140" s="113" t="s">
        <v>1065</v>
      </c>
      <c r="G140" s="113" t="s">
        <v>1066</v>
      </c>
      <c r="H140" s="124">
        <v>19064</v>
      </c>
      <c r="I140" s="116" t="s">
        <v>1067</v>
      </c>
      <c r="J140" s="121">
        <v>9</v>
      </c>
      <c r="K140" s="124">
        <f t="shared" si="14"/>
        <v>338</v>
      </c>
      <c r="L140" s="121"/>
      <c r="M140" s="121"/>
      <c r="N140" s="121">
        <v>338</v>
      </c>
      <c r="O140" s="121"/>
      <c r="P140" s="121"/>
      <c r="Q140" s="203"/>
      <c r="R140" s="203"/>
      <c r="S140" s="203"/>
      <c r="T140" s="203"/>
      <c r="U140" s="121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02"/>
      <c r="AF140" s="102">
        <v>2.2999999999999998</v>
      </c>
      <c r="AG140" s="104"/>
      <c r="AH140" s="105"/>
      <c r="AI140" s="204"/>
      <c r="AJ140" s="204">
        <v>2019</v>
      </c>
      <c r="AK140" s="204">
        <v>2030</v>
      </c>
      <c r="AL140" s="111">
        <v>43080</v>
      </c>
      <c r="AM140" s="111">
        <v>43830</v>
      </c>
      <c r="AN140" s="107"/>
      <c r="AO140" s="107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13" t="s">
        <v>35</v>
      </c>
      <c r="BB140" s="204"/>
      <c r="BC140" s="204"/>
      <c r="BD140" s="274" t="str">
        <f t="shared" si="15"/>
        <v>3년 6월</v>
      </c>
      <c r="BE140" s="206">
        <f t="shared" si="16"/>
        <v>44925</v>
      </c>
      <c r="BF140" s="207"/>
      <c r="BG140" s="207" t="str">
        <f>IF(ISNUMBER(#REF!),IF(#REF!&gt;#REF!,1,""),"")</f>
        <v/>
      </c>
      <c r="BH140" s="207"/>
      <c r="BI140" s="286" t="s">
        <v>1050</v>
      </c>
      <c r="BJ140" s="442"/>
    </row>
    <row r="141" spans="1:63" s="22" customFormat="1" ht="20.100000000000001" customHeight="1">
      <c r="A141" s="147">
        <v>135</v>
      </c>
      <c r="B141" s="150">
        <v>9</v>
      </c>
      <c r="C141" s="274" t="s">
        <v>45</v>
      </c>
      <c r="D141" s="202" t="s">
        <v>662</v>
      </c>
      <c r="E141" s="113" t="s">
        <v>26</v>
      </c>
      <c r="F141" s="113" t="s">
        <v>1068</v>
      </c>
      <c r="G141" s="113" t="s">
        <v>1069</v>
      </c>
      <c r="H141" s="124">
        <v>12177</v>
      </c>
      <c r="I141" s="116">
        <v>1987</v>
      </c>
      <c r="J141" s="121">
        <v>3</v>
      </c>
      <c r="K141" s="124">
        <f t="shared" si="14"/>
        <v>250</v>
      </c>
      <c r="L141" s="121"/>
      <c r="M141" s="121"/>
      <c r="N141" s="121">
        <v>250</v>
      </c>
      <c r="O141" s="121"/>
      <c r="P141" s="121"/>
      <c r="Q141" s="203"/>
      <c r="R141" s="203"/>
      <c r="S141" s="203"/>
      <c r="T141" s="203"/>
      <c r="U141" s="121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02"/>
      <c r="AF141" s="102">
        <v>2.2999999999999998</v>
      </c>
      <c r="AG141" s="104"/>
      <c r="AH141" s="105"/>
      <c r="AI141" s="204"/>
      <c r="AJ141" s="204">
        <v>2020</v>
      </c>
      <c r="AK141" s="204">
        <v>2030</v>
      </c>
      <c r="AL141" s="111">
        <v>43080</v>
      </c>
      <c r="AM141" s="111">
        <v>44196</v>
      </c>
      <c r="AN141" s="107"/>
      <c r="AO141" s="107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13" t="s">
        <v>35</v>
      </c>
      <c r="BB141" s="204"/>
      <c r="BC141" s="204"/>
      <c r="BD141" s="274" t="str">
        <f t="shared" si="15"/>
        <v>3년 6월</v>
      </c>
      <c r="BE141" s="206">
        <f t="shared" si="16"/>
        <v>45291</v>
      </c>
      <c r="BF141" s="207"/>
      <c r="BG141" s="207" t="str">
        <f>IF(ISNUMBER(#REF!),IF(#REF!&gt;#REF!,1,""),"")</f>
        <v/>
      </c>
      <c r="BH141" s="207"/>
      <c r="BI141" s="286" t="s">
        <v>1050</v>
      </c>
      <c r="BJ141" s="442"/>
    </row>
    <row r="142" spans="1:63" s="22" customFormat="1" ht="20.100000000000001" customHeight="1">
      <c r="A142" s="147">
        <v>136</v>
      </c>
      <c r="B142" s="150">
        <v>10</v>
      </c>
      <c r="C142" s="274" t="s">
        <v>45</v>
      </c>
      <c r="D142" s="202" t="s">
        <v>662</v>
      </c>
      <c r="E142" s="113" t="s">
        <v>26</v>
      </c>
      <c r="F142" s="113" t="s">
        <v>1070</v>
      </c>
      <c r="G142" s="113" t="s">
        <v>1071</v>
      </c>
      <c r="H142" s="124">
        <v>9435</v>
      </c>
      <c r="I142" s="116">
        <v>1988</v>
      </c>
      <c r="J142" s="121">
        <v>3</v>
      </c>
      <c r="K142" s="124">
        <f t="shared" si="14"/>
        <v>264</v>
      </c>
      <c r="L142" s="121"/>
      <c r="M142" s="121"/>
      <c r="N142" s="121">
        <v>264</v>
      </c>
      <c r="O142" s="121"/>
      <c r="P142" s="121"/>
      <c r="Q142" s="203"/>
      <c r="R142" s="203"/>
      <c r="S142" s="203"/>
      <c r="T142" s="203"/>
      <c r="U142" s="121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02"/>
      <c r="AF142" s="102">
        <v>2.8</v>
      </c>
      <c r="AG142" s="104"/>
      <c r="AH142" s="105"/>
      <c r="AI142" s="204"/>
      <c r="AJ142" s="204">
        <v>2020</v>
      </c>
      <c r="AK142" s="204">
        <v>2030</v>
      </c>
      <c r="AL142" s="111">
        <v>43080</v>
      </c>
      <c r="AM142" s="111">
        <v>44196</v>
      </c>
      <c r="AN142" s="107"/>
      <c r="AO142" s="107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13" t="s">
        <v>35</v>
      </c>
      <c r="BB142" s="204"/>
      <c r="BC142" s="204"/>
      <c r="BD142" s="274" t="str">
        <f t="shared" si="15"/>
        <v>3년 6월</v>
      </c>
      <c r="BE142" s="206">
        <f t="shared" si="16"/>
        <v>45291</v>
      </c>
      <c r="BF142" s="207"/>
      <c r="BG142" s="207" t="str">
        <f>IF(ISNUMBER(#REF!),IF(#REF!&gt;#REF!,1,""),"")</f>
        <v/>
      </c>
      <c r="BH142" s="207"/>
      <c r="BI142" s="286" t="s">
        <v>1050</v>
      </c>
      <c r="BJ142" s="442"/>
    </row>
    <row r="143" spans="1:63" s="22" customFormat="1" ht="20.100000000000001" customHeight="1">
      <c r="A143" s="147">
        <v>137</v>
      </c>
      <c r="B143" s="150">
        <v>11</v>
      </c>
      <c r="C143" s="274" t="s">
        <v>45</v>
      </c>
      <c r="D143" s="202" t="s">
        <v>662</v>
      </c>
      <c r="E143" s="113" t="s">
        <v>26</v>
      </c>
      <c r="F143" s="113" t="s">
        <v>1072</v>
      </c>
      <c r="G143" s="113" t="s">
        <v>1073</v>
      </c>
      <c r="H143" s="124">
        <v>15363</v>
      </c>
      <c r="I143" s="116">
        <v>1988</v>
      </c>
      <c r="J143" s="121">
        <v>7</v>
      </c>
      <c r="K143" s="124">
        <f t="shared" si="14"/>
        <v>290</v>
      </c>
      <c r="L143" s="121"/>
      <c r="M143" s="121"/>
      <c r="N143" s="121">
        <v>290</v>
      </c>
      <c r="O143" s="121"/>
      <c r="P143" s="121"/>
      <c r="Q143" s="203"/>
      <c r="R143" s="203"/>
      <c r="S143" s="203"/>
      <c r="T143" s="203"/>
      <c r="U143" s="121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02"/>
      <c r="AF143" s="102">
        <v>2.2999999999999998</v>
      </c>
      <c r="AG143" s="104"/>
      <c r="AH143" s="105"/>
      <c r="AI143" s="204"/>
      <c r="AJ143" s="204">
        <v>2020</v>
      </c>
      <c r="AK143" s="204">
        <v>2030</v>
      </c>
      <c r="AL143" s="111">
        <v>43080</v>
      </c>
      <c r="AM143" s="111">
        <v>44196</v>
      </c>
      <c r="AN143" s="107"/>
      <c r="AO143" s="107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13" t="s">
        <v>35</v>
      </c>
      <c r="BB143" s="204"/>
      <c r="BC143" s="204"/>
      <c r="BD143" s="274" t="str">
        <f t="shared" si="15"/>
        <v>3년 6월</v>
      </c>
      <c r="BE143" s="206">
        <f t="shared" si="16"/>
        <v>45291</v>
      </c>
      <c r="BF143" s="207"/>
      <c r="BG143" s="207" t="str">
        <f>IF(ISNUMBER(#REF!),IF(#REF!&gt;#REF!,1,""),"")</f>
        <v/>
      </c>
      <c r="BH143" s="207"/>
      <c r="BI143" s="286" t="s">
        <v>1050</v>
      </c>
      <c r="BJ143" s="442"/>
    </row>
    <row r="144" spans="1:63" s="22" customFormat="1" ht="20.100000000000001" customHeight="1">
      <c r="A144" s="147">
        <v>138</v>
      </c>
      <c r="B144" s="150">
        <v>12</v>
      </c>
      <c r="C144" s="274" t="s">
        <v>45</v>
      </c>
      <c r="D144" s="202" t="s">
        <v>662</v>
      </c>
      <c r="E144" s="113" t="s">
        <v>26</v>
      </c>
      <c r="F144" s="113" t="s">
        <v>1074</v>
      </c>
      <c r="G144" s="113" t="s">
        <v>1075</v>
      </c>
      <c r="H144" s="124">
        <v>22373</v>
      </c>
      <c r="I144" s="116">
        <v>1988</v>
      </c>
      <c r="J144" s="121">
        <v>6</v>
      </c>
      <c r="K144" s="124">
        <f t="shared" si="14"/>
        <v>717</v>
      </c>
      <c r="L144" s="121"/>
      <c r="M144" s="121"/>
      <c r="N144" s="121">
        <v>717</v>
      </c>
      <c r="O144" s="121"/>
      <c r="P144" s="121"/>
      <c r="Q144" s="203"/>
      <c r="R144" s="203"/>
      <c r="S144" s="203"/>
      <c r="T144" s="203"/>
      <c r="U144" s="121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02"/>
      <c r="AF144" s="102">
        <v>2.2999999999999998</v>
      </c>
      <c r="AG144" s="104"/>
      <c r="AH144" s="105"/>
      <c r="AI144" s="204"/>
      <c r="AJ144" s="204">
        <v>2020</v>
      </c>
      <c r="AK144" s="204">
        <v>2030</v>
      </c>
      <c r="AL144" s="111">
        <v>43080</v>
      </c>
      <c r="AM144" s="111">
        <v>44196</v>
      </c>
      <c r="AN144" s="107"/>
      <c r="AO144" s="107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13" t="s">
        <v>35</v>
      </c>
      <c r="BB144" s="204"/>
      <c r="BC144" s="204"/>
      <c r="BD144" s="274" t="str">
        <f t="shared" si="15"/>
        <v>3년 6월</v>
      </c>
      <c r="BE144" s="206">
        <f t="shared" si="16"/>
        <v>45291</v>
      </c>
      <c r="BF144" s="207"/>
      <c r="BG144" s="207" t="str">
        <f>IF(ISNUMBER(#REF!),IF(#REF!&gt;#REF!,1,""),"")</f>
        <v/>
      </c>
      <c r="BH144" s="207"/>
      <c r="BI144" s="286" t="s">
        <v>1050</v>
      </c>
      <c r="BJ144" s="442"/>
    </row>
    <row r="145" spans="1:63" s="22" customFormat="1" ht="20.100000000000001" customHeight="1">
      <c r="A145" s="147">
        <v>139</v>
      </c>
      <c r="B145" s="150">
        <v>13</v>
      </c>
      <c r="C145" s="274" t="s">
        <v>45</v>
      </c>
      <c r="D145" s="202" t="s">
        <v>662</v>
      </c>
      <c r="E145" s="113" t="s">
        <v>26</v>
      </c>
      <c r="F145" s="113" t="s">
        <v>1076</v>
      </c>
      <c r="G145" s="113" t="s">
        <v>1077</v>
      </c>
      <c r="H145" s="124">
        <v>25419</v>
      </c>
      <c r="I145" s="116">
        <v>1988</v>
      </c>
      <c r="J145" s="121">
        <v>13</v>
      </c>
      <c r="K145" s="124">
        <f t="shared" si="14"/>
        <v>490</v>
      </c>
      <c r="L145" s="121"/>
      <c r="M145" s="121"/>
      <c r="N145" s="121">
        <v>490</v>
      </c>
      <c r="O145" s="121"/>
      <c r="P145" s="121"/>
      <c r="Q145" s="203"/>
      <c r="R145" s="203"/>
      <c r="S145" s="203"/>
      <c r="T145" s="203"/>
      <c r="U145" s="121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02"/>
      <c r="AF145" s="102">
        <v>2.2999999999999998</v>
      </c>
      <c r="AG145" s="104"/>
      <c r="AH145" s="105"/>
      <c r="AI145" s="204"/>
      <c r="AJ145" s="204">
        <v>2020</v>
      </c>
      <c r="AK145" s="204">
        <v>2030</v>
      </c>
      <c r="AL145" s="111">
        <v>43080</v>
      </c>
      <c r="AM145" s="111">
        <v>44196</v>
      </c>
      <c r="AN145" s="107"/>
      <c r="AO145" s="107"/>
      <c r="AP145" s="108"/>
      <c r="AQ145" s="108"/>
      <c r="AR145" s="108"/>
      <c r="AS145" s="372">
        <v>43898</v>
      </c>
      <c r="AT145" s="108"/>
      <c r="AU145" s="108"/>
      <c r="AV145" s="108"/>
      <c r="AW145" s="108"/>
      <c r="AX145" s="108"/>
      <c r="AY145" s="108"/>
      <c r="AZ145" s="108"/>
      <c r="BA145" s="113" t="s">
        <v>35</v>
      </c>
      <c r="BB145" s="204"/>
      <c r="BC145" s="204"/>
      <c r="BD145" s="274" t="str">
        <f t="shared" si="15"/>
        <v>3년 6월</v>
      </c>
      <c r="BE145" s="206">
        <f t="shared" si="16"/>
        <v>45291</v>
      </c>
      <c r="BF145" s="207"/>
      <c r="BG145" s="207" t="str">
        <f>IF(ISNUMBER(#REF!),IF(#REF!&gt;#REF!,1,""),"")</f>
        <v/>
      </c>
      <c r="BH145" s="207"/>
      <c r="BI145" s="286" t="s">
        <v>1050</v>
      </c>
      <c r="BJ145" s="442"/>
    </row>
    <row r="146" spans="1:63" s="22" customFormat="1" ht="20.100000000000001" customHeight="1">
      <c r="A146" s="147">
        <v>140</v>
      </c>
      <c r="B146" s="150">
        <v>14</v>
      </c>
      <c r="C146" s="274" t="s">
        <v>45</v>
      </c>
      <c r="D146" s="202" t="s">
        <v>662</v>
      </c>
      <c r="E146" s="113" t="s">
        <v>26</v>
      </c>
      <c r="F146" s="113" t="s">
        <v>1078</v>
      </c>
      <c r="G146" s="113" t="s">
        <v>1079</v>
      </c>
      <c r="H146" s="124">
        <v>16698</v>
      </c>
      <c r="I146" s="116">
        <v>1989</v>
      </c>
      <c r="J146" s="121">
        <v>3</v>
      </c>
      <c r="K146" s="124">
        <f t="shared" si="14"/>
        <v>382</v>
      </c>
      <c r="L146" s="121"/>
      <c r="M146" s="121"/>
      <c r="N146" s="121">
        <v>382</v>
      </c>
      <c r="O146" s="121"/>
      <c r="P146" s="121"/>
      <c r="Q146" s="203"/>
      <c r="R146" s="203"/>
      <c r="S146" s="203"/>
      <c r="T146" s="203"/>
      <c r="U146" s="121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02"/>
      <c r="AF146" s="102">
        <v>2.2999999999999998</v>
      </c>
      <c r="AG146" s="104"/>
      <c r="AH146" s="105"/>
      <c r="AI146" s="204"/>
      <c r="AJ146" s="204">
        <v>2021</v>
      </c>
      <c r="AK146" s="204">
        <v>2030</v>
      </c>
      <c r="AL146" s="111">
        <v>43080</v>
      </c>
      <c r="AM146" s="111">
        <v>44561</v>
      </c>
      <c r="AN146" s="107"/>
      <c r="AO146" s="107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13" t="s">
        <v>35</v>
      </c>
      <c r="BB146" s="204"/>
      <c r="BC146" s="204"/>
      <c r="BD146" s="274" t="str">
        <f t="shared" si="15"/>
        <v>3년 6월</v>
      </c>
      <c r="BE146" s="206">
        <f t="shared" si="16"/>
        <v>45656</v>
      </c>
      <c r="BF146" s="207"/>
      <c r="BG146" s="207" t="str">
        <f>IF(ISNUMBER(#REF!),IF(#REF!&gt;#REF!,1,""),"")</f>
        <v/>
      </c>
      <c r="BH146" s="207"/>
      <c r="BI146" s="286" t="s">
        <v>1050</v>
      </c>
      <c r="BJ146" s="442"/>
    </row>
    <row r="147" spans="1:63" s="22" customFormat="1" ht="20.100000000000001" customHeight="1">
      <c r="A147" s="147">
        <v>141</v>
      </c>
      <c r="B147" s="150">
        <v>15</v>
      </c>
      <c r="C147" s="274" t="s">
        <v>45</v>
      </c>
      <c r="D147" s="202" t="s">
        <v>662</v>
      </c>
      <c r="E147" s="113" t="s">
        <v>26</v>
      </c>
      <c r="F147" s="113" t="s">
        <v>1080</v>
      </c>
      <c r="G147" s="113" t="s">
        <v>1081</v>
      </c>
      <c r="H147" s="124">
        <v>14690</v>
      </c>
      <c r="I147" s="116">
        <v>1989</v>
      </c>
      <c r="J147" s="121">
        <v>6</v>
      </c>
      <c r="K147" s="124">
        <f t="shared" si="14"/>
        <v>340</v>
      </c>
      <c r="L147" s="121"/>
      <c r="M147" s="121"/>
      <c r="N147" s="121">
        <v>340</v>
      </c>
      <c r="O147" s="121"/>
      <c r="P147" s="121"/>
      <c r="Q147" s="203"/>
      <c r="R147" s="203"/>
      <c r="S147" s="203"/>
      <c r="T147" s="203"/>
      <c r="U147" s="121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02"/>
      <c r="AF147" s="102">
        <v>2.2999999999999998</v>
      </c>
      <c r="AG147" s="104"/>
      <c r="AH147" s="105"/>
      <c r="AI147" s="204"/>
      <c r="AJ147" s="204">
        <v>2021</v>
      </c>
      <c r="AK147" s="204">
        <v>2030</v>
      </c>
      <c r="AL147" s="111">
        <v>43080</v>
      </c>
      <c r="AM147" s="111">
        <v>44561</v>
      </c>
      <c r="AN147" s="107"/>
      <c r="AO147" s="107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13" t="s">
        <v>35</v>
      </c>
      <c r="BB147" s="204"/>
      <c r="BC147" s="204"/>
      <c r="BD147" s="274" t="str">
        <f t="shared" si="15"/>
        <v>3년 6월</v>
      </c>
      <c r="BE147" s="206">
        <f t="shared" si="16"/>
        <v>45656</v>
      </c>
      <c r="BF147" s="207"/>
      <c r="BG147" s="207" t="str">
        <f>IF(ISNUMBER(#REF!),IF(#REF!&gt;#REF!,1,""),"")</f>
        <v/>
      </c>
      <c r="BH147" s="207"/>
      <c r="BI147" s="286" t="s">
        <v>1050</v>
      </c>
      <c r="BJ147" s="442"/>
    </row>
    <row r="148" spans="1:63" s="22" customFormat="1" ht="20.100000000000001" customHeight="1">
      <c r="A148" s="147">
        <v>142</v>
      </c>
      <c r="B148" s="150">
        <v>16</v>
      </c>
      <c r="C148" s="274" t="s">
        <v>45</v>
      </c>
      <c r="D148" s="202" t="s">
        <v>662</v>
      </c>
      <c r="E148" s="113" t="s">
        <v>26</v>
      </c>
      <c r="F148" s="113" t="s">
        <v>1082</v>
      </c>
      <c r="G148" s="113" t="s">
        <v>1083</v>
      </c>
      <c r="H148" s="124">
        <v>35064</v>
      </c>
      <c r="I148" s="116">
        <v>1989</v>
      </c>
      <c r="J148" s="121">
        <v>10</v>
      </c>
      <c r="K148" s="124">
        <f t="shared" si="14"/>
        <v>781</v>
      </c>
      <c r="L148" s="121"/>
      <c r="M148" s="121"/>
      <c r="N148" s="121">
        <v>781</v>
      </c>
      <c r="O148" s="121"/>
      <c r="P148" s="121"/>
      <c r="Q148" s="203"/>
      <c r="R148" s="203"/>
      <c r="S148" s="203"/>
      <c r="T148" s="203"/>
      <c r="U148" s="121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02"/>
      <c r="AF148" s="102">
        <v>2.2999999999999998</v>
      </c>
      <c r="AG148" s="104"/>
      <c r="AH148" s="105"/>
      <c r="AI148" s="204"/>
      <c r="AJ148" s="204">
        <v>2021</v>
      </c>
      <c r="AK148" s="204">
        <v>2030</v>
      </c>
      <c r="AL148" s="111">
        <v>43080</v>
      </c>
      <c r="AM148" s="111">
        <v>44561</v>
      </c>
      <c r="AN148" s="107"/>
      <c r="AO148" s="107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13" t="s">
        <v>35</v>
      </c>
      <c r="BB148" s="204"/>
      <c r="BC148" s="204"/>
      <c r="BD148" s="274" t="str">
        <f t="shared" si="15"/>
        <v>3년 6월</v>
      </c>
      <c r="BE148" s="206">
        <f t="shared" si="16"/>
        <v>45656</v>
      </c>
      <c r="BF148" s="207"/>
      <c r="BG148" s="207" t="str">
        <f>IF(ISNUMBER(#REF!),IF(#REF!&gt;#REF!,1,""),"")</f>
        <v/>
      </c>
      <c r="BH148" s="207"/>
      <c r="BI148" s="286" t="s">
        <v>1050</v>
      </c>
      <c r="BJ148" s="442"/>
    </row>
    <row r="149" spans="1:63" s="22" customFormat="1" ht="20.100000000000001" customHeight="1">
      <c r="A149" s="147">
        <v>143</v>
      </c>
      <c r="B149" s="150">
        <v>17</v>
      </c>
      <c r="C149" s="274" t="s">
        <v>45</v>
      </c>
      <c r="D149" s="202" t="s">
        <v>662</v>
      </c>
      <c r="E149" s="113" t="s">
        <v>26</v>
      </c>
      <c r="F149" s="113" t="s">
        <v>1084</v>
      </c>
      <c r="G149" s="113" t="s">
        <v>1085</v>
      </c>
      <c r="H149" s="124">
        <v>17590.599999999999</v>
      </c>
      <c r="I149" s="116">
        <v>1990</v>
      </c>
      <c r="J149" s="121">
        <v>6</v>
      </c>
      <c r="K149" s="124">
        <f t="shared" ref="K149:K180" si="17">SUM(L149:P149)</f>
        <v>280</v>
      </c>
      <c r="L149" s="121"/>
      <c r="M149" s="121"/>
      <c r="N149" s="121">
        <v>280</v>
      </c>
      <c r="O149" s="121"/>
      <c r="P149" s="121"/>
      <c r="Q149" s="203"/>
      <c r="R149" s="203"/>
      <c r="S149" s="203"/>
      <c r="T149" s="203"/>
      <c r="U149" s="121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02"/>
      <c r="AF149" s="102">
        <v>2.2999999999999998</v>
      </c>
      <c r="AG149" s="104"/>
      <c r="AH149" s="105"/>
      <c r="AI149" s="204"/>
      <c r="AJ149" s="204">
        <v>2022</v>
      </c>
      <c r="AK149" s="204">
        <v>2030</v>
      </c>
      <c r="AL149" s="111">
        <v>43080</v>
      </c>
      <c r="AM149" s="111">
        <v>44926</v>
      </c>
      <c r="AN149" s="107"/>
      <c r="AO149" s="107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13" t="s">
        <v>35</v>
      </c>
      <c r="BB149" s="204"/>
      <c r="BC149" s="204"/>
      <c r="BD149" s="274" t="str">
        <f t="shared" si="15"/>
        <v>3년 6월</v>
      </c>
      <c r="BE149" s="206">
        <f t="shared" si="16"/>
        <v>46021</v>
      </c>
      <c r="BF149" s="207"/>
      <c r="BG149" s="207" t="str">
        <f>IF(ISNUMBER(#REF!),IF(#REF!&gt;#REF!,1,""),"")</f>
        <v/>
      </c>
      <c r="BH149" s="207"/>
      <c r="BI149" s="286" t="s">
        <v>1050</v>
      </c>
      <c r="BJ149" s="442"/>
    </row>
    <row r="150" spans="1:63" s="22" customFormat="1" ht="20.100000000000001" customHeight="1">
      <c r="A150" s="147">
        <v>144</v>
      </c>
      <c r="B150" s="150">
        <v>18</v>
      </c>
      <c r="C150" s="274" t="s">
        <v>45</v>
      </c>
      <c r="D150" s="202" t="s">
        <v>662</v>
      </c>
      <c r="E150" s="113" t="s">
        <v>26</v>
      </c>
      <c r="F150" s="113" t="s">
        <v>1086</v>
      </c>
      <c r="G150" s="113" t="s">
        <v>1087</v>
      </c>
      <c r="H150" s="124">
        <v>35434</v>
      </c>
      <c r="I150" s="116">
        <v>1992</v>
      </c>
      <c r="J150" s="121">
        <v>11</v>
      </c>
      <c r="K150" s="124">
        <f t="shared" si="17"/>
        <v>682</v>
      </c>
      <c r="L150" s="121"/>
      <c r="M150" s="121"/>
      <c r="N150" s="121">
        <v>682</v>
      </c>
      <c r="O150" s="121"/>
      <c r="P150" s="121"/>
      <c r="Q150" s="203"/>
      <c r="R150" s="203"/>
      <c r="S150" s="203"/>
      <c r="T150" s="203"/>
      <c r="U150" s="121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02"/>
      <c r="AF150" s="102">
        <v>2.2999999999999998</v>
      </c>
      <c r="AG150" s="104"/>
      <c r="AH150" s="105"/>
      <c r="AI150" s="204"/>
      <c r="AJ150" s="204">
        <v>2023</v>
      </c>
      <c r="AK150" s="204">
        <v>2030</v>
      </c>
      <c r="AL150" s="111">
        <v>43080</v>
      </c>
      <c r="AM150" s="111">
        <v>45291</v>
      </c>
      <c r="AN150" s="107"/>
      <c r="AO150" s="107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13" t="s">
        <v>35</v>
      </c>
      <c r="BB150" s="204"/>
      <c r="BC150" s="204"/>
      <c r="BD150" s="274" t="str">
        <f t="shared" si="15"/>
        <v>3년 6월</v>
      </c>
      <c r="BE150" s="206">
        <f t="shared" si="16"/>
        <v>46386</v>
      </c>
      <c r="BF150" s="207"/>
      <c r="BG150" s="207" t="str">
        <f>IF(ISNUMBER(#REF!),IF(#REF!&gt;#REF!,1,""),"")</f>
        <v/>
      </c>
      <c r="BH150" s="207"/>
      <c r="BI150" s="286" t="s">
        <v>1050</v>
      </c>
      <c r="BJ150" s="442"/>
    </row>
    <row r="151" spans="1:63" s="22" customFormat="1" ht="20.100000000000001" customHeight="1">
      <c r="A151" s="147">
        <v>145</v>
      </c>
      <c r="B151" s="150">
        <v>19</v>
      </c>
      <c r="C151" s="274" t="s">
        <v>45</v>
      </c>
      <c r="D151" s="202" t="s">
        <v>662</v>
      </c>
      <c r="E151" s="113" t="s">
        <v>26</v>
      </c>
      <c r="F151" s="113" t="s">
        <v>1088</v>
      </c>
      <c r="G151" s="113" t="s">
        <v>1089</v>
      </c>
      <c r="H151" s="124">
        <v>13418</v>
      </c>
      <c r="I151" s="116">
        <v>1992</v>
      </c>
      <c r="J151" s="121">
        <v>7</v>
      </c>
      <c r="K151" s="124">
        <f t="shared" si="17"/>
        <v>260</v>
      </c>
      <c r="L151" s="121"/>
      <c r="M151" s="121"/>
      <c r="N151" s="121">
        <v>260</v>
      </c>
      <c r="O151" s="121"/>
      <c r="P151" s="121"/>
      <c r="Q151" s="203"/>
      <c r="R151" s="203"/>
      <c r="S151" s="203"/>
      <c r="T151" s="203"/>
      <c r="U151" s="121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02"/>
      <c r="AF151" s="102">
        <v>2.2999999999999998</v>
      </c>
      <c r="AG151" s="104"/>
      <c r="AH151" s="105"/>
      <c r="AI151" s="204"/>
      <c r="AJ151" s="204">
        <v>2023</v>
      </c>
      <c r="AK151" s="204">
        <v>2030</v>
      </c>
      <c r="AL151" s="111">
        <v>43080</v>
      </c>
      <c r="AM151" s="111">
        <v>45291</v>
      </c>
      <c r="AN151" s="107"/>
      <c r="AO151" s="107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13" t="s">
        <v>35</v>
      </c>
      <c r="BB151" s="204"/>
      <c r="BC151" s="204"/>
      <c r="BD151" s="274" t="str">
        <f t="shared" si="15"/>
        <v>3년 6월</v>
      </c>
      <c r="BE151" s="206">
        <f t="shared" si="16"/>
        <v>46386</v>
      </c>
      <c r="BF151" s="207"/>
      <c r="BG151" s="207" t="str">
        <f>IF(ISNUMBER(#REF!),IF(#REF!&gt;#REF!,1,""),"")</f>
        <v/>
      </c>
      <c r="BH151" s="207"/>
      <c r="BI151" s="286" t="s">
        <v>1050</v>
      </c>
      <c r="BJ151" s="442"/>
    </row>
    <row r="152" spans="1:63" s="22" customFormat="1" ht="20.100000000000001" customHeight="1">
      <c r="A152" s="147">
        <v>146</v>
      </c>
      <c r="B152" s="150">
        <v>20</v>
      </c>
      <c r="C152" s="274" t="s">
        <v>45</v>
      </c>
      <c r="D152" s="264" t="s">
        <v>336</v>
      </c>
      <c r="E152" s="113" t="s">
        <v>27</v>
      </c>
      <c r="F152" s="276" t="s">
        <v>1090</v>
      </c>
      <c r="G152" s="113" t="s">
        <v>1091</v>
      </c>
      <c r="H152" s="124">
        <v>4413.2</v>
      </c>
      <c r="I152" s="116">
        <v>1967</v>
      </c>
      <c r="J152" s="121">
        <v>1</v>
      </c>
      <c r="K152" s="124">
        <f t="shared" si="17"/>
        <v>99</v>
      </c>
      <c r="L152" s="121"/>
      <c r="M152" s="121"/>
      <c r="N152" s="121">
        <v>99</v>
      </c>
      <c r="O152" s="121"/>
      <c r="P152" s="121"/>
      <c r="Q152" s="203">
        <v>334</v>
      </c>
      <c r="R152" s="203">
        <v>334</v>
      </c>
      <c r="S152" s="203"/>
      <c r="T152" s="203"/>
      <c r="U152" s="121">
        <v>334</v>
      </c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02">
        <v>1.0277000000000001</v>
      </c>
      <c r="AF152" s="102">
        <v>9.9320000000000004</v>
      </c>
      <c r="AG152" s="105">
        <v>80</v>
      </c>
      <c r="AH152" s="105"/>
      <c r="AI152" s="204"/>
      <c r="AJ152" s="204">
        <v>2020</v>
      </c>
      <c r="AK152" s="204">
        <v>2030</v>
      </c>
      <c r="AL152" s="111">
        <v>43080</v>
      </c>
      <c r="AM152" s="111">
        <v>43794</v>
      </c>
      <c r="AN152" s="107">
        <v>43794</v>
      </c>
      <c r="AO152" s="107">
        <v>43794</v>
      </c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13" t="s">
        <v>1014</v>
      </c>
      <c r="BB152" s="204"/>
      <c r="BC152" s="204"/>
      <c r="BD152" s="274" t="str">
        <f t="shared" si="15"/>
        <v>1년 7월</v>
      </c>
      <c r="BE152" s="206">
        <f>MAX(AM152,DATE(2012,2,1))+(2*365)</f>
        <v>44524</v>
      </c>
      <c r="BF152" s="207"/>
      <c r="BG152" s="207" t="str">
        <f>IF(ISNUMBER(#REF!),IF(#REF!&gt;#REF!,1,""),"")</f>
        <v/>
      </c>
      <c r="BH152" s="207"/>
      <c r="BI152" s="286" t="s">
        <v>1092</v>
      </c>
      <c r="BJ152" s="442"/>
    </row>
    <row r="153" spans="1:63" s="24" customFormat="1" ht="20.100000000000001" customHeight="1">
      <c r="A153" s="147">
        <v>147</v>
      </c>
      <c r="B153" s="150">
        <v>21</v>
      </c>
      <c r="C153" s="274" t="s">
        <v>45</v>
      </c>
      <c r="D153" s="209" t="s">
        <v>663</v>
      </c>
      <c r="E153" s="113" t="s">
        <v>26</v>
      </c>
      <c r="F153" s="113" t="s">
        <v>107</v>
      </c>
      <c r="G153" s="113" t="s">
        <v>1093</v>
      </c>
      <c r="H153" s="124">
        <v>16940</v>
      </c>
      <c r="I153" s="116">
        <v>1983</v>
      </c>
      <c r="J153" s="121">
        <v>17</v>
      </c>
      <c r="K153" s="124">
        <f t="shared" si="17"/>
        <v>315</v>
      </c>
      <c r="L153" s="121"/>
      <c r="M153" s="121">
        <v>275</v>
      </c>
      <c r="N153" s="121">
        <v>40</v>
      </c>
      <c r="O153" s="121"/>
      <c r="P153" s="121"/>
      <c r="Q153" s="203">
        <f t="shared" ref="Q153:Q173" si="18">SUM(R153:T153)</f>
        <v>441</v>
      </c>
      <c r="R153" s="203">
        <v>441</v>
      </c>
      <c r="S153" s="203"/>
      <c r="T153" s="203"/>
      <c r="U153" s="121">
        <v>441</v>
      </c>
      <c r="V153" s="277"/>
      <c r="W153" s="278"/>
      <c r="X153" s="279"/>
      <c r="Y153" s="124"/>
      <c r="Z153" s="124"/>
      <c r="AA153" s="124"/>
      <c r="AB153" s="122"/>
      <c r="AC153" s="132"/>
      <c r="AD153" s="124"/>
      <c r="AE153" s="102">
        <v>1.29</v>
      </c>
      <c r="AF153" s="102">
        <v>2.5</v>
      </c>
      <c r="AG153" s="104">
        <v>399</v>
      </c>
      <c r="AH153" s="104"/>
      <c r="AI153" s="113" t="s">
        <v>786</v>
      </c>
      <c r="AJ153" s="204">
        <v>2006</v>
      </c>
      <c r="AK153" s="204"/>
      <c r="AL153" s="111">
        <v>38978</v>
      </c>
      <c r="AM153" s="111">
        <v>39082</v>
      </c>
      <c r="AN153" s="108"/>
      <c r="AO153" s="107"/>
      <c r="AP153" s="108"/>
      <c r="AQ153" s="107">
        <v>40017</v>
      </c>
      <c r="AR153" s="107"/>
      <c r="AS153" s="108">
        <v>40675</v>
      </c>
      <c r="AT153" s="107"/>
      <c r="AU153" s="107"/>
      <c r="AV153" s="108"/>
      <c r="AW153" s="108"/>
      <c r="AX153" s="108"/>
      <c r="AY153" s="108"/>
      <c r="AZ153" s="108"/>
      <c r="BA153" s="286" t="s">
        <v>1094</v>
      </c>
      <c r="BB153" s="204"/>
      <c r="BC153" s="204"/>
      <c r="BD153" s="274" t="str">
        <f t="shared" si="15"/>
        <v>11년 11월</v>
      </c>
      <c r="BE153" s="206" t="str">
        <f>IF(OR(AO153&gt;AQ153,AN153=""),"(구)추진위",IF(AN153&lt;DATE(2012,2,1),DATE(2020,3,2),AQ153+365*2))</f>
        <v>(구)추진위</v>
      </c>
      <c r="BF153" s="207" t="str">
        <f>IF(ISNUMBER(#REF!),IF(#REF!&lt;#REF!,1,""),"")</f>
        <v/>
      </c>
      <c r="BG153" s="207" t="str">
        <f>IF(ISNUMBER(#REF!),IF(#REF!&gt;#REF!,1,""),"")</f>
        <v/>
      </c>
      <c r="BH153" s="207">
        <f>IF(ISNUMBER(#REF!),"",1)</f>
        <v>1</v>
      </c>
      <c r="BI153" s="286" t="s">
        <v>1050</v>
      </c>
      <c r="BJ153" s="442"/>
    </row>
    <row r="154" spans="1:63" s="22" customFormat="1" ht="20.100000000000001" customHeight="1">
      <c r="A154" s="147">
        <v>148</v>
      </c>
      <c r="B154" s="150">
        <v>22</v>
      </c>
      <c r="C154" s="274" t="s">
        <v>45</v>
      </c>
      <c r="D154" s="210" t="s">
        <v>337</v>
      </c>
      <c r="E154" s="113" t="s">
        <v>27</v>
      </c>
      <c r="F154" s="113" t="s">
        <v>144</v>
      </c>
      <c r="G154" s="113" t="s">
        <v>1095</v>
      </c>
      <c r="H154" s="124">
        <v>25876.6</v>
      </c>
      <c r="I154" s="116" t="s">
        <v>1096</v>
      </c>
      <c r="J154" s="121">
        <v>113</v>
      </c>
      <c r="K154" s="124">
        <f t="shared" si="17"/>
        <v>396</v>
      </c>
      <c r="L154" s="121"/>
      <c r="M154" s="121">
        <v>396</v>
      </c>
      <c r="N154" s="121"/>
      <c r="O154" s="121"/>
      <c r="P154" s="121"/>
      <c r="Q154" s="203">
        <f t="shared" si="18"/>
        <v>602</v>
      </c>
      <c r="R154" s="203">
        <v>330</v>
      </c>
      <c r="S154" s="203">
        <v>206</v>
      </c>
      <c r="T154" s="203">
        <v>66</v>
      </c>
      <c r="U154" s="121">
        <v>536</v>
      </c>
      <c r="V154" s="121"/>
      <c r="W154" s="121">
        <v>414</v>
      </c>
      <c r="X154" s="121">
        <v>122</v>
      </c>
      <c r="Y154" s="121"/>
      <c r="Z154" s="121"/>
      <c r="AA154" s="213">
        <f>SUM(AB154:AD154)</f>
        <v>66</v>
      </c>
      <c r="AB154" s="121">
        <v>44</v>
      </c>
      <c r="AC154" s="121">
        <v>22</v>
      </c>
      <c r="AD154" s="121"/>
      <c r="AE154" s="102" t="s">
        <v>34</v>
      </c>
      <c r="AF154" s="103">
        <v>4</v>
      </c>
      <c r="AG154" s="104">
        <v>330</v>
      </c>
      <c r="AH154" s="104">
        <v>330</v>
      </c>
      <c r="AI154" s="204" t="s">
        <v>332</v>
      </c>
      <c r="AJ154" s="204">
        <v>2009</v>
      </c>
      <c r="AK154" s="204"/>
      <c r="AL154" s="111">
        <v>39934</v>
      </c>
      <c r="AM154" s="111" t="s">
        <v>1097</v>
      </c>
      <c r="AN154" s="106">
        <v>39934</v>
      </c>
      <c r="AO154" s="108">
        <v>39934</v>
      </c>
      <c r="AP154" s="107">
        <v>43479</v>
      </c>
      <c r="AQ154" s="108">
        <v>39972</v>
      </c>
      <c r="AR154" s="108"/>
      <c r="AS154" s="108"/>
      <c r="AT154" s="108">
        <v>40843</v>
      </c>
      <c r="AU154" s="108"/>
      <c r="AV154" s="108"/>
      <c r="AW154" s="108"/>
      <c r="AX154" s="108"/>
      <c r="AY154" s="108"/>
      <c r="AZ154" s="108"/>
      <c r="BA154" s="286" t="s">
        <v>859</v>
      </c>
      <c r="BB154" s="116"/>
      <c r="BC154" s="116"/>
      <c r="BD154" s="274" t="str">
        <f t="shared" si="15"/>
        <v>9년 8월</v>
      </c>
      <c r="BE154" s="206" t="str">
        <f>IF(AN154&lt;DATE(2012,2,1),"제외",AT154+(365*3))</f>
        <v>제외</v>
      </c>
      <c r="BF154" s="207" t="str">
        <f>IF(ISNUMBER(#REF!),IF(#REF!&lt;#REF!,1,""),"")</f>
        <v/>
      </c>
      <c r="BG154" s="207" t="str">
        <f>IF(ISNUMBER(#REF!),IF(#REF!&gt;#REF!,1,""),"")</f>
        <v/>
      </c>
      <c r="BH154" s="207">
        <f>IF(ISNUMBER(#REF!),"",1)</f>
        <v>1</v>
      </c>
      <c r="BI154" s="286" t="s">
        <v>1098</v>
      </c>
      <c r="BJ154" s="442"/>
      <c r="BK154" s="24"/>
    </row>
    <row r="155" spans="1:63" s="22" customFormat="1" ht="20.100000000000001" customHeight="1">
      <c r="A155" s="147">
        <v>149</v>
      </c>
      <c r="B155" s="150">
        <v>23</v>
      </c>
      <c r="C155" s="274" t="s">
        <v>45</v>
      </c>
      <c r="D155" s="244" t="s">
        <v>614</v>
      </c>
      <c r="E155" s="113" t="s">
        <v>27</v>
      </c>
      <c r="F155" s="113" t="s">
        <v>143</v>
      </c>
      <c r="G155" s="113" t="s">
        <v>1099</v>
      </c>
      <c r="H155" s="124">
        <v>76081</v>
      </c>
      <c r="I155" s="116" t="s">
        <v>1096</v>
      </c>
      <c r="J155" s="121">
        <v>547</v>
      </c>
      <c r="K155" s="124">
        <f t="shared" si="17"/>
        <v>1555</v>
      </c>
      <c r="L155" s="121"/>
      <c r="M155" s="121">
        <v>1555</v>
      </c>
      <c r="N155" s="121"/>
      <c r="O155" s="121"/>
      <c r="P155" s="121"/>
      <c r="Q155" s="280">
        <f t="shared" si="18"/>
        <v>1781</v>
      </c>
      <c r="R155" s="280">
        <v>532</v>
      </c>
      <c r="S155" s="280">
        <v>1117</v>
      </c>
      <c r="T155" s="280">
        <v>132</v>
      </c>
      <c r="U155" s="121">
        <f>SUM(V155:Z155)</f>
        <v>1517</v>
      </c>
      <c r="V155" s="121"/>
      <c r="W155" s="121">
        <v>619</v>
      </c>
      <c r="X155" s="121">
        <v>898</v>
      </c>
      <c r="Y155" s="121"/>
      <c r="Z155" s="121"/>
      <c r="AA155" s="213">
        <f>SUM(AB155:AD155)</f>
        <v>132</v>
      </c>
      <c r="AB155" s="121">
        <v>132</v>
      </c>
      <c r="AC155" s="121"/>
      <c r="AD155" s="121"/>
      <c r="AE155" s="102" t="s">
        <v>34</v>
      </c>
      <c r="AF155" s="103">
        <v>2.8797000000000001</v>
      </c>
      <c r="AG155" s="368">
        <v>532</v>
      </c>
      <c r="AH155" s="368">
        <v>532</v>
      </c>
      <c r="AI155" s="204" t="s">
        <v>332</v>
      </c>
      <c r="AJ155" s="204">
        <v>2011</v>
      </c>
      <c r="AK155" s="204">
        <v>2023</v>
      </c>
      <c r="AL155" s="111">
        <v>37708</v>
      </c>
      <c r="AM155" s="111">
        <v>39082</v>
      </c>
      <c r="AN155" s="106">
        <v>38190</v>
      </c>
      <c r="AO155" s="108">
        <v>39517</v>
      </c>
      <c r="AP155" s="108">
        <v>41078</v>
      </c>
      <c r="AQ155" s="108">
        <v>38999</v>
      </c>
      <c r="AR155" s="108"/>
      <c r="AS155" s="108"/>
      <c r="AT155" s="108">
        <v>39715</v>
      </c>
      <c r="AU155" s="365">
        <v>44049</v>
      </c>
      <c r="AV155" s="108"/>
      <c r="AW155" s="108"/>
      <c r="AX155" s="108"/>
      <c r="AY155" s="108"/>
      <c r="AZ155" s="108"/>
      <c r="BA155" s="113" t="s">
        <v>886</v>
      </c>
      <c r="BB155" s="204"/>
      <c r="BC155" s="204"/>
      <c r="BD155" s="274" t="str">
        <f t="shared" si="15"/>
        <v>0년 10월</v>
      </c>
      <c r="BE155" s="206" t="str">
        <f>IF(AN155&lt;DATE(2012,2,1),"제외",AT155+(365*3))</f>
        <v>제외</v>
      </c>
      <c r="BF155" s="207" t="str">
        <f>IF(ISNUMBER(#REF!),IF(#REF!&lt;#REF!,1,""),"")</f>
        <v/>
      </c>
      <c r="BG155" s="207" t="str">
        <f>IF(ISNUMBER(#REF!),IF(#REF!&gt;#REF!,1,""),"")</f>
        <v/>
      </c>
      <c r="BH155" s="207">
        <f>IF(ISNUMBER(#REF!),"",1)</f>
        <v>1</v>
      </c>
      <c r="BI155" s="286" t="s">
        <v>1100</v>
      </c>
      <c r="BJ155" s="442"/>
      <c r="BK155" s="24"/>
    </row>
    <row r="156" spans="1:63" s="22" customFormat="1" ht="20.100000000000001" customHeight="1">
      <c r="A156" s="147">
        <v>150</v>
      </c>
      <c r="B156" s="150">
        <v>24</v>
      </c>
      <c r="C156" s="274" t="s">
        <v>45</v>
      </c>
      <c r="D156" s="210" t="s">
        <v>337</v>
      </c>
      <c r="E156" s="113" t="s">
        <v>26</v>
      </c>
      <c r="F156" s="113" t="s">
        <v>436</v>
      </c>
      <c r="G156" s="113" t="s">
        <v>1101</v>
      </c>
      <c r="H156" s="124">
        <v>17395.8</v>
      </c>
      <c r="I156" s="116">
        <v>1983</v>
      </c>
      <c r="J156" s="121">
        <v>8</v>
      </c>
      <c r="K156" s="124">
        <f t="shared" si="17"/>
        <v>296</v>
      </c>
      <c r="L156" s="121">
        <v>6</v>
      </c>
      <c r="M156" s="121">
        <v>290</v>
      </c>
      <c r="N156" s="121"/>
      <c r="O156" s="121"/>
      <c r="P156" s="121"/>
      <c r="Q156" s="203">
        <f t="shared" si="18"/>
        <v>413</v>
      </c>
      <c r="R156" s="203">
        <v>413</v>
      </c>
      <c r="S156" s="203"/>
      <c r="T156" s="203"/>
      <c r="U156" s="121">
        <v>413</v>
      </c>
      <c r="V156" s="281"/>
      <c r="W156" s="281"/>
      <c r="X156" s="281"/>
      <c r="Y156" s="124"/>
      <c r="Z156" s="124"/>
      <c r="AA156" s="213"/>
      <c r="AB156" s="124"/>
      <c r="AC156" s="124"/>
      <c r="AD156" s="124"/>
      <c r="AE156" s="102">
        <v>2</v>
      </c>
      <c r="AF156" s="102">
        <v>2.2999999999999998</v>
      </c>
      <c r="AG156" s="104">
        <v>296</v>
      </c>
      <c r="AH156" s="104">
        <v>296</v>
      </c>
      <c r="AI156" s="204" t="s">
        <v>332</v>
      </c>
      <c r="AJ156" s="204"/>
      <c r="AK156" s="204"/>
      <c r="AL156" s="111">
        <v>41695</v>
      </c>
      <c r="AM156" s="111">
        <v>42005</v>
      </c>
      <c r="AN156" s="107"/>
      <c r="AO156" s="107">
        <v>43095</v>
      </c>
      <c r="AP156" s="108"/>
      <c r="AQ156" s="107">
        <v>43292</v>
      </c>
      <c r="AR156" s="108">
        <v>37714</v>
      </c>
      <c r="AS156" s="108">
        <v>42351</v>
      </c>
      <c r="AT156" s="108">
        <v>43593</v>
      </c>
      <c r="AU156" s="108"/>
      <c r="AV156" s="108"/>
      <c r="AW156" s="108"/>
      <c r="AX156" s="108"/>
      <c r="AY156" s="108"/>
      <c r="AZ156" s="108"/>
      <c r="BA156" s="286" t="s">
        <v>859</v>
      </c>
      <c r="BB156" s="204"/>
      <c r="BC156" s="204"/>
      <c r="BD156" s="274" t="str">
        <f t="shared" si="15"/>
        <v>2년 1월</v>
      </c>
      <c r="BE156" s="206" t="str">
        <f>IF(AN156&lt;DATE(2012,2,1),"제외",AT156+(365*3))</f>
        <v>제외</v>
      </c>
      <c r="BF156" s="207" t="str">
        <f>IF(ISNUMBER(#REF!),IF(#REF!&lt;#REF!,1,""),"")</f>
        <v/>
      </c>
      <c r="BG156" s="207" t="str">
        <f>IF(ISNUMBER(#REF!),IF(#REF!&gt;#REF!,1,""),"")</f>
        <v/>
      </c>
      <c r="BH156" s="207">
        <f>IF(ISNUMBER(#REF!),"",1)</f>
        <v>1</v>
      </c>
      <c r="BI156" s="286" t="s">
        <v>1050</v>
      </c>
      <c r="BJ156" s="442"/>
      <c r="BK156" s="24"/>
    </row>
    <row r="157" spans="1:63" s="22" customFormat="1" ht="20.100000000000001" customHeight="1">
      <c r="A157" s="147">
        <v>151</v>
      </c>
      <c r="B157" s="150">
        <v>25</v>
      </c>
      <c r="C157" s="274" t="s">
        <v>45</v>
      </c>
      <c r="D157" s="210" t="s">
        <v>337</v>
      </c>
      <c r="E157" s="113" t="s">
        <v>27</v>
      </c>
      <c r="F157" s="113" t="s">
        <v>585</v>
      </c>
      <c r="G157" s="113" t="s">
        <v>1102</v>
      </c>
      <c r="H157" s="124">
        <v>45429</v>
      </c>
      <c r="I157" s="116" t="s">
        <v>1103</v>
      </c>
      <c r="J157" s="121">
        <v>285</v>
      </c>
      <c r="K157" s="124">
        <f t="shared" si="17"/>
        <v>603</v>
      </c>
      <c r="L157" s="121"/>
      <c r="M157" s="121">
        <v>603</v>
      </c>
      <c r="N157" s="121"/>
      <c r="O157" s="121"/>
      <c r="P157" s="121"/>
      <c r="Q157" s="280">
        <f t="shared" si="18"/>
        <v>1728</v>
      </c>
      <c r="R157" s="280">
        <v>498</v>
      </c>
      <c r="S157" s="280">
        <v>1086</v>
      </c>
      <c r="T157" s="280">
        <v>144</v>
      </c>
      <c r="U157" s="121">
        <f t="shared" ref="U157:U173" si="19">SUM(V157:Z157)</f>
        <v>1584</v>
      </c>
      <c r="V157" s="121"/>
      <c r="W157" s="121"/>
      <c r="X157" s="121">
        <v>1584</v>
      </c>
      <c r="Y157" s="121"/>
      <c r="Z157" s="121"/>
      <c r="AA157" s="213">
        <f>SUM(AB157:AD157)</f>
        <v>144</v>
      </c>
      <c r="AB157" s="121">
        <v>144</v>
      </c>
      <c r="AC157" s="121"/>
      <c r="AD157" s="121"/>
      <c r="AE157" s="102" t="s">
        <v>34</v>
      </c>
      <c r="AF157" s="103">
        <v>7.6580000000000004</v>
      </c>
      <c r="AG157" s="368">
        <v>498</v>
      </c>
      <c r="AH157" s="368">
        <v>498</v>
      </c>
      <c r="AI157" s="204" t="s">
        <v>332</v>
      </c>
      <c r="AJ157" s="204">
        <v>2011</v>
      </c>
      <c r="AK157" s="204"/>
      <c r="AL157" s="111">
        <v>38978</v>
      </c>
      <c r="AM157" s="111">
        <v>39082</v>
      </c>
      <c r="AN157" s="106">
        <v>39430</v>
      </c>
      <c r="AO157" s="108">
        <v>39951</v>
      </c>
      <c r="AP157" s="108">
        <v>40322</v>
      </c>
      <c r="AQ157" s="108">
        <v>39038</v>
      </c>
      <c r="AR157" s="108"/>
      <c r="AS157" s="108"/>
      <c r="AT157" s="108">
        <v>40049</v>
      </c>
      <c r="AU157" s="108"/>
      <c r="AV157" s="108"/>
      <c r="AW157" s="108"/>
      <c r="AX157" s="108"/>
      <c r="AY157" s="108"/>
      <c r="AZ157" s="108"/>
      <c r="BA157" s="286" t="s">
        <v>1104</v>
      </c>
      <c r="BB157" s="204"/>
      <c r="BC157" s="204"/>
      <c r="BD157" s="274" t="str">
        <f t="shared" si="15"/>
        <v>11년 10월</v>
      </c>
      <c r="BE157" s="206" t="str">
        <f>IF(AN157&lt;DATE(2012,2,1),"제외",AT157+(365*3))</f>
        <v>제외</v>
      </c>
      <c r="BF157" s="207" t="str">
        <f>IF(ISNUMBER(#REF!),IF(#REF!&lt;#REF!,1,""),"")</f>
        <v/>
      </c>
      <c r="BG157" s="207" t="str">
        <f>IF(ISNUMBER(#REF!),IF(#REF!&gt;#REF!,1,""),"")</f>
        <v/>
      </c>
      <c r="BH157" s="207">
        <f>IF(ISNUMBER(#REF!),"",1)</f>
        <v>1</v>
      </c>
      <c r="BI157" s="286" t="s">
        <v>1100</v>
      </c>
      <c r="BJ157" s="442"/>
    </row>
    <row r="158" spans="1:63" s="24" customFormat="1" ht="20.100000000000001" customHeight="1">
      <c r="A158" s="147">
        <v>152</v>
      </c>
      <c r="B158" s="150">
        <v>26</v>
      </c>
      <c r="C158" s="282" t="s">
        <v>45</v>
      </c>
      <c r="D158" s="244" t="s">
        <v>614</v>
      </c>
      <c r="E158" s="113" t="s">
        <v>27</v>
      </c>
      <c r="F158" s="272" t="s">
        <v>1105</v>
      </c>
      <c r="G158" s="272" t="s">
        <v>1106</v>
      </c>
      <c r="H158" s="122">
        <v>137022.79999999999</v>
      </c>
      <c r="I158" s="441" t="s">
        <v>592</v>
      </c>
      <c r="J158" s="121">
        <v>559</v>
      </c>
      <c r="K158" s="124">
        <f t="shared" si="17"/>
        <v>2567</v>
      </c>
      <c r="L158" s="121"/>
      <c r="M158" s="121">
        <v>1367</v>
      </c>
      <c r="N158" s="121">
        <v>700</v>
      </c>
      <c r="O158" s="121">
        <v>500</v>
      </c>
      <c r="P158" s="121"/>
      <c r="Q158" s="203">
        <f t="shared" si="18"/>
        <v>2291</v>
      </c>
      <c r="R158" s="203">
        <v>1901</v>
      </c>
      <c r="S158" s="203"/>
      <c r="T158" s="203">
        <v>390</v>
      </c>
      <c r="U158" s="121">
        <f t="shared" si="19"/>
        <v>1901</v>
      </c>
      <c r="V158" s="121"/>
      <c r="W158" s="121">
        <v>1901</v>
      </c>
      <c r="X158" s="121"/>
      <c r="Y158" s="121"/>
      <c r="Z158" s="121"/>
      <c r="AA158" s="213">
        <f>SUM(AB158:AD158)</f>
        <v>390</v>
      </c>
      <c r="AB158" s="121">
        <v>390</v>
      </c>
      <c r="AC158" s="121"/>
      <c r="AD158" s="121"/>
      <c r="AE158" s="102">
        <v>1.0900000000000001</v>
      </c>
      <c r="AF158" s="102">
        <v>2.52</v>
      </c>
      <c r="AG158" s="104">
        <v>1121</v>
      </c>
      <c r="AH158" s="104">
        <v>1121</v>
      </c>
      <c r="AI158" s="113" t="s">
        <v>332</v>
      </c>
      <c r="AJ158" s="113">
        <v>2006</v>
      </c>
      <c r="AK158" s="113"/>
      <c r="AL158" s="111">
        <v>38978</v>
      </c>
      <c r="AM158" s="111">
        <v>39082</v>
      </c>
      <c r="AN158" s="107">
        <v>39245</v>
      </c>
      <c r="AO158" s="111">
        <v>39769</v>
      </c>
      <c r="AP158" s="111">
        <v>41120</v>
      </c>
      <c r="AQ158" s="107">
        <v>39028</v>
      </c>
      <c r="AR158" s="111"/>
      <c r="AS158" s="111"/>
      <c r="AT158" s="107">
        <v>39871</v>
      </c>
      <c r="AU158" s="107">
        <v>40378</v>
      </c>
      <c r="AV158" s="392"/>
      <c r="AW158" s="392"/>
      <c r="AX158" s="392"/>
      <c r="AY158" s="392"/>
      <c r="AZ158" s="392"/>
      <c r="BA158" s="272" t="s">
        <v>1107</v>
      </c>
      <c r="BB158" s="102"/>
      <c r="BC158" s="102"/>
      <c r="BD158" s="274" t="str">
        <f t="shared" si="15"/>
        <v>10년 11월</v>
      </c>
      <c r="BE158" s="206" t="s">
        <v>1108</v>
      </c>
      <c r="BF158" s="207" t="str">
        <f>IF(ISNUMBER(#REF!),IF(#REF!&lt;#REF!,1,""),"")</f>
        <v/>
      </c>
      <c r="BG158" s="207" t="str">
        <f>IF(ISNUMBER(#REF!),IF(#REF!&gt;#REF!,1,""),"")</f>
        <v/>
      </c>
      <c r="BH158" s="207">
        <f>IF(ISNUMBER(#REF!),"",1)</f>
        <v>1</v>
      </c>
      <c r="BI158" s="286" t="s">
        <v>1092</v>
      </c>
      <c r="BJ158" s="442" t="s">
        <v>1109</v>
      </c>
    </row>
    <row r="159" spans="1:63" s="22" customFormat="1" ht="20.100000000000001" customHeight="1">
      <c r="A159" s="147">
        <v>153</v>
      </c>
      <c r="B159" s="150">
        <v>27</v>
      </c>
      <c r="C159" s="282" t="s">
        <v>45</v>
      </c>
      <c r="D159" s="244" t="s">
        <v>614</v>
      </c>
      <c r="E159" s="113" t="s">
        <v>27</v>
      </c>
      <c r="F159" s="272" t="s">
        <v>591</v>
      </c>
      <c r="G159" s="272" t="s">
        <v>1110</v>
      </c>
      <c r="H159" s="122">
        <v>25880.9</v>
      </c>
      <c r="I159" s="441" t="s">
        <v>592</v>
      </c>
      <c r="J159" s="121">
        <v>122</v>
      </c>
      <c r="K159" s="124">
        <f t="shared" si="17"/>
        <v>551</v>
      </c>
      <c r="L159" s="121"/>
      <c r="M159" s="121">
        <v>241</v>
      </c>
      <c r="N159" s="121">
        <v>247</v>
      </c>
      <c r="O159" s="121">
        <v>63</v>
      </c>
      <c r="P159" s="121"/>
      <c r="Q159" s="203">
        <f t="shared" si="18"/>
        <v>748</v>
      </c>
      <c r="R159" s="203">
        <v>298</v>
      </c>
      <c r="S159" s="203">
        <v>390</v>
      </c>
      <c r="T159" s="203">
        <v>60</v>
      </c>
      <c r="U159" s="121">
        <f t="shared" si="19"/>
        <v>688</v>
      </c>
      <c r="V159" s="121">
        <v>58</v>
      </c>
      <c r="W159" s="121">
        <v>439</v>
      </c>
      <c r="X159" s="121">
        <v>191</v>
      </c>
      <c r="Y159" s="121"/>
      <c r="Z159" s="121"/>
      <c r="AA159" s="213">
        <f>SUM(AB159:AD159)</f>
        <v>60</v>
      </c>
      <c r="AB159" s="121">
        <v>60</v>
      </c>
      <c r="AC159" s="121"/>
      <c r="AD159" s="121"/>
      <c r="AE159" s="102" t="s">
        <v>102</v>
      </c>
      <c r="AF159" s="102">
        <v>3.17</v>
      </c>
      <c r="AG159" s="104">
        <v>306</v>
      </c>
      <c r="AH159" s="104">
        <v>298</v>
      </c>
      <c r="AI159" s="113" t="s">
        <v>332</v>
      </c>
      <c r="AJ159" s="113">
        <v>2006</v>
      </c>
      <c r="AK159" s="113"/>
      <c r="AL159" s="111">
        <v>38978</v>
      </c>
      <c r="AM159" s="111"/>
      <c r="AN159" s="107">
        <v>39828</v>
      </c>
      <c r="AO159" s="111">
        <v>39923</v>
      </c>
      <c r="AP159" s="111">
        <v>41820</v>
      </c>
      <c r="AQ159" s="107">
        <v>39066</v>
      </c>
      <c r="AR159" s="111"/>
      <c r="AS159" s="111"/>
      <c r="AT159" s="107">
        <v>40714</v>
      </c>
      <c r="AU159" s="107">
        <v>41820</v>
      </c>
      <c r="AV159" s="392"/>
      <c r="AW159" s="392"/>
      <c r="AX159" s="392"/>
      <c r="AY159" s="392"/>
      <c r="AZ159" s="392"/>
      <c r="BA159" s="272" t="s">
        <v>1111</v>
      </c>
      <c r="BB159" s="102"/>
      <c r="BC159" s="102"/>
      <c r="BD159" s="274" t="str">
        <f t="shared" si="15"/>
        <v>7년 0월</v>
      </c>
      <c r="BE159" s="206" t="s">
        <v>1108</v>
      </c>
      <c r="BF159" s="207" t="str">
        <f>IF(ISNUMBER(#REF!),IF(#REF!&lt;#REF!,1,""),"")</f>
        <v/>
      </c>
      <c r="BG159" s="207" t="str">
        <f>IF(ISNUMBER(#REF!),IF(#REF!&gt;#REF!,1,""),"")</f>
        <v/>
      </c>
      <c r="BH159" s="207">
        <f>IF(ISNUMBER(#REF!),"",1)</f>
        <v>1</v>
      </c>
      <c r="BI159" s="286" t="s">
        <v>1112</v>
      </c>
      <c r="BJ159" s="442" t="s">
        <v>1109</v>
      </c>
    </row>
    <row r="160" spans="1:63" s="22" customFormat="1" ht="20.100000000000001" customHeight="1">
      <c r="A160" s="147">
        <v>154</v>
      </c>
      <c r="B160" s="150">
        <v>28</v>
      </c>
      <c r="C160" s="274" t="s">
        <v>45</v>
      </c>
      <c r="D160" s="244" t="s">
        <v>614</v>
      </c>
      <c r="E160" s="113" t="s">
        <v>26</v>
      </c>
      <c r="F160" s="212" t="s">
        <v>493</v>
      </c>
      <c r="G160" s="113" t="s">
        <v>1113</v>
      </c>
      <c r="H160" s="124">
        <v>42612</v>
      </c>
      <c r="I160" s="116">
        <v>1984</v>
      </c>
      <c r="J160" s="121">
        <v>36</v>
      </c>
      <c r="K160" s="124">
        <f t="shared" si="17"/>
        <v>885</v>
      </c>
      <c r="L160" s="121">
        <v>66</v>
      </c>
      <c r="M160" s="121">
        <v>349</v>
      </c>
      <c r="N160" s="121">
        <v>469</v>
      </c>
      <c r="O160" s="121">
        <v>1</v>
      </c>
      <c r="P160" s="121"/>
      <c r="Q160" s="203">
        <f t="shared" si="18"/>
        <v>1062</v>
      </c>
      <c r="R160" s="203">
        <v>800</v>
      </c>
      <c r="S160" s="203">
        <v>262</v>
      </c>
      <c r="T160" s="203"/>
      <c r="U160" s="121">
        <f t="shared" si="19"/>
        <v>1062</v>
      </c>
      <c r="V160" s="121"/>
      <c r="W160" s="121">
        <v>946</v>
      </c>
      <c r="X160" s="121">
        <v>116</v>
      </c>
      <c r="Y160" s="121"/>
      <c r="Z160" s="121"/>
      <c r="AA160" s="213"/>
      <c r="AB160" s="121"/>
      <c r="AC160" s="121"/>
      <c r="AD160" s="121"/>
      <c r="AE160" s="102">
        <v>1.35</v>
      </c>
      <c r="AF160" s="103">
        <v>2.68</v>
      </c>
      <c r="AG160" s="104">
        <v>822</v>
      </c>
      <c r="AH160" s="104">
        <v>800</v>
      </c>
      <c r="AI160" s="113" t="s">
        <v>332</v>
      </c>
      <c r="AJ160" s="250">
        <v>2006</v>
      </c>
      <c r="AK160" s="250"/>
      <c r="AL160" s="111">
        <v>38978</v>
      </c>
      <c r="AM160" s="111">
        <v>39813</v>
      </c>
      <c r="AN160" s="108">
        <v>41319</v>
      </c>
      <c r="AO160" s="108">
        <v>41687</v>
      </c>
      <c r="AP160" s="107">
        <v>43346</v>
      </c>
      <c r="AQ160" s="107">
        <v>39269</v>
      </c>
      <c r="AR160" s="107"/>
      <c r="AS160" s="107">
        <v>40896</v>
      </c>
      <c r="AT160" s="107">
        <v>42808</v>
      </c>
      <c r="AU160" s="372">
        <v>44018</v>
      </c>
      <c r="AV160" s="108"/>
      <c r="AW160" s="108"/>
      <c r="AX160" s="108"/>
      <c r="AY160" s="108"/>
      <c r="AZ160" s="108"/>
      <c r="BA160" s="286" t="s">
        <v>1114</v>
      </c>
      <c r="BB160" s="204"/>
      <c r="BC160" s="204"/>
      <c r="BD160" s="274" t="s">
        <v>1115</v>
      </c>
      <c r="BE160" s="206" t="str">
        <f>IF(OR(AO160&gt;AQ160,AN160=""),"(구)추진위",IF(AN160&lt;DATE(2012,2,1),DATE(2020,3,2),AQ160+365*2))</f>
        <v>(구)추진위</v>
      </c>
      <c r="BF160" s="207" t="str">
        <f>IF(ISNUMBER(#REF!),IF(#REF!&lt;#REF!,1,""),"")</f>
        <v/>
      </c>
      <c r="BG160" s="207" t="str">
        <f>IF(ISNUMBER(#REF!),IF(#REF!&gt;#REF!,1,""),"")</f>
        <v/>
      </c>
      <c r="BH160" s="207">
        <f>IF(ISNUMBER(#REF!),"",1)</f>
        <v>1</v>
      </c>
      <c r="BI160" s="286" t="s">
        <v>1050</v>
      </c>
      <c r="BJ160" s="442"/>
      <c r="BK160" s="24"/>
    </row>
    <row r="161" spans="1:63" s="22" customFormat="1" ht="20.100000000000001" customHeight="1">
      <c r="A161" s="147">
        <v>155</v>
      </c>
      <c r="B161" s="150">
        <v>29</v>
      </c>
      <c r="C161" s="274" t="s">
        <v>45</v>
      </c>
      <c r="D161" s="261" t="s">
        <v>615</v>
      </c>
      <c r="E161" s="146" t="s">
        <v>1456</v>
      </c>
      <c r="F161" s="113" t="s">
        <v>145</v>
      </c>
      <c r="G161" s="113" t="s">
        <v>1116</v>
      </c>
      <c r="H161" s="124">
        <v>38322.5</v>
      </c>
      <c r="I161" s="116" t="s">
        <v>1096</v>
      </c>
      <c r="J161" s="121">
        <v>227</v>
      </c>
      <c r="K161" s="124">
        <f t="shared" si="17"/>
        <v>590</v>
      </c>
      <c r="L161" s="121"/>
      <c r="M161" s="121">
        <v>590</v>
      </c>
      <c r="N161" s="121"/>
      <c r="O161" s="121"/>
      <c r="P161" s="121"/>
      <c r="Q161" s="203">
        <f t="shared" si="18"/>
        <v>759</v>
      </c>
      <c r="R161" s="203">
        <v>477</v>
      </c>
      <c r="S161" s="203">
        <v>197</v>
      </c>
      <c r="T161" s="203">
        <v>85</v>
      </c>
      <c r="U161" s="121">
        <f t="shared" si="19"/>
        <v>674</v>
      </c>
      <c r="V161" s="121"/>
      <c r="W161" s="121">
        <v>538</v>
      </c>
      <c r="X161" s="121">
        <v>136</v>
      </c>
      <c r="Y161" s="121"/>
      <c r="Z161" s="121"/>
      <c r="AA161" s="213">
        <f t="shared" ref="AA161:AA166" si="20">SUM(AB161:AD161)</f>
        <v>85</v>
      </c>
      <c r="AB161" s="121">
        <v>46</v>
      </c>
      <c r="AC161" s="121">
        <v>39</v>
      </c>
      <c r="AD161" s="121"/>
      <c r="AE161" s="102" t="s">
        <v>34</v>
      </c>
      <c r="AF161" s="103">
        <v>2.7376999999999998</v>
      </c>
      <c r="AG161" s="104">
        <v>431</v>
      </c>
      <c r="AH161" s="104">
        <v>431</v>
      </c>
      <c r="AI161" s="204" t="s">
        <v>332</v>
      </c>
      <c r="AJ161" s="204">
        <v>2009</v>
      </c>
      <c r="AK161" s="204">
        <v>2023</v>
      </c>
      <c r="AL161" s="111">
        <v>39934</v>
      </c>
      <c r="AM161" s="111" t="s">
        <v>1097</v>
      </c>
      <c r="AN161" s="106">
        <v>39934</v>
      </c>
      <c r="AO161" s="108">
        <v>39934</v>
      </c>
      <c r="AP161" s="107">
        <v>43402</v>
      </c>
      <c r="AQ161" s="108">
        <v>40026</v>
      </c>
      <c r="AR161" s="108"/>
      <c r="AS161" s="108"/>
      <c r="AT161" s="108">
        <v>40639</v>
      </c>
      <c r="AU161" s="365">
        <v>43411</v>
      </c>
      <c r="AV161" s="108">
        <v>43780</v>
      </c>
      <c r="AW161" s="108"/>
      <c r="AX161" s="108"/>
      <c r="AY161" s="108"/>
      <c r="AZ161" s="108"/>
      <c r="BA161" s="113" t="s">
        <v>1117</v>
      </c>
      <c r="BB161" s="204"/>
      <c r="BC161" s="204"/>
      <c r="BD161" s="274" t="str">
        <f t="shared" ref="BD161:BD190" si="21">DATEDIF(MAX(AL161,AO161,AQ161,AT161:AW161,AY161:AZ161),$BF$2,"y")&amp;"년 "&amp;DATEDIF(MAX(AL161,AO161,AQ161,AT161:AW161,AY161:AZ161),$BF$2,"ym")&amp;"월"</f>
        <v>1년 7월</v>
      </c>
      <c r="BE161" s="206" t="str">
        <f>IF(AN161&lt;DATE(2012,2,1),"제외",AT161+(365*3))</f>
        <v>제외</v>
      </c>
      <c r="BF161" s="207" t="str">
        <f>IF(ISNUMBER(#REF!),IF(#REF!&lt;#REF!,1,""),"")</f>
        <v/>
      </c>
      <c r="BG161" s="207" t="str">
        <f>IF(ISNUMBER(#REF!),IF(#REF!&gt;#REF!,1,""),"")</f>
        <v/>
      </c>
      <c r="BH161" s="207">
        <f>IF(ISNUMBER(#REF!),"",1)</f>
        <v>1</v>
      </c>
      <c r="BI161" s="390" t="s">
        <v>1092</v>
      </c>
      <c r="BJ161" s="442"/>
      <c r="BK161" s="24"/>
    </row>
    <row r="162" spans="1:63" s="22" customFormat="1" ht="20.100000000000001" customHeight="1">
      <c r="A162" s="147">
        <v>156</v>
      </c>
      <c r="B162" s="150">
        <v>30</v>
      </c>
      <c r="C162" s="274" t="s">
        <v>45</v>
      </c>
      <c r="D162" s="211" t="s">
        <v>338</v>
      </c>
      <c r="E162" s="113" t="s">
        <v>27</v>
      </c>
      <c r="F162" s="113" t="s">
        <v>388</v>
      </c>
      <c r="G162" s="113" t="s">
        <v>1118</v>
      </c>
      <c r="H162" s="121">
        <v>295044</v>
      </c>
      <c r="I162" s="116">
        <v>1990</v>
      </c>
      <c r="J162" s="121">
        <v>743</v>
      </c>
      <c r="K162" s="124">
        <f t="shared" si="17"/>
        <v>1077</v>
      </c>
      <c r="L162" s="121">
        <v>58</v>
      </c>
      <c r="M162" s="121">
        <v>750</v>
      </c>
      <c r="N162" s="121">
        <v>269</v>
      </c>
      <c r="O162" s="121"/>
      <c r="P162" s="121"/>
      <c r="Q162" s="203">
        <f t="shared" si="18"/>
        <v>3724</v>
      </c>
      <c r="R162" s="203">
        <v>770</v>
      </c>
      <c r="S162" s="203">
        <v>2765</v>
      </c>
      <c r="T162" s="203">
        <v>189</v>
      </c>
      <c r="U162" s="121">
        <f t="shared" si="19"/>
        <v>3535</v>
      </c>
      <c r="V162" s="121">
        <v>51</v>
      </c>
      <c r="W162" s="121">
        <v>1719</v>
      </c>
      <c r="X162" s="121">
        <v>1765</v>
      </c>
      <c r="Y162" s="121"/>
      <c r="Z162" s="121"/>
      <c r="AA162" s="213">
        <f t="shared" si="20"/>
        <v>189</v>
      </c>
      <c r="AB162" s="121">
        <v>189</v>
      </c>
      <c r="AC162" s="121"/>
      <c r="AD162" s="121"/>
      <c r="AE162" s="102" t="s">
        <v>34</v>
      </c>
      <c r="AF162" s="102">
        <v>2.39</v>
      </c>
      <c r="AG162" s="104">
        <v>770</v>
      </c>
      <c r="AH162" s="104">
        <v>664</v>
      </c>
      <c r="AI162" s="204" t="s">
        <v>332</v>
      </c>
      <c r="AJ162" s="116">
        <v>2006</v>
      </c>
      <c r="AK162" s="116">
        <v>2023</v>
      </c>
      <c r="AL162" s="111">
        <v>38978</v>
      </c>
      <c r="AM162" s="111">
        <v>39082</v>
      </c>
      <c r="AN162" s="106">
        <v>39954</v>
      </c>
      <c r="AO162" s="108">
        <v>40112</v>
      </c>
      <c r="AP162" s="376">
        <v>43297</v>
      </c>
      <c r="AQ162" s="108">
        <v>38860</v>
      </c>
      <c r="AR162" s="108"/>
      <c r="AS162" s="108"/>
      <c r="AT162" s="108">
        <v>40329</v>
      </c>
      <c r="AU162" s="108">
        <v>42766</v>
      </c>
      <c r="AV162" s="108">
        <v>43222</v>
      </c>
      <c r="AW162" s="108">
        <v>43339</v>
      </c>
      <c r="AX162" s="108">
        <v>43340</v>
      </c>
      <c r="AY162" s="108"/>
      <c r="AZ162" s="108"/>
      <c r="BA162" s="286" t="s">
        <v>338</v>
      </c>
      <c r="BB162" s="204"/>
      <c r="BC162" s="204"/>
      <c r="BD162" s="274" t="str">
        <f t="shared" si="21"/>
        <v>2년 10월</v>
      </c>
      <c r="BE162" s="206" t="str">
        <f>IF(AN162&lt;DATE(2012,2,1),"제외",AT162+(365*3))</f>
        <v>제외</v>
      </c>
      <c r="BF162" s="207" t="str">
        <f>IF(ISNUMBER(#REF!),IF(#REF!&lt;#REF!,1,""),"")</f>
        <v/>
      </c>
      <c r="BG162" s="207" t="str">
        <f>IF(ISNUMBER(#REF!),IF(#REF!&gt;#REF!,1,""),"")</f>
        <v/>
      </c>
      <c r="BH162" s="207">
        <f>IF(ISNUMBER(#REF!),"",1)</f>
        <v>1</v>
      </c>
      <c r="BI162" s="286" t="s">
        <v>1119</v>
      </c>
      <c r="BJ162" s="442"/>
      <c r="BK162" s="24"/>
    </row>
    <row r="163" spans="1:63" s="22" customFormat="1" ht="20.100000000000001" customHeight="1">
      <c r="A163" s="147">
        <v>157</v>
      </c>
      <c r="B163" s="150">
        <v>31</v>
      </c>
      <c r="C163" s="274" t="s">
        <v>45</v>
      </c>
      <c r="D163" s="211" t="s">
        <v>338</v>
      </c>
      <c r="E163" s="113" t="s">
        <v>27</v>
      </c>
      <c r="F163" s="113" t="s">
        <v>408</v>
      </c>
      <c r="G163" s="113" t="s">
        <v>1120</v>
      </c>
      <c r="H163" s="124">
        <v>40431.4</v>
      </c>
      <c r="I163" s="116">
        <v>1990</v>
      </c>
      <c r="J163" s="121">
        <v>165</v>
      </c>
      <c r="K163" s="124">
        <f t="shared" si="17"/>
        <v>671</v>
      </c>
      <c r="L163" s="121"/>
      <c r="M163" s="121"/>
      <c r="N163" s="121">
        <v>297</v>
      </c>
      <c r="O163" s="121">
        <v>361</v>
      </c>
      <c r="P163" s="121">
        <v>13</v>
      </c>
      <c r="Q163" s="203">
        <f t="shared" si="18"/>
        <v>831</v>
      </c>
      <c r="R163" s="203">
        <v>268</v>
      </c>
      <c r="S163" s="203">
        <v>496</v>
      </c>
      <c r="T163" s="203">
        <v>67</v>
      </c>
      <c r="U163" s="121">
        <f t="shared" si="19"/>
        <v>764</v>
      </c>
      <c r="V163" s="124"/>
      <c r="W163" s="124">
        <v>407</v>
      </c>
      <c r="X163" s="124">
        <v>354</v>
      </c>
      <c r="Y163" s="124">
        <v>3</v>
      </c>
      <c r="Z163" s="124"/>
      <c r="AA163" s="213">
        <f t="shared" si="20"/>
        <v>67</v>
      </c>
      <c r="AB163" s="124">
        <v>67</v>
      </c>
      <c r="AC163" s="121"/>
      <c r="AD163" s="124"/>
      <c r="AE163" s="102" t="s">
        <v>34</v>
      </c>
      <c r="AF163" s="103">
        <v>2.63</v>
      </c>
      <c r="AG163" s="104">
        <v>310</v>
      </c>
      <c r="AH163" s="104">
        <v>268</v>
      </c>
      <c r="AI163" s="204" t="s">
        <v>332</v>
      </c>
      <c r="AJ163" s="116">
        <v>2006</v>
      </c>
      <c r="AK163" s="116">
        <v>2021</v>
      </c>
      <c r="AL163" s="106">
        <v>38978</v>
      </c>
      <c r="AM163" s="106"/>
      <c r="AN163" s="108"/>
      <c r="AO163" s="108">
        <v>39804</v>
      </c>
      <c r="AP163" s="376">
        <v>42877</v>
      </c>
      <c r="AQ163" s="108">
        <v>39051</v>
      </c>
      <c r="AR163" s="108"/>
      <c r="AS163" s="108"/>
      <c r="AT163" s="108">
        <v>39941</v>
      </c>
      <c r="AU163" s="108">
        <v>40245</v>
      </c>
      <c r="AV163" s="372">
        <v>42499</v>
      </c>
      <c r="AW163" s="372">
        <v>43431</v>
      </c>
      <c r="AX163" s="372">
        <v>43432</v>
      </c>
      <c r="AY163" s="108"/>
      <c r="AZ163" s="108"/>
      <c r="BA163" s="286" t="s">
        <v>338</v>
      </c>
      <c r="BB163" s="204"/>
      <c r="BC163" s="204"/>
      <c r="BD163" s="274" t="str">
        <f t="shared" si="21"/>
        <v>2년 7월</v>
      </c>
      <c r="BE163" s="206" t="s">
        <v>794</v>
      </c>
      <c r="BF163" s="207" t="str">
        <f>IF(ISNUMBER(#REF!),IF(#REF!&lt;#REF!,1,""),"")</f>
        <v/>
      </c>
      <c r="BG163" s="207" t="str">
        <f>IF(ISNUMBER(#REF!),IF(#REF!&gt;#REF!,1,""),"")</f>
        <v/>
      </c>
      <c r="BH163" s="207">
        <f>IF(ISNUMBER(#REF!),"",1)</f>
        <v>1</v>
      </c>
      <c r="BI163" s="286" t="s">
        <v>1098</v>
      </c>
      <c r="BJ163" s="442"/>
      <c r="BK163" s="24"/>
    </row>
    <row r="164" spans="1:63" s="22" customFormat="1" ht="20.100000000000001" customHeight="1">
      <c r="A164" s="147">
        <v>158</v>
      </c>
      <c r="B164" s="150">
        <v>32</v>
      </c>
      <c r="C164" s="274" t="s">
        <v>45</v>
      </c>
      <c r="D164" s="113" t="s">
        <v>339</v>
      </c>
      <c r="E164" s="113" t="s">
        <v>27</v>
      </c>
      <c r="F164" s="113" t="s">
        <v>296</v>
      </c>
      <c r="G164" s="113" t="s">
        <v>1121</v>
      </c>
      <c r="H164" s="124">
        <v>42275</v>
      </c>
      <c r="I164" s="204">
        <v>1950</v>
      </c>
      <c r="J164" s="124">
        <v>77</v>
      </c>
      <c r="K164" s="124">
        <f t="shared" si="17"/>
        <v>195</v>
      </c>
      <c r="L164" s="124">
        <v>195</v>
      </c>
      <c r="M164" s="124"/>
      <c r="N164" s="124"/>
      <c r="O164" s="124"/>
      <c r="P164" s="124"/>
      <c r="Q164" s="203">
        <f t="shared" si="18"/>
        <v>620</v>
      </c>
      <c r="R164" s="203">
        <v>110</v>
      </c>
      <c r="S164" s="203">
        <v>404</v>
      </c>
      <c r="T164" s="203">
        <v>106</v>
      </c>
      <c r="U164" s="121">
        <f t="shared" si="19"/>
        <v>514</v>
      </c>
      <c r="V164" s="124"/>
      <c r="W164" s="124">
        <v>80</v>
      </c>
      <c r="X164" s="124">
        <v>312</v>
      </c>
      <c r="Y164" s="124">
        <v>122</v>
      </c>
      <c r="Z164" s="124"/>
      <c r="AA164" s="213">
        <f t="shared" si="20"/>
        <v>106</v>
      </c>
      <c r="AB164" s="124">
        <v>54</v>
      </c>
      <c r="AC164" s="124">
        <v>52</v>
      </c>
      <c r="AD164" s="124"/>
      <c r="AE164" s="102">
        <v>0.24</v>
      </c>
      <c r="AF164" s="103">
        <v>2.5</v>
      </c>
      <c r="AG164" s="105">
        <v>110</v>
      </c>
      <c r="AH164" s="119">
        <v>110</v>
      </c>
      <c r="AI164" s="204" t="s">
        <v>332</v>
      </c>
      <c r="AJ164" s="116">
        <v>2005</v>
      </c>
      <c r="AK164" s="204">
        <v>2012</v>
      </c>
      <c r="AL164" s="111">
        <v>37708</v>
      </c>
      <c r="AM164" s="111"/>
      <c r="AN164" s="107"/>
      <c r="AO164" s="108">
        <v>38733</v>
      </c>
      <c r="AP164" s="108">
        <v>40329</v>
      </c>
      <c r="AQ164" s="108">
        <v>37981</v>
      </c>
      <c r="AR164" s="108"/>
      <c r="AS164" s="108"/>
      <c r="AT164" s="108">
        <v>38835</v>
      </c>
      <c r="AU164" s="108">
        <v>39174</v>
      </c>
      <c r="AV164" s="108">
        <v>39447</v>
      </c>
      <c r="AW164" s="108">
        <v>39752</v>
      </c>
      <c r="AX164" s="108">
        <v>39755</v>
      </c>
      <c r="AY164" s="108">
        <v>40842</v>
      </c>
      <c r="AZ164" s="108">
        <v>41099</v>
      </c>
      <c r="BA164" s="286" t="s">
        <v>339</v>
      </c>
      <c r="BB164" s="204"/>
      <c r="BC164" s="204"/>
      <c r="BD164" s="274" t="str">
        <f t="shared" si="21"/>
        <v>8년 11월</v>
      </c>
      <c r="BE164" s="206" t="s">
        <v>794</v>
      </c>
      <c r="BF164" s="207" t="str">
        <f>IF(ISNUMBER(#REF!),IF(#REF!&lt;#REF!,1,""),"")</f>
        <v/>
      </c>
      <c r="BG164" s="207" t="str">
        <f>IF(ISNUMBER(#REF!),IF(#REF!&gt;#REF!,1,""),"")</f>
        <v/>
      </c>
      <c r="BH164" s="207">
        <f>IF(ISNUMBER(#REF!),"",1)</f>
        <v>1</v>
      </c>
      <c r="BI164" s="286" t="s">
        <v>1098</v>
      </c>
      <c r="BJ164" s="442"/>
      <c r="BK164" s="24"/>
    </row>
    <row r="165" spans="1:63" s="24" customFormat="1" ht="20.100000000000001" customHeight="1">
      <c r="A165" s="147">
        <v>159</v>
      </c>
      <c r="B165" s="150">
        <v>33</v>
      </c>
      <c r="C165" s="274" t="s">
        <v>45</v>
      </c>
      <c r="D165" s="113" t="s">
        <v>339</v>
      </c>
      <c r="E165" s="113" t="s">
        <v>27</v>
      </c>
      <c r="F165" s="113" t="s">
        <v>297</v>
      </c>
      <c r="G165" s="113" t="s">
        <v>1122</v>
      </c>
      <c r="H165" s="124">
        <v>71669</v>
      </c>
      <c r="I165" s="204">
        <v>1935</v>
      </c>
      <c r="J165" s="124">
        <v>167</v>
      </c>
      <c r="K165" s="124">
        <f t="shared" si="17"/>
        <v>520</v>
      </c>
      <c r="L165" s="124">
        <v>520</v>
      </c>
      <c r="M165" s="124"/>
      <c r="N165" s="124"/>
      <c r="O165" s="124"/>
      <c r="P165" s="124"/>
      <c r="Q165" s="203">
        <f t="shared" si="18"/>
        <v>1373</v>
      </c>
      <c r="R165" s="203">
        <v>208</v>
      </c>
      <c r="S165" s="203">
        <v>955</v>
      </c>
      <c r="T165" s="203">
        <v>210</v>
      </c>
      <c r="U165" s="121">
        <f t="shared" si="19"/>
        <v>1163</v>
      </c>
      <c r="V165" s="124"/>
      <c r="W165" s="124"/>
      <c r="X165" s="124">
        <v>156</v>
      </c>
      <c r="Y165" s="124">
        <v>768</v>
      </c>
      <c r="Z165" s="124">
        <v>239</v>
      </c>
      <c r="AA165" s="124">
        <f t="shared" si="20"/>
        <v>210</v>
      </c>
      <c r="AB165" s="124"/>
      <c r="AC165" s="124">
        <v>126</v>
      </c>
      <c r="AD165" s="124">
        <v>84</v>
      </c>
      <c r="AE165" s="102">
        <v>0.95</v>
      </c>
      <c r="AF165" s="103">
        <v>2.5</v>
      </c>
      <c r="AG165" s="105">
        <v>208</v>
      </c>
      <c r="AH165" s="119">
        <v>208</v>
      </c>
      <c r="AI165" s="204" t="s">
        <v>332</v>
      </c>
      <c r="AJ165" s="116">
        <v>2005</v>
      </c>
      <c r="AK165" s="204">
        <v>2012</v>
      </c>
      <c r="AL165" s="111">
        <v>37708</v>
      </c>
      <c r="AM165" s="111"/>
      <c r="AN165" s="107"/>
      <c r="AO165" s="108">
        <v>38715</v>
      </c>
      <c r="AP165" s="108"/>
      <c r="AQ165" s="108">
        <v>37986</v>
      </c>
      <c r="AR165" s="108"/>
      <c r="AS165" s="108"/>
      <c r="AT165" s="108">
        <v>38819</v>
      </c>
      <c r="AU165" s="108">
        <v>39174</v>
      </c>
      <c r="AV165" s="108">
        <v>39447</v>
      </c>
      <c r="AW165" s="108">
        <v>39752</v>
      </c>
      <c r="AX165" s="108">
        <v>39755</v>
      </c>
      <c r="AY165" s="108">
        <v>40842</v>
      </c>
      <c r="AZ165" s="108">
        <v>41015</v>
      </c>
      <c r="BA165" s="286" t="s">
        <v>339</v>
      </c>
      <c r="BB165" s="204"/>
      <c r="BC165" s="204"/>
      <c r="BD165" s="274" t="str">
        <f t="shared" si="21"/>
        <v>9년 2월</v>
      </c>
      <c r="BE165" s="206" t="s">
        <v>794</v>
      </c>
      <c r="BF165" s="207" t="str">
        <f>IF(ISNUMBER(#REF!),IF(#REF!&lt;#REF!,1,""),"")</f>
        <v/>
      </c>
      <c r="BG165" s="207" t="str">
        <f>IF(ISNUMBER(#REF!),IF(#REF!&gt;#REF!,1,""),"")</f>
        <v/>
      </c>
      <c r="BH165" s="207">
        <f>IF(ISNUMBER(#REF!),"",1)</f>
        <v>1</v>
      </c>
      <c r="BI165" s="286" t="s">
        <v>1098</v>
      </c>
      <c r="BJ165" s="442"/>
    </row>
    <row r="166" spans="1:63" s="22" customFormat="1" ht="20.100000000000001" customHeight="1">
      <c r="A166" s="147">
        <v>160</v>
      </c>
      <c r="B166" s="150">
        <v>34</v>
      </c>
      <c r="C166" s="274" t="s">
        <v>45</v>
      </c>
      <c r="D166" s="113" t="s">
        <v>339</v>
      </c>
      <c r="E166" s="113" t="s">
        <v>27</v>
      </c>
      <c r="F166" s="113" t="s">
        <v>407</v>
      </c>
      <c r="G166" s="113" t="s">
        <v>1123</v>
      </c>
      <c r="H166" s="124">
        <v>16143</v>
      </c>
      <c r="I166" s="116">
        <v>1990</v>
      </c>
      <c r="J166" s="121">
        <v>85</v>
      </c>
      <c r="K166" s="124">
        <f t="shared" si="17"/>
        <v>114</v>
      </c>
      <c r="L166" s="121"/>
      <c r="M166" s="121"/>
      <c r="N166" s="121">
        <v>114</v>
      </c>
      <c r="O166" s="121"/>
      <c r="P166" s="121"/>
      <c r="Q166" s="203">
        <f t="shared" si="18"/>
        <v>339</v>
      </c>
      <c r="R166" s="203">
        <v>71</v>
      </c>
      <c r="S166" s="203">
        <v>240</v>
      </c>
      <c r="T166" s="203">
        <v>28</v>
      </c>
      <c r="U166" s="121">
        <f t="shared" si="19"/>
        <v>311</v>
      </c>
      <c r="V166" s="124"/>
      <c r="W166" s="124">
        <v>103</v>
      </c>
      <c r="X166" s="124">
        <v>208</v>
      </c>
      <c r="Y166" s="124"/>
      <c r="Z166" s="124"/>
      <c r="AA166" s="124">
        <f t="shared" si="20"/>
        <v>28</v>
      </c>
      <c r="AB166" s="124">
        <v>11</v>
      </c>
      <c r="AC166" s="124">
        <v>17</v>
      </c>
      <c r="AD166" s="124"/>
      <c r="AE166" s="102" t="s">
        <v>34</v>
      </c>
      <c r="AF166" s="103">
        <v>2.8</v>
      </c>
      <c r="AG166" s="105">
        <v>113</v>
      </c>
      <c r="AH166" s="104">
        <v>71</v>
      </c>
      <c r="AI166" s="204" t="s">
        <v>332</v>
      </c>
      <c r="AJ166" s="116">
        <v>2006</v>
      </c>
      <c r="AK166" s="116">
        <v>2020</v>
      </c>
      <c r="AL166" s="106">
        <v>38978</v>
      </c>
      <c r="AM166" s="106"/>
      <c r="AN166" s="108"/>
      <c r="AO166" s="108">
        <v>39853</v>
      </c>
      <c r="AP166" s="108">
        <v>42513</v>
      </c>
      <c r="AQ166" s="108">
        <v>39051</v>
      </c>
      <c r="AR166" s="108"/>
      <c r="AS166" s="108"/>
      <c r="AT166" s="108">
        <v>40018</v>
      </c>
      <c r="AU166" s="108">
        <v>40483</v>
      </c>
      <c r="AV166" s="108">
        <v>42368</v>
      </c>
      <c r="AW166" s="108">
        <v>42824</v>
      </c>
      <c r="AX166" s="108">
        <v>42830</v>
      </c>
      <c r="AY166" s="108">
        <v>43796</v>
      </c>
      <c r="AZ166" s="108">
        <v>43885</v>
      </c>
      <c r="BA166" s="286" t="s">
        <v>339</v>
      </c>
      <c r="BB166" s="204"/>
      <c r="BC166" s="204"/>
      <c r="BD166" s="274" t="str">
        <f t="shared" si="21"/>
        <v>1년 4월</v>
      </c>
      <c r="BE166" s="206" t="s">
        <v>794</v>
      </c>
      <c r="BF166" s="207" t="str">
        <f>IF(ISNUMBER(#REF!),IF(#REF!&lt;#REF!,1,""),"")</f>
        <v/>
      </c>
      <c r="BG166" s="207" t="str">
        <f>IF(ISNUMBER(#REF!),IF(#REF!&gt;#REF!,1,""),"")</f>
        <v/>
      </c>
      <c r="BH166" s="207">
        <f>IF(ISNUMBER(#REF!),"",1)</f>
        <v>1</v>
      </c>
      <c r="BI166" s="286" t="s">
        <v>1100</v>
      </c>
      <c r="BJ166" s="442"/>
      <c r="BK166" s="24"/>
    </row>
    <row r="167" spans="1:63" s="22" customFormat="1" ht="20.100000000000001" customHeight="1">
      <c r="A167" s="147">
        <v>161</v>
      </c>
      <c r="B167" s="150">
        <v>35</v>
      </c>
      <c r="C167" s="274" t="s">
        <v>45</v>
      </c>
      <c r="D167" s="113" t="s">
        <v>339</v>
      </c>
      <c r="E167" s="113" t="s">
        <v>26</v>
      </c>
      <c r="F167" s="113" t="s">
        <v>506</v>
      </c>
      <c r="G167" s="113" t="s">
        <v>1124</v>
      </c>
      <c r="H167" s="124">
        <v>42951.7</v>
      </c>
      <c r="I167" s="116">
        <v>1984</v>
      </c>
      <c r="J167" s="121">
        <v>17</v>
      </c>
      <c r="K167" s="124">
        <f t="shared" si="17"/>
        <v>770</v>
      </c>
      <c r="L167" s="121"/>
      <c r="M167" s="121">
        <v>326</v>
      </c>
      <c r="N167" s="121">
        <v>384</v>
      </c>
      <c r="O167" s="121">
        <v>60</v>
      </c>
      <c r="P167" s="121"/>
      <c r="Q167" s="203">
        <f t="shared" si="18"/>
        <v>921</v>
      </c>
      <c r="R167" s="203">
        <v>694</v>
      </c>
      <c r="S167" s="203">
        <v>227</v>
      </c>
      <c r="T167" s="203"/>
      <c r="U167" s="121">
        <f t="shared" si="19"/>
        <v>921</v>
      </c>
      <c r="V167" s="124"/>
      <c r="W167" s="124">
        <v>557</v>
      </c>
      <c r="X167" s="124">
        <v>364</v>
      </c>
      <c r="Y167" s="124"/>
      <c r="Z167" s="124"/>
      <c r="AA167" s="124"/>
      <c r="AB167" s="124"/>
      <c r="AC167" s="124"/>
      <c r="AD167" s="124"/>
      <c r="AE167" s="102">
        <v>1.24</v>
      </c>
      <c r="AF167" s="103">
        <v>2.5</v>
      </c>
      <c r="AG167" s="105">
        <v>761</v>
      </c>
      <c r="AH167" s="104">
        <v>694</v>
      </c>
      <c r="AI167" s="204" t="s">
        <v>332</v>
      </c>
      <c r="AJ167" s="116">
        <v>2006</v>
      </c>
      <c r="AK167" s="116">
        <v>2020</v>
      </c>
      <c r="AL167" s="111">
        <v>38978</v>
      </c>
      <c r="AM167" s="111"/>
      <c r="AN167" s="107"/>
      <c r="AO167" s="108">
        <v>39342</v>
      </c>
      <c r="AP167" s="376">
        <v>42541</v>
      </c>
      <c r="AQ167" s="108">
        <v>37986</v>
      </c>
      <c r="AR167" s="108"/>
      <c r="AS167" s="107">
        <v>37842</v>
      </c>
      <c r="AT167" s="108">
        <v>40071</v>
      </c>
      <c r="AU167" s="108">
        <v>41904</v>
      </c>
      <c r="AV167" s="108">
        <v>42713</v>
      </c>
      <c r="AW167" s="108">
        <v>42950</v>
      </c>
      <c r="AX167" s="108">
        <v>43124</v>
      </c>
      <c r="AY167" s="372">
        <v>43943</v>
      </c>
      <c r="AZ167" s="372">
        <v>44039</v>
      </c>
      <c r="BA167" s="286" t="s">
        <v>339</v>
      </c>
      <c r="BB167" s="204"/>
      <c r="BC167" s="204"/>
      <c r="BD167" s="274" t="str">
        <f t="shared" si="21"/>
        <v>0년 11월</v>
      </c>
      <c r="BE167" s="206" t="s">
        <v>794</v>
      </c>
      <c r="BF167" s="207" t="str">
        <f>IF(ISNUMBER(#REF!),IF(#REF!&lt;#REF!,1,""),"")</f>
        <v/>
      </c>
      <c r="BG167" s="207" t="str">
        <f>IF(ISNUMBER(#REF!),IF(#REF!&gt;#REF!,1,""),"")</f>
        <v/>
      </c>
      <c r="BH167" s="207">
        <f>IF(ISNUMBER(#REF!),"",1)</f>
        <v>1</v>
      </c>
      <c r="BI167" s="286" t="s">
        <v>1050</v>
      </c>
      <c r="BJ167" s="442"/>
      <c r="BK167" s="24"/>
    </row>
    <row r="168" spans="1:63" s="24" customFormat="1" ht="20.100000000000001" customHeight="1">
      <c r="A168" s="147">
        <v>162</v>
      </c>
      <c r="B168" s="150">
        <v>36</v>
      </c>
      <c r="C168" s="274" t="s">
        <v>45</v>
      </c>
      <c r="D168" s="113" t="s">
        <v>339</v>
      </c>
      <c r="E168" s="113" t="s">
        <v>26</v>
      </c>
      <c r="F168" s="113" t="s">
        <v>199</v>
      </c>
      <c r="G168" s="113" t="s">
        <v>1125</v>
      </c>
      <c r="H168" s="121">
        <v>15356</v>
      </c>
      <c r="I168" s="116">
        <v>1985</v>
      </c>
      <c r="J168" s="121">
        <v>6</v>
      </c>
      <c r="K168" s="124">
        <f t="shared" si="17"/>
        <v>220</v>
      </c>
      <c r="L168" s="121"/>
      <c r="M168" s="121">
        <v>118</v>
      </c>
      <c r="N168" s="121">
        <v>102</v>
      </c>
      <c r="O168" s="121"/>
      <c r="P168" s="121"/>
      <c r="Q168" s="203">
        <f t="shared" si="18"/>
        <v>354</v>
      </c>
      <c r="R168" s="203">
        <v>212</v>
      </c>
      <c r="S168" s="203">
        <v>142</v>
      </c>
      <c r="T168" s="203"/>
      <c r="U168" s="121">
        <f t="shared" si="19"/>
        <v>354</v>
      </c>
      <c r="V168" s="124"/>
      <c r="W168" s="124">
        <v>171</v>
      </c>
      <c r="X168" s="124">
        <v>183</v>
      </c>
      <c r="Y168" s="124"/>
      <c r="Z168" s="124"/>
      <c r="AA168" s="124"/>
      <c r="AB168" s="124"/>
      <c r="AC168" s="124"/>
      <c r="AD168" s="124"/>
      <c r="AE168" s="102">
        <v>0.91</v>
      </c>
      <c r="AF168" s="103">
        <v>2.48</v>
      </c>
      <c r="AG168" s="105">
        <v>221</v>
      </c>
      <c r="AH168" s="104">
        <v>212</v>
      </c>
      <c r="AI168" s="204" t="s">
        <v>332</v>
      </c>
      <c r="AJ168" s="116">
        <v>2006</v>
      </c>
      <c r="AK168" s="116">
        <v>2020</v>
      </c>
      <c r="AL168" s="111">
        <v>38978</v>
      </c>
      <c r="AM168" s="111"/>
      <c r="AN168" s="107"/>
      <c r="AO168" s="108">
        <v>40763</v>
      </c>
      <c r="AP168" s="108"/>
      <c r="AQ168" s="108">
        <v>40039</v>
      </c>
      <c r="AR168" s="108"/>
      <c r="AS168" s="107">
        <v>40280</v>
      </c>
      <c r="AT168" s="108">
        <v>40919</v>
      </c>
      <c r="AU168" s="107">
        <v>42083</v>
      </c>
      <c r="AV168" s="108">
        <v>42299</v>
      </c>
      <c r="AW168" s="108">
        <v>42543</v>
      </c>
      <c r="AX168" s="108">
        <v>42545</v>
      </c>
      <c r="AY168" s="108">
        <v>43363</v>
      </c>
      <c r="AZ168" s="108">
        <v>43458</v>
      </c>
      <c r="BA168" s="286" t="s">
        <v>339</v>
      </c>
      <c r="BB168" s="204"/>
      <c r="BC168" s="204"/>
      <c r="BD168" s="274" t="str">
        <f t="shared" si="21"/>
        <v>2년 6월</v>
      </c>
      <c r="BE168" s="206" t="s">
        <v>794</v>
      </c>
      <c r="BF168" s="207" t="str">
        <f>IF(ISNUMBER(#REF!),IF(#REF!&lt;#REF!,1,""),"")</f>
        <v/>
      </c>
      <c r="BG168" s="207" t="str">
        <f>IF(ISNUMBER(#REF!),IF(#REF!&gt;#REF!,1,""),"")</f>
        <v/>
      </c>
      <c r="BH168" s="207">
        <f>IF(ISNUMBER(#REF!),"",1)</f>
        <v>1</v>
      </c>
      <c r="BI168" s="286" t="s">
        <v>1050</v>
      </c>
      <c r="BJ168" s="442"/>
    </row>
    <row r="169" spans="1:63" s="22" customFormat="1" ht="20.100000000000001" customHeight="1">
      <c r="A169" s="147">
        <v>163</v>
      </c>
      <c r="B169" s="150">
        <v>37</v>
      </c>
      <c r="C169" s="274" t="s">
        <v>45</v>
      </c>
      <c r="D169" s="113" t="s">
        <v>339</v>
      </c>
      <c r="E169" s="113" t="s">
        <v>26</v>
      </c>
      <c r="F169" s="113" t="s">
        <v>268</v>
      </c>
      <c r="G169" s="113" t="s">
        <v>1126</v>
      </c>
      <c r="H169" s="121">
        <v>101985.9</v>
      </c>
      <c r="I169" s="116">
        <v>1985</v>
      </c>
      <c r="J169" s="121">
        <v>40</v>
      </c>
      <c r="K169" s="124">
        <f t="shared" si="17"/>
        <v>1040</v>
      </c>
      <c r="L169" s="121"/>
      <c r="M169" s="121">
        <v>1040</v>
      </c>
      <c r="N169" s="121"/>
      <c r="O169" s="121"/>
      <c r="P169" s="121"/>
      <c r="Q169" s="203">
        <f t="shared" si="18"/>
        <v>1613</v>
      </c>
      <c r="R169" s="203">
        <v>1040</v>
      </c>
      <c r="S169" s="203">
        <v>423</v>
      </c>
      <c r="T169" s="203">
        <v>150</v>
      </c>
      <c r="U169" s="121">
        <f t="shared" si="19"/>
        <v>1463</v>
      </c>
      <c r="V169" s="121"/>
      <c r="W169" s="121">
        <v>207</v>
      </c>
      <c r="X169" s="121">
        <v>713</v>
      </c>
      <c r="Y169" s="121">
        <v>250</v>
      </c>
      <c r="Z169" s="121">
        <v>293</v>
      </c>
      <c r="AA169" s="124">
        <f>SUM(AB169:AD169)</f>
        <v>150</v>
      </c>
      <c r="AB169" s="121"/>
      <c r="AC169" s="121">
        <v>150</v>
      </c>
      <c r="AD169" s="121"/>
      <c r="AE169" s="102">
        <v>0.85</v>
      </c>
      <c r="AF169" s="102">
        <v>2.5</v>
      </c>
      <c r="AG169" s="104">
        <v>1040</v>
      </c>
      <c r="AH169" s="104">
        <v>1031</v>
      </c>
      <c r="AI169" s="204" t="s">
        <v>332</v>
      </c>
      <c r="AJ169" s="116">
        <v>2003</v>
      </c>
      <c r="AK169" s="116">
        <v>2015</v>
      </c>
      <c r="AL169" s="106" t="s">
        <v>791</v>
      </c>
      <c r="AM169" s="106"/>
      <c r="AN169" s="106"/>
      <c r="AO169" s="107">
        <v>39174</v>
      </c>
      <c r="AP169" s="107"/>
      <c r="AQ169" s="108">
        <v>37985</v>
      </c>
      <c r="AR169" s="107">
        <v>37889</v>
      </c>
      <c r="AS169" s="107">
        <v>38033</v>
      </c>
      <c r="AT169" s="107">
        <v>39276</v>
      </c>
      <c r="AU169" s="107">
        <v>39335</v>
      </c>
      <c r="AV169" s="107">
        <v>39472</v>
      </c>
      <c r="AW169" s="107">
        <v>40255</v>
      </c>
      <c r="AX169" s="107">
        <v>40823</v>
      </c>
      <c r="AY169" s="107">
        <v>42947</v>
      </c>
      <c r="AZ169" s="107">
        <v>43066</v>
      </c>
      <c r="BA169" s="113" t="s">
        <v>339</v>
      </c>
      <c r="BB169" s="116"/>
      <c r="BC169" s="116"/>
      <c r="BD169" s="274" t="str">
        <f t="shared" si="21"/>
        <v>3년 7월</v>
      </c>
      <c r="BE169" s="206" t="s">
        <v>794</v>
      </c>
      <c r="BF169" s="207" t="str">
        <f>IF(ISNUMBER(#REF!),IF(#REF!&lt;#REF!,1,""),"")</f>
        <v/>
      </c>
      <c r="BG169" s="207" t="str">
        <f>IF(ISNUMBER(#REF!),IF(#REF!&gt;#REF!,1,""),"")</f>
        <v/>
      </c>
      <c r="BH169" s="207">
        <f>IF(ISNUMBER(#REF!),"",1)</f>
        <v>1</v>
      </c>
      <c r="BI169" s="286" t="s">
        <v>1050</v>
      </c>
      <c r="BJ169" s="272"/>
      <c r="BK169" s="24"/>
    </row>
    <row r="170" spans="1:63" s="22" customFormat="1" ht="20.100000000000001" customHeight="1">
      <c r="A170" s="147">
        <v>164</v>
      </c>
      <c r="B170" s="150">
        <v>38</v>
      </c>
      <c r="C170" s="274" t="s">
        <v>45</v>
      </c>
      <c r="D170" s="113" t="s">
        <v>339</v>
      </c>
      <c r="E170" s="113" t="s">
        <v>26</v>
      </c>
      <c r="F170" s="113" t="s">
        <v>1127</v>
      </c>
      <c r="G170" s="113" t="s">
        <v>1128</v>
      </c>
      <c r="H170" s="121">
        <v>20108</v>
      </c>
      <c r="I170" s="116">
        <v>1984</v>
      </c>
      <c r="J170" s="121">
        <v>9</v>
      </c>
      <c r="K170" s="124">
        <f t="shared" si="17"/>
        <v>363</v>
      </c>
      <c r="L170" s="121"/>
      <c r="M170" s="121">
        <v>363</v>
      </c>
      <c r="N170" s="121"/>
      <c r="O170" s="121"/>
      <c r="P170" s="121"/>
      <c r="Q170" s="203">
        <f t="shared" si="18"/>
        <v>403</v>
      </c>
      <c r="R170" s="203">
        <v>341</v>
      </c>
      <c r="S170" s="203">
        <v>54</v>
      </c>
      <c r="T170" s="203">
        <v>8</v>
      </c>
      <c r="U170" s="121">
        <f t="shared" si="19"/>
        <v>395</v>
      </c>
      <c r="V170" s="121"/>
      <c r="W170" s="121">
        <v>84</v>
      </c>
      <c r="X170" s="121">
        <v>187</v>
      </c>
      <c r="Y170" s="121">
        <v>124</v>
      </c>
      <c r="Z170" s="121"/>
      <c r="AA170" s="124">
        <f>SUM(AB170:AD170)</f>
        <v>8</v>
      </c>
      <c r="AB170" s="121"/>
      <c r="AC170" s="121">
        <v>3</v>
      </c>
      <c r="AD170" s="121">
        <v>5</v>
      </c>
      <c r="AE170" s="102">
        <v>1.54</v>
      </c>
      <c r="AF170" s="102">
        <v>2.15</v>
      </c>
      <c r="AG170" s="104">
        <v>363</v>
      </c>
      <c r="AH170" s="104">
        <v>363</v>
      </c>
      <c r="AI170" s="116" t="s">
        <v>332</v>
      </c>
      <c r="AJ170" s="116">
        <v>2003</v>
      </c>
      <c r="AK170" s="116">
        <v>2010</v>
      </c>
      <c r="AL170" s="106" t="s">
        <v>791</v>
      </c>
      <c r="AM170" s="106"/>
      <c r="AN170" s="106"/>
      <c r="AO170" s="107">
        <v>39139</v>
      </c>
      <c r="AP170" s="107"/>
      <c r="AQ170" s="107">
        <v>37986</v>
      </c>
      <c r="AR170" s="107">
        <v>37776</v>
      </c>
      <c r="AS170" s="107">
        <v>37886</v>
      </c>
      <c r="AT170" s="107">
        <v>39213</v>
      </c>
      <c r="AU170" s="107">
        <v>39378</v>
      </c>
      <c r="AV170" s="107">
        <v>39645</v>
      </c>
      <c r="AW170" s="107">
        <v>39777</v>
      </c>
      <c r="AX170" s="107">
        <v>40503</v>
      </c>
      <c r="AY170" s="107">
        <v>40512</v>
      </c>
      <c r="AZ170" s="107">
        <v>40575</v>
      </c>
      <c r="BA170" s="113" t="s">
        <v>339</v>
      </c>
      <c r="BB170" s="116"/>
      <c r="BC170" s="116"/>
      <c r="BD170" s="274" t="str">
        <f t="shared" si="21"/>
        <v>10년 4월</v>
      </c>
      <c r="BE170" s="206" t="s">
        <v>794</v>
      </c>
      <c r="BF170" s="207" t="str">
        <f>IF(ISNUMBER(#REF!),IF(#REF!&lt;#REF!,1,""),"")</f>
        <v/>
      </c>
      <c r="BG170" s="207" t="str">
        <f>IF(ISNUMBER(#REF!),IF(#REF!&gt;#REF!,1,""),"")</f>
        <v/>
      </c>
      <c r="BH170" s="207">
        <f>IF(ISNUMBER(#REF!),"",1)</f>
        <v>1</v>
      </c>
      <c r="BI170" s="286" t="s">
        <v>1050</v>
      </c>
      <c r="BJ170" s="272"/>
      <c r="BK170" s="24"/>
    </row>
    <row r="171" spans="1:63" s="22" customFormat="1" ht="20.100000000000001" customHeight="1">
      <c r="A171" s="147">
        <v>165</v>
      </c>
      <c r="B171" s="150">
        <v>39</v>
      </c>
      <c r="C171" s="274" t="s">
        <v>45</v>
      </c>
      <c r="D171" s="113" t="s">
        <v>339</v>
      </c>
      <c r="E171" s="113" t="s">
        <v>26</v>
      </c>
      <c r="F171" s="113" t="s">
        <v>298</v>
      </c>
      <c r="G171" s="113" t="s">
        <v>1129</v>
      </c>
      <c r="H171" s="121">
        <v>20736</v>
      </c>
      <c r="I171" s="116">
        <v>1985</v>
      </c>
      <c r="J171" s="121">
        <v>7</v>
      </c>
      <c r="K171" s="124">
        <f t="shared" si="17"/>
        <v>323</v>
      </c>
      <c r="L171" s="121"/>
      <c r="M171" s="121">
        <v>323</v>
      </c>
      <c r="N171" s="121"/>
      <c r="O171" s="121"/>
      <c r="P171" s="121"/>
      <c r="Q171" s="203">
        <f t="shared" si="18"/>
        <v>371</v>
      </c>
      <c r="R171" s="203">
        <v>351</v>
      </c>
      <c r="S171" s="203"/>
      <c r="T171" s="203">
        <v>20</v>
      </c>
      <c r="U171" s="121">
        <f t="shared" si="19"/>
        <v>351</v>
      </c>
      <c r="V171" s="121"/>
      <c r="W171" s="121"/>
      <c r="X171" s="121">
        <v>351</v>
      </c>
      <c r="Y171" s="121"/>
      <c r="Z171" s="121"/>
      <c r="AA171" s="213">
        <f>SUM(AB171:AD171)</f>
        <v>20</v>
      </c>
      <c r="AB171" s="121">
        <v>20</v>
      </c>
      <c r="AC171" s="121"/>
      <c r="AD171" s="121"/>
      <c r="AE171" s="102">
        <v>1.03</v>
      </c>
      <c r="AF171" s="102">
        <v>2.02</v>
      </c>
      <c r="AG171" s="104">
        <v>323</v>
      </c>
      <c r="AH171" s="104">
        <v>323</v>
      </c>
      <c r="AI171" s="116" t="s">
        <v>332</v>
      </c>
      <c r="AJ171" s="250">
        <v>2006</v>
      </c>
      <c r="AK171" s="250">
        <v>2008</v>
      </c>
      <c r="AL171" s="106" t="s">
        <v>791</v>
      </c>
      <c r="AM171" s="106"/>
      <c r="AN171" s="106"/>
      <c r="AO171" s="107">
        <v>38453</v>
      </c>
      <c r="AP171" s="107"/>
      <c r="AQ171" s="107"/>
      <c r="AR171" s="107">
        <v>37426</v>
      </c>
      <c r="AS171" s="107">
        <v>37579</v>
      </c>
      <c r="AT171" s="107">
        <v>37631</v>
      </c>
      <c r="AU171" s="107">
        <v>38489</v>
      </c>
      <c r="AV171" s="107">
        <v>38712</v>
      </c>
      <c r="AW171" s="107">
        <v>38834</v>
      </c>
      <c r="AX171" s="107">
        <v>39534</v>
      </c>
      <c r="AY171" s="107">
        <v>39646</v>
      </c>
      <c r="AZ171" s="107">
        <v>39731</v>
      </c>
      <c r="BA171" s="113" t="s">
        <v>339</v>
      </c>
      <c r="BB171" s="116"/>
      <c r="BC171" s="116"/>
      <c r="BD171" s="274" t="str">
        <f t="shared" si="21"/>
        <v>12년 8월</v>
      </c>
      <c r="BE171" s="206" t="s">
        <v>794</v>
      </c>
      <c r="BF171" s="207" t="str">
        <f>IF(ISNUMBER(#REF!),IF(#REF!&lt;#REF!,1,""),"")</f>
        <v/>
      </c>
      <c r="BG171" s="207" t="str">
        <f>IF(ISNUMBER(#REF!),IF(#REF!&gt;#REF!,1,""),"")</f>
        <v/>
      </c>
      <c r="BH171" s="207">
        <f>IF(ISNUMBER(#REF!),"",1)</f>
        <v>1</v>
      </c>
      <c r="BI171" s="286" t="s">
        <v>1050</v>
      </c>
      <c r="BJ171" s="272"/>
      <c r="BK171" s="24"/>
    </row>
    <row r="172" spans="1:63" s="22" customFormat="1" ht="20.100000000000001" customHeight="1">
      <c r="A172" s="147">
        <v>166</v>
      </c>
      <c r="B172" s="150">
        <v>40</v>
      </c>
      <c r="C172" s="274" t="s">
        <v>45</v>
      </c>
      <c r="D172" s="113" t="s">
        <v>339</v>
      </c>
      <c r="E172" s="113" t="s">
        <v>26</v>
      </c>
      <c r="F172" s="113" t="s">
        <v>299</v>
      </c>
      <c r="G172" s="113" t="s">
        <v>1130</v>
      </c>
      <c r="H172" s="121">
        <v>159919</v>
      </c>
      <c r="I172" s="116">
        <v>1982</v>
      </c>
      <c r="J172" s="121">
        <v>60</v>
      </c>
      <c r="K172" s="124">
        <f t="shared" si="17"/>
        <v>2560</v>
      </c>
      <c r="L172" s="121"/>
      <c r="M172" s="121">
        <v>2560</v>
      </c>
      <c r="N172" s="121"/>
      <c r="O172" s="121"/>
      <c r="P172" s="121"/>
      <c r="Q172" s="203">
        <f t="shared" si="18"/>
        <v>3090</v>
      </c>
      <c r="R172" s="203">
        <v>2817</v>
      </c>
      <c r="S172" s="203"/>
      <c r="T172" s="203">
        <v>273</v>
      </c>
      <c r="U172" s="121">
        <f t="shared" si="19"/>
        <v>2817</v>
      </c>
      <c r="V172" s="121"/>
      <c r="W172" s="121"/>
      <c r="X172" s="121">
        <v>2817</v>
      </c>
      <c r="Y172" s="121"/>
      <c r="Z172" s="121"/>
      <c r="AA172" s="124">
        <f>SUM(AB172:AD172)</f>
        <v>273</v>
      </c>
      <c r="AB172" s="121">
        <v>273</v>
      </c>
      <c r="AC172" s="121"/>
      <c r="AD172" s="121"/>
      <c r="AE172" s="102">
        <v>0.71</v>
      </c>
      <c r="AF172" s="102">
        <v>2.44</v>
      </c>
      <c r="AG172" s="104">
        <v>2560</v>
      </c>
      <c r="AH172" s="104">
        <v>2183</v>
      </c>
      <c r="AI172" s="116" t="s">
        <v>332</v>
      </c>
      <c r="AJ172" s="250">
        <v>2004</v>
      </c>
      <c r="AK172" s="250">
        <v>2008</v>
      </c>
      <c r="AL172" s="106" t="s">
        <v>791</v>
      </c>
      <c r="AM172" s="106"/>
      <c r="AN172" s="106"/>
      <c r="AO172" s="107">
        <v>37801</v>
      </c>
      <c r="AP172" s="107"/>
      <c r="AQ172" s="107"/>
      <c r="AR172" s="107"/>
      <c r="AS172" s="107">
        <v>36281</v>
      </c>
      <c r="AT172" s="107">
        <v>36594</v>
      </c>
      <c r="AU172" s="107">
        <v>38183</v>
      </c>
      <c r="AV172" s="107">
        <v>38484</v>
      </c>
      <c r="AW172" s="107">
        <v>38681</v>
      </c>
      <c r="AX172" s="107">
        <v>39556</v>
      </c>
      <c r="AY172" s="107">
        <v>39794</v>
      </c>
      <c r="AZ172" s="107">
        <v>40021</v>
      </c>
      <c r="BA172" s="113" t="s">
        <v>339</v>
      </c>
      <c r="BB172" s="116"/>
      <c r="BC172" s="116"/>
      <c r="BD172" s="274" t="str">
        <f t="shared" si="21"/>
        <v>11년 11월</v>
      </c>
      <c r="BE172" s="206" t="s">
        <v>794</v>
      </c>
      <c r="BF172" s="207" t="str">
        <f>IF(ISNUMBER(#REF!),IF(#REF!&lt;#REF!,1,""),"")</f>
        <v/>
      </c>
      <c r="BG172" s="207" t="str">
        <f>IF(ISNUMBER(#REF!),IF(#REF!&gt;#REF!,1,""),"")</f>
        <v/>
      </c>
      <c r="BH172" s="207">
        <f>IF(ISNUMBER(#REF!),"",1)</f>
        <v>1</v>
      </c>
      <c r="BI172" s="286" t="s">
        <v>1050</v>
      </c>
      <c r="BJ172" s="272"/>
      <c r="BK172" s="24"/>
    </row>
    <row r="173" spans="1:63" s="22" customFormat="1" ht="20.100000000000001" customHeight="1">
      <c r="A173" s="147">
        <v>167</v>
      </c>
      <c r="B173" s="150">
        <v>41</v>
      </c>
      <c r="C173" s="274" t="s">
        <v>45</v>
      </c>
      <c r="D173" s="113" t="s">
        <v>339</v>
      </c>
      <c r="E173" s="113" t="s">
        <v>26</v>
      </c>
      <c r="F173" s="113" t="s">
        <v>300</v>
      </c>
      <c r="G173" s="113" t="s">
        <v>1131</v>
      </c>
      <c r="H173" s="121">
        <v>13517</v>
      </c>
      <c r="I173" s="116">
        <v>1983</v>
      </c>
      <c r="J173" s="121">
        <v>2</v>
      </c>
      <c r="K173" s="124">
        <f t="shared" si="17"/>
        <v>99</v>
      </c>
      <c r="L173" s="121"/>
      <c r="M173" s="121">
        <v>99</v>
      </c>
      <c r="N173" s="121"/>
      <c r="O173" s="121"/>
      <c r="P173" s="121"/>
      <c r="Q173" s="203">
        <f t="shared" si="18"/>
        <v>226</v>
      </c>
      <c r="R173" s="203">
        <v>196</v>
      </c>
      <c r="S173" s="203"/>
      <c r="T173" s="203">
        <v>30</v>
      </c>
      <c r="U173" s="121">
        <f t="shared" si="19"/>
        <v>196</v>
      </c>
      <c r="V173" s="121"/>
      <c r="W173" s="121"/>
      <c r="X173" s="121">
        <v>196</v>
      </c>
      <c r="Y173" s="121"/>
      <c r="Z173" s="121"/>
      <c r="AA173" s="124">
        <f>SUM(AB173:AD173)</f>
        <v>30</v>
      </c>
      <c r="AB173" s="121">
        <v>30</v>
      </c>
      <c r="AC173" s="121"/>
      <c r="AD173" s="121"/>
      <c r="AE173" s="102">
        <v>0.73</v>
      </c>
      <c r="AF173" s="102">
        <v>2</v>
      </c>
      <c r="AG173" s="104">
        <v>99</v>
      </c>
      <c r="AH173" s="104">
        <v>76</v>
      </c>
      <c r="AI173" s="116" t="s">
        <v>332</v>
      </c>
      <c r="AJ173" s="250">
        <v>2006</v>
      </c>
      <c r="AK173" s="250">
        <v>2009</v>
      </c>
      <c r="AL173" s="106" t="s">
        <v>791</v>
      </c>
      <c r="AM173" s="106"/>
      <c r="AN173" s="106"/>
      <c r="AO173" s="107">
        <v>38733</v>
      </c>
      <c r="AP173" s="107"/>
      <c r="AQ173" s="107">
        <v>37965</v>
      </c>
      <c r="AR173" s="107">
        <v>38043</v>
      </c>
      <c r="AS173" s="107">
        <v>38152</v>
      </c>
      <c r="AT173" s="107">
        <v>38776</v>
      </c>
      <c r="AU173" s="107">
        <v>38877</v>
      </c>
      <c r="AV173" s="107">
        <v>38982</v>
      </c>
      <c r="AW173" s="107">
        <v>39479</v>
      </c>
      <c r="AX173" s="107">
        <v>40276</v>
      </c>
      <c r="AY173" s="107">
        <v>41058</v>
      </c>
      <c r="AZ173" s="107">
        <v>41190</v>
      </c>
      <c r="BA173" s="113" t="s">
        <v>339</v>
      </c>
      <c r="BB173" s="116"/>
      <c r="BC173" s="116"/>
      <c r="BD173" s="274" t="str">
        <f t="shared" si="21"/>
        <v>8년 8월</v>
      </c>
      <c r="BE173" s="206" t="s">
        <v>794</v>
      </c>
      <c r="BF173" s="207" t="str">
        <f>IF(ISNUMBER(#REF!),IF(#REF!&lt;#REF!,1,""),"")</f>
        <v/>
      </c>
      <c r="BG173" s="207" t="str">
        <f>IF(ISNUMBER(#REF!),IF(#REF!&gt;#REF!,1,""),"")</f>
        <v/>
      </c>
      <c r="BH173" s="207">
        <f>IF(ISNUMBER(#REF!),"",1)</f>
        <v>1</v>
      </c>
      <c r="BI173" s="286" t="s">
        <v>1050</v>
      </c>
      <c r="BJ173" s="272"/>
      <c r="BK173" s="24"/>
    </row>
    <row r="174" spans="1:63" s="22" customFormat="1" ht="20.100000000000001" customHeight="1">
      <c r="A174" s="147">
        <v>168</v>
      </c>
      <c r="B174" s="148">
        <v>1</v>
      </c>
      <c r="C174" s="99" t="s">
        <v>47</v>
      </c>
      <c r="D174" s="202" t="s">
        <v>662</v>
      </c>
      <c r="E174" s="163" t="s">
        <v>26</v>
      </c>
      <c r="F174" s="163" t="s">
        <v>464</v>
      </c>
      <c r="G174" s="163" t="s">
        <v>463</v>
      </c>
      <c r="H174" s="164">
        <v>71800</v>
      </c>
      <c r="I174" s="171">
        <v>1985</v>
      </c>
      <c r="J174" s="164">
        <v>17</v>
      </c>
      <c r="K174" s="164">
        <f t="shared" si="17"/>
        <v>1485</v>
      </c>
      <c r="L174" s="165"/>
      <c r="M174" s="165">
        <v>3</v>
      </c>
      <c r="N174" s="165">
        <v>1482</v>
      </c>
      <c r="O174" s="165"/>
      <c r="P174" s="165"/>
      <c r="Q174" s="166"/>
      <c r="R174" s="166"/>
      <c r="S174" s="166"/>
      <c r="T174" s="166"/>
      <c r="U174" s="165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79">
        <v>2.2599999999999998</v>
      </c>
      <c r="AF174" s="179">
        <v>2.5</v>
      </c>
      <c r="AG174" s="170">
        <v>1485</v>
      </c>
      <c r="AH174" s="170"/>
      <c r="AI174" s="171"/>
      <c r="AJ174" s="171"/>
      <c r="AK174" s="171"/>
      <c r="AL174" s="172">
        <v>38975</v>
      </c>
      <c r="AM174" s="172">
        <v>41167</v>
      </c>
      <c r="AN174" s="173"/>
      <c r="AO174" s="173"/>
      <c r="AP174" s="181"/>
      <c r="AQ174" s="181"/>
      <c r="AR174" s="181">
        <v>43066</v>
      </c>
      <c r="AS174" s="181"/>
      <c r="AT174" s="181"/>
      <c r="AU174" s="181"/>
      <c r="AV174" s="181"/>
      <c r="AW174" s="181"/>
      <c r="AX174" s="181"/>
      <c r="AY174" s="181"/>
      <c r="AZ174" s="181"/>
      <c r="BA174" s="200" t="s">
        <v>458</v>
      </c>
      <c r="BB174" s="171"/>
      <c r="BC174" s="171"/>
      <c r="BD174" s="247" t="str">
        <f t="shared" si="21"/>
        <v>14년 9월</v>
      </c>
      <c r="BE174" s="175">
        <f t="shared" ref="BE174:BE189" si="22">MAX(AM174,DATE(2012,2,1))+(3*365)</f>
        <v>42262</v>
      </c>
      <c r="BF174" s="176" t="str">
        <f>IF(ISNUMBER(#REF!),IF(#REF!&lt;#REF!,1,""),"")</f>
        <v/>
      </c>
      <c r="BG174" s="176" t="str">
        <f>IF(ISNUMBER(#REF!),IF(#REF!&gt;#REF!,1,""),"")</f>
        <v/>
      </c>
      <c r="BH174" s="176">
        <f>IF(ISNUMBER(#REF!),"",1)</f>
        <v>1</v>
      </c>
      <c r="BI174" s="238" t="s">
        <v>1246</v>
      </c>
      <c r="BJ174" s="428" t="s">
        <v>1247</v>
      </c>
    </row>
    <row r="175" spans="1:63" s="24" customFormat="1" ht="20.100000000000001" customHeight="1">
      <c r="A175" s="147">
        <v>169</v>
      </c>
      <c r="B175" s="150">
        <f t="shared" ref="B175:B216" si="23">B174+1</f>
        <v>2</v>
      </c>
      <c r="C175" s="99" t="s">
        <v>47</v>
      </c>
      <c r="D175" s="202" t="s">
        <v>662</v>
      </c>
      <c r="E175" s="163" t="s">
        <v>26</v>
      </c>
      <c r="F175" s="163" t="s">
        <v>462</v>
      </c>
      <c r="G175" s="163" t="s">
        <v>461</v>
      </c>
      <c r="H175" s="164">
        <v>46900</v>
      </c>
      <c r="I175" s="171">
        <v>1986</v>
      </c>
      <c r="J175" s="164">
        <v>8</v>
      </c>
      <c r="K175" s="164">
        <f t="shared" si="17"/>
        <v>780</v>
      </c>
      <c r="L175" s="165"/>
      <c r="M175" s="165"/>
      <c r="N175" s="165">
        <v>725</v>
      </c>
      <c r="O175" s="165">
        <v>55</v>
      </c>
      <c r="P175" s="165"/>
      <c r="Q175" s="166"/>
      <c r="R175" s="166"/>
      <c r="S175" s="166"/>
      <c r="T175" s="166"/>
      <c r="U175" s="165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79">
        <v>1.81</v>
      </c>
      <c r="AF175" s="179">
        <v>2.6</v>
      </c>
      <c r="AG175" s="170">
        <v>780</v>
      </c>
      <c r="AH175" s="170"/>
      <c r="AI175" s="171"/>
      <c r="AJ175" s="171"/>
      <c r="AK175" s="171"/>
      <c r="AL175" s="172">
        <v>41389</v>
      </c>
      <c r="AM175" s="172">
        <v>41389</v>
      </c>
      <c r="AN175" s="173"/>
      <c r="AO175" s="173"/>
      <c r="AP175" s="181"/>
      <c r="AQ175" s="181"/>
      <c r="AR175" s="216">
        <v>44329</v>
      </c>
      <c r="AS175" s="181"/>
      <c r="AT175" s="181"/>
      <c r="AU175" s="181"/>
      <c r="AV175" s="181"/>
      <c r="AW175" s="181"/>
      <c r="AX175" s="181"/>
      <c r="AY175" s="181"/>
      <c r="AZ175" s="181"/>
      <c r="BA175" s="200" t="s">
        <v>1548</v>
      </c>
      <c r="BB175" s="171"/>
      <c r="BC175" s="171"/>
      <c r="BD175" s="247" t="str">
        <f t="shared" si="21"/>
        <v>8년 2월</v>
      </c>
      <c r="BE175" s="175">
        <f t="shared" si="22"/>
        <v>42484</v>
      </c>
      <c r="BF175" s="176" t="str">
        <f>IF(ISNUMBER(#REF!),IF(#REF!&lt;#REF!,1,""),"")</f>
        <v/>
      </c>
      <c r="BG175" s="176" t="str">
        <f>IF(ISNUMBER(#REF!),IF(#REF!&gt;#REF!,1,""),"")</f>
        <v/>
      </c>
      <c r="BH175" s="176">
        <f>IF(ISNUMBER(#REF!),"",1)</f>
        <v>1</v>
      </c>
      <c r="BI175" s="238" t="s">
        <v>1246</v>
      </c>
      <c r="BJ175" s="428"/>
      <c r="BK175" s="22"/>
    </row>
    <row r="176" spans="1:63" s="22" customFormat="1" ht="20.100000000000001" customHeight="1">
      <c r="A176" s="147">
        <v>170</v>
      </c>
      <c r="B176" s="150">
        <f t="shared" si="23"/>
        <v>3</v>
      </c>
      <c r="C176" s="99" t="s">
        <v>47</v>
      </c>
      <c r="D176" s="202" t="s">
        <v>662</v>
      </c>
      <c r="E176" s="163" t="s">
        <v>26</v>
      </c>
      <c r="F176" s="163" t="s">
        <v>460</v>
      </c>
      <c r="G176" s="163" t="s">
        <v>459</v>
      </c>
      <c r="H176" s="164">
        <v>73400</v>
      </c>
      <c r="I176" s="171">
        <v>1987</v>
      </c>
      <c r="J176" s="164">
        <v>15</v>
      </c>
      <c r="K176" s="164">
        <f t="shared" si="17"/>
        <v>1380</v>
      </c>
      <c r="L176" s="165"/>
      <c r="M176" s="165">
        <v>1380</v>
      </c>
      <c r="N176" s="165"/>
      <c r="O176" s="165"/>
      <c r="P176" s="165"/>
      <c r="Q176" s="166"/>
      <c r="R176" s="166"/>
      <c r="S176" s="166"/>
      <c r="T176" s="166"/>
      <c r="U176" s="165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79">
        <v>1.72</v>
      </c>
      <c r="AF176" s="179">
        <v>2.6</v>
      </c>
      <c r="AG176" s="170">
        <v>1380</v>
      </c>
      <c r="AH176" s="170"/>
      <c r="AI176" s="171"/>
      <c r="AJ176" s="171"/>
      <c r="AK176" s="171"/>
      <c r="AL176" s="172">
        <v>41389</v>
      </c>
      <c r="AM176" s="172">
        <v>42119</v>
      </c>
      <c r="AN176" s="173"/>
      <c r="AO176" s="173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200" t="s">
        <v>458</v>
      </c>
      <c r="BB176" s="171"/>
      <c r="BC176" s="171"/>
      <c r="BD176" s="247" t="str">
        <f t="shared" si="21"/>
        <v>8년 2월</v>
      </c>
      <c r="BE176" s="175">
        <f t="shared" si="22"/>
        <v>43214</v>
      </c>
      <c r="BF176" s="176" t="str">
        <f>IF(ISNUMBER(#REF!),IF(#REF!&lt;#REF!,1,""),"")</f>
        <v/>
      </c>
      <c r="BG176" s="176" t="str">
        <f>IF(ISNUMBER(#REF!),IF(#REF!&gt;#REF!,1,""),"")</f>
        <v/>
      </c>
      <c r="BH176" s="176">
        <f>IF(ISNUMBER(#REF!),"",1)</f>
        <v>1</v>
      </c>
      <c r="BI176" s="238" t="s">
        <v>1246</v>
      </c>
      <c r="BJ176" s="428"/>
    </row>
    <row r="177" spans="1:63" s="24" customFormat="1" ht="20.100000000000001" customHeight="1">
      <c r="A177" s="147">
        <v>171</v>
      </c>
      <c r="B177" s="150">
        <f t="shared" si="23"/>
        <v>4</v>
      </c>
      <c r="C177" s="99" t="s">
        <v>47</v>
      </c>
      <c r="D177" s="209" t="s">
        <v>663</v>
      </c>
      <c r="E177" s="163" t="s">
        <v>26</v>
      </c>
      <c r="F177" s="163" t="s">
        <v>457</v>
      </c>
      <c r="G177" s="163" t="s">
        <v>456</v>
      </c>
      <c r="H177" s="164">
        <v>47417.7</v>
      </c>
      <c r="I177" s="171" t="s">
        <v>455</v>
      </c>
      <c r="J177" s="164">
        <v>43</v>
      </c>
      <c r="K177" s="154">
        <f t="shared" si="17"/>
        <v>768</v>
      </c>
      <c r="L177" s="165"/>
      <c r="M177" s="165">
        <v>653</v>
      </c>
      <c r="N177" s="161">
        <v>115</v>
      </c>
      <c r="O177" s="165"/>
      <c r="P177" s="165"/>
      <c r="Q177" s="166">
        <v>1030</v>
      </c>
      <c r="R177" s="166">
        <v>1030</v>
      </c>
      <c r="S177" s="166"/>
      <c r="T177" s="166"/>
      <c r="U177" s="165">
        <v>1030</v>
      </c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79">
        <v>1.24</v>
      </c>
      <c r="AF177" s="179">
        <v>2.4</v>
      </c>
      <c r="AG177" s="170">
        <v>771</v>
      </c>
      <c r="AH177" s="170"/>
      <c r="AI177" s="221" t="s">
        <v>786</v>
      </c>
      <c r="AJ177" s="171"/>
      <c r="AK177" s="171"/>
      <c r="AL177" s="172">
        <v>41389</v>
      </c>
      <c r="AM177" s="172">
        <v>42850</v>
      </c>
      <c r="AN177" s="145"/>
      <c r="AO177" s="173">
        <v>44069</v>
      </c>
      <c r="AP177" s="181"/>
      <c r="AQ177" s="173">
        <v>44103</v>
      </c>
      <c r="AR177" s="181">
        <v>42865</v>
      </c>
      <c r="AS177" s="181">
        <v>42965</v>
      </c>
      <c r="AT177" s="181"/>
      <c r="AU177" s="181"/>
      <c r="AV177" s="181"/>
      <c r="AW177" s="181"/>
      <c r="AX177" s="181"/>
      <c r="AY177" s="181"/>
      <c r="AZ177" s="181"/>
      <c r="BA177" s="200" t="s">
        <v>990</v>
      </c>
      <c r="BB177" s="171"/>
      <c r="BC177" s="171"/>
      <c r="BD177" s="247" t="str">
        <f t="shared" si="21"/>
        <v>0년 9월</v>
      </c>
      <c r="BE177" s="175">
        <f t="shared" si="22"/>
        <v>43945</v>
      </c>
      <c r="BF177" s="176" t="str">
        <f>IF(ISNUMBER(#REF!),IF(#REF!&lt;#REF!,1,""),"")</f>
        <v/>
      </c>
      <c r="BG177" s="176" t="str">
        <f>IF(ISNUMBER(#REF!),IF(#REF!&gt;#REF!,1,""),"")</f>
        <v/>
      </c>
      <c r="BH177" s="176">
        <f>IF(ISNUMBER(#REF!),"",1)</f>
        <v>1</v>
      </c>
      <c r="BI177" s="238" t="s">
        <v>1248</v>
      </c>
      <c r="BJ177" s="428"/>
      <c r="BK177" s="22"/>
    </row>
    <row r="178" spans="1:63" s="24" customFormat="1" ht="20.100000000000001" customHeight="1">
      <c r="A178" s="147">
        <v>172</v>
      </c>
      <c r="B178" s="150">
        <f t="shared" si="23"/>
        <v>5</v>
      </c>
      <c r="C178" s="99" t="s">
        <v>47</v>
      </c>
      <c r="D178" s="202" t="s">
        <v>662</v>
      </c>
      <c r="E178" s="163" t="s">
        <v>26</v>
      </c>
      <c r="F178" s="163" t="s">
        <v>454</v>
      </c>
      <c r="G178" s="163" t="s">
        <v>453</v>
      </c>
      <c r="H178" s="164">
        <v>75200</v>
      </c>
      <c r="I178" s="171" t="s">
        <v>49</v>
      </c>
      <c r="J178" s="164">
        <v>62</v>
      </c>
      <c r="K178" s="164">
        <f t="shared" si="17"/>
        <v>1127</v>
      </c>
      <c r="L178" s="165">
        <v>19</v>
      </c>
      <c r="M178" s="165">
        <v>952</v>
      </c>
      <c r="N178" s="165">
        <v>156</v>
      </c>
      <c r="O178" s="165"/>
      <c r="P178" s="165"/>
      <c r="Q178" s="166"/>
      <c r="R178" s="166"/>
      <c r="S178" s="166"/>
      <c r="T178" s="166"/>
      <c r="U178" s="165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79">
        <v>1.1599999999999999</v>
      </c>
      <c r="AF178" s="179">
        <v>2.4</v>
      </c>
      <c r="AG178" s="170">
        <v>1127</v>
      </c>
      <c r="AH178" s="170"/>
      <c r="AI178" s="226"/>
      <c r="AJ178" s="171"/>
      <c r="AK178" s="171"/>
      <c r="AL178" s="172">
        <v>41389</v>
      </c>
      <c r="AM178" s="172">
        <v>43580</v>
      </c>
      <c r="AN178" s="173"/>
      <c r="AO178" s="173"/>
      <c r="AP178" s="181"/>
      <c r="AQ178" s="181"/>
      <c r="AR178" s="159">
        <v>43811</v>
      </c>
      <c r="AS178" s="181"/>
      <c r="AT178" s="181"/>
      <c r="AU178" s="181"/>
      <c r="AV178" s="181"/>
      <c r="AW178" s="181"/>
      <c r="AX178" s="181"/>
      <c r="AY178" s="181"/>
      <c r="AZ178" s="181"/>
      <c r="BA178" s="200" t="s">
        <v>35</v>
      </c>
      <c r="BB178" s="171"/>
      <c r="BC178" s="171"/>
      <c r="BD178" s="247" t="str">
        <f t="shared" si="21"/>
        <v>8년 2월</v>
      </c>
      <c r="BE178" s="175">
        <f t="shared" si="22"/>
        <v>44675</v>
      </c>
      <c r="BF178" s="176" t="str">
        <f>IF(ISNUMBER(#REF!),IF(#REF!&lt;#REF!,1,""),"")</f>
        <v/>
      </c>
      <c r="BG178" s="176" t="str">
        <f>IF(ISNUMBER(#REF!),IF(#REF!&gt;#REF!,1,""),"")</f>
        <v/>
      </c>
      <c r="BH178" s="176">
        <f>IF(ISNUMBER(#REF!),"",1)</f>
        <v>1</v>
      </c>
      <c r="BI178" s="238" t="s">
        <v>1246</v>
      </c>
      <c r="BJ178" s="428"/>
      <c r="BK178" s="22"/>
    </row>
    <row r="179" spans="1:63" s="24" customFormat="1" ht="20.100000000000001" customHeight="1">
      <c r="A179" s="147">
        <v>173</v>
      </c>
      <c r="B179" s="150">
        <f t="shared" si="23"/>
        <v>6</v>
      </c>
      <c r="C179" s="99" t="s">
        <v>47</v>
      </c>
      <c r="D179" s="202" t="s">
        <v>662</v>
      </c>
      <c r="E179" s="163" t="s">
        <v>26</v>
      </c>
      <c r="F179" s="163" t="s">
        <v>452</v>
      </c>
      <c r="G179" s="163" t="s">
        <v>451</v>
      </c>
      <c r="H179" s="164">
        <v>69800</v>
      </c>
      <c r="I179" s="171" t="s">
        <v>450</v>
      </c>
      <c r="J179" s="164">
        <v>59</v>
      </c>
      <c r="K179" s="164">
        <f t="shared" si="17"/>
        <v>1072</v>
      </c>
      <c r="L179" s="165">
        <v>18</v>
      </c>
      <c r="M179" s="165">
        <v>840</v>
      </c>
      <c r="N179" s="165">
        <v>214</v>
      </c>
      <c r="O179" s="165"/>
      <c r="P179" s="165"/>
      <c r="Q179" s="166"/>
      <c r="R179" s="166"/>
      <c r="S179" s="166"/>
      <c r="T179" s="166"/>
      <c r="U179" s="165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79">
        <v>1.22</v>
      </c>
      <c r="AF179" s="179">
        <v>2.4</v>
      </c>
      <c r="AG179" s="170">
        <v>1072</v>
      </c>
      <c r="AH179" s="170"/>
      <c r="AI179" s="226"/>
      <c r="AJ179" s="171"/>
      <c r="AK179" s="171"/>
      <c r="AL179" s="172">
        <v>41389</v>
      </c>
      <c r="AM179" s="172">
        <v>43580</v>
      </c>
      <c r="AN179" s="173"/>
      <c r="AO179" s="173"/>
      <c r="AP179" s="181"/>
      <c r="AQ179" s="181"/>
      <c r="AR179" s="159">
        <v>43812</v>
      </c>
      <c r="AS179" s="181"/>
      <c r="AT179" s="181"/>
      <c r="AU179" s="181"/>
      <c r="AV179" s="181"/>
      <c r="AW179" s="181"/>
      <c r="AX179" s="181"/>
      <c r="AY179" s="181"/>
      <c r="AZ179" s="181"/>
      <c r="BA179" s="200" t="s">
        <v>35</v>
      </c>
      <c r="BB179" s="171"/>
      <c r="BC179" s="171"/>
      <c r="BD179" s="247" t="str">
        <f t="shared" si="21"/>
        <v>8년 2월</v>
      </c>
      <c r="BE179" s="175">
        <f t="shared" si="22"/>
        <v>44675</v>
      </c>
      <c r="BF179" s="176" t="str">
        <f>IF(ISNUMBER(#REF!),IF(#REF!&lt;#REF!,1,""),"")</f>
        <v/>
      </c>
      <c r="BG179" s="176" t="str">
        <f>IF(ISNUMBER(#REF!),IF(#REF!&gt;#REF!,1,""),"")</f>
        <v/>
      </c>
      <c r="BH179" s="176">
        <f>IF(ISNUMBER(#REF!),"",1)</f>
        <v>1</v>
      </c>
      <c r="BI179" s="238" t="s">
        <v>1246</v>
      </c>
      <c r="BJ179" s="428"/>
    </row>
    <row r="180" spans="1:63" s="24" customFormat="1" ht="20.100000000000001" customHeight="1">
      <c r="A180" s="147">
        <v>174</v>
      </c>
      <c r="B180" s="150">
        <f t="shared" si="23"/>
        <v>7</v>
      </c>
      <c r="C180" s="99" t="s">
        <v>47</v>
      </c>
      <c r="D180" s="202" t="s">
        <v>662</v>
      </c>
      <c r="E180" s="163" t="s">
        <v>26</v>
      </c>
      <c r="F180" s="163" t="s">
        <v>1249</v>
      </c>
      <c r="G180" s="163" t="s">
        <v>449</v>
      </c>
      <c r="H180" s="164">
        <v>26700</v>
      </c>
      <c r="I180" s="171" t="s">
        <v>448</v>
      </c>
      <c r="J180" s="164">
        <v>22</v>
      </c>
      <c r="K180" s="164">
        <f t="shared" si="17"/>
        <v>410</v>
      </c>
      <c r="L180" s="165"/>
      <c r="M180" s="165">
        <v>265</v>
      </c>
      <c r="N180" s="165">
        <v>145</v>
      </c>
      <c r="O180" s="165"/>
      <c r="P180" s="165"/>
      <c r="Q180" s="166"/>
      <c r="R180" s="166"/>
      <c r="S180" s="166"/>
      <c r="T180" s="166"/>
      <c r="U180" s="165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79">
        <v>1.39</v>
      </c>
      <c r="AF180" s="179">
        <v>2.4</v>
      </c>
      <c r="AG180" s="170">
        <v>410</v>
      </c>
      <c r="AH180" s="170"/>
      <c r="AI180" s="226"/>
      <c r="AJ180" s="171"/>
      <c r="AK180" s="171"/>
      <c r="AL180" s="172">
        <v>41389</v>
      </c>
      <c r="AM180" s="172">
        <v>43580</v>
      </c>
      <c r="AN180" s="173"/>
      <c r="AO180" s="173"/>
      <c r="AP180" s="181"/>
      <c r="AQ180" s="181"/>
      <c r="AR180" s="159">
        <v>43812</v>
      </c>
      <c r="AS180" s="181"/>
      <c r="AT180" s="181"/>
      <c r="AU180" s="181"/>
      <c r="AV180" s="181"/>
      <c r="AW180" s="181"/>
      <c r="AX180" s="181"/>
      <c r="AY180" s="181"/>
      <c r="AZ180" s="181"/>
      <c r="BA180" s="200" t="s">
        <v>35</v>
      </c>
      <c r="BB180" s="171"/>
      <c r="BC180" s="171"/>
      <c r="BD180" s="247" t="str">
        <f t="shared" si="21"/>
        <v>8년 2월</v>
      </c>
      <c r="BE180" s="175">
        <f t="shared" si="22"/>
        <v>44675</v>
      </c>
      <c r="BF180" s="176" t="str">
        <f>IF(ISNUMBER(#REF!),IF(#REF!&lt;#REF!,1,""),"")</f>
        <v/>
      </c>
      <c r="BG180" s="176" t="str">
        <f>IF(ISNUMBER(#REF!),IF(#REF!&gt;#REF!,1,""),"")</f>
        <v/>
      </c>
      <c r="BH180" s="176">
        <f>IF(ISNUMBER(#REF!),"",1)</f>
        <v>1</v>
      </c>
      <c r="BI180" s="238" t="s">
        <v>1246</v>
      </c>
      <c r="BJ180" s="428"/>
    </row>
    <row r="181" spans="1:63" s="24" customFormat="1" ht="20.100000000000001" customHeight="1">
      <c r="A181" s="147">
        <v>175</v>
      </c>
      <c r="B181" s="150">
        <f t="shared" si="23"/>
        <v>8</v>
      </c>
      <c r="C181" s="99" t="s">
        <v>47</v>
      </c>
      <c r="D181" s="209" t="s">
        <v>663</v>
      </c>
      <c r="E181" s="163" t="s">
        <v>26</v>
      </c>
      <c r="F181" s="163" t="s">
        <v>447</v>
      </c>
      <c r="G181" s="163" t="s">
        <v>446</v>
      </c>
      <c r="H181" s="164">
        <v>27627</v>
      </c>
      <c r="I181" s="171">
        <v>1990</v>
      </c>
      <c r="J181" s="164">
        <v>24</v>
      </c>
      <c r="K181" s="164">
        <f t="shared" ref="K181:K212" si="24">SUM(L181:P181)</f>
        <v>413</v>
      </c>
      <c r="L181" s="165">
        <v>20</v>
      </c>
      <c r="M181" s="165">
        <v>319</v>
      </c>
      <c r="N181" s="165">
        <v>74</v>
      </c>
      <c r="O181" s="165"/>
      <c r="P181" s="165"/>
      <c r="Q181" s="166">
        <v>593</v>
      </c>
      <c r="R181" s="166">
        <v>593</v>
      </c>
      <c r="S181" s="166"/>
      <c r="T181" s="166"/>
      <c r="U181" s="165">
        <v>593</v>
      </c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79">
        <v>1.19</v>
      </c>
      <c r="AF181" s="179">
        <v>2.4</v>
      </c>
      <c r="AG181" s="170">
        <v>413</v>
      </c>
      <c r="AH181" s="170"/>
      <c r="AI181" s="221" t="s">
        <v>786</v>
      </c>
      <c r="AJ181" s="171"/>
      <c r="AK181" s="171"/>
      <c r="AL181" s="172">
        <v>41389</v>
      </c>
      <c r="AM181" s="172">
        <v>42850</v>
      </c>
      <c r="AN181" s="145"/>
      <c r="AO181" s="173">
        <v>44069</v>
      </c>
      <c r="AP181" s="181"/>
      <c r="AQ181" s="173">
        <v>44103</v>
      </c>
      <c r="AR181" s="239">
        <v>42870</v>
      </c>
      <c r="AS181" s="181">
        <v>42965</v>
      </c>
      <c r="AT181" s="181"/>
      <c r="AU181" s="181"/>
      <c r="AV181" s="181"/>
      <c r="AW181" s="181"/>
      <c r="AX181" s="181"/>
      <c r="AY181" s="181"/>
      <c r="AZ181" s="181"/>
      <c r="BA181" s="200" t="s">
        <v>990</v>
      </c>
      <c r="BB181" s="171"/>
      <c r="BC181" s="171"/>
      <c r="BD181" s="247" t="str">
        <f t="shared" si="21"/>
        <v>0년 9월</v>
      </c>
      <c r="BE181" s="175">
        <f t="shared" si="22"/>
        <v>43945</v>
      </c>
      <c r="BF181" s="176" t="str">
        <f>IF(ISNUMBER(#REF!),IF(#REF!&lt;#REF!,1,""),"")</f>
        <v/>
      </c>
      <c r="BG181" s="176" t="str">
        <f>IF(ISNUMBER(#REF!),IF(#REF!&gt;#REF!,1,""),"")</f>
        <v/>
      </c>
      <c r="BH181" s="176">
        <f>IF(ISNUMBER(#REF!),"",1)</f>
        <v>1</v>
      </c>
      <c r="BI181" s="238" t="s">
        <v>1543</v>
      </c>
      <c r="BJ181" s="428"/>
      <c r="BK181" s="22"/>
    </row>
    <row r="182" spans="1:63" s="24" customFormat="1" ht="20.100000000000001" customHeight="1">
      <c r="A182" s="147">
        <v>176</v>
      </c>
      <c r="B182" s="150">
        <f t="shared" si="23"/>
        <v>9</v>
      </c>
      <c r="C182" s="99" t="s">
        <v>47</v>
      </c>
      <c r="D182" s="202" t="s">
        <v>662</v>
      </c>
      <c r="E182" s="163" t="s">
        <v>26</v>
      </c>
      <c r="F182" s="163" t="s">
        <v>445</v>
      </c>
      <c r="G182" s="163" t="s">
        <v>444</v>
      </c>
      <c r="H182" s="164">
        <v>53500</v>
      </c>
      <c r="I182" s="171">
        <v>1987</v>
      </c>
      <c r="J182" s="164">
        <v>11</v>
      </c>
      <c r="K182" s="164">
        <f t="shared" si="24"/>
        <v>1020</v>
      </c>
      <c r="L182" s="165"/>
      <c r="M182" s="165">
        <v>240</v>
      </c>
      <c r="N182" s="165">
        <v>780</v>
      </c>
      <c r="O182" s="165"/>
      <c r="P182" s="165"/>
      <c r="Q182" s="166"/>
      <c r="R182" s="166"/>
      <c r="S182" s="166"/>
      <c r="T182" s="166"/>
      <c r="U182" s="165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79">
        <v>1.68</v>
      </c>
      <c r="AF182" s="179">
        <v>2.6</v>
      </c>
      <c r="AG182" s="170">
        <v>1020</v>
      </c>
      <c r="AH182" s="170"/>
      <c r="AI182" s="226"/>
      <c r="AJ182" s="171"/>
      <c r="AK182" s="171"/>
      <c r="AL182" s="172">
        <v>41389</v>
      </c>
      <c r="AM182" s="172">
        <v>42119</v>
      </c>
      <c r="AN182" s="173"/>
      <c r="AO182" s="173"/>
      <c r="AP182" s="181"/>
      <c r="AQ182" s="181"/>
      <c r="AR182" s="239"/>
      <c r="AS182" s="181"/>
      <c r="AT182" s="181"/>
      <c r="AU182" s="181"/>
      <c r="AV182" s="181"/>
      <c r="AW182" s="181"/>
      <c r="AX182" s="181"/>
      <c r="AY182" s="181"/>
      <c r="AZ182" s="181"/>
      <c r="BA182" s="200" t="s">
        <v>35</v>
      </c>
      <c r="BB182" s="171"/>
      <c r="BC182" s="171"/>
      <c r="BD182" s="247" t="str">
        <f t="shared" si="21"/>
        <v>8년 2월</v>
      </c>
      <c r="BE182" s="175">
        <f t="shared" si="22"/>
        <v>43214</v>
      </c>
      <c r="BF182" s="176" t="str">
        <f>IF(ISNUMBER(#REF!),IF(#REF!&lt;#REF!,1,""),"")</f>
        <v/>
      </c>
      <c r="BG182" s="176" t="str">
        <f>IF(ISNUMBER(#REF!),IF(#REF!&gt;#REF!,1,""),"")</f>
        <v/>
      </c>
      <c r="BH182" s="176">
        <f>IF(ISNUMBER(#REF!),"",1)</f>
        <v>1</v>
      </c>
      <c r="BI182" s="238" t="s">
        <v>1246</v>
      </c>
      <c r="BJ182" s="428"/>
    </row>
    <row r="183" spans="1:63" s="24" customFormat="1" ht="20.100000000000001" customHeight="1">
      <c r="A183" s="147">
        <v>177</v>
      </c>
      <c r="B183" s="150">
        <f t="shared" si="23"/>
        <v>10</v>
      </c>
      <c r="C183" s="99" t="s">
        <v>47</v>
      </c>
      <c r="D183" s="202" t="s">
        <v>662</v>
      </c>
      <c r="E183" s="163" t="s">
        <v>26</v>
      </c>
      <c r="F183" s="163" t="s">
        <v>443</v>
      </c>
      <c r="G183" s="163" t="s">
        <v>442</v>
      </c>
      <c r="H183" s="164">
        <v>53600</v>
      </c>
      <c r="I183" s="171">
        <v>1987</v>
      </c>
      <c r="J183" s="164">
        <v>10</v>
      </c>
      <c r="K183" s="164">
        <f t="shared" si="24"/>
        <v>1020</v>
      </c>
      <c r="L183" s="165"/>
      <c r="M183" s="165">
        <v>300</v>
      </c>
      <c r="N183" s="165">
        <v>720</v>
      </c>
      <c r="O183" s="165"/>
      <c r="P183" s="165"/>
      <c r="Q183" s="166"/>
      <c r="R183" s="166"/>
      <c r="S183" s="166"/>
      <c r="T183" s="166"/>
      <c r="U183" s="165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79">
        <v>1.78</v>
      </c>
      <c r="AF183" s="179">
        <v>2.6</v>
      </c>
      <c r="AG183" s="170">
        <v>1020</v>
      </c>
      <c r="AH183" s="170"/>
      <c r="AI183" s="226"/>
      <c r="AJ183" s="171"/>
      <c r="AK183" s="171"/>
      <c r="AL183" s="172">
        <v>41389</v>
      </c>
      <c r="AM183" s="172">
        <v>42119</v>
      </c>
      <c r="AN183" s="173"/>
      <c r="AO183" s="173"/>
      <c r="AP183" s="181"/>
      <c r="AQ183" s="181"/>
      <c r="AR183" s="239"/>
      <c r="AS183" s="181"/>
      <c r="AT183" s="181"/>
      <c r="AU183" s="181"/>
      <c r="AV183" s="181"/>
      <c r="AW183" s="181"/>
      <c r="AX183" s="181"/>
      <c r="AY183" s="181"/>
      <c r="AZ183" s="181"/>
      <c r="BA183" s="200" t="s">
        <v>35</v>
      </c>
      <c r="BB183" s="171"/>
      <c r="BC183" s="171"/>
      <c r="BD183" s="247" t="str">
        <f t="shared" si="21"/>
        <v>8년 2월</v>
      </c>
      <c r="BE183" s="175">
        <f t="shared" si="22"/>
        <v>43214</v>
      </c>
      <c r="BF183" s="176" t="str">
        <f>IF(ISNUMBER(#REF!),IF(#REF!&lt;#REF!,1,""),"")</f>
        <v/>
      </c>
      <c r="BG183" s="176" t="str">
        <f>IF(ISNUMBER(#REF!),IF(#REF!&gt;#REF!,1,""),"")</f>
        <v/>
      </c>
      <c r="BH183" s="176">
        <f>IF(ISNUMBER(#REF!),"",1)</f>
        <v>1</v>
      </c>
      <c r="BI183" s="238" t="s">
        <v>1246</v>
      </c>
      <c r="BJ183" s="428"/>
    </row>
    <row r="184" spans="1:63" s="24" customFormat="1" ht="20.100000000000001" customHeight="1">
      <c r="A184" s="147">
        <v>178</v>
      </c>
      <c r="B184" s="150">
        <f t="shared" si="23"/>
        <v>11</v>
      </c>
      <c r="C184" s="99" t="s">
        <v>47</v>
      </c>
      <c r="D184" s="202" t="s">
        <v>662</v>
      </c>
      <c r="E184" s="163" t="s">
        <v>26</v>
      </c>
      <c r="F184" s="163" t="s">
        <v>441</v>
      </c>
      <c r="G184" s="163" t="s">
        <v>440</v>
      </c>
      <c r="H184" s="164">
        <v>68400</v>
      </c>
      <c r="I184" s="171">
        <v>1986</v>
      </c>
      <c r="J184" s="164">
        <v>12</v>
      </c>
      <c r="K184" s="164">
        <f t="shared" si="24"/>
        <v>1320</v>
      </c>
      <c r="L184" s="165"/>
      <c r="M184" s="165">
        <v>240</v>
      </c>
      <c r="N184" s="165">
        <v>1080</v>
      </c>
      <c r="O184" s="165"/>
      <c r="P184" s="165"/>
      <c r="Q184" s="166"/>
      <c r="R184" s="166"/>
      <c r="S184" s="166"/>
      <c r="T184" s="166"/>
      <c r="U184" s="165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79">
        <v>1.77</v>
      </c>
      <c r="AF184" s="179">
        <v>2.6</v>
      </c>
      <c r="AG184" s="170">
        <v>1320</v>
      </c>
      <c r="AH184" s="170"/>
      <c r="AI184" s="226"/>
      <c r="AJ184" s="171"/>
      <c r="AK184" s="171"/>
      <c r="AL184" s="172">
        <v>41389</v>
      </c>
      <c r="AM184" s="172">
        <v>41389</v>
      </c>
      <c r="AN184" s="173"/>
      <c r="AO184" s="173"/>
      <c r="AP184" s="181"/>
      <c r="AQ184" s="181"/>
      <c r="AR184" s="239"/>
      <c r="AS184" s="181"/>
      <c r="AT184" s="181"/>
      <c r="AU184" s="181"/>
      <c r="AV184" s="181"/>
      <c r="AW184" s="181"/>
      <c r="AX184" s="181"/>
      <c r="AY184" s="181"/>
      <c r="AZ184" s="181"/>
      <c r="BA184" s="200" t="s">
        <v>35</v>
      </c>
      <c r="BB184" s="171"/>
      <c r="BC184" s="171"/>
      <c r="BD184" s="247" t="str">
        <f t="shared" si="21"/>
        <v>8년 2월</v>
      </c>
      <c r="BE184" s="175">
        <f t="shared" si="22"/>
        <v>42484</v>
      </c>
      <c r="BF184" s="176" t="str">
        <f>IF(ISNUMBER(#REF!),IF(#REF!&lt;#REF!,1,""),"")</f>
        <v/>
      </c>
      <c r="BG184" s="176" t="str">
        <f>IF(ISNUMBER(#REF!),IF(#REF!&gt;#REF!,1,""),"")</f>
        <v/>
      </c>
      <c r="BH184" s="176">
        <f>IF(ISNUMBER(#REF!),"",1)</f>
        <v>1</v>
      </c>
      <c r="BI184" s="238" t="s">
        <v>1246</v>
      </c>
      <c r="BJ184" s="428"/>
    </row>
    <row r="185" spans="1:63" s="24" customFormat="1" ht="20.100000000000001" customHeight="1">
      <c r="A185" s="147">
        <v>179</v>
      </c>
      <c r="B185" s="150">
        <f t="shared" si="23"/>
        <v>12</v>
      </c>
      <c r="C185" s="99" t="s">
        <v>47</v>
      </c>
      <c r="D185" s="209" t="s">
        <v>663</v>
      </c>
      <c r="E185" s="163" t="s">
        <v>26</v>
      </c>
      <c r="F185" s="163" t="s">
        <v>439</v>
      </c>
      <c r="G185" s="163" t="s">
        <v>438</v>
      </c>
      <c r="H185" s="164">
        <v>46908.6</v>
      </c>
      <c r="I185" s="171" t="s">
        <v>437</v>
      </c>
      <c r="J185" s="164">
        <v>41</v>
      </c>
      <c r="K185" s="164">
        <f t="shared" si="24"/>
        <v>735</v>
      </c>
      <c r="L185" s="165">
        <v>54</v>
      </c>
      <c r="M185" s="165">
        <v>579</v>
      </c>
      <c r="N185" s="165">
        <v>102</v>
      </c>
      <c r="O185" s="165"/>
      <c r="P185" s="165"/>
      <c r="Q185" s="166">
        <v>989</v>
      </c>
      <c r="R185" s="166">
        <v>989</v>
      </c>
      <c r="S185" s="166"/>
      <c r="T185" s="166"/>
      <c r="U185" s="165">
        <v>989</v>
      </c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79">
        <v>1.18</v>
      </c>
      <c r="AF185" s="179">
        <v>2.4</v>
      </c>
      <c r="AG185" s="170">
        <v>735</v>
      </c>
      <c r="AH185" s="170"/>
      <c r="AI185" s="221" t="s">
        <v>786</v>
      </c>
      <c r="AJ185" s="171"/>
      <c r="AK185" s="171"/>
      <c r="AL185" s="172">
        <v>41389</v>
      </c>
      <c r="AM185" s="172">
        <v>42850</v>
      </c>
      <c r="AN185" s="145"/>
      <c r="AO185" s="173">
        <v>44069</v>
      </c>
      <c r="AP185" s="181"/>
      <c r="AQ185" s="174">
        <v>44103</v>
      </c>
      <c r="AR185" s="239">
        <v>42873</v>
      </c>
      <c r="AS185" s="174">
        <v>42965</v>
      </c>
      <c r="AT185" s="174"/>
      <c r="AU185" s="174"/>
      <c r="AV185" s="174"/>
      <c r="AW185" s="174"/>
      <c r="AX185" s="174"/>
      <c r="AY185" s="174"/>
      <c r="AZ185" s="174"/>
      <c r="BA185" s="187" t="s">
        <v>990</v>
      </c>
      <c r="BB185" s="171"/>
      <c r="BC185" s="171"/>
      <c r="BD185" s="247" t="str">
        <f t="shared" si="21"/>
        <v>0년 9월</v>
      </c>
      <c r="BE185" s="175">
        <f t="shared" si="22"/>
        <v>43945</v>
      </c>
      <c r="BF185" s="176" t="str">
        <f>IF(ISNUMBER(#REF!),IF(#REF!&lt;#REF!,1,""),"")</f>
        <v/>
      </c>
      <c r="BG185" s="176" t="str">
        <f>IF(ISNUMBER(#REF!),IF(#REF!&gt;#REF!,1,""),"")</f>
        <v/>
      </c>
      <c r="BH185" s="176">
        <f>IF(ISNUMBER(#REF!),"",1)</f>
        <v>1</v>
      </c>
      <c r="BI185" s="238" t="s">
        <v>1542</v>
      </c>
      <c r="BJ185" s="428"/>
    </row>
    <row r="186" spans="1:63" s="24" customFormat="1" ht="20.100000000000001" customHeight="1">
      <c r="A186" s="147">
        <v>180</v>
      </c>
      <c r="B186" s="150">
        <f t="shared" si="23"/>
        <v>13</v>
      </c>
      <c r="C186" s="99" t="s">
        <v>47</v>
      </c>
      <c r="D186" s="202" t="s">
        <v>662</v>
      </c>
      <c r="E186" s="163" t="s">
        <v>26</v>
      </c>
      <c r="F186" s="163" t="s">
        <v>774</v>
      </c>
      <c r="G186" s="163" t="s">
        <v>775</v>
      </c>
      <c r="H186" s="164">
        <v>29529</v>
      </c>
      <c r="I186" s="226">
        <v>1989</v>
      </c>
      <c r="J186" s="164">
        <v>14</v>
      </c>
      <c r="K186" s="164">
        <f t="shared" si="24"/>
        <v>540</v>
      </c>
      <c r="L186" s="165" t="s">
        <v>776</v>
      </c>
      <c r="M186" s="165"/>
      <c r="N186" s="165">
        <v>540</v>
      </c>
      <c r="O186" s="165"/>
      <c r="P186" s="165"/>
      <c r="Q186" s="166"/>
      <c r="R186" s="166"/>
      <c r="S186" s="166"/>
      <c r="T186" s="166"/>
      <c r="U186" s="165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79">
        <v>2.2999999999999998</v>
      </c>
      <c r="AF186" s="179">
        <v>2.6</v>
      </c>
      <c r="AG186" s="170">
        <v>540</v>
      </c>
      <c r="AH186" s="170"/>
      <c r="AI186" s="171"/>
      <c r="AJ186" s="171"/>
      <c r="AK186" s="171"/>
      <c r="AL186" s="172">
        <v>43082</v>
      </c>
      <c r="AM186" s="172">
        <v>44196</v>
      </c>
      <c r="AN186" s="173"/>
      <c r="AO186" s="173"/>
      <c r="AP186" s="181"/>
      <c r="AQ186" s="174"/>
      <c r="AR186" s="159">
        <v>44153</v>
      </c>
      <c r="AS186" s="174"/>
      <c r="AT186" s="174"/>
      <c r="AU186" s="174"/>
      <c r="AV186" s="174"/>
      <c r="AW186" s="174"/>
      <c r="AX186" s="174"/>
      <c r="AY186" s="174"/>
      <c r="AZ186" s="174"/>
      <c r="BA186" s="187" t="s">
        <v>35</v>
      </c>
      <c r="BB186" s="171"/>
      <c r="BC186" s="171"/>
      <c r="BD186" s="247" t="str">
        <f t="shared" si="21"/>
        <v>3년 6월</v>
      </c>
      <c r="BE186" s="175">
        <f t="shared" si="22"/>
        <v>45291</v>
      </c>
      <c r="BF186" s="176" t="str">
        <f>IF(ISNUMBER(#REF!),IF(#REF!&lt;#REF!,1,""),"")</f>
        <v/>
      </c>
      <c r="BG186" s="176" t="str">
        <f>IF(ISNUMBER(#REF!),IF(#REF!&gt;#REF!,1,""),"")</f>
        <v/>
      </c>
      <c r="BH186" s="176">
        <f>IF(ISNUMBER(#REF!),"",1)</f>
        <v>1</v>
      </c>
      <c r="BI186" s="238" t="s">
        <v>1246</v>
      </c>
      <c r="BJ186" s="428" t="s">
        <v>792</v>
      </c>
    </row>
    <row r="187" spans="1:63" s="24" customFormat="1" ht="20.100000000000001" customHeight="1">
      <c r="A187" s="147">
        <v>181</v>
      </c>
      <c r="B187" s="150">
        <f t="shared" si="23"/>
        <v>14</v>
      </c>
      <c r="C187" s="99" t="s">
        <v>47</v>
      </c>
      <c r="D187" s="202" t="s">
        <v>662</v>
      </c>
      <c r="E187" s="163" t="s">
        <v>26</v>
      </c>
      <c r="F187" s="163" t="s">
        <v>777</v>
      </c>
      <c r="G187" s="163" t="s">
        <v>778</v>
      </c>
      <c r="H187" s="164">
        <v>46318</v>
      </c>
      <c r="I187" s="226">
        <v>1989</v>
      </c>
      <c r="J187" s="164">
        <v>23</v>
      </c>
      <c r="K187" s="164">
        <f t="shared" si="24"/>
        <v>790</v>
      </c>
      <c r="L187" s="165" t="s">
        <v>776</v>
      </c>
      <c r="M187" s="165"/>
      <c r="N187" s="165">
        <v>790</v>
      </c>
      <c r="O187" s="165"/>
      <c r="P187" s="165"/>
      <c r="Q187" s="166"/>
      <c r="R187" s="166"/>
      <c r="S187" s="166"/>
      <c r="T187" s="166"/>
      <c r="U187" s="165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79">
        <v>2.2999999999999998</v>
      </c>
      <c r="AF187" s="179">
        <v>2.6</v>
      </c>
      <c r="AG187" s="170">
        <v>790</v>
      </c>
      <c r="AH187" s="170"/>
      <c r="AI187" s="171"/>
      <c r="AJ187" s="171"/>
      <c r="AK187" s="171"/>
      <c r="AL187" s="172">
        <v>43082</v>
      </c>
      <c r="AM187" s="172">
        <v>44196</v>
      </c>
      <c r="AN187" s="173"/>
      <c r="AO187" s="173"/>
      <c r="AP187" s="181"/>
      <c r="AQ187" s="174"/>
      <c r="AR187" s="159">
        <v>44154</v>
      </c>
      <c r="AS187" s="174"/>
      <c r="AT187" s="174"/>
      <c r="AU187" s="174"/>
      <c r="AV187" s="174"/>
      <c r="AW187" s="174"/>
      <c r="AX187" s="174"/>
      <c r="AY187" s="174"/>
      <c r="AZ187" s="174"/>
      <c r="BA187" s="187" t="s">
        <v>35</v>
      </c>
      <c r="BB187" s="171"/>
      <c r="BC187" s="171"/>
      <c r="BD187" s="247" t="str">
        <f t="shared" si="21"/>
        <v>3년 6월</v>
      </c>
      <c r="BE187" s="175">
        <f t="shared" si="22"/>
        <v>45291</v>
      </c>
      <c r="BF187" s="176" t="str">
        <f>IF(ISNUMBER(#REF!),IF(#REF!&lt;#REF!,1,""),"")</f>
        <v/>
      </c>
      <c r="BG187" s="176" t="str">
        <f>IF(ISNUMBER(#REF!),IF(#REF!&gt;#REF!,1,""),"")</f>
        <v/>
      </c>
      <c r="BH187" s="176">
        <f>IF(ISNUMBER(#REF!),"",1)</f>
        <v>1</v>
      </c>
      <c r="BI187" s="238" t="s">
        <v>1246</v>
      </c>
      <c r="BJ187" s="428" t="s">
        <v>792</v>
      </c>
    </row>
    <row r="188" spans="1:63" s="24" customFormat="1" ht="20.100000000000001" customHeight="1">
      <c r="A188" s="147">
        <v>182</v>
      </c>
      <c r="B188" s="150">
        <f t="shared" si="23"/>
        <v>15</v>
      </c>
      <c r="C188" s="99" t="s">
        <v>47</v>
      </c>
      <c r="D188" s="202" t="s">
        <v>662</v>
      </c>
      <c r="E188" s="163" t="s">
        <v>26</v>
      </c>
      <c r="F188" s="163" t="s">
        <v>779</v>
      </c>
      <c r="G188" s="163" t="s">
        <v>780</v>
      </c>
      <c r="H188" s="164">
        <v>22046</v>
      </c>
      <c r="I188" s="226">
        <v>1989</v>
      </c>
      <c r="J188" s="164">
        <v>13</v>
      </c>
      <c r="K188" s="164">
        <f t="shared" si="24"/>
        <v>570</v>
      </c>
      <c r="L188" s="165" t="s">
        <v>776</v>
      </c>
      <c r="M188" s="165"/>
      <c r="N188" s="165">
        <v>570</v>
      </c>
      <c r="O188" s="165"/>
      <c r="P188" s="165"/>
      <c r="Q188" s="166"/>
      <c r="R188" s="166"/>
      <c r="S188" s="166"/>
      <c r="T188" s="166"/>
      <c r="U188" s="165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79">
        <v>2.2999999999999998</v>
      </c>
      <c r="AF188" s="179">
        <v>2.6</v>
      </c>
      <c r="AG188" s="170">
        <v>570</v>
      </c>
      <c r="AH188" s="170"/>
      <c r="AI188" s="171"/>
      <c r="AJ188" s="171"/>
      <c r="AK188" s="171"/>
      <c r="AL188" s="172">
        <v>43082</v>
      </c>
      <c r="AM188" s="172">
        <v>44196</v>
      </c>
      <c r="AN188" s="173"/>
      <c r="AO188" s="173"/>
      <c r="AP188" s="181"/>
      <c r="AQ188" s="174"/>
      <c r="AR188" s="159">
        <v>44160</v>
      </c>
      <c r="AS188" s="174"/>
      <c r="AT188" s="174"/>
      <c r="AU188" s="174"/>
      <c r="AV188" s="174"/>
      <c r="AW188" s="174"/>
      <c r="AX188" s="174"/>
      <c r="AY188" s="174"/>
      <c r="AZ188" s="174"/>
      <c r="BA188" s="187" t="s">
        <v>35</v>
      </c>
      <c r="BB188" s="171"/>
      <c r="BC188" s="171"/>
      <c r="BD188" s="247" t="str">
        <f t="shared" si="21"/>
        <v>3년 6월</v>
      </c>
      <c r="BE188" s="175">
        <f t="shared" si="22"/>
        <v>45291</v>
      </c>
      <c r="BF188" s="176" t="str">
        <f>IF(ISNUMBER(#REF!),IF(#REF!&lt;#REF!,1,""),"")</f>
        <v/>
      </c>
      <c r="BG188" s="176" t="str">
        <f>IF(ISNUMBER(#REF!),IF(#REF!&gt;#REF!,1,""),"")</f>
        <v/>
      </c>
      <c r="BH188" s="176">
        <f>IF(ISNUMBER(#REF!),"",1)</f>
        <v>1</v>
      </c>
      <c r="BI188" s="238" t="s">
        <v>1246</v>
      </c>
      <c r="BJ188" s="428" t="s">
        <v>792</v>
      </c>
    </row>
    <row r="189" spans="1:63" s="24" customFormat="1" ht="20.100000000000001" customHeight="1">
      <c r="A189" s="147">
        <v>183</v>
      </c>
      <c r="B189" s="150">
        <f t="shared" si="23"/>
        <v>16</v>
      </c>
      <c r="C189" s="99" t="s">
        <v>47</v>
      </c>
      <c r="D189" s="202" t="s">
        <v>662</v>
      </c>
      <c r="E189" s="163" t="s">
        <v>26</v>
      </c>
      <c r="F189" s="163" t="s">
        <v>781</v>
      </c>
      <c r="G189" s="163" t="s">
        <v>782</v>
      </c>
      <c r="H189" s="164">
        <v>49553</v>
      </c>
      <c r="I189" s="226">
        <v>1989</v>
      </c>
      <c r="J189" s="164">
        <v>38</v>
      </c>
      <c r="K189" s="164">
        <f t="shared" si="24"/>
        <v>1070</v>
      </c>
      <c r="L189" s="165" t="s">
        <v>776</v>
      </c>
      <c r="M189" s="165"/>
      <c r="N189" s="165">
        <v>1070</v>
      </c>
      <c r="O189" s="165"/>
      <c r="P189" s="165"/>
      <c r="Q189" s="166"/>
      <c r="R189" s="166"/>
      <c r="S189" s="166"/>
      <c r="T189" s="166"/>
      <c r="U189" s="165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79">
        <v>2.2999999999999998</v>
      </c>
      <c r="AF189" s="179">
        <v>2.6</v>
      </c>
      <c r="AG189" s="170">
        <v>1070</v>
      </c>
      <c r="AH189" s="170"/>
      <c r="AI189" s="171"/>
      <c r="AJ189" s="171"/>
      <c r="AK189" s="171"/>
      <c r="AL189" s="172">
        <v>43082</v>
      </c>
      <c r="AM189" s="172">
        <v>44196</v>
      </c>
      <c r="AN189" s="173"/>
      <c r="AO189" s="173"/>
      <c r="AP189" s="181"/>
      <c r="AQ189" s="174"/>
      <c r="AR189" s="159">
        <v>44161</v>
      </c>
      <c r="AS189" s="174"/>
      <c r="AT189" s="174"/>
      <c r="AU189" s="174"/>
      <c r="AV189" s="174"/>
      <c r="AW189" s="174"/>
      <c r="AX189" s="174"/>
      <c r="AY189" s="174"/>
      <c r="AZ189" s="174"/>
      <c r="BA189" s="187" t="s">
        <v>35</v>
      </c>
      <c r="BB189" s="171"/>
      <c r="BC189" s="171"/>
      <c r="BD189" s="247" t="str">
        <f t="shared" si="21"/>
        <v>3년 6월</v>
      </c>
      <c r="BE189" s="175">
        <f t="shared" si="22"/>
        <v>45291</v>
      </c>
      <c r="BF189" s="176" t="str">
        <f>IF(ISNUMBER(#REF!),IF(#REF!&lt;#REF!,1,""),"")</f>
        <v/>
      </c>
      <c r="BG189" s="176" t="str">
        <f>IF(ISNUMBER(#REF!),IF(#REF!&gt;#REF!,1,""),"")</f>
        <v/>
      </c>
      <c r="BH189" s="176">
        <f>IF(ISNUMBER(#REF!),"",1)</f>
        <v>1</v>
      </c>
      <c r="BI189" s="238" t="s">
        <v>1246</v>
      </c>
      <c r="BJ189" s="428" t="s">
        <v>792</v>
      </c>
    </row>
    <row r="190" spans="1:63" s="24" customFormat="1" ht="20.100000000000001" customHeight="1">
      <c r="A190" s="147">
        <v>184</v>
      </c>
      <c r="B190" s="150">
        <f t="shared" si="23"/>
        <v>17</v>
      </c>
      <c r="C190" s="99" t="s">
        <v>47</v>
      </c>
      <c r="D190" s="209" t="s">
        <v>663</v>
      </c>
      <c r="E190" s="163" t="s">
        <v>26</v>
      </c>
      <c r="F190" s="163" t="s">
        <v>783</v>
      </c>
      <c r="G190" s="163" t="s">
        <v>784</v>
      </c>
      <c r="H190" s="164">
        <v>57800</v>
      </c>
      <c r="I190" s="171" t="s">
        <v>785</v>
      </c>
      <c r="J190" s="164">
        <v>45</v>
      </c>
      <c r="K190" s="164">
        <f t="shared" si="24"/>
        <v>898</v>
      </c>
      <c r="L190" s="165">
        <v>288</v>
      </c>
      <c r="M190" s="165">
        <v>513</v>
      </c>
      <c r="N190" s="165">
        <v>49</v>
      </c>
      <c r="O190" s="165"/>
      <c r="P190" s="165">
        <v>48</v>
      </c>
      <c r="Q190" s="166">
        <v>1112</v>
      </c>
      <c r="R190" s="166">
        <v>1112</v>
      </c>
      <c r="S190" s="166"/>
      <c r="T190" s="166"/>
      <c r="U190" s="165">
        <v>1112</v>
      </c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79">
        <v>1.19</v>
      </c>
      <c r="AF190" s="179">
        <v>2.4</v>
      </c>
      <c r="AG190" s="170">
        <v>856</v>
      </c>
      <c r="AH190" s="170"/>
      <c r="AI190" s="163" t="s">
        <v>786</v>
      </c>
      <c r="AJ190" s="171"/>
      <c r="AK190" s="171"/>
      <c r="AL190" s="172">
        <v>41389</v>
      </c>
      <c r="AM190" s="172"/>
      <c r="AN190" s="173">
        <v>43063</v>
      </c>
      <c r="AO190" s="173">
        <v>43063</v>
      </c>
      <c r="AP190" s="181"/>
      <c r="AQ190" s="174">
        <v>43220</v>
      </c>
      <c r="AR190" s="174">
        <v>42069</v>
      </c>
      <c r="AS190" s="174">
        <v>42173</v>
      </c>
      <c r="AT190" s="174"/>
      <c r="AU190" s="174"/>
      <c r="AV190" s="174"/>
      <c r="AW190" s="174"/>
      <c r="AX190" s="174"/>
      <c r="AY190" s="174"/>
      <c r="AZ190" s="174"/>
      <c r="BA190" s="187" t="s">
        <v>990</v>
      </c>
      <c r="BB190" s="171"/>
      <c r="BC190" s="171"/>
      <c r="BD190" s="247" t="str">
        <f t="shared" si="21"/>
        <v>3년 2월</v>
      </c>
      <c r="BE190" s="175">
        <f>IF(OR(AO190&gt;AQ190,AN190=""),"(구)추진위",IF(AN190&lt;DATE(2012,2,1),DATE(2020,3,2),AQ190+365*2))</f>
        <v>43950</v>
      </c>
      <c r="BF190" s="176" t="str">
        <f>IF(ISNUMBER(#REF!),IF(#REF!&lt;#REF!,1,""),"")</f>
        <v/>
      </c>
      <c r="BG190" s="176" t="str">
        <f>IF(ISNUMBER(#REF!),IF(#REF!&gt;#REF!,1,""),"")</f>
        <v/>
      </c>
      <c r="BH190" s="176">
        <f>IF(ISNUMBER(#REF!),"",1)</f>
        <v>1</v>
      </c>
      <c r="BI190" s="238" t="s">
        <v>1248</v>
      </c>
      <c r="BJ190" s="428"/>
    </row>
    <row r="191" spans="1:63" s="24" customFormat="1" ht="20.100000000000001" customHeight="1">
      <c r="A191" s="147">
        <v>185</v>
      </c>
      <c r="B191" s="150">
        <f t="shared" si="23"/>
        <v>18</v>
      </c>
      <c r="C191" s="99" t="s">
        <v>47</v>
      </c>
      <c r="D191" s="210" t="s">
        <v>337</v>
      </c>
      <c r="E191" s="113" t="s">
        <v>26</v>
      </c>
      <c r="F191" s="113" t="s">
        <v>108</v>
      </c>
      <c r="G191" s="113" t="s">
        <v>109</v>
      </c>
      <c r="H191" s="121">
        <v>22865</v>
      </c>
      <c r="I191" s="116" t="s">
        <v>110</v>
      </c>
      <c r="J191" s="121">
        <v>68</v>
      </c>
      <c r="K191" s="121">
        <f t="shared" si="24"/>
        <v>299</v>
      </c>
      <c r="L191" s="121"/>
      <c r="M191" s="121">
        <v>299</v>
      </c>
      <c r="N191" s="121"/>
      <c r="O191" s="121"/>
      <c r="P191" s="121"/>
      <c r="Q191" s="166">
        <f>SUM(R191:T191)</f>
        <v>378</v>
      </c>
      <c r="R191" s="166">
        <v>378</v>
      </c>
      <c r="S191" s="166"/>
      <c r="T191" s="166"/>
      <c r="U191" s="121">
        <f>SUM(V191:Z191)</f>
        <v>378</v>
      </c>
      <c r="V191" s="121"/>
      <c r="W191" s="121"/>
      <c r="X191" s="121">
        <v>378</v>
      </c>
      <c r="Y191" s="121"/>
      <c r="Z191" s="121"/>
      <c r="AA191" s="121"/>
      <c r="AB191" s="121"/>
      <c r="AC191" s="121"/>
      <c r="AD191" s="121"/>
      <c r="AE191" s="102">
        <v>1.19</v>
      </c>
      <c r="AF191" s="102">
        <v>2.6</v>
      </c>
      <c r="AG191" s="104">
        <v>230</v>
      </c>
      <c r="AH191" s="104"/>
      <c r="AI191" s="146" t="s">
        <v>770</v>
      </c>
      <c r="AJ191" s="116">
        <v>2009</v>
      </c>
      <c r="AK191" s="116"/>
      <c r="AL191" s="111">
        <v>38975</v>
      </c>
      <c r="AM191" s="111" t="s">
        <v>605</v>
      </c>
      <c r="AN191" s="107">
        <v>40823</v>
      </c>
      <c r="AO191" s="107">
        <v>40984</v>
      </c>
      <c r="AP191" s="107"/>
      <c r="AQ191" s="107">
        <v>39958</v>
      </c>
      <c r="AR191" s="107"/>
      <c r="AS191" s="107"/>
      <c r="AT191" s="145">
        <v>44267</v>
      </c>
      <c r="AU191" s="107"/>
      <c r="AV191" s="107"/>
      <c r="AW191" s="107"/>
      <c r="AX191" s="107"/>
      <c r="AY191" s="107"/>
      <c r="AZ191" s="107"/>
      <c r="BA191" s="146" t="s">
        <v>1250</v>
      </c>
      <c r="BB191" s="116"/>
      <c r="BC191" s="116"/>
      <c r="BD191" s="247" t="s">
        <v>1547</v>
      </c>
      <c r="BE191" s="175">
        <f>IF(OR(AN191&gt;DATE(2012,2,1),AN191=""),"(구)추진위",IF(AN191&lt;DATE(2012,2,1),DATE(2020,3,2),AQ191+365*2))</f>
        <v>43892</v>
      </c>
      <c r="BF191" s="176" t="str">
        <f>IF(ISNUMBER(#REF!),IF(#REF!&lt;#REF!,1,""),"")</f>
        <v/>
      </c>
      <c r="BG191" s="176" t="str">
        <f>IF(ISNUMBER(#REF!),IF(#REF!&gt;#REF!,1,""),"")</f>
        <v/>
      </c>
      <c r="BH191" s="176">
        <f>IF(ISNUMBER(#REF!),"",1)</f>
        <v>1</v>
      </c>
      <c r="BI191" s="113" t="s">
        <v>793</v>
      </c>
      <c r="BJ191" s="272"/>
    </row>
    <row r="192" spans="1:63" s="24" customFormat="1" ht="20.100000000000001" customHeight="1">
      <c r="A192" s="147">
        <v>186</v>
      </c>
      <c r="B192" s="150">
        <f t="shared" si="23"/>
        <v>19</v>
      </c>
      <c r="C192" s="99" t="s">
        <v>47</v>
      </c>
      <c r="D192" s="209" t="s">
        <v>663</v>
      </c>
      <c r="E192" s="163" t="s">
        <v>26</v>
      </c>
      <c r="F192" s="163" t="s">
        <v>54</v>
      </c>
      <c r="G192" s="163" t="s">
        <v>55</v>
      </c>
      <c r="H192" s="190">
        <v>41191.199999999997</v>
      </c>
      <c r="I192" s="198">
        <v>1986</v>
      </c>
      <c r="J192" s="190">
        <v>17</v>
      </c>
      <c r="K192" s="164">
        <f t="shared" si="24"/>
        <v>590</v>
      </c>
      <c r="L192" s="190">
        <v>284</v>
      </c>
      <c r="M192" s="190">
        <v>306</v>
      </c>
      <c r="N192" s="190"/>
      <c r="O192" s="190"/>
      <c r="P192" s="190"/>
      <c r="Q192" s="166">
        <f>SUM(R192:T192)</f>
        <v>1060</v>
      </c>
      <c r="R192" s="166">
        <v>1060</v>
      </c>
      <c r="S192" s="166"/>
      <c r="T192" s="166"/>
      <c r="U192" s="165">
        <f>SUM(V192:Z192)</f>
        <v>1060</v>
      </c>
      <c r="V192" s="165"/>
      <c r="W192" s="165">
        <v>876</v>
      </c>
      <c r="X192" s="165">
        <v>184</v>
      </c>
      <c r="Y192" s="165"/>
      <c r="Z192" s="165"/>
      <c r="AA192" s="164"/>
      <c r="AB192" s="165"/>
      <c r="AC192" s="165"/>
      <c r="AD192" s="165"/>
      <c r="AE192" s="196">
        <v>0.87</v>
      </c>
      <c r="AF192" s="196">
        <v>2.6</v>
      </c>
      <c r="AG192" s="169">
        <v>572</v>
      </c>
      <c r="AH192" s="169"/>
      <c r="AI192" s="163" t="s">
        <v>786</v>
      </c>
      <c r="AJ192" s="171">
        <v>2013</v>
      </c>
      <c r="AK192" s="171"/>
      <c r="AL192" s="172">
        <v>41389</v>
      </c>
      <c r="AM192" s="172">
        <v>41389</v>
      </c>
      <c r="AN192" s="181">
        <v>41932</v>
      </c>
      <c r="AO192" s="174">
        <v>42244</v>
      </c>
      <c r="AP192" s="181"/>
      <c r="AQ192" s="174">
        <v>42339</v>
      </c>
      <c r="AR192" s="174">
        <v>41596</v>
      </c>
      <c r="AS192" s="174">
        <v>41690</v>
      </c>
      <c r="AT192" s="174"/>
      <c r="AU192" s="174"/>
      <c r="AV192" s="174"/>
      <c r="AW192" s="174"/>
      <c r="AX192" s="174"/>
      <c r="AY192" s="174"/>
      <c r="AZ192" s="174"/>
      <c r="BA192" s="187" t="s">
        <v>990</v>
      </c>
      <c r="BB192" s="171"/>
      <c r="BC192" s="171"/>
      <c r="BD192" s="247" t="str">
        <f>DATEDIF(MAX(AL192,AO192,AQ192,AT192:AW192,AY192:AZ192),$BF$2,"y")&amp;"년 "&amp;DATEDIF(MAX(AL192,AO192,AQ192,AT192:AW192,AY192:AZ192),$BF$2,"ym")&amp;"월"</f>
        <v>5년 6월</v>
      </c>
      <c r="BE192" s="175">
        <f>IF(OR(AO192&gt;AQ192,AN192=""),"(구)추진위",IF(AN192&lt;DATE(2012,2,1),DATE(2020,3,2),AQ192+365*2))</f>
        <v>43069</v>
      </c>
      <c r="BF192" s="176" t="str">
        <f>IF(ISNUMBER(#REF!),IF(#REF!&lt;#REF!,1,""),"")</f>
        <v/>
      </c>
      <c r="BG192" s="176" t="str">
        <f>IF(ISNUMBER(#REF!),IF(#REF!&gt;#REF!,1,""),"")</f>
        <v/>
      </c>
      <c r="BH192" s="176">
        <f>IF(ISNUMBER(#REF!),"",1)</f>
        <v>1</v>
      </c>
      <c r="BI192" s="238" t="s">
        <v>1248</v>
      </c>
      <c r="BJ192" s="428"/>
    </row>
    <row r="193" spans="1:63" s="24" customFormat="1" ht="20.100000000000001" customHeight="1">
      <c r="A193" s="147">
        <v>187</v>
      </c>
      <c r="B193" s="150">
        <f t="shared" si="23"/>
        <v>20</v>
      </c>
      <c r="C193" s="99" t="s">
        <v>47</v>
      </c>
      <c r="D193" s="210" t="s">
        <v>337</v>
      </c>
      <c r="E193" s="163" t="s">
        <v>26</v>
      </c>
      <c r="F193" s="163" t="s">
        <v>50</v>
      </c>
      <c r="G193" s="163" t="s">
        <v>51</v>
      </c>
      <c r="H193" s="190">
        <v>35747.9</v>
      </c>
      <c r="I193" s="198">
        <v>1986</v>
      </c>
      <c r="J193" s="190">
        <v>16</v>
      </c>
      <c r="K193" s="164">
        <f t="shared" si="24"/>
        <v>570</v>
      </c>
      <c r="L193" s="190">
        <v>204</v>
      </c>
      <c r="M193" s="190">
        <v>366</v>
      </c>
      <c r="N193" s="190"/>
      <c r="O193" s="190"/>
      <c r="P193" s="190"/>
      <c r="Q193" s="166">
        <f>SUM(R193:T193)</f>
        <v>902</v>
      </c>
      <c r="R193" s="166">
        <v>902</v>
      </c>
      <c r="S193" s="166"/>
      <c r="T193" s="166"/>
      <c r="U193" s="165">
        <f>SUM(V193:Z193)</f>
        <v>902</v>
      </c>
      <c r="V193" s="165"/>
      <c r="W193" s="165">
        <v>638</v>
      </c>
      <c r="X193" s="165">
        <v>264</v>
      </c>
      <c r="Y193" s="165"/>
      <c r="Z193" s="165"/>
      <c r="AA193" s="164"/>
      <c r="AB193" s="165"/>
      <c r="AC193" s="165"/>
      <c r="AD193" s="165"/>
      <c r="AE193" s="196">
        <v>0.8</v>
      </c>
      <c r="AF193" s="196">
        <v>2.5</v>
      </c>
      <c r="AG193" s="169">
        <v>562</v>
      </c>
      <c r="AH193" s="169">
        <v>562</v>
      </c>
      <c r="AI193" s="163" t="s">
        <v>332</v>
      </c>
      <c r="AJ193" s="171">
        <v>2013</v>
      </c>
      <c r="AK193" s="171"/>
      <c r="AL193" s="172">
        <v>41389</v>
      </c>
      <c r="AM193" s="172">
        <v>41389</v>
      </c>
      <c r="AN193" s="181">
        <v>41932</v>
      </c>
      <c r="AO193" s="174">
        <v>42244</v>
      </c>
      <c r="AP193" s="181"/>
      <c r="AQ193" s="174">
        <v>42348</v>
      </c>
      <c r="AR193" s="174">
        <v>41596</v>
      </c>
      <c r="AS193" s="174">
        <v>41690</v>
      </c>
      <c r="AT193" s="174">
        <v>42977</v>
      </c>
      <c r="AU193" s="174"/>
      <c r="AV193" s="174"/>
      <c r="AW193" s="174"/>
      <c r="AX193" s="174"/>
      <c r="AY193" s="174"/>
      <c r="AZ193" s="174"/>
      <c r="BA193" s="187" t="s">
        <v>975</v>
      </c>
      <c r="BB193" s="171"/>
      <c r="BC193" s="171"/>
      <c r="BD193" s="247" t="str">
        <f>DATEDIF(MAX(AL193,AO193,AQ193,AT193:AW193,AY193:AZ193),$BF$2,"y")&amp;"년 "&amp;DATEDIF(MAX(AL193,AO193,AQ193,AT193:AW193,AY193:AZ193),$BF$2,"ym")&amp;"월"</f>
        <v>3년 10월</v>
      </c>
      <c r="BE193" s="175">
        <f>IF(AN193&lt;DATE(2012,2,1),"제외",AT193+(365*3))</f>
        <v>44072</v>
      </c>
      <c r="BF193" s="176" t="str">
        <f>IF(ISNUMBER(#REF!),IF(#REF!&lt;#REF!,1,""),"")</f>
        <v/>
      </c>
      <c r="BG193" s="176" t="str">
        <f>IF(ISNUMBER(#REF!),IF(#REF!&gt;#REF!,1,""),"")</f>
        <v/>
      </c>
      <c r="BH193" s="176">
        <f>IF(ISNUMBER(#REF!),"",1)</f>
        <v>1</v>
      </c>
      <c r="BI193" s="238" t="s">
        <v>1543</v>
      </c>
      <c r="BJ193" s="428"/>
    </row>
    <row r="194" spans="1:63" s="24" customFormat="1" ht="20.100000000000001" customHeight="1">
      <c r="A194" s="147">
        <v>188</v>
      </c>
      <c r="B194" s="150">
        <f t="shared" si="23"/>
        <v>21</v>
      </c>
      <c r="C194" s="99" t="s">
        <v>47</v>
      </c>
      <c r="D194" s="244" t="s">
        <v>614</v>
      </c>
      <c r="E194" s="163" t="s">
        <v>26</v>
      </c>
      <c r="F194" s="163" t="s">
        <v>52</v>
      </c>
      <c r="G194" s="163" t="s">
        <v>53</v>
      </c>
      <c r="H194" s="190">
        <v>42749.8</v>
      </c>
      <c r="I194" s="198">
        <v>1986</v>
      </c>
      <c r="J194" s="190">
        <v>21</v>
      </c>
      <c r="K194" s="164">
        <f t="shared" si="24"/>
        <v>538</v>
      </c>
      <c r="L194" s="190"/>
      <c r="M194" s="190">
        <v>348</v>
      </c>
      <c r="N194" s="190">
        <v>190</v>
      </c>
      <c r="O194" s="190"/>
      <c r="P194" s="190"/>
      <c r="Q194" s="166">
        <f>SUM(R194:T194)</f>
        <v>1014</v>
      </c>
      <c r="R194" s="166">
        <v>1014</v>
      </c>
      <c r="S194" s="166"/>
      <c r="T194" s="166"/>
      <c r="U194" s="165">
        <f>SUM(V194:Z194)</f>
        <v>1014</v>
      </c>
      <c r="V194" s="165"/>
      <c r="W194" s="165">
        <v>650</v>
      </c>
      <c r="X194" s="165">
        <v>329</v>
      </c>
      <c r="Y194" s="165">
        <v>35</v>
      </c>
      <c r="Z194" s="165"/>
      <c r="AA194" s="164"/>
      <c r="AB194" s="165"/>
      <c r="AC194" s="165"/>
      <c r="AD194" s="165"/>
      <c r="AE194" s="196">
        <v>0.77</v>
      </c>
      <c r="AF194" s="196">
        <v>2.5</v>
      </c>
      <c r="AG194" s="169">
        <v>537</v>
      </c>
      <c r="AH194" s="169">
        <v>530</v>
      </c>
      <c r="AI194" s="163" t="s">
        <v>332</v>
      </c>
      <c r="AJ194" s="171">
        <v>2013</v>
      </c>
      <c r="AK194" s="171"/>
      <c r="AL194" s="172">
        <v>41389</v>
      </c>
      <c r="AM194" s="172">
        <v>41389</v>
      </c>
      <c r="AN194" s="181">
        <v>41932</v>
      </c>
      <c r="AO194" s="174">
        <v>42244</v>
      </c>
      <c r="AP194" s="181"/>
      <c r="AQ194" s="174">
        <v>42579</v>
      </c>
      <c r="AR194" s="174">
        <v>41596</v>
      </c>
      <c r="AS194" s="174">
        <v>41690</v>
      </c>
      <c r="AT194" s="174">
        <v>42863</v>
      </c>
      <c r="AU194" s="174">
        <v>44082</v>
      </c>
      <c r="AV194" s="174"/>
      <c r="AW194" s="174"/>
      <c r="AX194" s="174"/>
      <c r="AY194" s="174"/>
      <c r="AZ194" s="174"/>
      <c r="BA194" s="443" t="s">
        <v>983</v>
      </c>
      <c r="BB194" s="171"/>
      <c r="BC194" s="171"/>
      <c r="BD194" s="247" t="s">
        <v>1546</v>
      </c>
      <c r="BE194" s="175">
        <f>IF(AN194&lt;DATE(2012,2,1),"제외",AT194+(365*3))</f>
        <v>43958</v>
      </c>
      <c r="BF194" s="176" t="str">
        <f>IF(ISNUMBER(#REF!),IF(#REF!&lt;#REF!,1,""),"")</f>
        <v/>
      </c>
      <c r="BG194" s="176" t="str">
        <f>IF(ISNUMBER(#REF!),IF(#REF!&gt;#REF!,1,""),"")</f>
        <v/>
      </c>
      <c r="BH194" s="176">
        <f>IF(ISNUMBER(#REF!),"",1)</f>
        <v>1</v>
      </c>
      <c r="BI194" s="238" t="s">
        <v>1543</v>
      </c>
      <c r="BJ194" s="428"/>
    </row>
    <row r="195" spans="1:63" s="24" customFormat="1" ht="20.100000000000001" customHeight="1">
      <c r="A195" s="147">
        <v>189</v>
      </c>
      <c r="B195" s="150">
        <f t="shared" si="23"/>
        <v>22</v>
      </c>
      <c r="C195" s="99" t="s">
        <v>47</v>
      </c>
      <c r="D195" s="215" t="s">
        <v>615</v>
      </c>
      <c r="E195" s="163" t="s">
        <v>26</v>
      </c>
      <c r="F195" s="163" t="s">
        <v>58</v>
      </c>
      <c r="G195" s="163" t="s">
        <v>59</v>
      </c>
      <c r="H195" s="165">
        <v>20752.599999999999</v>
      </c>
      <c r="I195" s="180">
        <v>1990</v>
      </c>
      <c r="J195" s="165">
        <v>15</v>
      </c>
      <c r="K195" s="165">
        <f t="shared" si="24"/>
        <v>299</v>
      </c>
      <c r="L195" s="165"/>
      <c r="M195" s="165"/>
      <c r="N195" s="165">
        <v>287</v>
      </c>
      <c r="O195" s="165">
        <v>4</v>
      </c>
      <c r="P195" s="165">
        <v>8</v>
      </c>
      <c r="Q195" s="166">
        <f>SUM(R195:T195)</f>
        <v>446</v>
      </c>
      <c r="R195" s="166">
        <v>446</v>
      </c>
      <c r="S195" s="166"/>
      <c r="T195" s="166"/>
      <c r="U195" s="165">
        <f>SUM(V195:Z195)</f>
        <v>446</v>
      </c>
      <c r="V195" s="165"/>
      <c r="W195" s="165">
        <v>262</v>
      </c>
      <c r="X195" s="165">
        <v>184</v>
      </c>
      <c r="Y195" s="165"/>
      <c r="Z195" s="165"/>
      <c r="AA195" s="165"/>
      <c r="AB195" s="165"/>
      <c r="AC195" s="165"/>
      <c r="AD195" s="165"/>
      <c r="AE195" s="168">
        <v>1.68</v>
      </c>
      <c r="AF195" s="168">
        <v>2.2999999999999998</v>
      </c>
      <c r="AG195" s="169">
        <v>299</v>
      </c>
      <c r="AH195" s="144">
        <v>296</v>
      </c>
      <c r="AI195" s="163" t="s">
        <v>332</v>
      </c>
      <c r="AJ195" s="180">
        <v>2013</v>
      </c>
      <c r="AK195" s="180"/>
      <c r="AL195" s="185">
        <v>41389</v>
      </c>
      <c r="AM195" s="185">
        <v>41389</v>
      </c>
      <c r="AN195" s="173">
        <v>41932</v>
      </c>
      <c r="AO195" s="173">
        <v>42244</v>
      </c>
      <c r="AP195" s="173"/>
      <c r="AQ195" s="173">
        <v>42691</v>
      </c>
      <c r="AR195" s="173">
        <v>41596</v>
      </c>
      <c r="AS195" s="173">
        <v>41690</v>
      </c>
      <c r="AT195" s="173">
        <v>42907</v>
      </c>
      <c r="AU195" s="173">
        <v>43950</v>
      </c>
      <c r="AV195" s="145">
        <v>44355</v>
      </c>
      <c r="AW195" s="173"/>
      <c r="AX195" s="173"/>
      <c r="AY195" s="173"/>
      <c r="AZ195" s="173"/>
      <c r="BA195" s="186" t="s">
        <v>983</v>
      </c>
      <c r="BB195" s="180"/>
      <c r="BC195" s="180"/>
      <c r="BD195" s="247" t="s">
        <v>1545</v>
      </c>
      <c r="BE195" s="175">
        <f>IF(AN195&lt;DATE(2012,2,1),"제외",AT195+(365*3))</f>
        <v>44002</v>
      </c>
      <c r="BF195" s="176" t="str">
        <f>IF(ISNUMBER(#REF!),IF(#REF!&lt;#REF!,1,""),"")</f>
        <v/>
      </c>
      <c r="BG195" s="176" t="str">
        <f>IF(ISNUMBER(#REF!),IF(#REF!&gt;#REF!,1,""),"")</f>
        <v/>
      </c>
      <c r="BH195" s="176">
        <f>IF(ISNUMBER(#REF!),"",1)</f>
        <v>1</v>
      </c>
      <c r="BI195" s="221" t="s">
        <v>1248</v>
      </c>
      <c r="BJ195" s="194"/>
    </row>
    <row r="196" spans="1:63" s="25" customFormat="1" ht="20.100000000000001" customHeight="1">
      <c r="A196" s="147">
        <v>190</v>
      </c>
      <c r="B196" s="150">
        <f t="shared" si="23"/>
        <v>23</v>
      </c>
      <c r="C196" s="99" t="s">
        <v>47</v>
      </c>
      <c r="D196" s="244" t="s">
        <v>614</v>
      </c>
      <c r="E196" s="163" t="s">
        <v>26</v>
      </c>
      <c r="F196" s="163" t="s">
        <v>1251</v>
      </c>
      <c r="G196" s="163" t="s">
        <v>1252</v>
      </c>
      <c r="H196" s="165">
        <v>7301</v>
      </c>
      <c r="I196" s="180">
        <v>1993</v>
      </c>
      <c r="J196" s="165">
        <v>6</v>
      </c>
      <c r="K196" s="165">
        <v>123</v>
      </c>
      <c r="L196" s="165"/>
      <c r="M196" s="165">
        <v>123</v>
      </c>
      <c r="N196" s="165"/>
      <c r="O196" s="165"/>
      <c r="P196" s="165"/>
      <c r="Q196" s="166">
        <v>133</v>
      </c>
      <c r="R196" s="166">
        <v>124</v>
      </c>
      <c r="S196" s="166">
        <v>9</v>
      </c>
      <c r="T196" s="166"/>
      <c r="U196" s="165">
        <v>133</v>
      </c>
      <c r="V196" s="165"/>
      <c r="W196" s="165">
        <v>46</v>
      </c>
      <c r="X196" s="165">
        <v>87</v>
      </c>
      <c r="Y196" s="165"/>
      <c r="Z196" s="165"/>
      <c r="AA196" s="165"/>
      <c r="AB196" s="165"/>
      <c r="AC196" s="165"/>
      <c r="AD196" s="165"/>
      <c r="AE196" s="168">
        <v>1.04</v>
      </c>
      <c r="AF196" s="168">
        <v>2.2999999999999998</v>
      </c>
      <c r="AG196" s="169">
        <v>124</v>
      </c>
      <c r="AH196" s="169">
        <v>124</v>
      </c>
      <c r="AI196" s="180" t="s">
        <v>332</v>
      </c>
      <c r="AJ196" s="180">
        <v>2003</v>
      </c>
      <c r="AK196" s="180"/>
      <c r="AL196" s="185">
        <v>38975</v>
      </c>
      <c r="AM196" s="185"/>
      <c r="AN196" s="173"/>
      <c r="AO196" s="173">
        <v>41732</v>
      </c>
      <c r="AP196" s="173">
        <v>43704</v>
      </c>
      <c r="AQ196" s="173">
        <v>37985</v>
      </c>
      <c r="AR196" s="173">
        <v>37978</v>
      </c>
      <c r="AS196" s="173">
        <v>39044</v>
      </c>
      <c r="AT196" s="173">
        <v>39890</v>
      </c>
      <c r="AU196" s="173">
        <v>43978</v>
      </c>
      <c r="AV196" s="173"/>
      <c r="AW196" s="173"/>
      <c r="AX196" s="173"/>
      <c r="AY196" s="173"/>
      <c r="AZ196" s="173"/>
      <c r="BA196" s="444" t="s">
        <v>1544</v>
      </c>
      <c r="BB196" s="180"/>
      <c r="BC196" s="180"/>
      <c r="BD196" s="247" t="str">
        <f>DATEDIF(MAX(AL196,AO196,AQ196,AT196:AW196,AY196:AZ196),$BF$2,"y")&amp;"년 "&amp;DATEDIF(MAX(AL196,AO196,AQ196,AT196:AW196,AY196:AZ196),$BF$2,"ym")&amp;"월"</f>
        <v>1년 1월</v>
      </c>
      <c r="BE196" s="175" t="str">
        <f>IF(AN196&lt;DATE(2012,2,1),"제외",AT196+(365*3))</f>
        <v>제외</v>
      </c>
      <c r="BF196" s="176"/>
      <c r="BG196" s="176"/>
      <c r="BH196" s="176">
        <v>1</v>
      </c>
      <c r="BI196" s="221" t="s">
        <v>1542</v>
      </c>
      <c r="BJ196" s="194"/>
    </row>
    <row r="197" spans="1:63" s="24" customFormat="1" ht="20.100000000000001" customHeight="1">
      <c r="A197" s="147">
        <v>191</v>
      </c>
      <c r="B197" s="150">
        <f t="shared" si="23"/>
        <v>24</v>
      </c>
      <c r="C197" s="99" t="s">
        <v>47</v>
      </c>
      <c r="D197" s="261" t="s">
        <v>615</v>
      </c>
      <c r="E197" s="163" t="s">
        <v>26</v>
      </c>
      <c r="F197" s="163" t="s">
        <v>787</v>
      </c>
      <c r="G197" s="163" t="s">
        <v>151</v>
      </c>
      <c r="H197" s="190">
        <v>26019.4</v>
      </c>
      <c r="I197" s="198">
        <v>1990</v>
      </c>
      <c r="J197" s="164">
        <v>12</v>
      </c>
      <c r="K197" s="164">
        <f t="shared" ref="K197:K216" si="25">SUM(L197:P197)</f>
        <v>540</v>
      </c>
      <c r="L197" s="164"/>
      <c r="M197" s="164">
        <v>400</v>
      </c>
      <c r="N197" s="164">
        <v>140</v>
      </c>
      <c r="O197" s="164"/>
      <c r="P197" s="164"/>
      <c r="Q197" s="166">
        <f t="shared" ref="Q197:Q216" si="26">SUM(R197:T197)</f>
        <v>725</v>
      </c>
      <c r="R197" s="166">
        <v>485</v>
      </c>
      <c r="S197" s="166">
        <v>207</v>
      </c>
      <c r="T197" s="166">
        <v>33</v>
      </c>
      <c r="U197" s="152">
        <f t="shared" ref="U197:U216" si="27">SUM(V197:Z197)</f>
        <v>692</v>
      </c>
      <c r="V197" s="152"/>
      <c r="W197" s="152">
        <v>407</v>
      </c>
      <c r="X197" s="152">
        <v>285</v>
      </c>
      <c r="Y197" s="152"/>
      <c r="Z197" s="152"/>
      <c r="AA197" s="152">
        <f>SUM(AB197:AD197)</f>
        <v>33</v>
      </c>
      <c r="AB197" s="152"/>
      <c r="AC197" s="152">
        <v>33</v>
      </c>
      <c r="AD197" s="152"/>
      <c r="AE197" s="179">
        <v>1.6</v>
      </c>
      <c r="AF197" s="179">
        <v>2.99</v>
      </c>
      <c r="AG197" s="169">
        <v>540</v>
      </c>
      <c r="AH197" s="169">
        <v>471</v>
      </c>
      <c r="AI197" s="198" t="s">
        <v>332</v>
      </c>
      <c r="AJ197" s="171">
        <v>2003</v>
      </c>
      <c r="AK197" s="171"/>
      <c r="AL197" s="172">
        <v>38975</v>
      </c>
      <c r="AM197" s="172" t="s">
        <v>605</v>
      </c>
      <c r="AN197" s="172">
        <v>40126</v>
      </c>
      <c r="AO197" s="174">
        <v>40115</v>
      </c>
      <c r="AP197" s="174">
        <v>42514</v>
      </c>
      <c r="AQ197" s="174">
        <v>37986</v>
      </c>
      <c r="AR197" s="174">
        <v>38131</v>
      </c>
      <c r="AS197" s="174">
        <v>38498</v>
      </c>
      <c r="AT197" s="174">
        <v>40232</v>
      </c>
      <c r="AU197" s="174">
        <v>43286</v>
      </c>
      <c r="AV197" s="174">
        <v>44020</v>
      </c>
      <c r="AW197" s="174"/>
      <c r="AX197" s="174"/>
      <c r="AY197" s="174"/>
      <c r="AZ197" s="174"/>
      <c r="BA197" s="187" t="s">
        <v>788</v>
      </c>
      <c r="BB197" s="171"/>
      <c r="BC197" s="171"/>
      <c r="BD197" s="247" t="str">
        <f>DATEDIF(MAX(AL197,AO197,AQ197,AT197:AW197,AY197:AZ197),$BF$2,"y")&amp;"년 "&amp;DATEDIF(MAX(AL197,AO197,AQ197,AT197:AW197,AY197:AZ197),$BF$2,"ym")&amp;"월"</f>
        <v>0년 11월</v>
      </c>
      <c r="BE197" s="175" t="str">
        <f>IF(AN197&lt;DATE(2012,2,1),"제외",AT197+(365*3))</f>
        <v>제외</v>
      </c>
      <c r="BF197" s="176" t="str">
        <f>IF(ISNUMBER(#REF!),IF(#REF!&lt;#REF!,1,""),"")</f>
        <v/>
      </c>
      <c r="BG197" s="176" t="str">
        <f>IF(ISNUMBER(#REF!),IF(#REF!&gt;#REF!,1,""),"")</f>
        <v/>
      </c>
      <c r="BH197" s="176">
        <f>IF(ISNUMBER(#REF!),"",1)</f>
        <v>1</v>
      </c>
      <c r="BI197" s="238" t="s">
        <v>793</v>
      </c>
      <c r="BJ197" s="428"/>
    </row>
    <row r="198" spans="1:63" s="22" customFormat="1" ht="20.100000000000001" customHeight="1">
      <c r="A198" s="147">
        <v>192</v>
      </c>
      <c r="B198" s="150">
        <f t="shared" si="23"/>
        <v>25</v>
      </c>
      <c r="C198" s="99" t="s">
        <v>47</v>
      </c>
      <c r="D198" s="211" t="s">
        <v>338</v>
      </c>
      <c r="E198" s="113" t="s">
        <v>26</v>
      </c>
      <c r="F198" s="113" t="s">
        <v>56</v>
      </c>
      <c r="G198" s="113" t="s">
        <v>57</v>
      </c>
      <c r="H198" s="213">
        <v>17750</v>
      </c>
      <c r="I198" s="208" t="s">
        <v>49</v>
      </c>
      <c r="J198" s="213">
        <v>17</v>
      </c>
      <c r="K198" s="124">
        <f t="shared" si="25"/>
        <v>297</v>
      </c>
      <c r="L198" s="213">
        <v>66</v>
      </c>
      <c r="M198" s="213">
        <v>149</v>
      </c>
      <c r="N198" s="213">
        <v>73</v>
      </c>
      <c r="O198" s="213">
        <v>9</v>
      </c>
      <c r="P198" s="213"/>
      <c r="Q198" s="166">
        <f t="shared" si="26"/>
        <v>449</v>
      </c>
      <c r="R198" s="166">
        <v>291</v>
      </c>
      <c r="S198" s="166">
        <v>158</v>
      </c>
      <c r="T198" s="166"/>
      <c r="U198" s="121">
        <f t="shared" si="27"/>
        <v>449</v>
      </c>
      <c r="V198" s="121"/>
      <c r="W198" s="121">
        <v>377</v>
      </c>
      <c r="X198" s="121">
        <v>72</v>
      </c>
      <c r="Y198" s="121"/>
      <c r="Z198" s="121"/>
      <c r="AA198" s="124"/>
      <c r="AB198" s="121"/>
      <c r="AC198" s="121"/>
      <c r="AD198" s="121"/>
      <c r="AE198" s="375">
        <v>1.1200000000000001</v>
      </c>
      <c r="AF198" s="375">
        <v>2.52</v>
      </c>
      <c r="AG198" s="104">
        <v>297</v>
      </c>
      <c r="AH198" s="104">
        <v>284</v>
      </c>
      <c r="AI198" s="113" t="s">
        <v>332</v>
      </c>
      <c r="AJ198" s="204">
        <v>2013</v>
      </c>
      <c r="AK198" s="204"/>
      <c r="AL198" s="106">
        <v>41389</v>
      </c>
      <c r="AM198" s="106">
        <v>41389</v>
      </c>
      <c r="AN198" s="108">
        <v>41932</v>
      </c>
      <c r="AO198" s="205">
        <v>42244</v>
      </c>
      <c r="AP198" s="108"/>
      <c r="AQ198" s="205">
        <v>42485</v>
      </c>
      <c r="AR198" s="205">
        <v>41596</v>
      </c>
      <c r="AS198" s="205">
        <v>41690</v>
      </c>
      <c r="AT198" s="205">
        <v>42907</v>
      </c>
      <c r="AU198" s="205">
        <v>43524</v>
      </c>
      <c r="AV198" s="205">
        <v>43901</v>
      </c>
      <c r="AW198" s="160">
        <v>44286</v>
      </c>
      <c r="AX198" s="205"/>
      <c r="AY198" s="205"/>
      <c r="AZ198" s="205"/>
      <c r="BA198" s="445" t="s">
        <v>594</v>
      </c>
      <c r="BB198" s="204"/>
      <c r="BC198" s="204"/>
      <c r="BD198" s="247" t="s">
        <v>1384</v>
      </c>
      <c r="BE198" s="175" t="s">
        <v>794</v>
      </c>
      <c r="BF198" s="176" t="str">
        <f>IF(ISNUMBER(#REF!),IF(#REF!&lt;#REF!,1,""),"")</f>
        <v/>
      </c>
      <c r="BG198" s="176" t="str">
        <f>IF(ISNUMBER(#REF!),IF(#REF!&gt;#REF!,1,""),"")</f>
        <v/>
      </c>
      <c r="BH198" s="176">
        <f>IF(ISNUMBER(#REF!),"",1)</f>
        <v>1</v>
      </c>
      <c r="BI198" s="286" t="s">
        <v>1248</v>
      </c>
      <c r="BJ198" s="442"/>
      <c r="BK198" s="24"/>
    </row>
    <row r="199" spans="1:63" s="24" customFormat="1" ht="20.100000000000001" customHeight="1">
      <c r="A199" s="147">
        <v>193</v>
      </c>
      <c r="B199" s="150">
        <f t="shared" si="23"/>
        <v>26</v>
      </c>
      <c r="C199" s="99" t="s">
        <v>47</v>
      </c>
      <c r="D199" s="261" t="s">
        <v>615</v>
      </c>
      <c r="E199" s="163" t="s">
        <v>26</v>
      </c>
      <c r="F199" s="163" t="s">
        <v>214</v>
      </c>
      <c r="G199" s="163" t="s">
        <v>215</v>
      </c>
      <c r="H199" s="190">
        <v>16151</v>
      </c>
      <c r="I199" s="198" t="s">
        <v>216</v>
      </c>
      <c r="J199" s="190">
        <v>57</v>
      </c>
      <c r="K199" s="164">
        <f t="shared" si="25"/>
        <v>350</v>
      </c>
      <c r="L199" s="167" t="s">
        <v>776</v>
      </c>
      <c r="M199" s="165">
        <v>350</v>
      </c>
      <c r="N199" s="165"/>
      <c r="O199" s="165"/>
      <c r="P199" s="165"/>
      <c r="Q199" s="166">
        <f t="shared" si="26"/>
        <v>364</v>
      </c>
      <c r="R199" s="166">
        <v>89</v>
      </c>
      <c r="S199" s="166">
        <v>253</v>
      </c>
      <c r="T199" s="166">
        <v>22</v>
      </c>
      <c r="U199" s="152">
        <f t="shared" si="27"/>
        <v>342</v>
      </c>
      <c r="V199" s="237"/>
      <c r="W199" s="237">
        <v>238</v>
      </c>
      <c r="X199" s="237">
        <v>104</v>
      </c>
      <c r="Y199" s="237"/>
      <c r="Z199" s="237"/>
      <c r="AA199" s="156">
        <f>SUM(AB199:AD199)</f>
        <v>22</v>
      </c>
      <c r="AB199" s="237"/>
      <c r="AC199" s="237">
        <v>22</v>
      </c>
      <c r="AD199" s="237"/>
      <c r="AE199" s="196">
        <v>1.64</v>
      </c>
      <c r="AF199" s="196">
        <v>2.5</v>
      </c>
      <c r="AG199" s="169">
        <v>81</v>
      </c>
      <c r="AH199" s="169">
        <v>56</v>
      </c>
      <c r="AI199" s="198" t="s">
        <v>332</v>
      </c>
      <c r="AJ199" s="171">
        <v>2008</v>
      </c>
      <c r="AK199" s="171"/>
      <c r="AL199" s="227">
        <v>38975</v>
      </c>
      <c r="AM199" s="172"/>
      <c r="AN199" s="181"/>
      <c r="AO199" s="174">
        <v>40631</v>
      </c>
      <c r="AP199" s="174">
        <v>41817</v>
      </c>
      <c r="AQ199" s="174">
        <v>39538</v>
      </c>
      <c r="AR199" s="174"/>
      <c r="AS199" s="174"/>
      <c r="AT199" s="174">
        <v>40829</v>
      </c>
      <c r="AU199" s="174">
        <v>42004</v>
      </c>
      <c r="AV199" s="174">
        <v>43406</v>
      </c>
      <c r="AW199" s="174"/>
      <c r="AX199" s="174"/>
      <c r="AY199" s="174"/>
      <c r="AZ199" s="174"/>
      <c r="BA199" s="187" t="s">
        <v>788</v>
      </c>
      <c r="BB199" s="171"/>
      <c r="BC199" s="171"/>
      <c r="BD199" s="247" t="str">
        <f>DATEDIF(MAX(AL199,AO199,AQ199,AT199:AW199,AY199:AZ199),$BF$2,"y")&amp;"년 "&amp;DATEDIF(MAX(AL199,AO199,AQ199,AT199:AW199,AY199:AZ199),$BF$2,"ym")&amp;"월"</f>
        <v>2년 7월</v>
      </c>
      <c r="BE199" s="175" t="s">
        <v>794</v>
      </c>
      <c r="BF199" s="176" t="str">
        <f>IF(ISNUMBER(#REF!),IF(#REF!&lt;#REF!,1,""),"")</f>
        <v/>
      </c>
      <c r="BG199" s="176" t="str">
        <f>IF(ISNUMBER(#REF!),IF(#REF!&gt;#REF!,1,""),"")</f>
        <v/>
      </c>
      <c r="BH199" s="176">
        <f>IF(ISNUMBER(#REF!),"",1)</f>
        <v>1</v>
      </c>
      <c r="BI199" s="238" t="s">
        <v>1543</v>
      </c>
      <c r="BJ199" s="428"/>
    </row>
    <row r="200" spans="1:63" s="24" customFormat="1" ht="20.100000000000001" customHeight="1">
      <c r="A200" s="147">
        <v>194</v>
      </c>
      <c r="B200" s="150">
        <f t="shared" si="23"/>
        <v>27</v>
      </c>
      <c r="C200" s="99" t="s">
        <v>47</v>
      </c>
      <c r="D200" s="211" t="s">
        <v>338</v>
      </c>
      <c r="E200" s="113" t="s">
        <v>26</v>
      </c>
      <c r="F200" s="113" t="s">
        <v>217</v>
      </c>
      <c r="G200" s="113" t="s">
        <v>218</v>
      </c>
      <c r="H200" s="121">
        <v>48063</v>
      </c>
      <c r="I200" s="116" t="s">
        <v>48</v>
      </c>
      <c r="J200" s="121">
        <v>152</v>
      </c>
      <c r="K200" s="121">
        <f t="shared" si="25"/>
        <v>1165</v>
      </c>
      <c r="L200" s="122" t="s">
        <v>776</v>
      </c>
      <c r="M200" s="121">
        <v>1165</v>
      </c>
      <c r="N200" s="121"/>
      <c r="O200" s="121"/>
      <c r="P200" s="121"/>
      <c r="Q200" s="166">
        <f t="shared" si="26"/>
        <v>1021</v>
      </c>
      <c r="R200" s="166">
        <v>105</v>
      </c>
      <c r="S200" s="166">
        <v>869</v>
      </c>
      <c r="T200" s="166">
        <v>47</v>
      </c>
      <c r="U200" s="121">
        <f t="shared" si="27"/>
        <v>974</v>
      </c>
      <c r="V200" s="121"/>
      <c r="W200" s="121">
        <v>587</v>
      </c>
      <c r="X200" s="121">
        <v>387</v>
      </c>
      <c r="Y200" s="121"/>
      <c r="Z200" s="121"/>
      <c r="AA200" s="121">
        <v>47</v>
      </c>
      <c r="AB200" s="121"/>
      <c r="AC200" s="121">
        <v>47</v>
      </c>
      <c r="AD200" s="121"/>
      <c r="AE200" s="102">
        <v>1.46</v>
      </c>
      <c r="AF200" s="102">
        <v>2.5</v>
      </c>
      <c r="AG200" s="104">
        <v>148</v>
      </c>
      <c r="AH200" s="104">
        <v>85</v>
      </c>
      <c r="AI200" s="116" t="s">
        <v>332</v>
      </c>
      <c r="AJ200" s="116">
        <v>2008</v>
      </c>
      <c r="AK200" s="116"/>
      <c r="AL200" s="111">
        <v>38975</v>
      </c>
      <c r="AM200" s="111"/>
      <c r="AN200" s="107"/>
      <c r="AO200" s="107">
        <v>40631</v>
      </c>
      <c r="AP200" s="107">
        <v>41817</v>
      </c>
      <c r="AQ200" s="107">
        <v>39723</v>
      </c>
      <c r="AR200" s="107"/>
      <c r="AS200" s="107"/>
      <c r="AT200" s="107">
        <v>40795</v>
      </c>
      <c r="AU200" s="107">
        <v>42117</v>
      </c>
      <c r="AV200" s="107">
        <v>43224</v>
      </c>
      <c r="AW200" s="107">
        <v>44230</v>
      </c>
      <c r="AX200" s="145">
        <v>44244</v>
      </c>
      <c r="AY200" s="107"/>
      <c r="AZ200" s="107"/>
      <c r="BA200" s="446" t="s">
        <v>594</v>
      </c>
      <c r="BB200" s="116"/>
      <c r="BC200" s="116"/>
      <c r="BD200" s="247" t="s">
        <v>1389</v>
      </c>
      <c r="BE200" s="175" t="s">
        <v>794</v>
      </c>
      <c r="BF200" s="176" t="str">
        <f>IF(ISNUMBER(#REF!),IF(#REF!&lt;#REF!,1,""),"")</f>
        <v/>
      </c>
      <c r="BG200" s="176" t="str">
        <f>IF(ISNUMBER(#REF!),IF(#REF!&gt;#REF!,1,""),"")</f>
        <v/>
      </c>
      <c r="BH200" s="176">
        <f>IF(ISNUMBER(#REF!),"",1)</f>
        <v>1</v>
      </c>
      <c r="BI200" s="113" t="s">
        <v>1543</v>
      </c>
      <c r="BJ200" s="272"/>
    </row>
    <row r="201" spans="1:63" s="24" customFormat="1" ht="20.100000000000001" customHeight="1">
      <c r="A201" s="147">
        <v>195</v>
      </c>
      <c r="B201" s="150">
        <f t="shared" si="23"/>
        <v>28</v>
      </c>
      <c r="C201" s="99" t="s">
        <v>47</v>
      </c>
      <c r="D201" s="211" t="s">
        <v>338</v>
      </c>
      <c r="E201" s="163" t="s">
        <v>26</v>
      </c>
      <c r="F201" s="163" t="s">
        <v>152</v>
      </c>
      <c r="G201" s="163" t="s">
        <v>153</v>
      </c>
      <c r="H201" s="190">
        <v>76639.899999999994</v>
      </c>
      <c r="I201" s="198" t="s">
        <v>148</v>
      </c>
      <c r="J201" s="164">
        <v>76</v>
      </c>
      <c r="K201" s="164">
        <f t="shared" si="25"/>
        <v>1126</v>
      </c>
      <c r="L201" s="167" t="s">
        <v>776</v>
      </c>
      <c r="M201" s="165">
        <v>1126</v>
      </c>
      <c r="N201" s="165"/>
      <c r="O201" s="165"/>
      <c r="P201" s="165"/>
      <c r="Q201" s="166">
        <f t="shared" si="26"/>
        <v>1714</v>
      </c>
      <c r="R201" s="166">
        <v>1109</v>
      </c>
      <c r="S201" s="166">
        <v>605</v>
      </c>
      <c r="T201" s="166"/>
      <c r="U201" s="152">
        <f t="shared" si="27"/>
        <v>1714</v>
      </c>
      <c r="V201" s="152"/>
      <c r="W201" s="152">
        <v>1352</v>
      </c>
      <c r="X201" s="152">
        <v>362</v>
      </c>
      <c r="Y201" s="152"/>
      <c r="Z201" s="152"/>
      <c r="AA201" s="156"/>
      <c r="AB201" s="152"/>
      <c r="AC201" s="152"/>
      <c r="AD201" s="152"/>
      <c r="AE201" s="179">
        <v>1.05</v>
      </c>
      <c r="AF201" s="179">
        <v>2.2999999999999998</v>
      </c>
      <c r="AG201" s="232">
        <v>1126</v>
      </c>
      <c r="AH201" s="232">
        <v>1101</v>
      </c>
      <c r="AI201" s="198" t="s">
        <v>332</v>
      </c>
      <c r="AJ201" s="171">
        <v>2003</v>
      </c>
      <c r="AK201" s="171"/>
      <c r="AL201" s="172">
        <v>38975</v>
      </c>
      <c r="AM201" s="172" t="s">
        <v>605</v>
      </c>
      <c r="AN201" s="172">
        <v>40507</v>
      </c>
      <c r="AO201" s="174">
        <v>40630</v>
      </c>
      <c r="AP201" s="174">
        <v>42640</v>
      </c>
      <c r="AQ201" s="174">
        <v>38988</v>
      </c>
      <c r="AR201" s="174">
        <v>38625</v>
      </c>
      <c r="AS201" s="174">
        <v>38784</v>
      </c>
      <c r="AT201" s="174">
        <v>41304</v>
      </c>
      <c r="AU201" s="174">
        <v>42856</v>
      </c>
      <c r="AV201" s="174">
        <v>43097</v>
      </c>
      <c r="AW201" s="174">
        <v>43908</v>
      </c>
      <c r="AX201" s="159">
        <v>43914</v>
      </c>
      <c r="AY201" s="174"/>
      <c r="AZ201" s="174"/>
      <c r="BA201" s="187" t="s">
        <v>338</v>
      </c>
      <c r="BB201" s="171"/>
      <c r="BC201" s="171"/>
      <c r="BD201" s="247" t="str">
        <f>DATEDIF(MAX(AL201,AO201,AQ201,AT201:AW201,AY201:AZ201),$BF$2,"y")&amp;"년 "&amp;DATEDIF(MAX(AL201,AO201,AQ201,AT201:AW201,AY201:AZ201),$BF$2,"ym")&amp;"월"</f>
        <v>1년 3월</v>
      </c>
      <c r="BE201" s="175" t="str">
        <f>IF(AN201&lt;DATE(2012,2,1),"제외",AT201+(365*3))</f>
        <v>제외</v>
      </c>
      <c r="BF201" s="176" t="str">
        <f>IF(ISNUMBER(#REF!),IF(#REF!&lt;#REF!,1,""),"")</f>
        <v/>
      </c>
      <c r="BG201" s="176" t="str">
        <f>IF(ISNUMBER(#REF!),IF(#REF!&gt;#REF!,1,""),"")</f>
        <v/>
      </c>
      <c r="BH201" s="176">
        <f>IF(ISNUMBER(#REF!),"",1)</f>
        <v>1</v>
      </c>
      <c r="BI201" s="238" t="s">
        <v>1248</v>
      </c>
      <c r="BJ201" s="428"/>
    </row>
    <row r="202" spans="1:63" s="22" customFormat="1" ht="20.100000000000001" customHeight="1">
      <c r="A202" s="147">
        <v>196</v>
      </c>
      <c r="B202" s="150">
        <f t="shared" si="23"/>
        <v>29</v>
      </c>
      <c r="C202" s="99" t="s">
        <v>47</v>
      </c>
      <c r="D202" s="211" t="s">
        <v>338</v>
      </c>
      <c r="E202" s="163" t="s">
        <v>26</v>
      </c>
      <c r="F202" s="187" t="s">
        <v>146</v>
      </c>
      <c r="G202" s="163" t="s">
        <v>147</v>
      </c>
      <c r="H202" s="190">
        <v>64810</v>
      </c>
      <c r="I202" s="198" t="s">
        <v>148</v>
      </c>
      <c r="J202" s="190">
        <v>61</v>
      </c>
      <c r="K202" s="164">
        <f t="shared" si="25"/>
        <v>1123</v>
      </c>
      <c r="L202" s="167" t="s">
        <v>776</v>
      </c>
      <c r="M202" s="165">
        <v>1123</v>
      </c>
      <c r="N202" s="165"/>
      <c r="O202" s="165"/>
      <c r="P202" s="165"/>
      <c r="Q202" s="166">
        <f t="shared" si="26"/>
        <v>1450</v>
      </c>
      <c r="R202" s="166">
        <v>996</v>
      </c>
      <c r="S202" s="166">
        <v>425</v>
      </c>
      <c r="T202" s="166">
        <v>29</v>
      </c>
      <c r="U202" s="152">
        <f t="shared" si="27"/>
        <v>1421</v>
      </c>
      <c r="V202" s="237"/>
      <c r="W202" s="237">
        <v>997</v>
      </c>
      <c r="X202" s="237">
        <v>424</v>
      </c>
      <c r="Y202" s="237"/>
      <c r="Z202" s="237"/>
      <c r="AA202" s="152">
        <v>29</v>
      </c>
      <c r="AB202" s="152"/>
      <c r="AC202" s="152">
        <v>29</v>
      </c>
      <c r="AD202" s="152"/>
      <c r="AE202" s="196">
        <v>1.27</v>
      </c>
      <c r="AF202" s="196">
        <v>2.5</v>
      </c>
      <c r="AG202" s="232">
        <v>1123</v>
      </c>
      <c r="AH202" s="232">
        <v>1110</v>
      </c>
      <c r="AI202" s="198" t="s">
        <v>332</v>
      </c>
      <c r="AJ202" s="180">
        <v>2003</v>
      </c>
      <c r="AK202" s="180"/>
      <c r="AL202" s="227">
        <v>38975</v>
      </c>
      <c r="AM202" s="185"/>
      <c r="AN202" s="173"/>
      <c r="AO202" s="174">
        <v>40630</v>
      </c>
      <c r="AP202" s="174">
        <v>43172</v>
      </c>
      <c r="AQ202" s="174">
        <v>38869</v>
      </c>
      <c r="AR202" s="174">
        <v>38625</v>
      </c>
      <c r="AS202" s="174">
        <v>38784</v>
      </c>
      <c r="AT202" s="174">
        <v>40805</v>
      </c>
      <c r="AU202" s="174">
        <v>42271</v>
      </c>
      <c r="AV202" s="174">
        <v>42842</v>
      </c>
      <c r="AW202" s="174">
        <v>43423</v>
      </c>
      <c r="AX202" s="159">
        <v>43797</v>
      </c>
      <c r="AY202" s="174"/>
      <c r="AZ202" s="174"/>
      <c r="BA202" s="187" t="s">
        <v>338</v>
      </c>
      <c r="BB202" s="180"/>
      <c r="BC202" s="180"/>
      <c r="BD202" s="247" t="str">
        <f>DATEDIF(MAX(AL202,AO202,AQ202,AT202:AW202,AY202:AZ202),$BF$2,"y")&amp;"년 "&amp;DATEDIF(MAX(AL202,AO202,AQ202,AT202:AW202,AY202:AZ202),$BF$2,"ym")&amp;"월"</f>
        <v>2년 7월</v>
      </c>
      <c r="BE202" s="175" t="s">
        <v>794</v>
      </c>
      <c r="BF202" s="176" t="str">
        <f>IF(ISNUMBER(#REF!),IF(#REF!&lt;#REF!,1,""),"")</f>
        <v/>
      </c>
      <c r="BG202" s="176" t="str">
        <f>IF(ISNUMBER(#REF!),IF(#REF!&gt;#REF!,1,""),"")</f>
        <v/>
      </c>
      <c r="BH202" s="176">
        <f>IF(ISNUMBER(#REF!),"",1)</f>
        <v>1</v>
      </c>
      <c r="BI202" s="238" t="s">
        <v>793</v>
      </c>
      <c r="BJ202" s="194"/>
      <c r="BK202" s="24"/>
    </row>
    <row r="203" spans="1:63" s="24" customFormat="1" ht="20.100000000000001" customHeight="1">
      <c r="A203" s="147">
        <v>197</v>
      </c>
      <c r="B203" s="150">
        <f t="shared" si="23"/>
        <v>30</v>
      </c>
      <c r="C203" s="99" t="s">
        <v>47</v>
      </c>
      <c r="D203" s="113" t="s">
        <v>339</v>
      </c>
      <c r="E203" s="113" t="s">
        <v>26</v>
      </c>
      <c r="F203" s="113" t="s">
        <v>149</v>
      </c>
      <c r="G203" s="113" t="s">
        <v>150</v>
      </c>
      <c r="H203" s="213">
        <v>28781</v>
      </c>
      <c r="I203" s="208">
        <v>1985</v>
      </c>
      <c r="J203" s="213">
        <v>13</v>
      </c>
      <c r="K203" s="124">
        <f t="shared" si="25"/>
        <v>480</v>
      </c>
      <c r="L203" s="124">
        <v>270</v>
      </c>
      <c r="M203" s="124">
        <v>210</v>
      </c>
      <c r="N203" s="124"/>
      <c r="O203" s="124"/>
      <c r="P203" s="124"/>
      <c r="Q203" s="166">
        <f t="shared" si="26"/>
        <v>719</v>
      </c>
      <c r="R203" s="166">
        <v>477</v>
      </c>
      <c r="S203" s="166">
        <v>242</v>
      </c>
      <c r="T203" s="166"/>
      <c r="U203" s="121">
        <f t="shared" si="27"/>
        <v>719</v>
      </c>
      <c r="V203" s="213"/>
      <c r="W203" s="213">
        <v>424</v>
      </c>
      <c r="X203" s="213">
        <v>295</v>
      </c>
      <c r="Y203" s="213"/>
      <c r="Z203" s="213"/>
      <c r="AA203" s="124"/>
      <c r="AB203" s="213"/>
      <c r="AC203" s="213"/>
      <c r="AD203" s="213"/>
      <c r="AE203" s="375">
        <v>0.77</v>
      </c>
      <c r="AF203" s="375">
        <v>2.64</v>
      </c>
      <c r="AG203" s="391">
        <v>480</v>
      </c>
      <c r="AH203" s="391">
        <v>472</v>
      </c>
      <c r="AI203" s="208" t="s">
        <v>332</v>
      </c>
      <c r="AJ203" s="204">
        <v>2003</v>
      </c>
      <c r="AK203" s="204">
        <v>2015</v>
      </c>
      <c r="AL203" s="386">
        <v>38975</v>
      </c>
      <c r="AM203" s="106"/>
      <c r="AN203" s="108"/>
      <c r="AO203" s="205">
        <v>39695</v>
      </c>
      <c r="AP203" s="205">
        <v>42657</v>
      </c>
      <c r="AQ203" s="205">
        <v>37973</v>
      </c>
      <c r="AR203" s="205">
        <v>38120</v>
      </c>
      <c r="AS203" s="205">
        <v>38474</v>
      </c>
      <c r="AT203" s="205">
        <v>40204</v>
      </c>
      <c r="AU203" s="205">
        <v>42304</v>
      </c>
      <c r="AV203" s="205">
        <v>42656</v>
      </c>
      <c r="AW203" s="205">
        <v>43124</v>
      </c>
      <c r="AX203" s="205">
        <v>43188</v>
      </c>
      <c r="AY203" s="205">
        <v>44099</v>
      </c>
      <c r="AZ203" s="205">
        <v>44286</v>
      </c>
      <c r="BA203" s="212" t="s">
        <v>339</v>
      </c>
      <c r="BB203" s="204"/>
      <c r="BC203" s="204"/>
      <c r="BD203" s="274" t="s">
        <v>1383</v>
      </c>
      <c r="BE203" s="175" t="s">
        <v>794</v>
      </c>
      <c r="BF203" s="207" t="str">
        <f>IF(ISNUMBER(#REF!),IF(#REF!&lt;#REF!,1,""),"")</f>
        <v/>
      </c>
      <c r="BG203" s="207" t="str">
        <f>IF(ISNUMBER(#REF!),IF(#REF!&gt;#REF!,1,""),"")</f>
        <v/>
      </c>
      <c r="BH203" s="207">
        <f>IF(ISNUMBER(#REF!),"",1)</f>
        <v>1</v>
      </c>
      <c r="BI203" s="286" t="s">
        <v>1542</v>
      </c>
      <c r="BJ203" s="442"/>
    </row>
    <row r="204" spans="1:63" s="24" customFormat="1" ht="20.100000000000001" customHeight="1">
      <c r="A204" s="147">
        <v>198</v>
      </c>
      <c r="B204" s="150">
        <f t="shared" si="23"/>
        <v>31</v>
      </c>
      <c r="C204" s="99" t="s">
        <v>47</v>
      </c>
      <c r="D204" s="113" t="s">
        <v>339</v>
      </c>
      <c r="E204" s="163" t="s">
        <v>26</v>
      </c>
      <c r="F204" s="240" t="s">
        <v>789</v>
      </c>
      <c r="G204" s="163" t="s">
        <v>202</v>
      </c>
      <c r="H204" s="190">
        <v>15437</v>
      </c>
      <c r="I204" s="198" t="s">
        <v>203</v>
      </c>
      <c r="J204" s="190">
        <v>54</v>
      </c>
      <c r="K204" s="164">
        <f t="shared" si="25"/>
        <v>267</v>
      </c>
      <c r="L204" s="165">
        <v>190</v>
      </c>
      <c r="M204" s="165">
        <v>73</v>
      </c>
      <c r="N204" s="165">
        <v>3</v>
      </c>
      <c r="O204" s="165">
        <v>1</v>
      </c>
      <c r="P204" s="165"/>
      <c r="Q204" s="166">
        <f t="shared" si="26"/>
        <v>390</v>
      </c>
      <c r="R204" s="166">
        <v>248</v>
      </c>
      <c r="S204" s="166">
        <v>142</v>
      </c>
      <c r="T204" s="166"/>
      <c r="U204" s="152">
        <f t="shared" si="27"/>
        <v>390</v>
      </c>
      <c r="V204" s="237"/>
      <c r="W204" s="237">
        <v>335</v>
      </c>
      <c r="X204" s="237">
        <v>55</v>
      </c>
      <c r="Y204" s="237"/>
      <c r="Z204" s="237"/>
      <c r="AA204" s="152"/>
      <c r="AB204" s="237"/>
      <c r="AC204" s="237"/>
      <c r="AD204" s="237"/>
      <c r="AE204" s="196">
        <v>1.25</v>
      </c>
      <c r="AF204" s="196">
        <v>2.15</v>
      </c>
      <c r="AG204" s="232">
        <v>249</v>
      </c>
      <c r="AH204" s="232">
        <v>243</v>
      </c>
      <c r="AI204" s="198" t="s">
        <v>332</v>
      </c>
      <c r="AJ204" s="171">
        <v>2003</v>
      </c>
      <c r="AK204" s="171">
        <v>2016</v>
      </c>
      <c r="AL204" s="227">
        <v>38975</v>
      </c>
      <c r="AM204" s="172"/>
      <c r="AN204" s="181"/>
      <c r="AO204" s="174">
        <v>40870</v>
      </c>
      <c r="AP204" s="174">
        <v>43173</v>
      </c>
      <c r="AQ204" s="174">
        <v>39925</v>
      </c>
      <c r="AR204" s="174">
        <v>38030</v>
      </c>
      <c r="AS204" s="174"/>
      <c r="AT204" s="174">
        <v>41017</v>
      </c>
      <c r="AU204" s="174">
        <v>41744</v>
      </c>
      <c r="AV204" s="174">
        <v>42730</v>
      </c>
      <c r="AW204" s="174">
        <v>43084</v>
      </c>
      <c r="AX204" s="174">
        <v>43089</v>
      </c>
      <c r="AY204" s="174">
        <v>43994</v>
      </c>
      <c r="AZ204" s="205">
        <v>44251</v>
      </c>
      <c r="BA204" s="187" t="s">
        <v>339</v>
      </c>
      <c r="BB204" s="171"/>
      <c r="BC204" s="171"/>
      <c r="BD204" s="247" t="s">
        <v>1378</v>
      </c>
      <c r="BE204" s="175" t="s">
        <v>794</v>
      </c>
      <c r="BF204" s="176" t="str">
        <f>IF(ISNUMBER(#REF!),IF(#REF!&lt;#REF!,1,""),"")</f>
        <v/>
      </c>
      <c r="BG204" s="176" t="str">
        <f>IF(ISNUMBER(#REF!),IF(#REF!&gt;#REF!,1,""),"")</f>
        <v/>
      </c>
      <c r="BH204" s="176">
        <f>IF(ISNUMBER(#REF!),"",1)</f>
        <v>1</v>
      </c>
      <c r="BI204" s="238" t="s">
        <v>793</v>
      </c>
      <c r="BJ204" s="428"/>
    </row>
    <row r="205" spans="1:63" s="24" customFormat="1" ht="20.100000000000001" customHeight="1">
      <c r="A205" s="147">
        <v>199</v>
      </c>
      <c r="B205" s="150">
        <f t="shared" si="23"/>
        <v>32</v>
      </c>
      <c r="C205" s="99" t="s">
        <v>47</v>
      </c>
      <c r="D205" s="113" t="s">
        <v>339</v>
      </c>
      <c r="E205" s="163" t="s">
        <v>26</v>
      </c>
      <c r="F205" s="163" t="s">
        <v>200</v>
      </c>
      <c r="G205" s="163" t="s">
        <v>201</v>
      </c>
      <c r="H205" s="190">
        <v>93027</v>
      </c>
      <c r="I205" s="198">
        <v>1984</v>
      </c>
      <c r="J205" s="164">
        <v>36</v>
      </c>
      <c r="K205" s="164">
        <f t="shared" si="25"/>
        <v>1080</v>
      </c>
      <c r="L205" s="164">
        <v>200</v>
      </c>
      <c r="M205" s="164">
        <v>490</v>
      </c>
      <c r="N205" s="164">
        <v>390</v>
      </c>
      <c r="O205" s="164"/>
      <c r="P205" s="164"/>
      <c r="Q205" s="166">
        <f t="shared" si="26"/>
        <v>2017</v>
      </c>
      <c r="R205" s="166">
        <v>1091</v>
      </c>
      <c r="S205" s="166">
        <v>926</v>
      </c>
      <c r="T205" s="166"/>
      <c r="U205" s="165">
        <f t="shared" si="27"/>
        <v>2017</v>
      </c>
      <c r="V205" s="164"/>
      <c r="W205" s="190">
        <v>318</v>
      </c>
      <c r="X205" s="190">
        <v>1637</v>
      </c>
      <c r="Y205" s="190">
        <v>62</v>
      </c>
      <c r="Z205" s="164"/>
      <c r="AA205" s="164"/>
      <c r="AB205" s="164"/>
      <c r="AC205" s="164"/>
      <c r="AD205" s="164"/>
      <c r="AE205" s="179">
        <v>0.76</v>
      </c>
      <c r="AF205" s="179">
        <v>2.59</v>
      </c>
      <c r="AG205" s="232">
        <v>1084</v>
      </c>
      <c r="AH205" s="232">
        <v>1077</v>
      </c>
      <c r="AI205" s="198" t="s">
        <v>332</v>
      </c>
      <c r="AJ205" s="171">
        <v>2003</v>
      </c>
      <c r="AK205" s="171">
        <v>2014</v>
      </c>
      <c r="AL205" s="172">
        <v>38975</v>
      </c>
      <c r="AM205" s="172"/>
      <c r="AN205" s="181"/>
      <c r="AO205" s="174">
        <v>39695</v>
      </c>
      <c r="AP205" s="174">
        <v>42068</v>
      </c>
      <c r="AQ205" s="174">
        <v>37970</v>
      </c>
      <c r="AR205" s="174">
        <v>38125</v>
      </c>
      <c r="AS205" s="174">
        <v>38474</v>
      </c>
      <c r="AT205" s="174">
        <v>39769</v>
      </c>
      <c r="AU205" s="174">
        <v>39813</v>
      </c>
      <c r="AV205" s="174">
        <v>42507</v>
      </c>
      <c r="AW205" s="174">
        <v>42779</v>
      </c>
      <c r="AX205" s="174">
        <v>42789</v>
      </c>
      <c r="AY205" s="174">
        <v>43860</v>
      </c>
      <c r="AZ205" s="174">
        <v>43971</v>
      </c>
      <c r="BA205" s="187" t="s">
        <v>339</v>
      </c>
      <c r="BB205" s="171"/>
      <c r="BC205" s="171"/>
      <c r="BD205" s="247" t="str">
        <f t="shared" ref="BD205:BD222" si="28">DATEDIF(MAX(AL205,AO205,AQ205,AT205:AW205,AY205:AZ205),$BF$2,"y")&amp;"년 "&amp;DATEDIF(MAX(AL205,AO205,AQ205,AT205:AW205,AY205:AZ205),$BF$2,"ym")&amp;"월"</f>
        <v>1년 1월</v>
      </c>
      <c r="BE205" s="175" t="s">
        <v>794</v>
      </c>
      <c r="BF205" s="176" t="str">
        <f>IF(ISNUMBER(#REF!),IF(#REF!&lt;#REF!,1,""),"")</f>
        <v/>
      </c>
      <c r="BG205" s="176" t="str">
        <f>IF(ISNUMBER(#REF!),IF(#REF!&gt;#REF!,1,""),"")</f>
        <v/>
      </c>
      <c r="BH205" s="176">
        <f>IF(ISNUMBER(#REF!),"",1)</f>
        <v>1</v>
      </c>
      <c r="BI205" s="238" t="s">
        <v>1543</v>
      </c>
      <c r="BJ205" s="428"/>
    </row>
    <row r="206" spans="1:63" s="24" customFormat="1" ht="20.100000000000001" customHeight="1">
      <c r="A206" s="147">
        <v>200</v>
      </c>
      <c r="B206" s="150">
        <f t="shared" si="23"/>
        <v>33</v>
      </c>
      <c r="C206" s="99" t="s">
        <v>47</v>
      </c>
      <c r="D206" s="113" t="s">
        <v>339</v>
      </c>
      <c r="E206" s="163" t="s">
        <v>26</v>
      </c>
      <c r="F206" s="163" t="s">
        <v>211</v>
      </c>
      <c r="G206" s="163" t="s">
        <v>212</v>
      </c>
      <c r="H206" s="190">
        <v>57625.9</v>
      </c>
      <c r="I206" s="198" t="s">
        <v>213</v>
      </c>
      <c r="J206" s="164">
        <v>48</v>
      </c>
      <c r="K206" s="164">
        <f t="shared" si="25"/>
        <v>792</v>
      </c>
      <c r="L206" s="165">
        <v>66</v>
      </c>
      <c r="M206" s="165">
        <v>514</v>
      </c>
      <c r="N206" s="165">
        <v>212</v>
      </c>
      <c r="O206" s="165"/>
      <c r="P206" s="165"/>
      <c r="Q206" s="166">
        <f t="shared" si="26"/>
        <v>1244</v>
      </c>
      <c r="R206" s="166">
        <v>773</v>
      </c>
      <c r="S206" s="166">
        <v>471</v>
      </c>
      <c r="T206" s="166"/>
      <c r="U206" s="165">
        <f t="shared" si="27"/>
        <v>1244</v>
      </c>
      <c r="V206" s="164"/>
      <c r="W206" s="190">
        <v>976</v>
      </c>
      <c r="X206" s="190">
        <v>268</v>
      </c>
      <c r="Y206" s="190"/>
      <c r="Z206" s="164"/>
      <c r="AA206" s="164"/>
      <c r="AB206" s="164"/>
      <c r="AC206" s="164"/>
      <c r="AD206" s="164"/>
      <c r="AE206" s="179">
        <v>1.1100000000000001</v>
      </c>
      <c r="AF206" s="179">
        <v>2.5</v>
      </c>
      <c r="AG206" s="232">
        <v>912</v>
      </c>
      <c r="AH206" s="232">
        <v>805</v>
      </c>
      <c r="AI206" s="198" t="s">
        <v>332</v>
      </c>
      <c r="AJ206" s="171">
        <v>2003</v>
      </c>
      <c r="AK206" s="171">
        <v>2016</v>
      </c>
      <c r="AL206" s="172">
        <v>38975</v>
      </c>
      <c r="AM206" s="172"/>
      <c r="AN206" s="181"/>
      <c r="AO206" s="174">
        <v>40630</v>
      </c>
      <c r="AP206" s="174">
        <v>42445</v>
      </c>
      <c r="AQ206" s="174">
        <v>38945</v>
      </c>
      <c r="AR206" s="174">
        <v>38625</v>
      </c>
      <c r="AS206" s="174">
        <v>38784</v>
      </c>
      <c r="AT206" s="174">
        <v>41019</v>
      </c>
      <c r="AU206" s="174">
        <v>41827</v>
      </c>
      <c r="AV206" s="174">
        <v>42272</v>
      </c>
      <c r="AW206" s="174">
        <v>42635</v>
      </c>
      <c r="AX206" s="174">
        <v>42663</v>
      </c>
      <c r="AY206" s="174">
        <v>43636</v>
      </c>
      <c r="AZ206" s="174">
        <v>43901</v>
      </c>
      <c r="BA206" s="187" t="s">
        <v>339</v>
      </c>
      <c r="BB206" s="171"/>
      <c r="BC206" s="171"/>
      <c r="BD206" s="247" t="str">
        <f t="shared" si="28"/>
        <v>1년 3월</v>
      </c>
      <c r="BE206" s="175" t="s">
        <v>794</v>
      </c>
      <c r="BF206" s="176" t="str">
        <f>IF(ISNUMBER(#REF!),IF(#REF!&lt;#REF!,1,""),"")</f>
        <v/>
      </c>
      <c r="BG206" s="176" t="str">
        <f>IF(ISNUMBER(#REF!),IF(#REF!&gt;#REF!,1,""),"")</f>
        <v/>
      </c>
      <c r="BH206" s="176">
        <f>IF(ISNUMBER(#REF!),"",1)</f>
        <v>1</v>
      </c>
      <c r="BI206" s="238" t="s">
        <v>1542</v>
      </c>
      <c r="BJ206" s="428"/>
      <c r="BK206" s="22"/>
    </row>
    <row r="207" spans="1:63" s="24" customFormat="1" ht="20.100000000000001" customHeight="1">
      <c r="A207" s="147">
        <v>201</v>
      </c>
      <c r="B207" s="150">
        <f t="shared" si="23"/>
        <v>34</v>
      </c>
      <c r="C207" s="99" t="s">
        <v>47</v>
      </c>
      <c r="D207" s="113" t="s">
        <v>339</v>
      </c>
      <c r="E207" s="163" t="s">
        <v>26</v>
      </c>
      <c r="F207" s="163" t="s">
        <v>204</v>
      </c>
      <c r="G207" s="163" t="s">
        <v>205</v>
      </c>
      <c r="H207" s="190">
        <v>68934</v>
      </c>
      <c r="I207" s="198" t="s">
        <v>206</v>
      </c>
      <c r="J207" s="164">
        <v>61</v>
      </c>
      <c r="K207" s="164">
        <f t="shared" si="25"/>
        <v>1026</v>
      </c>
      <c r="L207" s="165">
        <v>54</v>
      </c>
      <c r="M207" s="165">
        <v>761</v>
      </c>
      <c r="N207" s="165">
        <v>211</v>
      </c>
      <c r="O207" s="165"/>
      <c r="P207" s="165"/>
      <c r="Q207" s="166">
        <f t="shared" si="26"/>
        <v>1548</v>
      </c>
      <c r="R207" s="166">
        <v>1031</v>
      </c>
      <c r="S207" s="166">
        <v>517</v>
      </c>
      <c r="T207" s="166"/>
      <c r="U207" s="165">
        <f t="shared" si="27"/>
        <v>1548</v>
      </c>
      <c r="V207" s="164"/>
      <c r="W207" s="190">
        <v>1132</v>
      </c>
      <c r="X207" s="190">
        <v>416</v>
      </c>
      <c r="Y207" s="190"/>
      <c r="Z207" s="164"/>
      <c r="AA207" s="164"/>
      <c r="AB207" s="164"/>
      <c r="AC207" s="164"/>
      <c r="AD207" s="164"/>
      <c r="AE207" s="179">
        <v>1.17</v>
      </c>
      <c r="AF207" s="179">
        <v>2.5</v>
      </c>
      <c r="AG207" s="232">
        <v>1039</v>
      </c>
      <c r="AH207" s="232">
        <v>984</v>
      </c>
      <c r="AI207" s="198" t="s">
        <v>332</v>
      </c>
      <c r="AJ207" s="171">
        <v>2003</v>
      </c>
      <c r="AK207" s="171">
        <v>2016</v>
      </c>
      <c r="AL207" s="172">
        <v>38975</v>
      </c>
      <c r="AM207" s="172"/>
      <c r="AN207" s="181"/>
      <c r="AO207" s="174">
        <v>40630</v>
      </c>
      <c r="AP207" s="174">
        <v>41782</v>
      </c>
      <c r="AQ207" s="174">
        <v>38988</v>
      </c>
      <c r="AR207" s="174">
        <v>38625</v>
      </c>
      <c r="AS207" s="174">
        <v>38784</v>
      </c>
      <c r="AT207" s="174">
        <v>40771</v>
      </c>
      <c r="AU207" s="174">
        <v>41828</v>
      </c>
      <c r="AV207" s="174">
        <v>42279</v>
      </c>
      <c r="AW207" s="174">
        <v>42657</v>
      </c>
      <c r="AX207" s="174">
        <v>42663</v>
      </c>
      <c r="AY207" s="174">
        <v>43636</v>
      </c>
      <c r="AZ207" s="174">
        <v>43901</v>
      </c>
      <c r="BA207" s="187" t="s">
        <v>339</v>
      </c>
      <c r="BB207" s="171"/>
      <c r="BC207" s="171"/>
      <c r="BD207" s="247" t="str">
        <f t="shared" si="28"/>
        <v>1년 3월</v>
      </c>
      <c r="BE207" s="175" t="s">
        <v>794</v>
      </c>
      <c r="BF207" s="176" t="str">
        <f>IF(ISNUMBER(#REF!),IF(#REF!&lt;#REF!,1,""),"")</f>
        <v/>
      </c>
      <c r="BG207" s="176" t="str">
        <f>IF(ISNUMBER(#REF!),IF(#REF!&gt;#REF!,1,""),"")</f>
        <v/>
      </c>
      <c r="BH207" s="176">
        <f>IF(ISNUMBER(#REF!),"",1)</f>
        <v>1</v>
      </c>
      <c r="BI207" s="238" t="s">
        <v>1248</v>
      </c>
      <c r="BJ207" s="428"/>
    </row>
    <row r="208" spans="1:63" s="24" customFormat="1" ht="20.100000000000001" customHeight="1">
      <c r="A208" s="147">
        <v>202</v>
      </c>
      <c r="B208" s="150">
        <f t="shared" si="23"/>
        <v>35</v>
      </c>
      <c r="C208" s="99" t="s">
        <v>47</v>
      </c>
      <c r="D208" s="113" t="s">
        <v>339</v>
      </c>
      <c r="E208" s="163" t="s">
        <v>26</v>
      </c>
      <c r="F208" s="163" t="s">
        <v>207</v>
      </c>
      <c r="G208" s="163" t="s">
        <v>208</v>
      </c>
      <c r="H208" s="190">
        <v>55879.199999999997</v>
      </c>
      <c r="I208" s="198" t="s">
        <v>209</v>
      </c>
      <c r="J208" s="164">
        <v>54</v>
      </c>
      <c r="K208" s="164">
        <f t="shared" si="25"/>
        <v>832</v>
      </c>
      <c r="L208" s="165"/>
      <c r="M208" s="165">
        <v>598</v>
      </c>
      <c r="N208" s="165">
        <v>234</v>
      </c>
      <c r="O208" s="165"/>
      <c r="P208" s="165"/>
      <c r="Q208" s="166">
        <f t="shared" si="26"/>
        <v>1238</v>
      </c>
      <c r="R208" s="166">
        <v>838</v>
      </c>
      <c r="S208" s="166">
        <v>400</v>
      </c>
      <c r="T208" s="166"/>
      <c r="U208" s="165">
        <f t="shared" si="27"/>
        <v>1238</v>
      </c>
      <c r="V208" s="164"/>
      <c r="W208" s="190">
        <v>830</v>
      </c>
      <c r="X208" s="190">
        <v>408</v>
      </c>
      <c r="Y208" s="190"/>
      <c r="Z208" s="164"/>
      <c r="AA208" s="164"/>
      <c r="AB208" s="164"/>
      <c r="AC208" s="164"/>
      <c r="AD208" s="164"/>
      <c r="AE208" s="179">
        <v>1.02</v>
      </c>
      <c r="AF208" s="179">
        <v>2.5</v>
      </c>
      <c r="AG208" s="232">
        <v>801</v>
      </c>
      <c r="AH208" s="232">
        <v>790</v>
      </c>
      <c r="AI208" s="198" t="s">
        <v>332</v>
      </c>
      <c r="AJ208" s="171">
        <v>2003</v>
      </c>
      <c r="AK208" s="171">
        <v>2016</v>
      </c>
      <c r="AL208" s="172">
        <v>38975</v>
      </c>
      <c r="AM208" s="172"/>
      <c r="AN208" s="181"/>
      <c r="AO208" s="174">
        <v>40630</v>
      </c>
      <c r="AP208" s="174">
        <v>42467</v>
      </c>
      <c r="AQ208" s="174">
        <v>38869</v>
      </c>
      <c r="AR208" s="174">
        <v>38625</v>
      </c>
      <c r="AS208" s="174">
        <v>38784</v>
      </c>
      <c r="AT208" s="174">
        <v>40777</v>
      </c>
      <c r="AU208" s="174">
        <v>41835</v>
      </c>
      <c r="AV208" s="174">
        <v>42291</v>
      </c>
      <c r="AW208" s="174">
        <v>42661</v>
      </c>
      <c r="AX208" s="174">
        <v>42663</v>
      </c>
      <c r="AY208" s="174">
        <v>43636</v>
      </c>
      <c r="AZ208" s="174">
        <v>43901</v>
      </c>
      <c r="BA208" s="187" t="s">
        <v>339</v>
      </c>
      <c r="BB208" s="171"/>
      <c r="BC208" s="171"/>
      <c r="BD208" s="247" t="str">
        <f t="shared" si="28"/>
        <v>1년 3월</v>
      </c>
      <c r="BE208" s="175" t="s">
        <v>794</v>
      </c>
      <c r="BF208" s="176" t="str">
        <f>IF(ISNUMBER(#REF!),IF(#REF!&lt;#REF!,1,""),"")</f>
        <v/>
      </c>
      <c r="BG208" s="176" t="str">
        <f>IF(ISNUMBER(#REF!),IF(#REF!&gt;#REF!,1,""),"")</f>
        <v/>
      </c>
      <c r="BH208" s="176">
        <f>IF(ISNUMBER(#REF!),"",1)</f>
        <v>1</v>
      </c>
      <c r="BI208" s="238" t="s">
        <v>793</v>
      </c>
      <c r="BJ208" s="428"/>
    </row>
    <row r="209" spans="1:62" s="24" customFormat="1" ht="20.100000000000001" customHeight="1">
      <c r="A209" s="147">
        <v>203</v>
      </c>
      <c r="B209" s="150">
        <f t="shared" si="23"/>
        <v>36</v>
      </c>
      <c r="C209" s="99" t="s">
        <v>47</v>
      </c>
      <c r="D209" s="113" t="s">
        <v>339</v>
      </c>
      <c r="E209" s="163" t="s">
        <v>26</v>
      </c>
      <c r="F209" s="163" t="s">
        <v>210</v>
      </c>
      <c r="G209" s="163" t="s">
        <v>790</v>
      </c>
      <c r="H209" s="165">
        <v>17856</v>
      </c>
      <c r="I209" s="180">
        <v>1985</v>
      </c>
      <c r="J209" s="165">
        <v>9</v>
      </c>
      <c r="K209" s="164">
        <f t="shared" si="25"/>
        <v>272</v>
      </c>
      <c r="L209" s="165"/>
      <c r="M209" s="165">
        <v>272</v>
      </c>
      <c r="N209" s="165"/>
      <c r="O209" s="165"/>
      <c r="P209" s="165"/>
      <c r="Q209" s="166">
        <f t="shared" si="26"/>
        <v>414</v>
      </c>
      <c r="R209" s="166">
        <v>272</v>
      </c>
      <c r="S209" s="166">
        <v>142</v>
      </c>
      <c r="T209" s="166"/>
      <c r="U209" s="165">
        <f t="shared" si="27"/>
        <v>414</v>
      </c>
      <c r="V209" s="165"/>
      <c r="W209" s="165">
        <v>231</v>
      </c>
      <c r="X209" s="165">
        <v>183</v>
      </c>
      <c r="Y209" s="165"/>
      <c r="Z209" s="165"/>
      <c r="AA209" s="164"/>
      <c r="AB209" s="165"/>
      <c r="AC209" s="165"/>
      <c r="AD209" s="165"/>
      <c r="AE209" s="168">
        <v>0.75</v>
      </c>
      <c r="AF209" s="168">
        <v>2.5499999999999998</v>
      </c>
      <c r="AG209" s="169">
        <v>274</v>
      </c>
      <c r="AH209" s="169">
        <v>267</v>
      </c>
      <c r="AI209" s="180" t="s">
        <v>332</v>
      </c>
      <c r="AJ209" s="180">
        <v>2003</v>
      </c>
      <c r="AK209" s="180">
        <v>2015</v>
      </c>
      <c r="AL209" s="185">
        <v>38975</v>
      </c>
      <c r="AM209" s="185"/>
      <c r="AN209" s="173"/>
      <c r="AO209" s="173">
        <v>39924</v>
      </c>
      <c r="AP209" s="173">
        <v>41572</v>
      </c>
      <c r="AQ209" s="174">
        <v>37973</v>
      </c>
      <c r="AR209" s="174">
        <v>38126</v>
      </c>
      <c r="AS209" s="174">
        <v>38474</v>
      </c>
      <c r="AT209" s="174">
        <v>39975</v>
      </c>
      <c r="AU209" s="174">
        <v>41849</v>
      </c>
      <c r="AV209" s="174">
        <v>42282</v>
      </c>
      <c r="AW209" s="174">
        <v>42541</v>
      </c>
      <c r="AX209" s="174">
        <v>42550</v>
      </c>
      <c r="AY209" s="174">
        <v>43401</v>
      </c>
      <c r="AZ209" s="174">
        <v>43586</v>
      </c>
      <c r="BA209" s="187" t="s">
        <v>339</v>
      </c>
      <c r="BB209" s="180"/>
      <c r="BC209" s="180"/>
      <c r="BD209" s="247" t="str">
        <f t="shared" si="28"/>
        <v>2년 1월</v>
      </c>
      <c r="BE209" s="175" t="s">
        <v>794</v>
      </c>
      <c r="BF209" s="176" t="str">
        <f>IF(ISNUMBER(#REF!),IF(#REF!&lt;#REF!,1,""),"")</f>
        <v/>
      </c>
      <c r="BG209" s="176" t="str">
        <f>IF(ISNUMBER(#REF!),IF(#REF!&gt;#REF!,1,""),"")</f>
        <v/>
      </c>
      <c r="BH209" s="176">
        <f>IF(ISNUMBER(#REF!),"",1)</f>
        <v>1</v>
      </c>
      <c r="BI209" s="238" t="s">
        <v>1543</v>
      </c>
      <c r="BJ209" s="194"/>
    </row>
    <row r="210" spans="1:62" s="24" customFormat="1" ht="20.100000000000001" customHeight="1">
      <c r="A210" s="147">
        <v>204</v>
      </c>
      <c r="B210" s="150">
        <f t="shared" si="23"/>
        <v>37</v>
      </c>
      <c r="C210" s="99" t="s">
        <v>47</v>
      </c>
      <c r="D210" s="113" t="s">
        <v>339</v>
      </c>
      <c r="E210" s="163" t="s">
        <v>26</v>
      </c>
      <c r="F210" s="163" t="s">
        <v>261</v>
      </c>
      <c r="G210" s="163" t="s">
        <v>262</v>
      </c>
      <c r="H210" s="190">
        <v>44269</v>
      </c>
      <c r="I210" s="198" t="s">
        <v>263</v>
      </c>
      <c r="J210" s="164">
        <v>50</v>
      </c>
      <c r="K210" s="164">
        <f t="shared" si="25"/>
        <v>723</v>
      </c>
      <c r="L210" s="165">
        <v>33</v>
      </c>
      <c r="M210" s="165">
        <v>582</v>
      </c>
      <c r="N210" s="165">
        <v>108</v>
      </c>
      <c r="O210" s="165"/>
      <c r="P210" s="165"/>
      <c r="Q210" s="166">
        <f t="shared" si="26"/>
        <v>1005</v>
      </c>
      <c r="R210" s="166">
        <v>730</v>
      </c>
      <c r="S210" s="166">
        <v>224</v>
      </c>
      <c r="T210" s="166">
        <v>51</v>
      </c>
      <c r="U210" s="165">
        <f t="shared" si="27"/>
        <v>954</v>
      </c>
      <c r="V210" s="164"/>
      <c r="W210" s="190">
        <v>557</v>
      </c>
      <c r="X210" s="190">
        <v>397</v>
      </c>
      <c r="Y210" s="190"/>
      <c r="Z210" s="164"/>
      <c r="AA210" s="164">
        <f>SUM(AB210:AD210)</f>
        <v>51</v>
      </c>
      <c r="AB210" s="190"/>
      <c r="AC210" s="190">
        <v>51</v>
      </c>
      <c r="AD210" s="164"/>
      <c r="AE210" s="196">
        <v>1.05</v>
      </c>
      <c r="AF210" s="196">
        <v>2.5</v>
      </c>
      <c r="AG210" s="232">
        <v>739</v>
      </c>
      <c r="AH210" s="232">
        <v>707</v>
      </c>
      <c r="AI210" s="198" t="s">
        <v>332</v>
      </c>
      <c r="AJ210" s="171">
        <v>2010</v>
      </c>
      <c r="AK210" s="171">
        <v>2015</v>
      </c>
      <c r="AL210" s="172">
        <v>40392</v>
      </c>
      <c r="AM210" s="172"/>
      <c r="AN210" s="181"/>
      <c r="AO210" s="174">
        <v>41082</v>
      </c>
      <c r="AP210" s="174">
        <v>42374</v>
      </c>
      <c r="AQ210" s="174">
        <v>41159</v>
      </c>
      <c r="AR210" s="174">
        <v>40501</v>
      </c>
      <c r="AS210" s="174">
        <v>40627</v>
      </c>
      <c r="AT210" s="174">
        <v>41337</v>
      </c>
      <c r="AU210" s="174">
        <v>41964</v>
      </c>
      <c r="AV210" s="174">
        <v>42178</v>
      </c>
      <c r="AW210" s="174">
        <v>42425</v>
      </c>
      <c r="AX210" s="174">
        <v>42426</v>
      </c>
      <c r="AY210" s="174">
        <v>43403</v>
      </c>
      <c r="AZ210" s="174">
        <v>43586</v>
      </c>
      <c r="BA210" s="187" t="s">
        <v>339</v>
      </c>
      <c r="BB210" s="171"/>
      <c r="BC210" s="171"/>
      <c r="BD210" s="247" t="str">
        <f t="shared" si="28"/>
        <v>2년 1월</v>
      </c>
      <c r="BE210" s="175" t="s">
        <v>794</v>
      </c>
      <c r="BF210" s="176" t="str">
        <f>IF(ISNUMBER(#REF!),IF(#REF!&lt;#REF!,1,""),"")</f>
        <v/>
      </c>
      <c r="BG210" s="176" t="str">
        <f>IF(ISNUMBER(#REF!),IF(#REF!&gt;#REF!,1,""),"")</f>
        <v/>
      </c>
      <c r="BH210" s="176">
        <f>IF(ISNUMBER(#REF!),"",1)</f>
        <v>1</v>
      </c>
      <c r="BI210" s="238" t="s">
        <v>793</v>
      </c>
      <c r="BJ210" s="428"/>
    </row>
    <row r="211" spans="1:62" s="24" customFormat="1" ht="20.100000000000001" customHeight="1">
      <c r="A211" s="147">
        <v>205</v>
      </c>
      <c r="B211" s="150">
        <f t="shared" si="23"/>
        <v>38</v>
      </c>
      <c r="C211" s="99" t="s">
        <v>47</v>
      </c>
      <c r="D211" s="113" t="s">
        <v>339</v>
      </c>
      <c r="E211" s="163" t="s">
        <v>26</v>
      </c>
      <c r="F211" s="163" t="s">
        <v>259</v>
      </c>
      <c r="G211" s="163" t="s">
        <v>260</v>
      </c>
      <c r="H211" s="190">
        <v>56229.4</v>
      </c>
      <c r="I211" s="198">
        <v>1985</v>
      </c>
      <c r="J211" s="164">
        <v>23</v>
      </c>
      <c r="K211" s="164">
        <f t="shared" si="25"/>
        <v>700</v>
      </c>
      <c r="L211" s="164"/>
      <c r="M211" s="164">
        <v>700</v>
      </c>
      <c r="N211" s="164"/>
      <c r="O211" s="164"/>
      <c r="P211" s="164"/>
      <c r="Q211" s="166">
        <f t="shared" si="26"/>
        <v>1129</v>
      </c>
      <c r="R211" s="166">
        <v>709</v>
      </c>
      <c r="S211" s="166">
        <v>420</v>
      </c>
      <c r="T211" s="166"/>
      <c r="U211" s="165">
        <f t="shared" si="27"/>
        <v>1129</v>
      </c>
      <c r="V211" s="164"/>
      <c r="W211" s="190">
        <v>123</v>
      </c>
      <c r="X211" s="190">
        <v>973</v>
      </c>
      <c r="Y211" s="190">
        <v>33</v>
      </c>
      <c r="Z211" s="164"/>
      <c r="AA211" s="164"/>
      <c r="AB211" s="164"/>
      <c r="AC211" s="164"/>
      <c r="AD211" s="164"/>
      <c r="AE211" s="196">
        <v>0.81</v>
      </c>
      <c r="AF211" s="196">
        <v>2.59</v>
      </c>
      <c r="AG211" s="232">
        <v>710</v>
      </c>
      <c r="AH211" s="232">
        <v>693</v>
      </c>
      <c r="AI211" s="198" t="s">
        <v>332</v>
      </c>
      <c r="AJ211" s="171">
        <v>2003</v>
      </c>
      <c r="AK211" s="171">
        <v>2015</v>
      </c>
      <c r="AL211" s="172">
        <v>38975</v>
      </c>
      <c r="AM211" s="172"/>
      <c r="AN211" s="181"/>
      <c r="AO211" s="174">
        <v>39855</v>
      </c>
      <c r="AP211" s="174">
        <v>41563</v>
      </c>
      <c r="AQ211" s="174">
        <v>37973</v>
      </c>
      <c r="AR211" s="174">
        <v>38113</v>
      </c>
      <c r="AS211" s="174">
        <v>38498</v>
      </c>
      <c r="AT211" s="174">
        <v>39961</v>
      </c>
      <c r="AU211" s="174">
        <v>41607</v>
      </c>
      <c r="AV211" s="174">
        <v>42094</v>
      </c>
      <c r="AW211" s="174">
        <v>42305</v>
      </c>
      <c r="AX211" s="174">
        <v>42306</v>
      </c>
      <c r="AY211" s="174">
        <v>43364</v>
      </c>
      <c r="AZ211" s="174">
        <v>43915</v>
      </c>
      <c r="BA211" s="187" t="s">
        <v>339</v>
      </c>
      <c r="BB211" s="171"/>
      <c r="BC211" s="171"/>
      <c r="BD211" s="247" t="str">
        <f t="shared" si="28"/>
        <v>1년 3월</v>
      </c>
      <c r="BE211" s="175" t="s">
        <v>794</v>
      </c>
      <c r="BF211" s="176" t="str">
        <f>IF(ISNUMBER(#REF!),IF(#REF!&lt;#REF!,1,""),"")</f>
        <v/>
      </c>
      <c r="BG211" s="176" t="str">
        <f>IF(ISNUMBER(#REF!),IF(#REF!&gt;#REF!,1,""),"")</f>
        <v/>
      </c>
      <c r="BH211" s="176">
        <f>IF(ISNUMBER(#REF!),"",1)</f>
        <v>1</v>
      </c>
      <c r="BI211" s="238" t="s">
        <v>1248</v>
      </c>
      <c r="BJ211" s="428" t="s">
        <v>1253</v>
      </c>
    </row>
    <row r="212" spans="1:62" s="24" customFormat="1" ht="20.100000000000001" customHeight="1">
      <c r="A212" s="147">
        <v>206</v>
      </c>
      <c r="B212" s="150">
        <f t="shared" si="23"/>
        <v>39</v>
      </c>
      <c r="C212" s="99" t="s">
        <v>47</v>
      </c>
      <c r="D212" s="113" t="s">
        <v>339</v>
      </c>
      <c r="E212" s="163" t="s">
        <v>26</v>
      </c>
      <c r="F212" s="163" t="s">
        <v>257</v>
      </c>
      <c r="G212" s="163" t="s">
        <v>258</v>
      </c>
      <c r="H212" s="190">
        <v>50719</v>
      </c>
      <c r="I212" s="198">
        <v>1983</v>
      </c>
      <c r="J212" s="164">
        <v>25</v>
      </c>
      <c r="K212" s="164">
        <f t="shared" si="25"/>
        <v>500</v>
      </c>
      <c r="L212" s="164"/>
      <c r="M212" s="164"/>
      <c r="N212" s="164">
        <v>500</v>
      </c>
      <c r="O212" s="164"/>
      <c r="P212" s="164"/>
      <c r="Q212" s="166">
        <f t="shared" si="26"/>
        <v>1152</v>
      </c>
      <c r="R212" s="166">
        <v>506</v>
      </c>
      <c r="S212" s="166">
        <v>646</v>
      </c>
      <c r="T212" s="166"/>
      <c r="U212" s="165">
        <f t="shared" si="27"/>
        <v>1152</v>
      </c>
      <c r="V212" s="164"/>
      <c r="W212" s="190">
        <v>545</v>
      </c>
      <c r="X212" s="190">
        <v>573</v>
      </c>
      <c r="Y212" s="190">
        <v>34</v>
      </c>
      <c r="Z212" s="164"/>
      <c r="AA212" s="164"/>
      <c r="AB212" s="164"/>
      <c r="AC212" s="164"/>
      <c r="AD212" s="164"/>
      <c r="AE212" s="196">
        <v>0.86</v>
      </c>
      <c r="AF212" s="196">
        <v>2.67</v>
      </c>
      <c r="AG212" s="232">
        <v>510</v>
      </c>
      <c r="AH212" s="232">
        <v>503</v>
      </c>
      <c r="AI212" s="198" t="s">
        <v>332</v>
      </c>
      <c r="AJ212" s="171">
        <v>2002</v>
      </c>
      <c r="AK212" s="171">
        <v>2017</v>
      </c>
      <c r="AL212" s="172">
        <v>38975</v>
      </c>
      <c r="AM212" s="172"/>
      <c r="AN212" s="181"/>
      <c r="AO212" s="174">
        <v>39475</v>
      </c>
      <c r="AP212" s="174">
        <v>41997</v>
      </c>
      <c r="AQ212" s="174">
        <v>37986</v>
      </c>
      <c r="AR212" s="174"/>
      <c r="AS212" s="174">
        <v>37972</v>
      </c>
      <c r="AT212" s="174">
        <v>40882</v>
      </c>
      <c r="AU212" s="174">
        <v>41533</v>
      </c>
      <c r="AV212" s="174">
        <v>41920</v>
      </c>
      <c r="AW212" s="174">
        <v>42335</v>
      </c>
      <c r="AX212" s="174">
        <v>42340</v>
      </c>
      <c r="AY212" s="174">
        <v>43418</v>
      </c>
      <c r="AZ212" s="174">
        <v>43509</v>
      </c>
      <c r="BA212" s="187" t="s">
        <v>339</v>
      </c>
      <c r="BB212" s="171"/>
      <c r="BC212" s="171"/>
      <c r="BD212" s="247" t="str">
        <f t="shared" si="28"/>
        <v>2년 4월</v>
      </c>
      <c r="BE212" s="175" t="s">
        <v>794</v>
      </c>
      <c r="BF212" s="176" t="str">
        <f>IF(ISNUMBER(#REF!),IF(#REF!&lt;#REF!,1,""),"")</f>
        <v/>
      </c>
      <c r="BG212" s="176" t="str">
        <f>IF(ISNUMBER(#REF!),IF(#REF!&gt;#REF!,1,""),"")</f>
        <v/>
      </c>
      <c r="BH212" s="176">
        <f>IF(ISNUMBER(#REF!),"",1)</f>
        <v>1</v>
      </c>
      <c r="BI212" s="238" t="s">
        <v>1248</v>
      </c>
      <c r="BJ212" s="428"/>
    </row>
    <row r="213" spans="1:62" s="24" customFormat="1" ht="20.100000000000001" customHeight="1">
      <c r="A213" s="147">
        <v>207</v>
      </c>
      <c r="B213" s="150">
        <f t="shared" si="23"/>
        <v>40</v>
      </c>
      <c r="C213" s="99" t="s">
        <v>47</v>
      </c>
      <c r="D213" s="113" t="s">
        <v>339</v>
      </c>
      <c r="E213" s="163" t="s">
        <v>26</v>
      </c>
      <c r="F213" s="163" t="s">
        <v>255</v>
      </c>
      <c r="G213" s="163" t="s">
        <v>256</v>
      </c>
      <c r="H213" s="190">
        <v>56702</v>
      </c>
      <c r="I213" s="198">
        <v>1984</v>
      </c>
      <c r="J213" s="164">
        <v>22</v>
      </c>
      <c r="K213" s="164">
        <f t="shared" si="25"/>
        <v>450</v>
      </c>
      <c r="L213" s="164"/>
      <c r="M213" s="164"/>
      <c r="N213" s="164">
        <v>450</v>
      </c>
      <c r="O213" s="164"/>
      <c r="P213" s="164"/>
      <c r="Q213" s="166">
        <f t="shared" si="26"/>
        <v>990</v>
      </c>
      <c r="R213" s="166">
        <v>450</v>
      </c>
      <c r="S213" s="166">
        <v>540</v>
      </c>
      <c r="T213" s="166"/>
      <c r="U213" s="165">
        <f t="shared" si="27"/>
        <v>990</v>
      </c>
      <c r="V213" s="164"/>
      <c r="W213" s="190"/>
      <c r="X213" s="190">
        <v>658</v>
      </c>
      <c r="Y213" s="190">
        <v>332</v>
      </c>
      <c r="Z213" s="164"/>
      <c r="AA213" s="164"/>
      <c r="AB213" s="164"/>
      <c r="AC213" s="164"/>
      <c r="AD213" s="164"/>
      <c r="AE213" s="196">
        <v>0.63</v>
      </c>
      <c r="AF213" s="196">
        <v>2.59</v>
      </c>
      <c r="AG213" s="232">
        <v>457</v>
      </c>
      <c r="AH213" s="232">
        <v>457</v>
      </c>
      <c r="AI213" s="198" t="s">
        <v>332</v>
      </c>
      <c r="AJ213" s="171">
        <v>2003</v>
      </c>
      <c r="AK213" s="171">
        <v>2017</v>
      </c>
      <c r="AL213" s="172">
        <v>38975</v>
      </c>
      <c r="AM213" s="172"/>
      <c r="AN213" s="181"/>
      <c r="AO213" s="174">
        <v>39510</v>
      </c>
      <c r="AP213" s="174">
        <v>41415</v>
      </c>
      <c r="AQ213" s="174">
        <v>37973</v>
      </c>
      <c r="AR213" s="174">
        <v>38106</v>
      </c>
      <c r="AS213" s="174">
        <v>38474</v>
      </c>
      <c r="AT213" s="174">
        <v>40018</v>
      </c>
      <c r="AU213" s="174">
        <v>41479</v>
      </c>
      <c r="AV213" s="174">
        <v>41906</v>
      </c>
      <c r="AW213" s="174">
        <v>42216</v>
      </c>
      <c r="AX213" s="174">
        <v>42220</v>
      </c>
      <c r="AY213" s="174">
        <v>43217</v>
      </c>
      <c r="AZ213" s="174"/>
      <c r="BA213" s="187" t="s">
        <v>339</v>
      </c>
      <c r="BB213" s="171"/>
      <c r="BC213" s="171"/>
      <c r="BD213" s="247" t="str">
        <f t="shared" si="28"/>
        <v>3년 2월</v>
      </c>
      <c r="BE213" s="175" t="s">
        <v>794</v>
      </c>
      <c r="BF213" s="176" t="str">
        <f>IF(ISNUMBER(#REF!),IF(#REF!&lt;#REF!,1,""),"")</f>
        <v/>
      </c>
      <c r="BG213" s="176" t="str">
        <f>IF(ISNUMBER(#REF!),IF(#REF!&gt;#REF!,1,""),"")</f>
        <v/>
      </c>
      <c r="BH213" s="176">
        <f>IF(ISNUMBER(#REF!),"",1)</f>
        <v>1</v>
      </c>
      <c r="BI213" s="238" t="s">
        <v>1542</v>
      </c>
      <c r="BJ213" s="428" t="s">
        <v>795</v>
      </c>
    </row>
    <row r="214" spans="1:62" s="24" customFormat="1" ht="20.100000000000001" customHeight="1">
      <c r="A214" s="147">
        <v>208</v>
      </c>
      <c r="B214" s="150">
        <f t="shared" si="23"/>
        <v>41</v>
      </c>
      <c r="C214" s="99" t="s">
        <v>47</v>
      </c>
      <c r="D214" s="113" t="s">
        <v>339</v>
      </c>
      <c r="E214" s="163" t="s">
        <v>26</v>
      </c>
      <c r="F214" s="163" t="s">
        <v>253</v>
      </c>
      <c r="G214" s="163" t="s">
        <v>254</v>
      </c>
      <c r="H214" s="190">
        <v>22924</v>
      </c>
      <c r="I214" s="198">
        <v>1983</v>
      </c>
      <c r="J214" s="164">
        <v>11</v>
      </c>
      <c r="K214" s="164">
        <f t="shared" si="25"/>
        <v>400</v>
      </c>
      <c r="L214" s="164">
        <v>200</v>
      </c>
      <c r="M214" s="164">
        <v>200</v>
      </c>
      <c r="N214" s="164"/>
      <c r="O214" s="164"/>
      <c r="P214" s="164"/>
      <c r="Q214" s="166">
        <f t="shared" si="26"/>
        <v>469</v>
      </c>
      <c r="R214" s="166">
        <v>394</v>
      </c>
      <c r="S214" s="166">
        <v>75</v>
      </c>
      <c r="T214" s="166"/>
      <c r="U214" s="165">
        <f t="shared" si="27"/>
        <v>469</v>
      </c>
      <c r="V214" s="164"/>
      <c r="W214" s="190">
        <v>62</v>
      </c>
      <c r="X214" s="190">
        <v>403</v>
      </c>
      <c r="Y214" s="190">
        <v>4</v>
      </c>
      <c r="Z214" s="164"/>
      <c r="AA214" s="164"/>
      <c r="AB214" s="164"/>
      <c r="AC214" s="164"/>
      <c r="AD214" s="164"/>
      <c r="AE214" s="196">
        <v>0.88</v>
      </c>
      <c r="AF214" s="196">
        <v>2.4</v>
      </c>
      <c r="AG214" s="232">
        <v>386</v>
      </c>
      <c r="AH214" s="232">
        <v>386</v>
      </c>
      <c r="AI214" s="198" t="s">
        <v>332</v>
      </c>
      <c r="AJ214" s="171">
        <v>2003</v>
      </c>
      <c r="AK214" s="171">
        <v>2015</v>
      </c>
      <c r="AL214" s="172">
        <v>38975</v>
      </c>
      <c r="AM214" s="172"/>
      <c r="AN214" s="181"/>
      <c r="AO214" s="174">
        <v>40084</v>
      </c>
      <c r="AP214" s="174">
        <v>40777</v>
      </c>
      <c r="AQ214" s="174">
        <v>37970</v>
      </c>
      <c r="AR214" s="174">
        <v>38118</v>
      </c>
      <c r="AS214" s="174">
        <v>38474</v>
      </c>
      <c r="AT214" s="174">
        <v>40325</v>
      </c>
      <c r="AU214" s="174">
        <v>40778</v>
      </c>
      <c r="AV214" s="174">
        <v>41067</v>
      </c>
      <c r="AW214" s="174">
        <v>42305</v>
      </c>
      <c r="AX214" s="174">
        <v>42307</v>
      </c>
      <c r="AY214" s="174">
        <v>43250</v>
      </c>
      <c r="AZ214" s="174">
        <v>43453</v>
      </c>
      <c r="BA214" s="187" t="s">
        <v>339</v>
      </c>
      <c r="BB214" s="171"/>
      <c r="BC214" s="171"/>
      <c r="BD214" s="247" t="str">
        <f t="shared" si="28"/>
        <v>2년 6월</v>
      </c>
      <c r="BE214" s="175" t="s">
        <v>794</v>
      </c>
      <c r="BF214" s="176" t="str">
        <f>IF(ISNUMBER(#REF!),IF(#REF!&lt;#REF!,1,""),"")</f>
        <v/>
      </c>
      <c r="BG214" s="176" t="str">
        <f>IF(ISNUMBER(#REF!),IF(#REF!&gt;#REF!,1,""),"")</f>
        <v/>
      </c>
      <c r="BH214" s="176">
        <f>IF(ISNUMBER(#REF!),"",1)</f>
        <v>1</v>
      </c>
      <c r="BI214" s="238" t="s">
        <v>1542</v>
      </c>
      <c r="BJ214" s="428"/>
    </row>
    <row r="215" spans="1:62" s="24" customFormat="1" ht="20.100000000000001" customHeight="1">
      <c r="A215" s="147">
        <v>209</v>
      </c>
      <c r="B215" s="150">
        <f t="shared" si="23"/>
        <v>42</v>
      </c>
      <c r="C215" s="99" t="s">
        <v>47</v>
      </c>
      <c r="D215" s="113" t="s">
        <v>339</v>
      </c>
      <c r="E215" s="163" t="s">
        <v>26</v>
      </c>
      <c r="F215" s="163" t="s">
        <v>301</v>
      </c>
      <c r="G215" s="163" t="s">
        <v>302</v>
      </c>
      <c r="H215" s="190">
        <v>30380</v>
      </c>
      <c r="I215" s="198">
        <v>1989</v>
      </c>
      <c r="J215" s="164">
        <v>19</v>
      </c>
      <c r="K215" s="164">
        <f t="shared" si="25"/>
        <v>600</v>
      </c>
      <c r="L215" s="165"/>
      <c r="M215" s="165">
        <v>600</v>
      </c>
      <c r="N215" s="165"/>
      <c r="O215" s="165"/>
      <c r="P215" s="165"/>
      <c r="Q215" s="166">
        <f t="shared" si="26"/>
        <v>766</v>
      </c>
      <c r="R215" s="166">
        <v>766</v>
      </c>
      <c r="S215" s="166"/>
      <c r="T215" s="166"/>
      <c r="U215" s="165">
        <f t="shared" si="27"/>
        <v>766</v>
      </c>
      <c r="V215" s="164"/>
      <c r="W215" s="190">
        <v>382</v>
      </c>
      <c r="X215" s="190">
        <v>384</v>
      </c>
      <c r="Y215" s="190"/>
      <c r="Z215" s="164"/>
      <c r="AA215" s="164"/>
      <c r="AB215" s="164"/>
      <c r="AC215" s="164"/>
      <c r="AD215" s="164"/>
      <c r="AE215" s="179">
        <v>1.25</v>
      </c>
      <c r="AF215" s="179">
        <v>2.4900000000000002</v>
      </c>
      <c r="AG215" s="232">
        <v>829</v>
      </c>
      <c r="AH215" s="232">
        <v>829</v>
      </c>
      <c r="AI215" s="198" t="s">
        <v>332</v>
      </c>
      <c r="AJ215" s="171">
        <v>2000</v>
      </c>
      <c r="AK215" s="171">
        <v>2010</v>
      </c>
      <c r="AL215" s="172" t="s">
        <v>791</v>
      </c>
      <c r="AM215" s="172"/>
      <c r="AN215" s="172"/>
      <c r="AO215" s="174">
        <v>38615</v>
      </c>
      <c r="AP215" s="174"/>
      <c r="AQ215" s="174"/>
      <c r="AR215" s="174"/>
      <c r="AS215" s="174">
        <v>36690</v>
      </c>
      <c r="AT215" s="174">
        <v>37621</v>
      </c>
      <c r="AU215" s="174">
        <v>38632</v>
      </c>
      <c r="AV215" s="174">
        <v>39482</v>
      </c>
      <c r="AW215" s="174">
        <v>39681</v>
      </c>
      <c r="AX215" s="174"/>
      <c r="AY215" s="174">
        <v>40540</v>
      </c>
      <c r="AZ215" s="174">
        <v>40623</v>
      </c>
      <c r="BA215" s="187" t="s">
        <v>339</v>
      </c>
      <c r="BB215" s="171"/>
      <c r="BC215" s="171"/>
      <c r="BD215" s="247" t="str">
        <f t="shared" si="28"/>
        <v>10년 3월</v>
      </c>
      <c r="BE215" s="175" t="s">
        <v>794</v>
      </c>
      <c r="BF215" s="176" t="str">
        <f>IF(ISNUMBER(#REF!),IF(#REF!&lt;#REF!,1,""),"")</f>
        <v/>
      </c>
      <c r="BG215" s="176" t="str">
        <f>IF(ISNUMBER(#REF!),IF(#REF!&gt;#REF!,1,""),"")</f>
        <v/>
      </c>
      <c r="BH215" s="176">
        <f>IF(ISNUMBER(#REF!),"",1)</f>
        <v>1</v>
      </c>
      <c r="BI215" s="238" t="s">
        <v>1248</v>
      </c>
      <c r="BJ215" s="428"/>
    </row>
    <row r="216" spans="1:62" s="24" customFormat="1" ht="20.100000000000001" customHeight="1">
      <c r="A216" s="147">
        <v>210</v>
      </c>
      <c r="B216" s="150">
        <f t="shared" si="23"/>
        <v>43</v>
      </c>
      <c r="C216" s="99" t="s">
        <v>47</v>
      </c>
      <c r="D216" s="113" t="s">
        <v>339</v>
      </c>
      <c r="E216" s="163" t="s">
        <v>26</v>
      </c>
      <c r="F216" s="163" t="s">
        <v>269</v>
      </c>
      <c r="G216" s="163" t="s">
        <v>270</v>
      </c>
      <c r="H216" s="190">
        <v>34394</v>
      </c>
      <c r="I216" s="198">
        <v>1982</v>
      </c>
      <c r="J216" s="164">
        <v>19</v>
      </c>
      <c r="K216" s="164">
        <f t="shared" si="25"/>
        <v>766</v>
      </c>
      <c r="L216" s="165"/>
      <c r="M216" s="165">
        <v>766</v>
      </c>
      <c r="N216" s="165"/>
      <c r="O216" s="165"/>
      <c r="P216" s="165"/>
      <c r="Q216" s="166">
        <f t="shared" si="26"/>
        <v>695</v>
      </c>
      <c r="R216" s="166">
        <v>567</v>
      </c>
      <c r="S216" s="166">
        <v>128</v>
      </c>
      <c r="T216" s="166"/>
      <c r="U216" s="165">
        <f t="shared" si="27"/>
        <v>695</v>
      </c>
      <c r="V216" s="164"/>
      <c r="W216" s="190">
        <v>98</v>
      </c>
      <c r="X216" s="190">
        <v>502</v>
      </c>
      <c r="Y216" s="190">
        <v>95</v>
      </c>
      <c r="Z216" s="164"/>
      <c r="AA216" s="164"/>
      <c r="AB216" s="164"/>
      <c r="AC216" s="164"/>
      <c r="AD216" s="164"/>
      <c r="AE216" s="179">
        <v>0.86</v>
      </c>
      <c r="AF216" s="179">
        <v>2.4500000000000002</v>
      </c>
      <c r="AG216" s="232">
        <v>565</v>
      </c>
      <c r="AH216" s="232">
        <v>563</v>
      </c>
      <c r="AI216" s="198" t="s">
        <v>332</v>
      </c>
      <c r="AJ216" s="171">
        <v>2003</v>
      </c>
      <c r="AK216" s="171">
        <v>2014</v>
      </c>
      <c r="AL216" s="172">
        <v>38975</v>
      </c>
      <c r="AM216" s="172"/>
      <c r="AN216" s="181"/>
      <c r="AO216" s="174">
        <v>39695</v>
      </c>
      <c r="AP216" s="174">
        <v>41113</v>
      </c>
      <c r="AQ216" s="174">
        <v>37973</v>
      </c>
      <c r="AR216" s="174">
        <v>37960</v>
      </c>
      <c r="AS216" s="174">
        <v>38240</v>
      </c>
      <c r="AT216" s="174">
        <v>39769</v>
      </c>
      <c r="AU216" s="174">
        <v>39869</v>
      </c>
      <c r="AV216" s="174">
        <v>40613</v>
      </c>
      <c r="AW216" s="174">
        <v>41289</v>
      </c>
      <c r="AX216" s="174">
        <v>42195</v>
      </c>
      <c r="AY216" s="174">
        <v>42195</v>
      </c>
      <c r="AZ216" s="174">
        <v>42633</v>
      </c>
      <c r="BA216" s="187" t="s">
        <v>339</v>
      </c>
      <c r="BB216" s="171"/>
      <c r="BC216" s="171"/>
      <c r="BD216" s="247" t="str">
        <f t="shared" si="28"/>
        <v>4년 9월</v>
      </c>
      <c r="BE216" s="175" t="s">
        <v>794</v>
      </c>
      <c r="BF216" s="176" t="str">
        <f>IF(ISNUMBER(#REF!),IF(#REF!&lt;#REF!,1,""),"")</f>
        <v/>
      </c>
      <c r="BG216" s="176" t="str">
        <f>IF(ISNUMBER(#REF!),IF(#REF!&gt;#REF!,1,""),"")</f>
        <v/>
      </c>
      <c r="BH216" s="176">
        <f>IF(ISNUMBER(#REF!),"",1)</f>
        <v>1</v>
      </c>
      <c r="BI216" s="238" t="s">
        <v>1542</v>
      </c>
      <c r="BJ216" s="428"/>
    </row>
    <row r="217" spans="1:62" s="24" customFormat="1" ht="20.100000000000001" customHeight="1">
      <c r="A217" s="147">
        <v>211</v>
      </c>
      <c r="B217" s="148">
        <v>1</v>
      </c>
      <c r="C217" s="99" t="s">
        <v>60</v>
      </c>
      <c r="D217" s="202" t="s">
        <v>662</v>
      </c>
      <c r="E217" s="113" t="s">
        <v>26</v>
      </c>
      <c r="F217" s="113" t="s">
        <v>1254</v>
      </c>
      <c r="G217" s="113" t="s">
        <v>1255</v>
      </c>
      <c r="H217" s="213">
        <v>30231</v>
      </c>
      <c r="I217" s="208">
        <v>1987</v>
      </c>
      <c r="J217" s="124">
        <v>11</v>
      </c>
      <c r="K217" s="124">
        <v>735</v>
      </c>
      <c r="L217" s="121"/>
      <c r="M217" s="121"/>
      <c r="N217" s="121"/>
      <c r="O217" s="121"/>
      <c r="P217" s="121"/>
      <c r="Q217" s="203"/>
      <c r="R217" s="203"/>
      <c r="S217" s="203"/>
      <c r="T217" s="203"/>
      <c r="U217" s="121"/>
      <c r="V217" s="124"/>
      <c r="W217" s="213"/>
      <c r="X217" s="213"/>
      <c r="Y217" s="213"/>
      <c r="Z217" s="124"/>
      <c r="AA217" s="124"/>
      <c r="AB217" s="124"/>
      <c r="AC217" s="124"/>
      <c r="AD217" s="124"/>
      <c r="AE217" s="252">
        <v>2.3570000000000002</v>
      </c>
      <c r="AF217" s="103">
        <v>2.7</v>
      </c>
      <c r="AG217" s="391"/>
      <c r="AH217" s="391"/>
      <c r="AI217" s="208"/>
      <c r="AJ217" s="204"/>
      <c r="AK217" s="204"/>
      <c r="AL217" s="131">
        <v>43899</v>
      </c>
      <c r="AM217" s="131" t="s">
        <v>1256</v>
      </c>
      <c r="AN217" s="108"/>
      <c r="AO217" s="205"/>
      <c r="AP217" s="205"/>
      <c r="AQ217" s="205"/>
      <c r="AR217" s="205">
        <v>44019</v>
      </c>
      <c r="AS217" s="205"/>
      <c r="AT217" s="205"/>
      <c r="AU217" s="205"/>
      <c r="AV217" s="205"/>
      <c r="AW217" s="205"/>
      <c r="AX217" s="205"/>
      <c r="AY217" s="205"/>
      <c r="AZ217" s="205"/>
      <c r="BA217" s="212" t="s">
        <v>35</v>
      </c>
      <c r="BB217" s="204"/>
      <c r="BC217" s="204"/>
      <c r="BD217" s="274" t="str">
        <f t="shared" si="28"/>
        <v>1년 3월</v>
      </c>
      <c r="BE217" s="374" t="s">
        <v>1257</v>
      </c>
      <c r="BF217" s="207"/>
      <c r="BG217" s="207" t="str">
        <f>IF(ISNUMBER(#REF!),IF(#REF!&gt;#REF!,1,""),"")</f>
        <v/>
      </c>
      <c r="BH217" s="207"/>
      <c r="BI217" s="440" t="s">
        <v>1258</v>
      </c>
      <c r="BJ217" s="442"/>
    </row>
    <row r="218" spans="1:62" s="24" customFormat="1" ht="20.100000000000001" customHeight="1">
      <c r="A218" s="147">
        <v>212</v>
      </c>
      <c r="B218" s="150">
        <v>2</v>
      </c>
      <c r="C218" s="99" t="s">
        <v>60</v>
      </c>
      <c r="D218" s="202" t="s">
        <v>662</v>
      </c>
      <c r="E218" s="113" t="s">
        <v>26</v>
      </c>
      <c r="F218" s="113" t="s">
        <v>1259</v>
      </c>
      <c r="G218" s="113" t="s">
        <v>1260</v>
      </c>
      <c r="H218" s="213">
        <v>18384</v>
      </c>
      <c r="I218" s="208">
        <v>1987</v>
      </c>
      <c r="J218" s="124">
        <v>7</v>
      </c>
      <c r="K218" s="124">
        <v>432</v>
      </c>
      <c r="L218" s="121"/>
      <c r="M218" s="121"/>
      <c r="N218" s="121"/>
      <c r="O218" s="121"/>
      <c r="P218" s="121"/>
      <c r="Q218" s="203"/>
      <c r="R218" s="203"/>
      <c r="S218" s="203"/>
      <c r="T218" s="203"/>
      <c r="U218" s="121"/>
      <c r="V218" s="124"/>
      <c r="W218" s="213"/>
      <c r="X218" s="213"/>
      <c r="Y218" s="213"/>
      <c r="Z218" s="124"/>
      <c r="AA218" s="124"/>
      <c r="AB218" s="124"/>
      <c r="AC218" s="124"/>
      <c r="AD218" s="124"/>
      <c r="AE218" s="252">
        <v>1.835</v>
      </c>
      <c r="AF218" s="103">
        <v>2.5</v>
      </c>
      <c r="AG218" s="391"/>
      <c r="AH218" s="391"/>
      <c r="AI218" s="208"/>
      <c r="AJ218" s="204"/>
      <c r="AK218" s="204"/>
      <c r="AL218" s="131">
        <v>43899</v>
      </c>
      <c r="AM218" s="131" t="s">
        <v>1256</v>
      </c>
      <c r="AN218" s="108"/>
      <c r="AO218" s="205"/>
      <c r="AP218" s="205"/>
      <c r="AQ218" s="205"/>
      <c r="AR218" s="205">
        <v>44020</v>
      </c>
      <c r="AS218" s="205"/>
      <c r="AT218" s="205"/>
      <c r="AU218" s="205"/>
      <c r="AV218" s="205"/>
      <c r="AW218" s="205"/>
      <c r="AX218" s="205"/>
      <c r="AY218" s="205"/>
      <c r="AZ218" s="205"/>
      <c r="BA218" s="212" t="s">
        <v>35</v>
      </c>
      <c r="BB218" s="204"/>
      <c r="BC218" s="204"/>
      <c r="BD218" s="274" t="str">
        <f t="shared" si="28"/>
        <v>1년 3월</v>
      </c>
      <c r="BE218" s="374" t="s">
        <v>1257</v>
      </c>
      <c r="BF218" s="207"/>
      <c r="BG218" s="207" t="str">
        <f>IF(ISNUMBER(#REF!),IF(#REF!&gt;#REF!,1,""),"")</f>
        <v/>
      </c>
      <c r="BH218" s="207"/>
      <c r="BI218" s="440" t="s">
        <v>966</v>
      </c>
      <c r="BJ218" s="442"/>
    </row>
    <row r="219" spans="1:62" s="24" customFormat="1" ht="20.100000000000001" customHeight="1">
      <c r="A219" s="147">
        <v>213</v>
      </c>
      <c r="B219" s="150">
        <v>3</v>
      </c>
      <c r="C219" s="99" t="s">
        <v>60</v>
      </c>
      <c r="D219" s="202" t="s">
        <v>662</v>
      </c>
      <c r="E219" s="113" t="s">
        <v>26</v>
      </c>
      <c r="F219" s="113" t="s">
        <v>1261</v>
      </c>
      <c r="G219" s="113" t="s">
        <v>1262</v>
      </c>
      <c r="H219" s="213">
        <v>27125</v>
      </c>
      <c r="I219" s="208">
        <v>1987</v>
      </c>
      <c r="J219" s="124">
        <v>17</v>
      </c>
      <c r="K219" s="124">
        <v>658</v>
      </c>
      <c r="L219" s="121"/>
      <c r="M219" s="121"/>
      <c r="N219" s="121"/>
      <c r="O219" s="121"/>
      <c r="P219" s="121"/>
      <c r="Q219" s="203"/>
      <c r="R219" s="203"/>
      <c r="S219" s="203"/>
      <c r="T219" s="203"/>
      <c r="U219" s="121"/>
      <c r="V219" s="124"/>
      <c r="W219" s="213"/>
      <c r="X219" s="213"/>
      <c r="Y219" s="213"/>
      <c r="Z219" s="124"/>
      <c r="AA219" s="124"/>
      <c r="AB219" s="124"/>
      <c r="AC219" s="124"/>
      <c r="AD219" s="124"/>
      <c r="AE219" s="252">
        <v>2.109</v>
      </c>
      <c r="AF219" s="103" t="s">
        <v>1263</v>
      </c>
      <c r="AG219" s="391"/>
      <c r="AH219" s="391"/>
      <c r="AI219" s="208"/>
      <c r="AJ219" s="204"/>
      <c r="AK219" s="204"/>
      <c r="AL219" s="131">
        <v>43899</v>
      </c>
      <c r="AM219" s="131" t="s">
        <v>1256</v>
      </c>
      <c r="AN219" s="108"/>
      <c r="AO219" s="205"/>
      <c r="AP219" s="205"/>
      <c r="AQ219" s="205"/>
      <c r="AR219" s="205">
        <v>44034</v>
      </c>
      <c r="AS219" s="205"/>
      <c r="AT219" s="205"/>
      <c r="AU219" s="205"/>
      <c r="AV219" s="205"/>
      <c r="AW219" s="205"/>
      <c r="AX219" s="205"/>
      <c r="AY219" s="205"/>
      <c r="AZ219" s="205"/>
      <c r="BA219" s="212" t="s">
        <v>35</v>
      </c>
      <c r="BB219" s="204"/>
      <c r="BC219" s="204"/>
      <c r="BD219" s="274" t="str">
        <f t="shared" si="28"/>
        <v>1년 3월</v>
      </c>
      <c r="BE219" s="374" t="s">
        <v>1257</v>
      </c>
      <c r="BF219" s="207"/>
      <c r="BG219" s="207" t="str">
        <f>IF(ISNUMBER(#REF!),IF(#REF!&gt;#REF!,1,""),"")</f>
        <v/>
      </c>
      <c r="BH219" s="207"/>
      <c r="BI219" s="440" t="s">
        <v>959</v>
      </c>
      <c r="BJ219" s="442"/>
    </row>
    <row r="220" spans="1:62" s="24" customFormat="1" ht="20.100000000000001" customHeight="1">
      <c r="A220" s="147">
        <v>214</v>
      </c>
      <c r="B220" s="150">
        <v>4</v>
      </c>
      <c r="C220" s="99" t="s">
        <v>60</v>
      </c>
      <c r="D220" s="202" t="s">
        <v>662</v>
      </c>
      <c r="E220" s="113" t="s">
        <v>26</v>
      </c>
      <c r="F220" s="113" t="s">
        <v>1264</v>
      </c>
      <c r="G220" s="113" t="s">
        <v>1265</v>
      </c>
      <c r="H220" s="213">
        <v>12412</v>
      </c>
      <c r="I220" s="208">
        <v>1985</v>
      </c>
      <c r="J220" s="124">
        <v>5</v>
      </c>
      <c r="K220" s="124">
        <v>275</v>
      </c>
      <c r="L220" s="121"/>
      <c r="M220" s="121"/>
      <c r="N220" s="121"/>
      <c r="O220" s="121"/>
      <c r="P220" s="121"/>
      <c r="Q220" s="203"/>
      <c r="R220" s="203"/>
      <c r="S220" s="203"/>
      <c r="T220" s="203"/>
      <c r="U220" s="121"/>
      <c r="V220" s="124"/>
      <c r="W220" s="213"/>
      <c r="X220" s="213"/>
      <c r="Y220" s="213"/>
      <c r="Z220" s="124"/>
      <c r="AA220" s="124"/>
      <c r="AB220" s="124"/>
      <c r="AC220" s="124"/>
      <c r="AD220" s="124"/>
      <c r="AE220" s="252">
        <v>2.2869999999999999</v>
      </c>
      <c r="AF220" s="103" t="s">
        <v>1266</v>
      </c>
      <c r="AG220" s="391"/>
      <c r="AH220" s="391"/>
      <c r="AI220" s="208"/>
      <c r="AJ220" s="204"/>
      <c r="AK220" s="204"/>
      <c r="AL220" s="131">
        <v>43899</v>
      </c>
      <c r="AM220" s="131" t="s">
        <v>1256</v>
      </c>
      <c r="AN220" s="108"/>
      <c r="AO220" s="205"/>
      <c r="AP220" s="205"/>
      <c r="AQ220" s="205"/>
      <c r="AR220" s="205">
        <v>44036</v>
      </c>
      <c r="AS220" s="205"/>
      <c r="AT220" s="205"/>
      <c r="AU220" s="205"/>
      <c r="AV220" s="205"/>
      <c r="AW220" s="205"/>
      <c r="AX220" s="205"/>
      <c r="AY220" s="205"/>
      <c r="AZ220" s="205"/>
      <c r="BA220" s="212" t="s">
        <v>35</v>
      </c>
      <c r="BB220" s="204"/>
      <c r="BC220" s="204"/>
      <c r="BD220" s="274" t="str">
        <f t="shared" si="28"/>
        <v>1년 3월</v>
      </c>
      <c r="BE220" s="374" t="s">
        <v>1257</v>
      </c>
      <c r="BF220" s="207"/>
      <c r="BG220" s="207" t="str">
        <f>IF(ISNUMBER(#REF!),IF(#REF!&gt;#REF!,1,""),"")</f>
        <v/>
      </c>
      <c r="BH220" s="207"/>
      <c r="BI220" s="440" t="s">
        <v>1267</v>
      </c>
      <c r="BJ220" s="442"/>
    </row>
    <row r="221" spans="1:62" s="24" customFormat="1" ht="20.100000000000001" customHeight="1">
      <c r="A221" s="147">
        <v>215</v>
      </c>
      <c r="B221" s="150">
        <v>5</v>
      </c>
      <c r="C221" s="99" t="s">
        <v>60</v>
      </c>
      <c r="D221" s="202" t="s">
        <v>662</v>
      </c>
      <c r="E221" s="113" t="s">
        <v>26</v>
      </c>
      <c r="F221" s="113" t="s">
        <v>1268</v>
      </c>
      <c r="G221" s="113" t="s">
        <v>1269</v>
      </c>
      <c r="H221" s="213">
        <v>41517</v>
      </c>
      <c r="I221" s="208">
        <v>1992</v>
      </c>
      <c r="J221" s="124">
        <v>13</v>
      </c>
      <c r="K221" s="124">
        <v>794</v>
      </c>
      <c r="L221" s="121"/>
      <c r="M221" s="121"/>
      <c r="N221" s="121"/>
      <c r="O221" s="121"/>
      <c r="P221" s="121"/>
      <c r="Q221" s="203"/>
      <c r="R221" s="203"/>
      <c r="S221" s="203"/>
      <c r="T221" s="203"/>
      <c r="U221" s="121"/>
      <c r="V221" s="124"/>
      <c r="W221" s="213"/>
      <c r="X221" s="213"/>
      <c r="Y221" s="213"/>
      <c r="Z221" s="124"/>
      <c r="AA221" s="124"/>
      <c r="AB221" s="124"/>
      <c r="AC221" s="124"/>
      <c r="AD221" s="124"/>
      <c r="AE221" s="252">
        <v>2.109</v>
      </c>
      <c r="AF221" s="103">
        <v>2.5</v>
      </c>
      <c r="AG221" s="391"/>
      <c r="AH221" s="391"/>
      <c r="AI221" s="208"/>
      <c r="AJ221" s="204"/>
      <c r="AK221" s="204"/>
      <c r="AL221" s="131">
        <v>43899</v>
      </c>
      <c r="AM221" s="131" t="s">
        <v>1256</v>
      </c>
      <c r="AN221" s="108"/>
      <c r="AO221" s="205"/>
      <c r="AP221" s="205"/>
      <c r="AQ221" s="205"/>
      <c r="AR221" s="205"/>
      <c r="AS221" s="205"/>
      <c r="AT221" s="205"/>
      <c r="AU221" s="205"/>
      <c r="AV221" s="205"/>
      <c r="AW221" s="205"/>
      <c r="AX221" s="205"/>
      <c r="AY221" s="205"/>
      <c r="AZ221" s="205"/>
      <c r="BA221" s="212" t="s">
        <v>35</v>
      </c>
      <c r="BB221" s="204"/>
      <c r="BC221" s="204"/>
      <c r="BD221" s="274" t="str">
        <f t="shared" si="28"/>
        <v>1년 3월</v>
      </c>
      <c r="BE221" s="374" t="s">
        <v>1257</v>
      </c>
      <c r="BF221" s="207"/>
      <c r="BG221" s="207" t="str">
        <f>IF(ISNUMBER(#REF!),IF(#REF!&gt;#REF!,1,""),"")</f>
        <v/>
      </c>
      <c r="BH221" s="207"/>
      <c r="BI221" s="440" t="s">
        <v>1258</v>
      </c>
      <c r="BJ221" s="442"/>
    </row>
    <row r="222" spans="1:62" s="24" customFormat="1" ht="20.100000000000001" customHeight="1">
      <c r="A222" s="147">
        <v>216</v>
      </c>
      <c r="B222" s="150">
        <v>6</v>
      </c>
      <c r="C222" s="99" t="s">
        <v>60</v>
      </c>
      <c r="D222" s="209" t="s">
        <v>663</v>
      </c>
      <c r="E222" s="113" t="s">
        <v>26</v>
      </c>
      <c r="F222" s="113" t="s">
        <v>819</v>
      </c>
      <c r="G222" s="113" t="s">
        <v>820</v>
      </c>
      <c r="H222" s="124">
        <v>62557</v>
      </c>
      <c r="I222" s="204">
        <v>1985</v>
      </c>
      <c r="J222" s="124">
        <v>12</v>
      </c>
      <c r="K222" s="124">
        <f>SUM(L222:P222)</f>
        <v>904</v>
      </c>
      <c r="L222" s="121"/>
      <c r="M222" s="121"/>
      <c r="N222" s="121"/>
      <c r="O222" s="121">
        <v>456</v>
      </c>
      <c r="P222" s="121">
        <v>448</v>
      </c>
      <c r="Q222" s="203">
        <v>1305</v>
      </c>
      <c r="R222" s="203">
        <v>1305</v>
      </c>
      <c r="S222" s="203"/>
      <c r="T222" s="203"/>
      <c r="U222" s="121">
        <v>1305</v>
      </c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03">
        <v>1.86</v>
      </c>
      <c r="AF222" s="103">
        <v>2.7</v>
      </c>
      <c r="AG222" s="105">
        <v>976</v>
      </c>
      <c r="AH222" s="105"/>
      <c r="AI222" s="113"/>
      <c r="AJ222" s="204">
        <v>2020</v>
      </c>
      <c r="AK222" s="204"/>
      <c r="AL222" s="106">
        <v>43076</v>
      </c>
      <c r="AM222" s="377">
        <v>44096</v>
      </c>
      <c r="AN222" s="372">
        <v>44096</v>
      </c>
      <c r="AO222" s="372">
        <v>44096</v>
      </c>
      <c r="AP222" s="108"/>
      <c r="AQ222" s="205">
        <v>44146</v>
      </c>
      <c r="AR222" s="205">
        <v>42829</v>
      </c>
      <c r="AS222" s="205">
        <v>43332</v>
      </c>
      <c r="AT222" s="205"/>
      <c r="AU222" s="205"/>
      <c r="AV222" s="205"/>
      <c r="AW222" s="205"/>
      <c r="AX222" s="205"/>
      <c r="AY222" s="205"/>
      <c r="AZ222" s="205"/>
      <c r="BA222" s="447" t="s">
        <v>1270</v>
      </c>
      <c r="BB222" s="204"/>
      <c r="BC222" s="204"/>
      <c r="BD222" s="274" t="str">
        <f t="shared" si="28"/>
        <v>0년 7월</v>
      </c>
      <c r="BE222" s="374">
        <f>AQ222+(365*2)</f>
        <v>44876</v>
      </c>
      <c r="BF222" s="207"/>
      <c r="BG222" s="207">
        <v>1</v>
      </c>
      <c r="BH222" s="207"/>
      <c r="BI222" s="440" t="s">
        <v>1258</v>
      </c>
      <c r="BJ222" s="442"/>
    </row>
    <row r="223" spans="1:62" s="24" customFormat="1" ht="20.100000000000001" customHeight="1">
      <c r="A223" s="147">
        <v>217</v>
      </c>
      <c r="B223" s="150">
        <v>7</v>
      </c>
      <c r="C223" s="99" t="s">
        <v>60</v>
      </c>
      <c r="D223" s="260" t="s">
        <v>614</v>
      </c>
      <c r="E223" s="113" t="s">
        <v>27</v>
      </c>
      <c r="F223" s="113" t="s">
        <v>821</v>
      </c>
      <c r="G223" s="113" t="s">
        <v>392</v>
      </c>
      <c r="H223" s="154">
        <v>69949.5</v>
      </c>
      <c r="I223" s="204" t="s">
        <v>371</v>
      </c>
      <c r="J223" s="124">
        <v>350</v>
      </c>
      <c r="K223" s="124">
        <f>SUM(L223:P223)</f>
        <v>1103</v>
      </c>
      <c r="L223" s="121">
        <v>549</v>
      </c>
      <c r="M223" s="121">
        <v>270</v>
      </c>
      <c r="N223" s="121">
        <v>221</v>
      </c>
      <c r="O223" s="121">
        <v>42</v>
      </c>
      <c r="P223" s="121">
        <v>21</v>
      </c>
      <c r="Q223" s="203">
        <f>SUM(R223:T223)</f>
        <v>1713</v>
      </c>
      <c r="R223" s="203">
        <v>1426</v>
      </c>
      <c r="S223" s="203"/>
      <c r="T223" s="203">
        <v>287</v>
      </c>
      <c r="U223" s="121">
        <f>SUM(V223:Z223)</f>
        <v>1426</v>
      </c>
      <c r="V223" s="121"/>
      <c r="W223" s="121"/>
      <c r="X223" s="121">
        <v>1426</v>
      </c>
      <c r="Y223" s="124"/>
      <c r="Z223" s="124"/>
      <c r="AA223" s="124">
        <f>SUM(AB223:AD223)</f>
        <v>287</v>
      </c>
      <c r="AB223" s="124">
        <v>287</v>
      </c>
      <c r="AC223" s="124"/>
      <c r="AD223" s="121"/>
      <c r="AE223" s="102" t="s">
        <v>102</v>
      </c>
      <c r="AF223" s="102">
        <v>2.5</v>
      </c>
      <c r="AG223" s="104">
        <v>739</v>
      </c>
      <c r="AH223" s="104">
        <v>716</v>
      </c>
      <c r="AI223" s="116" t="s">
        <v>332</v>
      </c>
      <c r="AJ223" s="204" t="s">
        <v>372</v>
      </c>
      <c r="AK223" s="204">
        <v>2023</v>
      </c>
      <c r="AL223" s="106">
        <v>38936</v>
      </c>
      <c r="AM223" s="106" t="s">
        <v>605</v>
      </c>
      <c r="AN223" s="106">
        <v>39661</v>
      </c>
      <c r="AO223" s="108">
        <v>39790</v>
      </c>
      <c r="AP223" s="108">
        <v>43462</v>
      </c>
      <c r="AQ223" s="205">
        <v>38945</v>
      </c>
      <c r="AR223" s="205"/>
      <c r="AS223" s="205"/>
      <c r="AT223" s="205">
        <v>39952</v>
      </c>
      <c r="AU223" s="184">
        <v>44375</v>
      </c>
      <c r="AV223" s="205"/>
      <c r="AW223" s="205"/>
      <c r="AX223" s="205"/>
      <c r="AY223" s="205"/>
      <c r="AZ223" s="205"/>
      <c r="BA223" s="188" t="s">
        <v>647</v>
      </c>
      <c r="BB223" s="204"/>
      <c r="BC223" s="204"/>
      <c r="BD223" s="274" t="s">
        <v>1541</v>
      </c>
      <c r="BE223" s="206" t="str">
        <f>IF(AN223&lt;DATE(2012,2,1),"제외",AT223+(365*3))</f>
        <v>제외</v>
      </c>
      <c r="BF223" s="207" t="str">
        <f>IF(ISNUMBER(#REF!),IF(#REF!&lt;#REF!,1,""),"")</f>
        <v/>
      </c>
      <c r="BG223" s="207" t="str">
        <f>IF(ISNUMBER(#REF!),IF(#REF!&gt;#REF!,1,""),"")</f>
        <v/>
      </c>
      <c r="BH223" s="207">
        <f>IF(ISNUMBER(#REF!),"",1)</f>
        <v>1</v>
      </c>
      <c r="BI223" s="113" t="s">
        <v>1271</v>
      </c>
      <c r="BJ223" s="442"/>
    </row>
    <row r="224" spans="1:62" s="24" customFormat="1" ht="20.100000000000001" customHeight="1">
      <c r="A224" s="147">
        <v>218</v>
      </c>
      <c r="B224" s="150">
        <v>8</v>
      </c>
      <c r="C224" s="99" t="s">
        <v>60</v>
      </c>
      <c r="D224" s="210" t="s">
        <v>337</v>
      </c>
      <c r="E224" s="113" t="s">
        <v>26</v>
      </c>
      <c r="F224" s="113" t="s">
        <v>824</v>
      </c>
      <c r="G224" s="113" t="s">
        <v>486</v>
      </c>
      <c r="H224" s="124">
        <v>19457</v>
      </c>
      <c r="I224" s="204" t="s">
        <v>484</v>
      </c>
      <c r="J224" s="124">
        <v>11</v>
      </c>
      <c r="K224" s="124">
        <f>SUM(L224:P224)</f>
        <v>370</v>
      </c>
      <c r="L224" s="124"/>
      <c r="M224" s="124"/>
      <c r="N224" s="124">
        <v>370</v>
      </c>
      <c r="O224" s="124"/>
      <c r="P224" s="124"/>
      <c r="Q224" s="203">
        <v>507</v>
      </c>
      <c r="R224" s="203">
        <v>370</v>
      </c>
      <c r="S224" s="203">
        <v>137</v>
      </c>
      <c r="T224" s="203"/>
      <c r="U224" s="121">
        <v>507</v>
      </c>
      <c r="V224" s="124"/>
      <c r="W224" s="124">
        <v>311</v>
      </c>
      <c r="X224" s="124">
        <v>196</v>
      </c>
      <c r="Y224" s="124"/>
      <c r="Z224" s="124"/>
      <c r="AA224" s="124"/>
      <c r="AB224" s="124"/>
      <c r="AC224" s="124"/>
      <c r="AD224" s="124"/>
      <c r="AE224" s="103">
        <v>1.48</v>
      </c>
      <c r="AF224" s="103">
        <v>2.7</v>
      </c>
      <c r="AG224" s="105">
        <v>377</v>
      </c>
      <c r="AH224" s="105">
        <v>328</v>
      </c>
      <c r="AI224" s="116" t="s">
        <v>332</v>
      </c>
      <c r="AJ224" s="204" t="s">
        <v>378</v>
      </c>
      <c r="AK224" s="204">
        <v>2023</v>
      </c>
      <c r="AL224" s="106">
        <v>40325</v>
      </c>
      <c r="AM224" s="106">
        <v>41274</v>
      </c>
      <c r="AN224" s="108">
        <v>41929</v>
      </c>
      <c r="AO224" s="108">
        <v>42095</v>
      </c>
      <c r="AP224" s="372">
        <v>43966</v>
      </c>
      <c r="AQ224" s="205">
        <v>42453</v>
      </c>
      <c r="AR224" s="205">
        <v>41292</v>
      </c>
      <c r="AS224" s="205">
        <v>41422</v>
      </c>
      <c r="AT224" s="205">
        <v>43581</v>
      </c>
      <c r="AU224" s="365"/>
      <c r="AV224" s="205"/>
      <c r="AW224" s="205"/>
      <c r="AX224" s="205"/>
      <c r="AY224" s="205"/>
      <c r="AZ224" s="205"/>
      <c r="BA224" s="212" t="s">
        <v>1200</v>
      </c>
      <c r="BB224" s="204"/>
      <c r="BC224" s="204"/>
      <c r="BD224" s="274" t="str">
        <f>DATEDIF(MAX(AL224,AO224,AQ224,AT224:AW224,AY224:AZ224),$BF$2,"y")&amp;"년 "&amp;DATEDIF(MAX(AL224,AO224,AQ224,AT224:AW224,AY224:AZ224),$BF$2,"ym")&amp;"월"</f>
        <v>2년 2월</v>
      </c>
      <c r="BE224" s="374">
        <f>AT224+(365*3)</f>
        <v>44676</v>
      </c>
      <c r="BF224" s="207" t="str">
        <f>IF(ISNUMBER(#REF!),IF(#REF!&lt;#REF!,1,""),"")</f>
        <v/>
      </c>
      <c r="BG224" s="207">
        <v>1</v>
      </c>
      <c r="BH224" s="207"/>
      <c r="BI224" s="100" t="s">
        <v>1258</v>
      </c>
      <c r="BJ224" s="442"/>
    </row>
    <row r="225" spans="1:62" s="24" customFormat="1" ht="20.100000000000001" customHeight="1">
      <c r="A225" s="147">
        <v>219</v>
      </c>
      <c r="B225" s="150">
        <v>9</v>
      </c>
      <c r="C225" s="99" t="s">
        <v>60</v>
      </c>
      <c r="D225" s="210" t="s">
        <v>337</v>
      </c>
      <c r="E225" s="113" t="s">
        <v>26</v>
      </c>
      <c r="F225" s="113" t="s">
        <v>826</v>
      </c>
      <c r="G225" s="113" t="s">
        <v>111</v>
      </c>
      <c r="H225" s="124">
        <v>28377</v>
      </c>
      <c r="I225" s="204" t="s">
        <v>496</v>
      </c>
      <c r="J225" s="124">
        <v>8</v>
      </c>
      <c r="K225" s="124">
        <f>SUM(L225:P225)</f>
        <v>576</v>
      </c>
      <c r="L225" s="124"/>
      <c r="M225" s="124"/>
      <c r="N225" s="124">
        <v>72</v>
      </c>
      <c r="O225" s="124">
        <v>504</v>
      </c>
      <c r="P225" s="124"/>
      <c r="Q225" s="203">
        <v>702</v>
      </c>
      <c r="R225" s="203">
        <v>584</v>
      </c>
      <c r="S225" s="203">
        <v>97</v>
      </c>
      <c r="T225" s="203">
        <v>21</v>
      </c>
      <c r="U225" s="124">
        <v>681</v>
      </c>
      <c r="V225" s="124"/>
      <c r="W225" s="124">
        <v>503</v>
      </c>
      <c r="X225" s="124">
        <v>178</v>
      </c>
      <c r="Y225" s="121"/>
      <c r="Z225" s="121"/>
      <c r="AA225" s="213">
        <f>SUM(AB225:AD225)</f>
        <v>21</v>
      </c>
      <c r="AB225" s="121"/>
      <c r="AC225" s="121">
        <v>21</v>
      </c>
      <c r="AD225" s="121"/>
      <c r="AE225" s="102">
        <v>2.5499999999999998</v>
      </c>
      <c r="AF225" s="102">
        <v>3</v>
      </c>
      <c r="AG225" s="104">
        <v>587</v>
      </c>
      <c r="AH225" s="105">
        <v>584</v>
      </c>
      <c r="AI225" s="116" t="s">
        <v>332</v>
      </c>
      <c r="AJ225" s="204" t="s">
        <v>494</v>
      </c>
      <c r="AK225" s="204">
        <v>2025</v>
      </c>
      <c r="AL225" s="111">
        <v>38936</v>
      </c>
      <c r="AM225" s="106" t="s">
        <v>605</v>
      </c>
      <c r="AN225" s="108">
        <v>40938</v>
      </c>
      <c r="AO225" s="108">
        <v>41100</v>
      </c>
      <c r="AP225" s="372">
        <v>43873</v>
      </c>
      <c r="AQ225" s="205">
        <v>37902</v>
      </c>
      <c r="AR225" s="205">
        <v>36872</v>
      </c>
      <c r="AS225" s="205">
        <v>36943</v>
      </c>
      <c r="AT225" s="205">
        <v>42655</v>
      </c>
      <c r="AU225" s="205"/>
      <c r="AV225" s="205"/>
      <c r="AW225" s="205"/>
      <c r="AX225" s="205"/>
      <c r="AY225" s="205"/>
      <c r="AZ225" s="205"/>
      <c r="BA225" s="212" t="s">
        <v>1272</v>
      </c>
      <c r="BB225" s="204"/>
      <c r="BC225" s="204"/>
      <c r="BD225" s="274" t="str">
        <f>DATEDIF(MAX(AL225,AO225,AQ225,AT225:AW225,AY225:AZ225),$BF$2,"y")&amp;"년 "&amp;DATEDIF(MAX(AL225,AO225,AQ225,AT225:AW225,AY225:AZ225),$BF$2,"ym")&amp;"월"</f>
        <v>4년 8월</v>
      </c>
      <c r="BE225" s="206" t="s">
        <v>794</v>
      </c>
      <c r="BF225" s="207" t="str">
        <f>IF(ISNUMBER(#REF!),IF(#REF!&lt;#REF!,1,""),"")</f>
        <v/>
      </c>
      <c r="BG225" s="207" t="str">
        <f>IF(ISNUMBER(#REF!),IF(#REF!&gt;#REF!,1,""),"")</f>
        <v/>
      </c>
      <c r="BH225" s="207">
        <f>IF(ISNUMBER(#REF!),"",1)</f>
        <v>1</v>
      </c>
      <c r="BI225" s="100" t="s">
        <v>1267</v>
      </c>
      <c r="BJ225" s="442"/>
    </row>
    <row r="226" spans="1:62" s="24" customFormat="1" ht="20.100000000000001" customHeight="1">
      <c r="A226" s="147">
        <v>220</v>
      </c>
      <c r="B226" s="150">
        <v>10</v>
      </c>
      <c r="C226" s="99" t="s">
        <v>60</v>
      </c>
      <c r="D226" s="244" t="s">
        <v>614</v>
      </c>
      <c r="E226" s="113" t="s">
        <v>27</v>
      </c>
      <c r="F226" s="113" t="s">
        <v>822</v>
      </c>
      <c r="G226" s="113" t="s">
        <v>582</v>
      </c>
      <c r="H226" s="121">
        <v>27385</v>
      </c>
      <c r="I226" s="116" t="s">
        <v>581</v>
      </c>
      <c r="J226" s="124">
        <v>87</v>
      </c>
      <c r="K226" s="124">
        <f>SUM(L226:P226)</f>
        <v>449</v>
      </c>
      <c r="L226" s="121">
        <v>89</v>
      </c>
      <c r="M226" s="121">
        <v>268</v>
      </c>
      <c r="N226" s="121">
        <v>69</v>
      </c>
      <c r="O226" s="121">
        <v>19</v>
      </c>
      <c r="P226" s="121">
        <v>4</v>
      </c>
      <c r="Q226" s="203">
        <f>SUM(R226:T226)</f>
        <v>853</v>
      </c>
      <c r="R226" s="203">
        <v>411</v>
      </c>
      <c r="S226" s="203">
        <v>408</v>
      </c>
      <c r="T226" s="203">
        <v>34</v>
      </c>
      <c r="U226" s="121">
        <f>SUM(V226:Z226)</f>
        <v>819</v>
      </c>
      <c r="V226" s="124">
        <v>14</v>
      </c>
      <c r="W226" s="124">
        <v>595</v>
      </c>
      <c r="X226" s="124">
        <v>210</v>
      </c>
      <c r="Y226" s="124"/>
      <c r="Z226" s="124"/>
      <c r="AA226" s="124">
        <f>SUM(AB226:AD226)</f>
        <v>34</v>
      </c>
      <c r="AB226" s="124">
        <v>34</v>
      </c>
      <c r="AC226" s="124"/>
      <c r="AD226" s="124"/>
      <c r="AE226" s="102" t="s">
        <v>102</v>
      </c>
      <c r="AF226" s="103">
        <v>4.3499999999999996</v>
      </c>
      <c r="AG226" s="104">
        <v>449</v>
      </c>
      <c r="AH226" s="104">
        <v>413</v>
      </c>
      <c r="AI226" s="204" t="s">
        <v>332</v>
      </c>
      <c r="AJ226" s="204" t="s">
        <v>378</v>
      </c>
      <c r="AK226" s="204">
        <v>2025</v>
      </c>
      <c r="AL226" s="111">
        <v>41933</v>
      </c>
      <c r="AM226" s="111"/>
      <c r="AN226" s="108">
        <v>42160</v>
      </c>
      <c r="AO226" s="108">
        <v>42223</v>
      </c>
      <c r="AP226" s="108">
        <v>43061</v>
      </c>
      <c r="AQ226" s="205">
        <v>42377</v>
      </c>
      <c r="AR226" s="205"/>
      <c r="AS226" s="205"/>
      <c r="AT226" s="205">
        <v>42731</v>
      </c>
      <c r="AU226" s="205">
        <v>43865</v>
      </c>
      <c r="AV226" s="205"/>
      <c r="AW226" s="205"/>
      <c r="AX226" s="205"/>
      <c r="AY226" s="205"/>
      <c r="AZ226" s="205"/>
      <c r="BA226" s="212" t="s">
        <v>983</v>
      </c>
      <c r="BB226" s="204"/>
      <c r="BC226" s="204"/>
      <c r="BD226" s="274" t="str">
        <f>DATEDIF(MAX(AL226,AO226,AQ226,AT226:AW226,AY226:AZ226),$BF$2,"y")&amp;"년 "&amp;DATEDIF(MAX(AL226,AO226,AQ226,AT226:AW226,AY226:AZ226),$BF$2,"ym")&amp;"월"</f>
        <v>1년 4월</v>
      </c>
      <c r="BE226" s="206" t="s">
        <v>794</v>
      </c>
      <c r="BF226" s="207" t="str">
        <f>IF(ISNUMBER(#REF!),IF(#REF!&lt;#REF!,1,""),"")</f>
        <v/>
      </c>
      <c r="BG226" s="207" t="str">
        <f>IF(ISNUMBER(#REF!),IF(#REF!&gt;#REF!,1,""),"")</f>
        <v/>
      </c>
      <c r="BH226" s="207">
        <f>IF(ISNUMBER(#REF!),"",1)</f>
        <v>1</v>
      </c>
      <c r="BI226" s="113" t="s">
        <v>823</v>
      </c>
      <c r="BJ226" s="442"/>
    </row>
    <row r="227" spans="1:62" s="24" customFormat="1" ht="20.100000000000001" customHeight="1">
      <c r="A227" s="147">
        <v>221</v>
      </c>
      <c r="B227" s="150">
        <v>11</v>
      </c>
      <c r="C227" s="99" t="s">
        <v>60</v>
      </c>
      <c r="D227" s="261" t="s">
        <v>615</v>
      </c>
      <c r="E227" s="113" t="s">
        <v>27</v>
      </c>
      <c r="F227" s="113" t="s">
        <v>829</v>
      </c>
      <c r="G227" s="113" t="s">
        <v>397</v>
      </c>
      <c r="H227" s="124">
        <v>41856</v>
      </c>
      <c r="I227" s="204" t="s">
        <v>398</v>
      </c>
      <c r="J227" s="124">
        <v>92</v>
      </c>
      <c r="K227" s="124">
        <v>538</v>
      </c>
      <c r="L227" s="121">
        <v>259</v>
      </c>
      <c r="M227" s="121">
        <v>140</v>
      </c>
      <c r="N227" s="121">
        <v>108</v>
      </c>
      <c r="O227" s="121">
        <v>23</v>
      </c>
      <c r="P227" s="121">
        <v>8</v>
      </c>
      <c r="Q227" s="203">
        <v>1011</v>
      </c>
      <c r="R227" s="203">
        <v>457</v>
      </c>
      <c r="S227" s="203">
        <v>408</v>
      </c>
      <c r="T227" s="203">
        <v>146</v>
      </c>
      <c r="U227" s="121">
        <v>865</v>
      </c>
      <c r="V227" s="121">
        <v>18</v>
      </c>
      <c r="W227" s="121">
        <v>416</v>
      </c>
      <c r="X227" s="121">
        <v>431</v>
      </c>
      <c r="Y227" s="124"/>
      <c r="Z227" s="124"/>
      <c r="AA227" s="124">
        <v>146</v>
      </c>
      <c r="AB227" s="121">
        <v>146</v>
      </c>
      <c r="AC227" s="124"/>
      <c r="AD227" s="121"/>
      <c r="AE227" s="102" t="s">
        <v>102</v>
      </c>
      <c r="AF227" s="102">
        <v>2.98</v>
      </c>
      <c r="AG227" s="104">
        <v>512</v>
      </c>
      <c r="AH227" s="104">
        <v>438</v>
      </c>
      <c r="AI227" s="116" t="s">
        <v>332</v>
      </c>
      <c r="AJ227" s="204" t="s">
        <v>399</v>
      </c>
      <c r="AK227" s="204">
        <v>2024</v>
      </c>
      <c r="AL227" s="106">
        <v>38936</v>
      </c>
      <c r="AM227" s="106" t="s">
        <v>605</v>
      </c>
      <c r="AN227" s="106">
        <v>41206</v>
      </c>
      <c r="AO227" s="108">
        <v>41333</v>
      </c>
      <c r="AP227" s="108">
        <v>42965</v>
      </c>
      <c r="AQ227" s="205">
        <v>38945</v>
      </c>
      <c r="AR227" s="205"/>
      <c r="AS227" s="205"/>
      <c r="AT227" s="205">
        <v>41942</v>
      </c>
      <c r="AU227" s="205">
        <v>43549</v>
      </c>
      <c r="AV227" s="205">
        <v>43894</v>
      </c>
      <c r="AW227" s="205"/>
      <c r="AX227" s="205"/>
      <c r="AY227" s="205"/>
      <c r="AZ227" s="205"/>
      <c r="BA227" s="212" t="s">
        <v>1035</v>
      </c>
      <c r="BB227" s="204"/>
      <c r="BC227" s="204"/>
      <c r="BD227" s="274" t="s">
        <v>940</v>
      </c>
      <c r="BE227" s="206" t="s">
        <v>794</v>
      </c>
      <c r="BF227" s="207"/>
      <c r="BG227" s="207"/>
      <c r="BH227" s="207">
        <v>1</v>
      </c>
      <c r="BI227" s="113" t="s">
        <v>823</v>
      </c>
      <c r="BJ227" s="442"/>
    </row>
    <row r="228" spans="1:62" s="24" customFormat="1" ht="20.100000000000001" customHeight="1">
      <c r="A228" s="147">
        <v>222</v>
      </c>
      <c r="B228" s="150">
        <v>12</v>
      </c>
      <c r="C228" s="99" t="s">
        <v>60</v>
      </c>
      <c r="D228" s="261" t="s">
        <v>615</v>
      </c>
      <c r="E228" s="113" t="s">
        <v>27</v>
      </c>
      <c r="F228" s="113" t="s">
        <v>830</v>
      </c>
      <c r="G228" s="113" t="s">
        <v>394</v>
      </c>
      <c r="H228" s="124">
        <v>22846</v>
      </c>
      <c r="I228" s="204" t="s">
        <v>373</v>
      </c>
      <c r="J228" s="124">
        <v>83</v>
      </c>
      <c r="K228" s="124">
        <v>359</v>
      </c>
      <c r="L228" s="121">
        <v>180</v>
      </c>
      <c r="M228" s="121">
        <v>108</v>
      </c>
      <c r="N228" s="121">
        <v>51</v>
      </c>
      <c r="O228" s="121">
        <v>11</v>
      </c>
      <c r="P228" s="121">
        <v>9</v>
      </c>
      <c r="Q228" s="203">
        <v>483</v>
      </c>
      <c r="R228" s="203">
        <v>443</v>
      </c>
      <c r="S228" s="203"/>
      <c r="T228" s="203">
        <v>40</v>
      </c>
      <c r="U228" s="121">
        <v>443</v>
      </c>
      <c r="V228" s="124"/>
      <c r="W228" s="124">
        <v>339</v>
      </c>
      <c r="X228" s="124">
        <v>104</v>
      </c>
      <c r="Y228" s="124"/>
      <c r="Z228" s="124"/>
      <c r="AA228" s="124">
        <v>40</v>
      </c>
      <c r="AB228" s="124">
        <v>40</v>
      </c>
      <c r="AC228" s="124"/>
      <c r="AD228" s="121"/>
      <c r="AE228" s="102" t="s">
        <v>102</v>
      </c>
      <c r="AF228" s="102">
        <v>2.37</v>
      </c>
      <c r="AG228" s="104">
        <v>225</v>
      </c>
      <c r="AH228" s="104">
        <v>222</v>
      </c>
      <c r="AI228" s="116" t="s">
        <v>332</v>
      </c>
      <c r="AJ228" s="204" t="s">
        <v>391</v>
      </c>
      <c r="AK228" s="204" t="s">
        <v>375</v>
      </c>
      <c r="AL228" s="106">
        <v>38936</v>
      </c>
      <c r="AM228" s="106" t="s">
        <v>605</v>
      </c>
      <c r="AN228" s="106">
        <v>39993</v>
      </c>
      <c r="AO228" s="108">
        <v>40176</v>
      </c>
      <c r="AP228" s="108">
        <v>43087</v>
      </c>
      <c r="AQ228" s="205">
        <v>38945</v>
      </c>
      <c r="AR228" s="205"/>
      <c r="AS228" s="205"/>
      <c r="AT228" s="205">
        <v>40507</v>
      </c>
      <c r="AU228" s="205">
        <v>43553</v>
      </c>
      <c r="AV228" s="205">
        <v>44193</v>
      </c>
      <c r="AW228" s="205"/>
      <c r="AX228" s="205"/>
      <c r="AY228" s="205"/>
      <c r="AZ228" s="205"/>
      <c r="BA228" s="188" t="s">
        <v>1540</v>
      </c>
      <c r="BB228" s="204"/>
      <c r="BC228" s="204"/>
      <c r="BD228" s="274" t="s">
        <v>1273</v>
      </c>
      <c r="BE228" s="206" t="s">
        <v>944</v>
      </c>
      <c r="BF228" s="207" t="s">
        <v>431</v>
      </c>
      <c r="BG228" s="207" t="s">
        <v>431</v>
      </c>
      <c r="BH228" s="207">
        <v>1</v>
      </c>
      <c r="BI228" s="113" t="s">
        <v>1274</v>
      </c>
      <c r="BJ228" s="442"/>
    </row>
    <row r="229" spans="1:62" s="24" customFormat="1" ht="20.100000000000001" customHeight="1">
      <c r="A229" s="147">
        <v>223</v>
      </c>
      <c r="B229" s="150">
        <v>13</v>
      </c>
      <c r="C229" s="99" t="s">
        <v>60</v>
      </c>
      <c r="D229" s="211" t="s">
        <v>338</v>
      </c>
      <c r="E229" s="113" t="s">
        <v>27</v>
      </c>
      <c r="F229" s="113" t="s">
        <v>831</v>
      </c>
      <c r="G229" s="113" t="s">
        <v>580</v>
      </c>
      <c r="H229" s="124">
        <v>5135</v>
      </c>
      <c r="I229" s="272" t="s">
        <v>832</v>
      </c>
      <c r="J229" s="124">
        <v>19</v>
      </c>
      <c r="K229" s="124">
        <f>SUM(L229:P229)</f>
        <v>137</v>
      </c>
      <c r="L229" s="121"/>
      <c r="M229" s="121">
        <v>136</v>
      </c>
      <c r="N229" s="121"/>
      <c r="O229" s="121"/>
      <c r="P229" s="121">
        <v>1</v>
      </c>
      <c r="Q229" s="203">
        <f>SUM(R229:T229)</f>
        <v>230</v>
      </c>
      <c r="R229" s="203">
        <v>119</v>
      </c>
      <c r="S229" s="203">
        <v>111</v>
      </c>
      <c r="T229" s="203"/>
      <c r="U229" s="121">
        <f>SUM(V229:Z229)</f>
        <v>230</v>
      </c>
      <c r="V229" s="124"/>
      <c r="W229" s="124">
        <v>92</v>
      </c>
      <c r="X229" s="124">
        <v>138</v>
      </c>
      <c r="Y229" s="124"/>
      <c r="Z229" s="124"/>
      <c r="AA229" s="124"/>
      <c r="AB229" s="124"/>
      <c r="AC229" s="124"/>
      <c r="AD229" s="121"/>
      <c r="AE229" s="102" t="s">
        <v>102</v>
      </c>
      <c r="AF229" s="102">
        <v>4.5</v>
      </c>
      <c r="AG229" s="104">
        <v>139</v>
      </c>
      <c r="AH229" s="104">
        <v>134</v>
      </c>
      <c r="AI229" s="116" t="s">
        <v>332</v>
      </c>
      <c r="AJ229" s="204" t="s">
        <v>378</v>
      </c>
      <c r="AK229" s="204" t="s">
        <v>370</v>
      </c>
      <c r="AL229" s="111">
        <v>41933</v>
      </c>
      <c r="AM229" s="111"/>
      <c r="AN229" s="108">
        <v>42160</v>
      </c>
      <c r="AO229" s="108">
        <v>42285</v>
      </c>
      <c r="AP229" s="108"/>
      <c r="AQ229" s="205">
        <v>42353</v>
      </c>
      <c r="AR229" s="205"/>
      <c r="AS229" s="205"/>
      <c r="AT229" s="205">
        <v>42542</v>
      </c>
      <c r="AU229" s="205">
        <v>43496</v>
      </c>
      <c r="AV229" s="205" t="s">
        <v>1275</v>
      </c>
      <c r="AW229" s="205">
        <v>44068</v>
      </c>
      <c r="AX229" s="205">
        <v>44085</v>
      </c>
      <c r="AY229" s="205"/>
      <c r="AZ229" s="205"/>
      <c r="BA229" s="212" t="s">
        <v>338</v>
      </c>
      <c r="BB229" s="204"/>
      <c r="BC229" s="204"/>
      <c r="BD229" s="274" t="str">
        <f>DATEDIF(MAX(AL229,AO229,AQ229,AT229:AW229,AY229:AZ229),$BF$2,"y")&amp;"년 "&amp;DATEDIF(MAX(AL229,AO229,AQ229,AT229:AW229,AY229:AZ229),$BF$2,"ym")&amp;"월"</f>
        <v>0년 10월</v>
      </c>
      <c r="BE229" s="206" t="s">
        <v>794</v>
      </c>
      <c r="BF229" s="207" t="str">
        <f>IF(ISNUMBER(#REF!),IF(#REF!&lt;#REF!,1,""),"")</f>
        <v/>
      </c>
      <c r="BG229" s="207" t="str">
        <f>IF(ISNUMBER(#REF!),IF(#REF!&gt;#REF!,1,""),"")</f>
        <v/>
      </c>
      <c r="BH229" s="207">
        <f>IF(ISNUMBER(#REF!),"",1)</f>
        <v>1</v>
      </c>
      <c r="BI229" s="113" t="s">
        <v>1276</v>
      </c>
      <c r="BJ229" s="442"/>
    </row>
    <row r="230" spans="1:62" s="24" customFormat="1" ht="20.100000000000001" customHeight="1">
      <c r="A230" s="147">
        <v>224</v>
      </c>
      <c r="B230" s="150">
        <v>14</v>
      </c>
      <c r="C230" s="99" t="s">
        <v>60</v>
      </c>
      <c r="D230" s="261" t="s">
        <v>615</v>
      </c>
      <c r="E230" s="113" t="s">
        <v>26</v>
      </c>
      <c r="F230" s="113" t="s">
        <v>825</v>
      </c>
      <c r="G230" s="113" t="s">
        <v>112</v>
      </c>
      <c r="H230" s="124">
        <v>118751</v>
      </c>
      <c r="I230" s="204" t="s">
        <v>1277</v>
      </c>
      <c r="J230" s="124">
        <v>18</v>
      </c>
      <c r="K230" s="124">
        <f>SUM(L230:P230)</f>
        <v>2052</v>
      </c>
      <c r="L230" s="124"/>
      <c r="M230" s="124"/>
      <c r="N230" s="124">
        <v>731</v>
      </c>
      <c r="O230" s="124">
        <v>997</v>
      </c>
      <c r="P230" s="124">
        <v>324</v>
      </c>
      <c r="Q230" s="203">
        <v>2618</v>
      </c>
      <c r="R230" s="203">
        <v>1999</v>
      </c>
      <c r="S230" s="203">
        <v>524</v>
      </c>
      <c r="T230" s="203">
        <v>95</v>
      </c>
      <c r="U230" s="121">
        <v>2523</v>
      </c>
      <c r="V230" s="124"/>
      <c r="W230" s="124">
        <v>729</v>
      </c>
      <c r="X230" s="124">
        <v>1456</v>
      </c>
      <c r="Y230" s="124">
        <v>338</v>
      </c>
      <c r="Z230" s="124"/>
      <c r="AA230" s="124">
        <f>SUM(AB230:AD230)</f>
        <v>95</v>
      </c>
      <c r="AB230" s="124"/>
      <c r="AC230" s="124">
        <v>95</v>
      </c>
      <c r="AD230" s="121"/>
      <c r="AE230" s="102" t="s">
        <v>495</v>
      </c>
      <c r="AF230" s="102">
        <v>3</v>
      </c>
      <c r="AG230" s="104">
        <v>2007</v>
      </c>
      <c r="AH230" s="104">
        <v>2002</v>
      </c>
      <c r="AI230" s="116" t="s">
        <v>332</v>
      </c>
      <c r="AJ230" s="204" t="s">
        <v>494</v>
      </c>
      <c r="AK230" s="204">
        <v>2024</v>
      </c>
      <c r="AL230" s="111">
        <v>38936</v>
      </c>
      <c r="AM230" s="106" t="s">
        <v>605</v>
      </c>
      <c r="AN230" s="108">
        <v>40884</v>
      </c>
      <c r="AO230" s="108">
        <v>41071</v>
      </c>
      <c r="AP230" s="372">
        <v>43787</v>
      </c>
      <c r="AQ230" s="205">
        <v>41235</v>
      </c>
      <c r="AR230" s="205">
        <v>40277</v>
      </c>
      <c r="AS230" s="205">
        <v>40570</v>
      </c>
      <c r="AT230" s="205">
        <v>42494</v>
      </c>
      <c r="AU230" s="365">
        <v>43844</v>
      </c>
      <c r="AV230" s="365">
        <v>44236</v>
      </c>
      <c r="AW230" s="205"/>
      <c r="AX230" s="205"/>
      <c r="AY230" s="205"/>
      <c r="AZ230" s="205"/>
      <c r="BA230" s="212" t="s">
        <v>942</v>
      </c>
      <c r="BB230" s="204"/>
      <c r="BC230" s="204"/>
      <c r="BD230" s="274" t="s">
        <v>1384</v>
      </c>
      <c r="BE230" s="206" t="s">
        <v>794</v>
      </c>
      <c r="BF230" s="207" t="str">
        <f>IF(ISNUMBER(#REF!),IF(#REF!&lt;#REF!,1,""),"")</f>
        <v/>
      </c>
      <c r="BG230" s="207" t="str">
        <f>IF(ISNUMBER(#REF!),IF(#REF!&gt;#REF!,1,""),"")</f>
        <v/>
      </c>
      <c r="BH230" s="207">
        <f>IF(ISNUMBER(#REF!),"",1)</f>
        <v>1</v>
      </c>
      <c r="BI230" s="100" t="s">
        <v>959</v>
      </c>
      <c r="BJ230" s="442"/>
    </row>
    <row r="231" spans="1:62" s="24" customFormat="1" ht="20.100000000000001" customHeight="1">
      <c r="A231" s="147">
        <v>225</v>
      </c>
      <c r="B231" s="150">
        <v>15</v>
      </c>
      <c r="C231" s="99" t="s">
        <v>60</v>
      </c>
      <c r="D231" s="244" t="s">
        <v>614</v>
      </c>
      <c r="E231" s="113" t="s">
        <v>26</v>
      </c>
      <c r="F231" s="113" t="s">
        <v>1278</v>
      </c>
      <c r="G231" s="283" t="s">
        <v>1279</v>
      </c>
      <c r="H231" s="124">
        <v>8497.4</v>
      </c>
      <c r="I231" s="204">
        <v>1981</v>
      </c>
      <c r="J231" s="124">
        <v>6</v>
      </c>
      <c r="K231" s="124"/>
      <c r="L231" s="124"/>
      <c r="M231" s="124">
        <v>250</v>
      </c>
      <c r="N231" s="124"/>
      <c r="O231" s="124"/>
      <c r="P231" s="448" t="s">
        <v>1280</v>
      </c>
      <c r="Q231" s="203">
        <v>271</v>
      </c>
      <c r="R231" s="203">
        <v>198</v>
      </c>
      <c r="S231" s="203">
        <v>73</v>
      </c>
      <c r="T231" s="203"/>
      <c r="U231" s="124">
        <f>V231+W231+X231+Y231+Z231</f>
        <v>271</v>
      </c>
      <c r="V231" s="124">
        <v>19</v>
      </c>
      <c r="W231" s="124">
        <f>17+17+30+93+57+38</f>
        <v>252</v>
      </c>
      <c r="X231" s="124"/>
      <c r="Y231" s="124"/>
      <c r="Z231" s="124"/>
      <c r="AA231" s="124"/>
      <c r="AB231" s="124"/>
      <c r="AC231" s="124"/>
      <c r="AD231" s="121"/>
      <c r="AE231" s="449" t="s">
        <v>1281</v>
      </c>
      <c r="AF231" s="363">
        <v>2.7</v>
      </c>
      <c r="AG231" s="105">
        <v>213</v>
      </c>
      <c r="AH231" s="105">
        <v>198</v>
      </c>
      <c r="AI231" s="204" t="s">
        <v>332</v>
      </c>
      <c r="AJ231" s="381">
        <v>2020</v>
      </c>
      <c r="AK231" s="381">
        <v>2026</v>
      </c>
      <c r="AL231" s="131">
        <v>43715</v>
      </c>
      <c r="AM231" s="106"/>
      <c r="AN231" s="108"/>
      <c r="AO231" s="108"/>
      <c r="AP231" s="372"/>
      <c r="AQ231" s="365">
        <v>40672</v>
      </c>
      <c r="AR231" s="205"/>
      <c r="AS231" s="365">
        <v>37671</v>
      </c>
      <c r="AT231" s="365">
        <v>41358</v>
      </c>
      <c r="AU231" s="365">
        <v>44056</v>
      </c>
      <c r="AV231" s="205"/>
      <c r="AW231" s="205"/>
      <c r="AX231" s="205"/>
      <c r="AY231" s="205"/>
      <c r="AZ231" s="205"/>
      <c r="BA231" s="447" t="s">
        <v>1282</v>
      </c>
      <c r="BB231" s="204"/>
      <c r="BC231" s="204"/>
      <c r="BD231" s="274" t="str">
        <f>DATEDIF(MAX(AL231,AO231,AQ231,AT231:AW231,AY231:AZ231),$BF$2,"y")&amp;"년 "&amp;DATEDIF(MAX(AL231,AO231,AQ231,AT231:AW231,AY231:AZ231),$BF$2,"ym")&amp;"월"</f>
        <v>0년 10월</v>
      </c>
      <c r="BE231" s="206" t="s">
        <v>794</v>
      </c>
      <c r="BF231" s="207"/>
      <c r="BG231" s="207"/>
      <c r="BH231" s="207"/>
      <c r="BI231" s="440" t="s">
        <v>966</v>
      </c>
      <c r="BJ231" s="442"/>
    </row>
    <row r="232" spans="1:62" s="24" customFormat="1" ht="20.100000000000001" customHeight="1">
      <c r="A232" s="147">
        <v>226</v>
      </c>
      <c r="B232" s="150">
        <v>16</v>
      </c>
      <c r="C232" s="99" t="s">
        <v>60</v>
      </c>
      <c r="D232" s="193" t="s">
        <v>338</v>
      </c>
      <c r="E232" s="113" t="s">
        <v>27</v>
      </c>
      <c r="F232" s="113" t="s">
        <v>828</v>
      </c>
      <c r="G232" s="113" t="s">
        <v>376</v>
      </c>
      <c r="H232" s="124">
        <v>114550</v>
      </c>
      <c r="I232" s="116" t="s">
        <v>377</v>
      </c>
      <c r="J232" s="124">
        <v>292</v>
      </c>
      <c r="K232" s="124">
        <f>SUM(L232:P232)</f>
        <v>1950</v>
      </c>
      <c r="L232" s="121">
        <v>925</v>
      </c>
      <c r="M232" s="121">
        <v>545</v>
      </c>
      <c r="N232" s="121">
        <v>375</v>
      </c>
      <c r="O232" s="121">
        <v>63</v>
      </c>
      <c r="P232" s="121">
        <v>42</v>
      </c>
      <c r="Q232" s="203">
        <v>2739</v>
      </c>
      <c r="R232" s="203">
        <v>1694</v>
      </c>
      <c r="S232" s="203">
        <v>706</v>
      </c>
      <c r="T232" s="203">
        <v>339</v>
      </c>
      <c r="U232" s="121">
        <v>2400</v>
      </c>
      <c r="V232" s="124"/>
      <c r="W232" s="124">
        <v>1457</v>
      </c>
      <c r="X232" s="124">
        <v>931</v>
      </c>
      <c r="Y232" s="124">
        <v>12</v>
      </c>
      <c r="Z232" s="124"/>
      <c r="AA232" s="124">
        <v>339</v>
      </c>
      <c r="AB232" s="124">
        <v>206</v>
      </c>
      <c r="AC232" s="124">
        <v>133</v>
      </c>
      <c r="AD232" s="124"/>
      <c r="AE232" s="103" t="s">
        <v>102</v>
      </c>
      <c r="AF232" s="103">
        <v>2.86</v>
      </c>
      <c r="AG232" s="104">
        <v>2045</v>
      </c>
      <c r="AH232" s="104">
        <v>1666</v>
      </c>
      <c r="AI232" s="204" t="s">
        <v>332</v>
      </c>
      <c r="AJ232" s="204" t="s">
        <v>378</v>
      </c>
      <c r="AK232" s="204">
        <v>2023</v>
      </c>
      <c r="AL232" s="106">
        <v>40325</v>
      </c>
      <c r="AM232" s="106">
        <v>40940</v>
      </c>
      <c r="AN232" s="108">
        <v>41887</v>
      </c>
      <c r="AO232" s="108">
        <v>42034</v>
      </c>
      <c r="AP232" s="108">
        <v>43848</v>
      </c>
      <c r="AQ232" s="205">
        <v>42261</v>
      </c>
      <c r="AR232" s="205"/>
      <c r="AS232" s="205"/>
      <c r="AT232" s="205">
        <v>42514</v>
      </c>
      <c r="AU232" s="205">
        <v>43524</v>
      </c>
      <c r="AV232" s="205">
        <v>43845</v>
      </c>
      <c r="AW232" s="184">
        <v>44344</v>
      </c>
      <c r="AX232" s="205"/>
      <c r="AY232" s="205"/>
      <c r="AZ232" s="205"/>
      <c r="BA232" s="188" t="s">
        <v>594</v>
      </c>
      <c r="BB232" s="204"/>
      <c r="BC232" s="204"/>
      <c r="BD232" s="274" t="s">
        <v>1379</v>
      </c>
      <c r="BE232" s="206" t="s">
        <v>794</v>
      </c>
      <c r="BF232" s="207" t="str">
        <f>IF(ISNUMBER(#REF!),IF(#REF!&lt;#REF!,1,""),"")</f>
        <v/>
      </c>
      <c r="BG232" s="207" t="str">
        <f>IF(ISNUMBER(#REF!),IF(#REF!&gt;#REF!,1,""),"")</f>
        <v/>
      </c>
      <c r="BH232" s="207">
        <f>IF(ISNUMBER(#REF!),"",1)</f>
        <v>1</v>
      </c>
      <c r="BI232" s="113" t="s">
        <v>1276</v>
      </c>
      <c r="BJ232" s="442"/>
    </row>
    <row r="233" spans="1:62" s="24" customFormat="1" ht="20.100000000000001" customHeight="1">
      <c r="A233" s="147">
        <v>227</v>
      </c>
      <c r="B233" s="150">
        <v>17</v>
      </c>
      <c r="C233" s="99" t="s">
        <v>60</v>
      </c>
      <c r="D233" s="193" t="s">
        <v>338</v>
      </c>
      <c r="E233" s="113" t="s">
        <v>27</v>
      </c>
      <c r="F233" s="113" t="s">
        <v>827</v>
      </c>
      <c r="G233" s="113" t="s">
        <v>395</v>
      </c>
      <c r="H233" s="124">
        <v>107768</v>
      </c>
      <c r="I233" s="204" t="s">
        <v>396</v>
      </c>
      <c r="J233" s="124">
        <v>329</v>
      </c>
      <c r="K233" s="124">
        <v>1561</v>
      </c>
      <c r="L233" s="121">
        <v>761</v>
      </c>
      <c r="M233" s="121">
        <v>447</v>
      </c>
      <c r="N233" s="121">
        <v>312</v>
      </c>
      <c r="O233" s="121">
        <v>25</v>
      </c>
      <c r="P233" s="121">
        <v>16</v>
      </c>
      <c r="Q233" s="203">
        <v>2417</v>
      </c>
      <c r="R233" s="203">
        <v>1288</v>
      </c>
      <c r="S233" s="203">
        <v>933</v>
      </c>
      <c r="T233" s="203">
        <v>196</v>
      </c>
      <c r="U233" s="121">
        <v>2221</v>
      </c>
      <c r="V233" s="124"/>
      <c r="W233" s="124">
        <v>1212</v>
      </c>
      <c r="X233" s="124">
        <v>1009</v>
      </c>
      <c r="Y233" s="124"/>
      <c r="Z233" s="124"/>
      <c r="AA233" s="124">
        <v>196</v>
      </c>
      <c r="AB233" s="124">
        <v>134</v>
      </c>
      <c r="AC233" s="124">
        <v>62</v>
      </c>
      <c r="AD233" s="121"/>
      <c r="AE233" s="102" t="s">
        <v>102</v>
      </c>
      <c r="AF233" s="102">
        <v>2.68</v>
      </c>
      <c r="AG233" s="104">
        <v>1290</v>
      </c>
      <c r="AH233" s="104">
        <v>1223</v>
      </c>
      <c r="AI233" s="116" t="s">
        <v>332</v>
      </c>
      <c r="AJ233" s="204" t="s">
        <v>374</v>
      </c>
      <c r="AK233" s="204" t="s">
        <v>375</v>
      </c>
      <c r="AL233" s="106">
        <v>38936</v>
      </c>
      <c r="AM233" s="106" t="s">
        <v>605</v>
      </c>
      <c r="AN233" s="106">
        <v>40681</v>
      </c>
      <c r="AO233" s="108">
        <v>40681</v>
      </c>
      <c r="AP233" s="108">
        <v>43552</v>
      </c>
      <c r="AQ233" s="205">
        <v>38951</v>
      </c>
      <c r="AR233" s="205"/>
      <c r="AS233" s="205"/>
      <c r="AT233" s="205">
        <v>40861</v>
      </c>
      <c r="AU233" s="205">
        <v>43249</v>
      </c>
      <c r="AV233" s="205">
        <v>43675</v>
      </c>
      <c r="AW233" s="218">
        <v>44347</v>
      </c>
      <c r="AX233" s="184">
        <v>44371</v>
      </c>
      <c r="AY233" s="205"/>
      <c r="AZ233" s="205"/>
      <c r="BA233" s="188" t="s">
        <v>594</v>
      </c>
      <c r="BB233" s="204"/>
      <c r="BC233" s="204"/>
      <c r="BD233" s="274" t="s">
        <v>943</v>
      </c>
      <c r="BE233" s="206" t="s">
        <v>944</v>
      </c>
      <c r="BF233" s="207" t="s">
        <v>431</v>
      </c>
      <c r="BG233" s="207" t="s">
        <v>431</v>
      </c>
      <c r="BH233" s="207">
        <v>1</v>
      </c>
      <c r="BI233" s="113" t="s">
        <v>1283</v>
      </c>
      <c r="BJ233" s="442"/>
    </row>
    <row r="234" spans="1:62" s="24" customFormat="1" ht="20.100000000000001" customHeight="1">
      <c r="A234" s="147">
        <v>228</v>
      </c>
      <c r="B234" s="150">
        <v>18</v>
      </c>
      <c r="C234" s="99" t="s">
        <v>60</v>
      </c>
      <c r="D234" s="211" t="s">
        <v>338</v>
      </c>
      <c r="E234" s="113" t="s">
        <v>27</v>
      </c>
      <c r="F234" s="212" t="s">
        <v>837</v>
      </c>
      <c r="G234" s="113" t="s">
        <v>413</v>
      </c>
      <c r="H234" s="124">
        <v>116666.1</v>
      </c>
      <c r="I234" s="204" t="s">
        <v>414</v>
      </c>
      <c r="J234" s="124">
        <v>354</v>
      </c>
      <c r="K234" s="124">
        <v>2559</v>
      </c>
      <c r="L234" s="121">
        <v>1280</v>
      </c>
      <c r="M234" s="121">
        <v>718</v>
      </c>
      <c r="N234" s="121">
        <v>447</v>
      </c>
      <c r="O234" s="121">
        <v>89</v>
      </c>
      <c r="P234" s="121">
        <v>25</v>
      </c>
      <c r="Q234" s="203">
        <v>2886</v>
      </c>
      <c r="R234" s="203">
        <v>1221</v>
      </c>
      <c r="S234" s="203">
        <v>1339</v>
      </c>
      <c r="T234" s="203">
        <v>326</v>
      </c>
      <c r="U234" s="121">
        <v>2560</v>
      </c>
      <c r="V234" s="124">
        <v>31</v>
      </c>
      <c r="W234" s="124">
        <v>1240</v>
      </c>
      <c r="X234" s="124">
        <v>1199</v>
      </c>
      <c r="Y234" s="124">
        <v>90</v>
      </c>
      <c r="Z234" s="124"/>
      <c r="AA234" s="213">
        <v>326</v>
      </c>
      <c r="AB234" s="121">
        <v>311</v>
      </c>
      <c r="AC234" s="124">
        <v>15</v>
      </c>
      <c r="AD234" s="121"/>
      <c r="AE234" s="102" t="s">
        <v>102</v>
      </c>
      <c r="AF234" s="102">
        <v>2.9</v>
      </c>
      <c r="AG234" s="104">
        <v>1499</v>
      </c>
      <c r="AH234" s="104">
        <v>1221</v>
      </c>
      <c r="AI234" s="116" t="s">
        <v>332</v>
      </c>
      <c r="AJ234" s="204" t="s">
        <v>369</v>
      </c>
      <c r="AK234" s="204">
        <v>2023</v>
      </c>
      <c r="AL234" s="106">
        <v>38936</v>
      </c>
      <c r="AM234" s="106"/>
      <c r="AN234" s="108">
        <v>40382</v>
      </c>
      <c r="AO234" s="108">
        <v>40382</v>
      </c>
      <c r="AP234" s="108">
        <v>43402</v>
      </c>
      <c r="AQ234" s="205">
        <v>39426</v>
      </c>
      <c r="AR234" s="205"/>
      <c r="AS234" s="205"/>
      <c r="AT234" s="205">
        <v>40960</v>
      </c>
      <c r="AU234" s="205">
        <v>42208</v>
      </c>
      <c r="AV234" s="205">
        <v>42793</v>
      </c>
      <c r="AW234" s="365">
        <v>44126</v>
      </c>
      <c r="AX234" s="205"/>
      <c r="AY234" s="205"/>
      <c r="AZ234" s="205"/>
      <c r="BA234" s="212" t="s">
        <v>338</v>
      </c>
      <c r="BB234" s="204"/>
      <c r="BC234" s="204"/>
      <c r="BD234" s="274" t="s">
        <v>939</v>
      </c>
      <c r="BE234" s="206" t="s">
        <v>794</v>
      </c>
      <c r="BF234" s="207" t="s">
        <v>431</v>
      </c>
      <c r="BG234" s="207" t="s">
        <v>431</v>
      </c>
      <c r="BH234" s="207">
        <v>1</v>
      </c>
      <c r="BI234" s="113" t="s">
        <v>1271</v>
      </c>
      <c r="BJ234" s="442"/>
    </row>
    <row r="235" spans="1:62" s="24" customFormat="1" ht="20.100000000000001" customHeight="1">
      <c r="A235" s="147">
        <v>229</v>
      </c>
      <c r="B235" s="150">
        <v>19</v>
      </c>
      <c r="C235" s="99" t="s">
        <v>60</v>
      </c>
      <c r="D235" s="261" t="s">
        <v>615</v>
      </c>
      <c r="E235" s="113" t="s">
        <v>26</v>
      </c>
      <c r="F235" s="113" t="s">
        <v>839</v>
      </c>
      <c r="G235" s="113" t="s">
        <v>154</v>
      </c>
      <c r="H235" s="124">
        <v>109172</v>
      </c>
      <c r="I235" s="442" t="s">
        <v>1284</v>
      </c>
      <c r="J235" s="124">
        <v>50</v>
      </c>
      <c r="K235" s="124">
        <v>1998</v>
      </c>
      <c r="L235" s="121">
        <v>49</v>
      </c>
      <c r="M235" s="121">
        <v>430</v>
      </c>
      <c r="N235" s="121">
        <v>1519</v>
      </c>
      <c r="O235" s="121"/>
      <c r="P235" s="121"/>
      <c r="Q235" s="203">
        <v>2723</v>
      </c>
      <c r="R235" s="203">
        <v>1985</v>
      </c>
      <c r="S235" s="203">
        <v>738</v>
      </c>
      <c r="T235" s="203"/>
      <c r="U235" s="121">
        <v>2723</v>
      </c>
      <c r="V235" s="124"/>
      <c r="W235" s="124">
        <v>1541</v>
      </c>
      <c r="X235" s="124">
        <v>1146</v>
      </c>
      <c r="Y235" s="124">
        <v>36</v>
      </c>
      <c r="Z235" s="124"/>
      <c r="AA235" s="124"/>
      <c r="AB235" s="124"/>
      <c r="AC235" s="124"/>
      <c r="AD235" s="121"/>
      <c r="AE235" s="102">
        <v>1.7</v>
      </c>
      <c r="AF235" s="102">
        <v>2.7</v>
      </c>
      <c r="AG235" s="104">
        <v>2052</v>
      </c>
      <c r="AH235" s="104">
        <v>2004</v>
      </c>
      <c r="AI235" s="116" t="s">
        <v>332</v>
      </c>
      <c r="AJ235" s="204" t="s">
        <v>391</v>
      </c>
      <c r="AK235" s="204">
        <v>2023</v>
      </c>
      <c r="AL235" s="106">
        <v>38936</v>
      </c>
      <c r="AM235" s="106" t="s">
        <v>605</v>
      </c>
      <c r="AN235" s="106">
        <v>39919</v>
      </c>
      <c r="AO235" s="108">
        <v>40031</v>
      </c>
      <c r="AP235" s="108">
        <v>43080</v>
      </c>
      <c r="AQ235" s="205">
        <v>39141</v>
      </c>
      <c r="AR235" s="205">
        <v>40098</v>
      </c>
      <c r="AS235" s="205">
        <v>40213</v>
      </c>
      <c r="AT235" s="205">
        <v>40725</v>
      </c>
      <c r="AU235" s="205">
        <v>42621</v>
      </c>
      <c r="AV235" s="205">
        <v>43634</v>
      </c>
      <c r="AW235" s="205"/>
      <c r="AX235" s="205"/>
      <c r="AY235" s="205"/>
      <c r="AZ235" s="205"/>
      <c r="BA235" s="212" t="s">
        <v>1211</v>
      </c>
      <c r="BB235" s="204"/>
      <c r="BC235" s="204"/>
      <c r="BD235" s="274" t="str">
        <f>DATEDIF(MAX(AL235,AO235,AQ235,AT235:AW235,AY235:AZ235),$BF$2,"y")&amp;"년 "&amp;DATEDIF(MAX(AL235,AO235,AQ235,AT235:AW235,AY235:AZ235),$BF$2,"ym")&amp;"월"</f>
        <v>2년 0월</v>
      </c>
      <c r="BE235" s="206" t="s">
        <v>794</v>
      </c>
      <c r="BF235" s="207" t="s">
        <v>431</v>
      </c>
      <c r="BG235" s="207" t="s">
        <v>431</v>
      </c>
      <c r="BH235" s="207">
        <v>1</v>
      </c>
      <c r="BI235" s="440" t="s">
        <v>966</v>
      </c>
      <c r="BJ235" s="442"/>
    </row>
    <row r="236" spans="1:62" s="24" customFormat="1" ht="20.100000000000001" customHeight="1">
      <c r="A236" s="147">
        <v>230</v>
      </c>
      <c r="B236" s="150">
        <v>20</v>
      </c>
      <c r="C236" s="99" t="s">
        <v>60</v>
      </c>
      <c r="D236" s="261" t="s">
        <v>615</v>
      </c>
      <c r="E236" s="113" t="s">
        <v>26</v>
      </c>
      <c r="F236" s="113" t="s">
        <v>840</v>
      </c>
      <c r="G236" s="113" t="s">
        <v>517</v>
      </c>
      <c r="H236" s="124">
        <v>14831</v>
      </c>
      <c r="I236" s="204" t="s">
        <v>516</v>
      </c>
      <c r="J236" s="124">
        <v>18</v>
      </c>
      <c r="K236" s="124">
        <v>332</v>
      </c>
      <c r="L236" s="124">
        <v>72</v>
      </c>
      <c r="M236" s="124">
        <v>248</v>
      </c>
      <c r="N236" s="124">
        <v>12</v>
      </c>
      <c r="O236" s="124"/>
      <c r="P236" s="124"/>
      <c r="Q236" s="203">
        <v>456</v>
      </c>
      <c r="R236" s="203">
        <v>246</v>
      </c>
      <c r="S236" s="203">
        <v>191</v>
      </c>
      <c r="T236" s="203">
        <v>19</v>
      </c>
      <c r="U236" s="121">
        <v>437</v>
      </c>
      <c r="V236" s="124"/>
      <c r="W236" s="124">
        <v>375</v>
      </c>
      <c r="X236" s="124">
        <v>62</v>
      </c>
      <c r="Y236" s="124"/>
      <c r="Z236" s="124"/>
      <c r="AA236" s="124">
        <v>19</v>
      </c>
      <c r="AB236" s="124"/>
      <c r="AC236" s="124">
        <v>19</v>
      </c>
      <c r="AD236" s="121"/>
      <c r="AE236" s="102">
        <v>1.32</v>
      </c>
      <c r="AF236" s="102">
        <v>3</v>
      </c>
      <c r="AG236" s="104">
        <v>346</v>
      </c>
      <c r="AH236" s="104">
        <v>246</v>
      </c>
      <c r="AI236" s="116" t="s">
        <v>332</v>
      </c>
      <c r="AJ236" s="204" t="s">
        <v>372</v>
      </c>
      <c r="AK236" s="204">
        <v>2024</v>
      </c>
      <c r="AL236" s="106">
        <v>38936</v>
      </c>
      <c r="AM236" s="106"/>
      <c r="AN236" s="108"/>
      <c r="AO236" s="108">
        <v>39475</v>
      </c>
      <c r="AP236" s="108">
        <v>41697</v>
      </c>
      <c r="AQ236" s="205"/>
      <c r="AR236" s="205">
        <v>37722</v>
      </c>
      <c r="AS236" s="205">
        <v>37771</v>
      </c>
      <c r="AT236" s="205">
        <v>37798</v>
      </c>
      <c r="AU236" s="205">
        <v>39930</v>
      </c>
      <c r="AV236" s="205">
        <v>40511</v>
      </c>
      <c r="AW236" s="205"/>
      <c r="AX236" s="205"/>
      <c r="AY236" s="205"/>
      <c r="AZ236" s="205"/>
      <c r="BA236" s="212" t="s">
        <v>1285</v>
      </c>
      <c r="BB236" s="204"/>
      <c r="BC236" s="204"/>
      <c r="BD236" s="274" t="str">
        <f>DATEDIF(MAX(AL236,AO236,AQ236,AR236:AW236,AY236:AZ236),$BF$2,"y")&amp;"년 "&amp;DATEDIF(MAX(AL236,AO236,AQ236,AR236:AW236,AY236:AZ236),$BF$2,"ym")&amp;"월"</f>
        <v>10년 7월</v>
      </c>
      <c r="BE236" s="206" t="s">
        <v>794</v>
      </c>
      <c r="BF236" s="207" t="s">
        <v>431</v>
      </c>
      <c r="BG236" s="207" t="s">
        <v>431</v>
      </c>
      <c r="BH236" s="207">
        <v>1</v>
      </c>
      <c r="BI236" s="440" t="s">
        <v>1267</v>
      </c>
      <c r="BJ236" s="442"/>
    </row>
    <row r="237" spans="1:62" s="24" customFormat="1" ht="20.100000000000001" customHeight="1">
      <c r="A237" s="147">
        <v>231</v>
      </c>
      <c r="B237" s="150">
        <v>21</v>
      </c>
      <c r="C237" s="99" t="s">
        <v>60</v>
      </c>
      <c r="D237" s="261" t="s">
        <v>615</v>
      </c>
      <c r="E237" s="113" t="s">
        <v>659</v>
      </c>
      <c r="F237" s="113" t="s">
        <v>833</v>
      </c>
      <c r="G237" s="113" t="s">
        <v>560</v>
      </c>
      <c r="H237" s="124">
        <v>119122</v>
      </c>
      <c r="I237" s="204" t="s">
        <v>103</v>
      </c>
      <c r="J237" s="124">
        <v>440</v>
      </c>
      <c r="K237" s="124">
        <f t="shared" ref="K237:K243" si="29">SUM(L237:P237)</f>
        <v>1771</v>
      </c>
      <c r="L237" s="121">
        <v>726</v>
      </c>
      <c r="M237" s="121">
        <v>697</v>
      </c>
      <c r="N237" s="121">
        <v>229</v>
      </c>
      <c r="O237" s="121">
        <v>98</v>
      </c>
      <c r="P237" s="121">
        <v>21</v>
      </c>
      <c r="Q237" s="203">
        <f t="shared" ref="Q237:Q243" si="30">SUM(R237:T237)</f>
        <v>2329</v>
      </c>
      <c r="R237" s="203">
        <v>750</v>
      </c>
      <c r="S237" s="203">
        <v>1391</v>
      </c>
      <c r="T237" s="203">
        <v>188</v>
      </c>
      <c r="U237" s="121">
        <f t="shared" ref="U237:U243" si="31">SUM(V237:Z237)</f>
        <v>2141</v>
      </c>
      <c r="V237" s="124">
        <v>0</v>
      </c>
      <c r="W237" s="124">
        <v>953</v>
      </c>
      <c r="X237" s="124">
        <v>1131</v>
      </c>
      <c r="Y237" s="124">
        <v>57</v>
      </c>
      <c r="Z237" s="124"/>
      <c r="AA237" s="213">
        <f t="shared" ref="AA237:AA243" si="32">SUM(AB237:AD237)</f>
        <v>188</v>
      </c>
      <c r="AB237" s="124">
        <v>91</v>
      </c>
      <c r="AC237" s="124">
        <v>97</v>
      </c>
      <c r="AD237" s="124"/>
      <c r="AE237" s="113" t="s">
        <v>102</v>
      </c>
      <c r="AF237" s="102">
        <v>2.7</v>
      </c>
      <c r="AG237" s="144">
        <v>873</v>
      </c>
      <c r="AH237" s="105"/>
      <c r="AI237" s="390" t="s">
        <v>1539</v>
      </c>
      <c r="AJ237" s="204">
        <v>2006</v>
      </c>
      <c r="AK237" s="191">
        <v>2024</v>
      </c>
      <c r="AL237" s="106">
        <v>38936</v>
      </c>
      <c r="AM237" s="106"/>
      <c r="AN237" s="108">
        <v>40095</v>
      </c>
      <c r="AO237" s="108">
        <v>40130</v>
      </c>
      <c r="AP237" s="160">
        <v>44337</v>
      </c>
      <c r="AQ237" s="205" t="s">
        <v>834</v>
      </c>
      <c r="AR237" s="205"/>
      <c r="AS237" s="205"/>
      <c r="AT237" s="205" t="s">
        <v>834</v>
      </c>
      <c r="AU237" s="205">
        <v>43552</v>
      </c>
      <c r="AV237" s="205">
        <v>43889</v>
      </c>
      <c r="AW237" s="205"/>
      <c r="AX237" s="205"/>
      <c r="AY237" s="205"/>
      <c r="AZ237" s="205"/>
      <c r="BA237" s="212" t="s">
        <v>1035</v>
      </c>
      <c r="BB237" s="204" t="s">
        <v>559</v>
      </c>
      <c r="BC237" s="204" t="s">
        <v>553</v>
      </c>
      <c r="BD237" s="274" t="str">
        <f t="shared" ref="BD237:BD242" si="33">DATEDIF(MAX(AL237,AO237,AQ237,AT237:AW237,AY237:AZ237),$BF$2,"y")&amp;"년 "&amp;DATEDIF(MAX(AL237,AO237,AQ237,AT237:AW237,AY237:AZ237),$BF$2,"ym")&amp;"월"</f>
        <v>1년 4월</v>
      </c>
      <c r="BE237" s="206" t="str">
        <f>IF(AN237&lt;DATE(2012,2,1),"제외",AT237+(365*3))</f>
        <v>제외</v>
      </c>
      <c r="BF237" s="207" t="str">
        <f>IF(ISNUMBER(#REF!),IF(#REF!&lt;#REF!,1,""),"")</f>
        <v/>
      </c>
      <c r="BG237" s="207" t="str">
        <f>IF(ISNUMBER(#REF!),IF(#REF!&gt;#REF!,1,""),"")</f>
        <v/>
      </c>
      <c r="BH237" s="207">
        <f>IF(ISNUMBER(#REF!),"",1)</f>
        <v>1</v>
      </c>
      <c r="BI237" s="113" t="s">
        <v>835</v>
      </c>
      <c r="BJ237" s="442"/>
    </row>
    <row r="238" spans="1:62" s="24" customFormat="1" ht="20.100000000000001" customHeight="1">
      <c r="A238" s="147">
        <v>232</v>
      </c>
      <c r="B238" s="150">
        <v>22</v>
      </c>
      <c r="C238" s="99" t="s">
        <v>60</v>
      </c>
      <c r="D238" s="211" t="s">
        <v>338</v>
      </c>
      <c r="E238" s="113" t="s">
        <v>27</v>
      </c>
      <c r="F238" s="113" t="s">
        <v>836</v>
      </c>
      <c r="G238" s="113" t="s">
        <v>389</v>
      </c>
      <c r="H238" s="124">
        <v>25158</v>
      </c>
      <c r="I238" s="204" t="s">
        <v>390</v>
      </c>
      <c r="J238" s="124">
        <v>102</v>
      </c>
      <c r="K238" s="124">
        <f t="shared" si="29"/>
        <v>519</v>
      </c>
      <c r="L238" s="121">
        <v>260</v>
      </c>
      <c r="M238" s="121">
        <v>156</v>
      </c>
      <c r="N238" s="121">
        <v>103</v>
      </c>
      <c r="O238" s="121"/>
      <c r="P238" s="121"/>
      <c r="Q238" s="203">
        <f t="shared" si="30"/>
        <v>558</v>
      </c>
      <c r="R238" s="203">
        <v>263</v>
      </c>
      <c r="S238" s="203">
        <v>250</v>
      </c>
      <c r="T238" s="203">
        <v>45</v>
      </c>
      <c r="U238" s="121">
        <f t="shared" si="31"/>
        <v>513</v>
      </c>
      <c r="V238" s="124">
        <v>10</v>
      </c>
      <c r="W238" s="124">
        <v>276</v>
      </c>
      <c r="X238" s="124">
        <v>227</v>
      </c>
      <c r="Y238" s="124"/>
      <c r="Z238" s="124"/>
      <c r="AA238" s="124">
        <f t="shared" si="32"/>
        <v>45</v>
      </c>
      <c r="AB238" s="124">
        <v>45</v>
      </c>
      <c r="AC238" s="124"/>
      <c r="AD238" s="121"/>
      <c r="AE238" s="102" t="s">
        <v>102</v>
      </c>
      <c r="AF238" s="102">
        <v>2.48</v>
      </c>
      <c r="AG238" s="104">
        <v>268</v>
      </c>
      <c r="AH238" s="104">
        <v>234</v>
      </c>
      <c r="AI238" s="116" t="s">
        <v>332</v>
      </c>
      <c r="AJ238" s="204" t="s">
        <v>391</v>
      </c>
      <c r="AK238" s="204">
        <v>2022</v>
      </c>
      <c r="AL238" s="106">
        <v>38936</v>
      </c>
      <c r="AM238" s="106" t="s">
        <v>605</v>
      </c>
      <c r="AN238" s="106">
        <v>39896</v>
      </c>
      <c r="AO238" s="108">
        <v>40149</v>
      </c>
      <c r="AP238" s="108">
        <v>42965</v>
      </c>
      <c r="AQ238" s="205">
        <v>38947</v>
      </c>
      <c r="AR238" s="205"/>
      <c r="AS238" s="205"/>
      <c r="AT238" s="205">
        <v>40322</v>
      </c>
      <c r="AU238" s="205">
        <v>42711</v>
      </c>
      <c r="AV238" s="205">
        <v>43164</v>
      </c>
      <c r="AW238" s="365">
        <v>43746</v>
      </c>
      <c r="AX238" s="365">
        <v>43748</v>
      </c>
      <c r="AY238" s="205"/>
      <c r="AZ238" s="205"/>
      <c r="BA238" s="212" t="s">
        <v>338</v>
      </c>
      <c r="BB238" s="204"/>
      <c r="BC238" s="204"/>
      <c r="BD238" s="274" t="str">
        <f t="shared" si="33"/>
        <v>1년 8월</v>
      </c>
      <c r="BE238" s="206" t="str">
        <f>IF(AN238&lt;DATE(2012,2,1),"제외",AT238+(365*3))</f>
        <v>제외</v>
      </c>
      <c r="BF238" s="207" t="str">
        <f>IF(ISNUMBER(#REF!),IF(#REF!&lt;#REF!,1,""),"")</f>
        <v/>
      </c>
      <c r="BG238" s="207" t="str">
        <f>IF(ISNUMBER(#REF!),IF(#REF!&gt;#REF!,1,""),"")</f>
        <v/>
      </c>
      <c r="BH238" s="207">
        <f>IF(ISNUMBER(#REF!),"",1)</f>
        <v>1</v>
      </c>
      <c r="BI238" s="113" t="s">
        <v>823</v>
      </c>
      <c r="BJ238" s="442"/>
    </row>
    <row r="239" spans="1:62" s="24" customFormat="1" ht="20.100000000000001" customHeight="1">
      <c r="A239" s="147">
        <v>233</v>
      </c>
      <c r="B239" s="150">
        <v>23</v>
      </c>
      <c r="C239" s="99" t="s">
        <v>60</v>
      </c>
      <c r="D239" s="211" t="s">
        <v>338</v>
      </c>
      <c r="E239" s="113" t="s">
        <v>27</v>
      </c>
      <c r="F239" s="113" t="s">
        <v>838</v>
      </c>
      <c r="G239" s="113" t="s">
        <v>409</v>
      </c>
      <c r="H239" s="124">
        <v>48205.1</v>
      </c>
      <c r="I239" s="204" t="s">
        <v>371</v>
      </c>
      <c r="J239" s="124">
        <v>175</v>
      </c>
      <c r="K239" s="124">
        <f t="shared" si="29"/>
        <v>405</v>
      </c>
      <c r="L239" s="121">
        <v>203</v>
      </c>
      <c r="M239" s="121">
        <v>122</v>
      </c>
      <c r="N239" s="121">
        <v>80</v>
      </c>
      <c r="O239" s="121"/>
      <c r="P239" s="121"/>
      <c r="Q239" s="203">
        <f t="shared" si="30"/>
        <v>1021</v>
      </c>
      <c r="R239" s="203">
        <v>388</v>
      </c>
      <c r="S239" s="203">
        <v>571</v>
      </c>
      <c r="T239" s="203">
        <v>62</v>
      </c>
      <c r="U239" s="121">
        <f t="shared" si="31"/>
        <v>959</v>
      </c>
      <c r="V239" s="121">
        <v>28</v>
      </c>
      <c r="W239" s="121">
        <v>514</v>
      </c>
      <c r="X239" s="121">
        <v>417</v>
      </c>
      <c r="Y239" s="124"/>
      <c r="Z239" s="124"/>
      <c r="AA239" s="124">
        <f t="shared" si="32"/>
        <v>62</v>
      </c>
      <c r="AB239" s="121">
        <v>62</v>
      </c>
      <c r="AC239" s="124"/>
      <c r="AD239" s="121"/>
      <c r="AE239" s="102" t="s">
        <v>102</v>
      </c>
      <c r="AF239" s="102">
        <v>2.5099999999999998</v>
      </c>
      <c r="AG239" s="104">
        <v>405</v>
      </c>
      <c r="AH239" s="104">
        <v>374</v>
      </c>
      <c r="AI239" s="116" t="s">
        <v>332</v>
      </c>
      <c r="AJ239" s="204" t="s">
        <v>369</v>
      </c>
      <c r="AK239" s="191">
        <v>2022</v>
      </c>
      <c r="AL239" s="106">
        <v>38936</v>
      </c>
      <c r="AM239" s="106"/>
      <c r="AN239" s="108"/>
      <c r="AO239" s="108">
        <v>40191</v>
      </c>
      <c r="AP239" s="108">
        <v>42457</v>
      </c>
      <c r="AQ239" s="205">
        <v>38945</v>
      </c>
      <c r="AR239" s="205"/>
      <c r="AS239" s="205"/>
      <c r="AT239" s="205">
        <v>40736</v>
      </c>
      <c r="AU239" s="205">
        <v>42151</v>
      </c>
      <c r="AV239" s="205">
        <v>42699</v>
      </c>
      <c r="AW239" s="365">
        <v>43796</v>
      </c>
      <c r="AX239" s="205">
        <v>43802</v>
      </c>
      <c r="AY239" s="205"/>
      <c r="AZ239" s="205"/>
      <c r="BA239" s="212" t="s">
        <v>338</v>
      </c>
      <c r="BB239" s="204"/>
      <c r="BC239" s="204"/>
      <c r="BD239" s="274" t="str">
        <f t="shared" si="33"/>
        <v>1년 7월</v>
      </c>
      <c r="BE239" s="206" t="s">
        <v>794</v>
      </c>
      <c r="BF239" s="207" t="str">
        <f>IF(ISNUMBER(#REF!),IF(#REF!&lt;#REF!,1,""),"")</f>
        <v/>
      </c>
      <c r="BG239" s="207" t="str">
        <f>IF(ISNUMBER(#REF!),IF(#REF!&gt;#REF!,1,""),"")</f>
        <v/>
      </c>
      <c r="BH239" s="207">
        <f>IF(ISNUMBER(#REF!),"",1)</f>
        <v>1</v>
      </c>
      <c r="BI239" s="146" t="s">
        <v>1274</v>
      </c>
      <c r="BJ239" s="442"/>
    </row>
    <row r="240" spans="1:62" s="24" customFormat="1" ht="20.100000000000001" customHeight="1">
      <c r="A240" s="147">
        <v>234</v>
      </c>
      <c r="B240" s="150">
        <v>24</v>
      </c>
      <c r="C240" s="99" t="s">
        <v>60</v>
      </c>
      <c r="D240" s="211" t="s">
        <v>338</v>
      </c>
      <c r="E240" s="113" t="s">
        <v>27</v>
      </c>
      <c r="F240" s="113" t="s">
        <v>841</v>
      </c>
      <c r="G240" s="113" t="s">
        <v>400</v>
      </c>
      <c r="H240" s="154">
        <v>41950.6</v>
      </c>
      <c r="I240" s="204" t="s">
        <v>373</v>
      </c>
      <c r="J240" s="124">
        <v>116</v>
      </c>
      <c r="K240" s="124">
        <f t="shared" si="29"/>
        <v>620</v>
      </c>
      <c r="L240" s="121">
        <v>310</v>
      </c>
      <c r="M240" s="121">
        <v>186</v>
      </c>
      <c r="N240" s="121">
        <v>124</v>
      </c>
      <c r="O240" s="121"/>
      <c r="P240" s="121"/>
      <c r="Q240" s="203">
        <f t="shared" si="30"/>
        <v>855</v>
      </c>
      <c r="R240" s="203">
        <v>372</v>
      </c>
      <c r="S240" s="203">
        <v>414</v>
      </c>
      <c r="T240" s="203">
        <v>69</v>
      </c>
      <c r="U240" s="121">
        <f t="shared" si="31"/>
        <v>786</v>
      </c>
      <c r="V240" s="124">
        <v>40</v>
      </c>
      <c r="W240" s="124">
        <v>245</v>
      </c>
      <c r="X240" s="124">
        <v>501</v>
      </c>
      <c r="Y240" s="124"/>
      <c r="Z240" s="124"/>
      <c r="AA240" s="124">
        <f t="shared" si="32"/>
        <v>69</v>
      </c>
      <c r="AB240" s="124">
        <v>40</v>
      </c>
      <c r="AC240" s="124">
        <v>29</v>
      </c>
      <c r="AD240" s="121"/>
      <c r="AE240" s="102" t="s">
        <v>102</v>
      </c>
      <c r="AF240" s="102">
        <v>2.63</v>
      </c>
      <c r="AG240" s="104">
        <v>585</v>
      </c>
      <c r="AH240" s="104">
        <v>353</v>
      </c>
      <c r="AI240" s="116" t="s">
        <v>332</v>
      </c>
      <c r="AJ240" s="204" t="s">
        <v>391</v>
      </c>
      <c r="AK240" s="204" t="s">
        <v>393</v>
      </c>
      <c r="AL240" s="106">
        <v>38936</v>
      </c>
      <c r="AM240" s="106" t="s">
        <v>605</v>
      </c>
      <c r="AN240" s="106">
        <v>39883</v>
      </c>
      <c r="AO240" s="108">
        <v>40053</v>
      </c>
      <c r="AP240" s="108">
        <v>42600</v>
      </c>
      <c r="AQ240" s="205">
        <v>39029</v>
      </c>
      <c r="AR240" s="205"/>
      <c r="AS240" s="205"/>
      <c r="AT240" s="205">
        <v>40463</v>
      </c>
      <c r="AU240" s="205">
        <v>42542</v>
      </c>
      <c r="AV240" s="205">
        <v>42824</v>
      </c>
      <c r="AW240" s="205">
        <v>43432</v>
      </c>
      <c r="AX240" s="205">
        <v>43437</v>
      </c>
      <c r="AY240" s="205"/>
      <c r="AZ240" s="205"/>
      <c r="BA240" s="212" t="s">
        <v>338</v>
      </c>
      <c r="BB240" s="204"/>
      <c r="BC240" s="204"/>
      <c r="BD240" s="274" t="str">
        <f t="shared" si="33"/>
        <v>2년 7월</v>
      </c>
      <c r="BE240" s="206" t="s">
        <v>794</v>
      </c>
      <c r="BF240" s="207" t="str">
        <f>IF(ISNUMBER(#REF!),IF(#REF!&lt;#REF!,1,""),"")</f>
        <v/>
      </c>
      <c r="BG240" s="207" t="str">
        <f>IF(ISNUMBER(#REF!),IF(#REF!&gt;#REF!,1,""),"")</f>
        <v/>
      </c>
      <c r="BH240" s="207">
        <f>IF(ISNUMBER(#REF!),"",1)</f>
        <v>1</v>
      </c>
      <c r="BI240" s="113" t="s">
        <v>1274</v>
      </c>
      <c r="BJ240" s="442"/>
    </row>
    <row r="241" spans="1:62" s="24" customFormat="1" ht="20.100000000000001" customHeight="1">
      <c r="A241" s="147">
        <v>235</v>
      </c>
      <c r="B241" s="150">
        <v>25</v>
      </c>
      <c r="C241" s="99" t="s">
        <v>60</v>
      </c>
      <c r="D241" s="211" t="s">
        <v>338</v>
      </c>
      <c r="E241" s="113" t="s">
        <v>27</v>
      </c>
      <c r="F241" s="212" t="s">
        <v>842</v>
      </c>
      <c r="G241" s="113" t="s">
        <v>411</v>
      </c>
      <c r="H241" s="124">
        <v>133418.29999999999</v>
      </c>
      <c r="I241" s="204" t="s">
        <v>412</v>
      </c>
      <c r="J241" s="124">
        <v>427</v>
      </c>
      <c r="K241" s="124">
        <f t="shared" si="29"/>
        <v>2229</v>
      </c>
      <c r="L241" s="121">
        <v>1115</v>
      </c>
      <c r="M241" s="121">
        <v>635</v>
      </c>
      <c r="N241" s="121">
        <v>446</v>
      </c>
      <c r="O241" s="121">
        <v>24</v>
      </c>
      <c r="P241" s="121">
        <v>9</v>
      </c>
      <c r="Q241" s="203">
        <f t="shared" si="30"/>
        <v>2637</v>
      </c>
      <c r="R241" s="203">
        <v>1438</v>
      </c>
      <c r="S241" s="203">
        <v>1067</v>
      </c>
      <c r="T241" s="203">
        <v>132</v>
      </c>
      <c r="U241" s="121">
        <f t="shared" si="31"/>
        <v>2505</v>
      </c>
      <c r="V241" s="124">
        <v>325</v>
      </c>
      <c r="W241" s="124">
        <v>1173</v>
      </c>
      <c r="X241" s="124">
        <v>953</v>
      </c>
      <c r="Y241" s="124">
        <v>54</v>
      </c>
      <c r="Z241" s="124"/>
      <c r="AA241" s="124">
        <f t="shared" si="32"/>
        <v>132</v>
      </c>
      <c r="AB241" s="124">
        <v>132</v>
      </c>
      <c r="AC241" s="124"/>
      <c r="AD241" s="121"/>
      <c r="AE241" s="102" t="s">
        <v>102</v>
      </c>
      <c r="AF241" s="102">
        <v>2.48</v>
      </c>
      <c r="AG241" s="104">
        <v>1463</v>
      </c>
      <c r="AH241" s="104">
        <v>1251</v>
      </c>
      <c r="AI241" s="116" t="s">
        <v>332</v>
      </c>
      <c r="AJ241" s="204" t="s">
        <v>391</v>
      </c>
      <c r="AK241" s="204">
        <v>2021</v>
      </c>
      <c r="AL241" s="106">
        <v>38936</v>
      </c>
      <c r="AM241" s="106"/>
      <c r="AN241" s="108"/>
      <c r="AO241" s="108">
        <v>40177</v>
      </c>
      <c r="AP241" s="108">
        <v>43041</v>
      </c>
      <c r="AQ241" s="205">
        <v>39252</v>
      </c>
      <c r="AR241" s="205"/>
      <c r="AS241" s="205"/>
      <c r="AT241" s="205">
        <v>40749</v>
      </c>
      <c r="AU241" s="205">
        <v>42269</v>
      </c>
      <c r="AV241" s="205">
        <v>42698</v>
      </c>
      <c r="AW241" s="205">
        <v>43451</v>
      </c>
      <c r="AX241" s="205">
        <v>43454</v>
      </c>
      <c r="AY241" s="205"/>
      <c r="AZ241" s="205"/>
      <c r="BA241" s="212" t="s">
        <v>338</v>
      </c>
      <c r="BB241" s="204"/>
      <c r="BC241" s="204"/>
      <c r="BD241" s="274" t="str">
        <f t="shared" si="33"/>
        <v>2년 6월</v>
      </c>
      <c r="BE241" s="206" t="s">
        <v>794</v>
      </c>
      <c r="BF241" s="207" t="str">
        <f>IF(ISNUMBER(#REF!),IF(#REF!&lt;#REF!,1,""),"")</f>
        <v/>
      </c>
      <c r="BG241" s="207" t="str">
        <f>IF(ISNUMBER(#REF!),IF(#REF!&gt;#REF!,1,""),"")</f>
        <v/>
      </c>
      <c r="BH241" s="207">
        <f>IF(ISNUMBER(#REF!),"",1)</f>
        <v>1</v>
      </c>
      <c r="BI241" s="113" t="s">
        <v>1283</v>
      </c>
      <c r="BJ241" s="442"/>
    </row>
    <row r="242" spans="1:62" s="24" customFormat="1" ht="20.100000000000001" customHeight="1">
      <c r="A242" s="147">
        <v>236</v>
      </c>
      <c r="B242" s="150">
        <v>26</v>
      </c>
      <c r="C242" s="99" t="s">
        <v>60</v>
      </c>
      <c r="D242" s="146" t="s">
        <v>339</v>
      </c>
      <c r="E242" s="113" t="s">
        <v>27</v>
      </c>
      <c r="F242" s="212" t="s">
        <v>843</v>
      </c>
      <c r="G242" s="113" t="s">
        <v>415</v>
      </c>
      <c r="H242" s="124">
        <v>184607</v>
      </c>
      <c r="I242" s="204" t="s">
        <v>373</v>
      </c>
      <c r="J242" s="124">
        <v>721</v>
      </c>
      <c r="K242" s="124">
        <f t="shared" si="29"/>
        <v>2585</v>
      </c>
      <c r="L242" s="121">
        <v>1236</v>
      </c>
      <c r="M242" s="121">
        <v>721</v>
      </c>
      <c r="N242" s="121">
        <v>507</v>
      </c>
      <c r="O242" s="121">
        <v>101</v>
      </c>
      <c r="P242" s="121">
        <v>20</v>
      </c>
      <c r="Q242" s="203">
        <f t="shared" si="30"/>
        <v>3850</v>
      </c>
      <c r="R242" s="203">
        <v>1694</v>
      </c>
      <c r="S242" s="203">
        <v>1963</v>
      </c>
      <c r="T242" s="203">
        <v>193</v>
      </c>
      <c r="U242" s="121">
        <f t="shared" si="31"/>
        <v>3657</v>
      </c>
      <c r="V242" s="124">
        <v>463</v>
      </c>
      <c r="W242" s="124">
        <v>2026</v>
      </c>
      <c r="X242" s="124">
        <v>1168</v>
      </c>
      <c r="Y242" s="124"/>
      <c r="Z242" s="124"/>
      <c r="AA242" s="124">
        <f t="shared" si="32"/>
        <v>193</v>
      </c>
      <c r="AB242" s="124">
        <v>193</v>
      </c>
      <c r="AC242" s="124"/>
      <c r="AD242" s="124"/>
      <c r="AE242" s="103" t="s">
        <v>102</v>
      </c>
      <c r="AF242" s="103">
        <v>2.65</v>
      </c>
      <c r="AG242" s="104">
        <v>1838</v>
      </c>
      <c r="AH242" s="104">
        <v>1500</v>
      </c>
      <c r="AI242" s="204" t="s">
        <v>332</v>
      </c>
      <c r="AJ242" s="204" t="s">
        <v>369</v>
      </c>
      <c r="AK242" s="204">
        <v>2021</v>
      </c>
      <c r="AL242" s="106">
        <v>38936</v>
      </c>
      <c r="AM242" s="106"/>
      <c r="AN242" s="108"/>
      <c r="AO242" s="108">
        <v>40422</v>
      </c>
      <c r="AP242" s="108">
        <v>42324</v>
      </c>
      <c r="AQ242" s="205">
        <v>39140</v>
      </c>
      <c r="AR242" s="205"/>
      <c r="AS242" s="205"/>
      <c r="AT242" s="205">
        <v>41058</v>
      </c>
      <c r="AU242" s="205">
        <v>42157</v>
      </c>
      <c r="AV242" s="205">
        <v>42482</v>
      </c>
      <c r="AW242" s="205">
        <v>43221</v>
      </c>
      <c r="AX242" s="205">
        <v>43244</v>
      </c>
      <c r="AY242" s="218" t="s">
        <v>1537</v>
      </c>
      <c r="AZ242" s="184" t="s">
        <v>1536</v>
      </c>
      <c r="BA242" s="188" t="s">
        <v>1535</v>
      </c>
      <c r="BB242" s="204"/>
      <c r="BC242" s="204"/>
      <c r="BD242" s="274" t="str">
        <f t="shared" si="33"/>
        <v>3년 1월</v>
      </c>
      <c r="BE242" s="206" t="s">
        <v>794</v>
      </c>
      <c r="BF242" s="207" t="str">
        <f>IF(ISNUMBER(#REF!),IF(#REF!&lt;#REF!,1,""),"")</f>
        <v/>
      </c>
      <c r="BG242" s="207" t="str">
        <f>IF(ISNUMBER(#REF!),IF(#REF!&gt;#REF!,1,""),"")</f>
        <v/>
      </c>
      <c r="BH242" s="207">
        <f>IF(ISNUMBER(#REF!),"",1)</f>
        <v>1</v>
      </c>
      <c r="BI242" s="113" t="s">
        <v>1283</v>
      </c>
      <c r="BJ242" s="442"/>
    </row>
    <row r="243" spans="1:62" s="24" customFormat="1" ht="20.100000000000001" customHeight="1">
      <c r="A243" s="147">
        <v>237</v>
      </c>
      <c r="B243" s="150">
        <v>27</v>
      </c>
      <c r="C243" s="99" t="s">
        <v>60</v>
      </c>
      <c r="D243" s="146" t="s">
        <v>339</v>
      </c>
      <c r="E243" s="113" t="s">
        <v>27</v>
      </c>
      <c r="F243" s="212" t="s">
        <v>219</v>
      </c>
      <c r="G243" s="113" t="s">
        <v>418</v>
      </c>
      <c r="H243" s="154">
        <v>66682.2</v>
      </c>
      <c r="I243" s="204" t="s">
        <v>419</v>
      </c>
      <c r="J243" s="124">
        <v>215</v>
      </c>
      <c r="K243" s="124">
        <f t="shared" si="29"/>
        <v>1068</v>
      </c>
      <c r="L243" s="121">
        <v>534</v>
      </c>
      <c r="M243" s="121">
        <v>294</v>
      </c>
      <c r="N243" s="121">
        <v>214</v>
      </c>
      <c r="O243" s="121">
        <v>26</v>
      </c>
      <c r="P243" s="121"/>
      <c r="Q243" s="203">
        <f t="shared" si="30"/>
        <v>1394</v>
      </c>
      <c r="R243" s="203">
        <v>484</v>
      </c>
      <c r="S243" s="203">
        <v>796</v>
      </c>
      <c r="T243" s="203">
        <v>114</v>
      </c>
      <c r="U243" s="121">
        <f t="shared" si="31"/>
        <v>1280</v>
      </c>
      <c r="V243" s="124">
        <v>124</v>
      </c>
      <c r="W243" s="124">
        <v>616</v>
      </c>
      <c r="X243" s="124">
        <v>501</v>
      </c>
      <c r="Y243" s="124">
        <v>39</v>
      </c>
      <c r="Z243" s="124"/>
      <c r="AA243" s="121">
        <f t="shared" si="32"/>
        <v>114</v>
      </c>
      <c r="AB243" s="121">
        <v>114</v>
      </c>
      <c r="AC243" s="121"/>
      <c r="AD243" s="121"/>
      <c r="AE243" s="103" t="s">
        <v>102</v>
      </c>
      <c r="AF243" s="103">
        <v>2.42</v>
      </c>
      <c r="AG243" s="104">
        <v>645</v>
      </c>
      <c r="AH243" s="104">
        <v>478</v>
      </c>
      <c r="AI243" s="204" t="s">
        <v>332</v>
      </c>
      <c r="AJ243" s="204" t="s">
        <v>372</v>
      </c>
      <c r="AK243" s="204">
        <v>2021</v>
      </c>
      <c r="AL243" s="106">
        <v>38936</v>
      </c>
      <c r="AM243" s="106"/>
      <c r="AN243" s="108">
        <v>39794</v>
      </c>
      <c r="AO243" s="108">
        <v>39794</v>
      </c>
      <c r="AP243" s="108"/>
      <c r="AQ243" s="205">
        <v>38945</v>
      </c>
      <c r="AR243" s="205"/>
      <c r="AS243" s="205"/>
      <c r="AT243" s="205">
        <v>40021</v>
      </c>
      <c r="AU243" s="205">
        <v>40518</v>
      </c>
      <c r="AV243" s="205">
        <v>42312</v>
      </c>
      <c r="AW243" s="205">
        <v>43249</v>
      </c>
      <c r="AX243" s="205">
        <v>43286</v>
      </c>
      <c r="AY243" s="184">
        <v>44252</v>
      </c>
      <c r="AZ243" s="205"/>
      <c r="BA243" s="188" t="s">
        <v>1534</v>
      </c>
      <c r="BB243" s="204"/>
      <c r="BC243" s="204"/>
      <c r="BD243" s="274" t="s">
        <v>1376</v>
      </c>
      <c r="BE243" s="206" t="s">
        <v>794</v>
      </c>
      <c r="BF243" s="207" t="str">
        <f>IF(ISNUMBER(#REF!),IF(#REF!&lt;#REF!,1,""),"")</f>
        <v/>
      </c>
      <c r="BG243" s="207" t="str">
        <f>IF(ISNUMBER(#REF!),IF(#REF!&gt;#REF!,1,""),"")</f>
        <v/>
      </c>
      <c r="BH243" s="207">
        <f>IF(ISNUMBER(#REF!),"",1)</f>
        <v>1</v>
      </c>
      <c r="BI243" s="113" t="s">
        <v>1271</v>
      </c>
      <c r="BJ243" s="442"/>
    </row>
    <row r="244" spans="1:62" s="24" customFormat="1" ht="20.100000000000001" customHeight="1">
      <c r="A244" s="147">
        <v>238</v>
      </c>
      <c r="B244" s="150">
        <v>28</v>
      </c>
      <c r="C244" s="99" t="s">
        <v>60</v>
      </c>
      <c r="D244" s="211" t="s">
        <v>338</v>
      </c>
      <c r="E244" s="113" t="s">
        <v>26</v>
      </c>
      <c r="F244" s="212" t="s">
        <v>844</v>
      </c>
      <c r="G244" s="113" t="s">
        <v>485</v>
      </c>
      <c r="H244" s="124">
        <v>10431</v>
      </c>
      <c r="I244" s="204" t="s">
        <v>484</v>
      </c>
      <c r="J244" s="124">
        <v>5</v>
      </c>
      <c r="K244" s="124">
        <v>239</v>
      </c>
      <c r="L244" s="124">
        <v>30</v>
      </c>
      <c r="M244" s="124">
        <v>149</v>
      </c>
      <c r="N244" s="124">
        <v>60</v>
      </c>
      <c r="O244" s="124"/>
      <c r="P244" s="124"/>
      <c r="Q244" s="203">
        <v>304</v>
      </c>
      <c r="R244" s="203">
        <v>236</v>
      </c>
      <c r="S244" s="203">
        <v>68</v>
      </c>
      <c r="T244" s="203"/>
      <c r="U244" s="121">
        <v>304</v>
      </c>
      <c r="V244" s="124"/>
      <c r="W244" s="124">
        <v>304</v>
      </c>
      <c r="X244" s="124"/>
      <c r="Y244" s="124"/>
      <c r="Z244" s="124"/>
      <c r="AA244" s="124"/>
      <c r="AB244" s="124"/>
      <c r="AC244" s="124"/>
      <c r="AD244" s="121"/>
      <c r="AE244" s="102" t="s">
        <v>845</v>
      </c>
      <c r="AF244" s="102">
        <v>2.67</v>
      </c>
      <c r="AG244" s="104">
        <v>239</v>
      </c>
      <c r="AH244" s="104">
        <v>236</v>
      </c>
      <c r="AI244" s="116" t="s">
        <v>846</v>
      </c>
      <c r="AJ244" s="204" t="s">
        <v>378</v>
      </c>
      <c r="AK244" s="204">
        <v>2021</v>
      </c>
      <c r="AL244" s="106">
        <v>40325</v>
      </c>
      <c r="AM244" s="106">
        <v>41274</v>
      </c>
      <c r="AN244" s="108">
        <v>42258</v>
      </c>
      <c r="AO244" s="108">
        <v>42341</v>
      </c>
      <c r="AP244" s="108">
        <v>43615</v>
      </c>
      <c r="AQ244" s="205"/>
      <c r="AR244" s="205">
        <v>41082</v>
      </c>
      <c r="AS244" s="205">
        <v>41383</v>
      </c>
      <c r="AT244" s="205">
        <v>42626</v>
      </c>
      <c r="AU244" s="205">
        <v>43045</v>
      </c>
      <c r="AV244" s="205">
        <v>43294</v>
      </c>
      <c r="AW244" s="205">
        <v>43616</v>
      </c>
      <c r="AX244" s="205">
        <v>43641</v>
      </c>
      <c r="AY244" s="205"/>
      <c r="AZ244" s="205"/>
      <c r="BA244" s="212" t="s">
        <v>338</v>
      </c>
      <c r="BB244" s="204"/>
      <c r="BC244" s="204"/>
      <c r="BD244" s="274" t="str">
        <f t="shared" ref="BD244:BD251" si="34">DATEDIF(MAX(AL244,AO244,AQ244,AT244:AW244,AY244:AZ244),$BF$2,"y")&amp;"년 "&amp;DATEDIF(MAX(AL244,AO244,AQ244,AT244:AW244,AY244:AZ244),$BF$2,"ym")&amp;"월"</f>
        <v>2년 0월</v>
      </c>
      <c r="BE244" s="206" t="s">
        <v>794</v>
      </c>
      <c r="BF244" s="207" t="s">
        <v>431</v>
      </c>
      <c r="BG244" s="207" t="s">
        <v>431</v>
      </c>
      <c r="BH244" s="207">
        <v>1</v>
      </c>
      <c r="BI244" s="100" t="s">
        <v>959</v>
      </c>
      <c r="BJ244" s="442" t="s">
        <v>847</v>
      </c>
    </row>
    <row r="245" spans="1:62" s="24" customFormat="1" ht="20.100000000000001" customHeight="1">
      <c r="A245" s="147">
        <v>239</v>
      </c>
      <c r="B245" s="150">
        <v>29</v>
      </c>
      <c r="C245" s="99" t="s">
        <v>60</v>
      </c>
      <c r="D245" s="211" t="s">
        <v>338</v>
      </c>
      <c r="E245" s="113" t="s">
        <v>26</v>
      </c>
      <c r="F245" s="212" t="s">
        <v>848</v>
      </c>
      <c r="G245" s="113" t="s">
        <v>507</v>
      </c>
      <c r="H245" s="124">
        <v>52223</v>
      </c>
      <c r="I245" s="204" t="s">
        <v>849</v>
      </c>
      <c r="J245" s="124">
        <v>242</v>
      </c>
      <c r="K245" s="124">
        <v>864</v>
      </c>
      <c r="L245" s="124"/>
      <c r="M245" s="124">
        <v>510</v>
      </c>
      <c r="N245" s="124">
        <v>212</v>
      </c>
      <c r="O245" s="124">
        <v>66</v>
      </c>
      <c r="P245" s="124">
        <v>76</v>
      </c>
      <c r="Q245" s="203">
        <v>1199</v>
      </c>
      <c r="R245" s="203">
        <v>535</v>
      </c>
      <c r="S245" s="203">
        <v>664</v>
      </c>
      <c r="T245" s="203"/>
      <c r="U245" s="121">
        <v>1199</v>
      </c>
      <c r="V245" s="124"/>
      <c r="W245" s="124">
        <v>484</v>
      </c>
      <c r="X245" s="124">
        <v>567</v>
      </c>
      <c r="Y245" s="124">
        <v>148</v>
      </c>
      <c r="Z245" s="124"/>
      <c r="AA245" s="124"/>
      <c r="AB245" s="124"/>
      <c r="AC245" s="124"/>
      <c r="AD245" s="121"/>
      <c r="AE245" s="102" t="s">
        <v>34</v>
      </c>
      <c r="AF245" s="102">
        <v>3.07</v>
      </c>
      <c r="AG245" s="104">
        <v>811</v>
      </c>
      <c r="AH245" s="104">
        <v>541</v>
      </c>
      <c r="AI245" s="116" t="s">
        <v>332</v>
      </c>
      <c r="AJ245" s="204" t="s">
        <v>372</v>
      </c>
      <c r="AK245" s="204">
        <v>2021</v>
      </c>
      <c r="AL245" s="106">
        <v>38936</v>
      </c>
      <c r="AM245" s="106"/>
      <c r="AN245" s="108"/>
      <c r="AO245" s="108">
        <v>39773</v>
      </c>
      <c r="AP245" s="108">
        <v>43490</v>
      </c>
      <c r="AQ245" s="205">
        <v>39141</v>
      </c>
      <c r="AR245" s="205"/>
      <c r="AS245" s="205">
        <v>39806</v>
      </c>
      <c r="AT245" s="205">
        <v>40085</v>
      </c>
      <c r="AU245" s="205">
        <v>41943</v>
      </c>
      <c r="AV245" s="205">
        <v>42807</v>
      </c>
      <c r="AW245" s="205">
        <v>43490</v>
      </c>
      <c r="AX245" s="205">
        <v>43515</v>
      </c>
      <c r="AY245" s="205"/>
      <c r="AZ245" s="205"/>
      <c r="BA245" s="212" t="s">
        <v>338</v>
      </c>
      <c r="BB245" s="204"/>
      <c r="BC245" s="204"/>
      <c r="BD245" s="274" t="str">
        <f t="shared" si="34"/>
        <v>2년 5월</v>
      </c>
      <c r="BE245" s="206" t="s">
        <v>794</v>
      </c>
      <c r="BF245" s="207" t="s">
        <v>431</v>
      </c>
      <c r="BG245" s="207" t="s">
        <v>431</v>
      </c>
      <c r="BH245" s="207">
        <v>1</v>
      </c>
      <c r="BI245" s="440" t="s">
        <v>1258</v>
      </c>
      <c r="BJ245" s="442"/>
    </row>
    <row r="246" spans="1:62" s="24" customFormat="1" ht="20.100000000000001" customHeight="1">
      <c r="A246" s="147">
        <v>240</v>
      </c>
      <c r="B246" s="150">
        <v>30</v>
      </c>
      <c r="C246" s="99" t="s">
        <v>60</v>
      </c>
      <c r="D246" s="113" t="s">
        <v>339</v>
      </c>
      <c r="E246" s="113" t="s">
        <v>27</v>
      </c>
      <c r="F246" s="113" t="s">
        <v>850</v>
      </c>
      <c r="G246" s="113" t="s">
        <v>421</v>
      </c>
      <c r="H246" s="124">
        <v>257590.19</v>
      </c>
      <c r="I246" s="204" t="s">
        <v>422</v>
      </c>
      <c r="J246" s="124">
        <v>870</v>
      </c>
      <c r="K246" s="124">
        <f t="shared" ref="K246:K251" si="35">SUM(L246:P246)</f>
        <v>4910</v>
      </c>
      <c r="L246" s="121">
        <v>2455</v>
      </c>
      <c r="M246" s="121">
        <v>1470</v>
      </c>
      <c r="N246" s="121">
        <v>922</v>
      </c>
      <c r="O246" s="121">
        <v>63</v>
      </c>
      <c r="P246" s="121"/>
      <c r="Q246" s="203">
        <f t="shared" ref="Q246:Q251" si="36">SUM(R246:T246)</f>
        <v>4250</v>
      </c>
      <c r="R246" s="203">
        <v>3179</v>
      </c>
      <c r="S246" s="203">
        <v>342</v>
      </c>
      <c r="T246" s="203">
        <v>729</v>
      </c>
      <c r="U246" s="121">
        <f t="shared" ref="U246:U251" si="37">SUM(V246:Z246)</f>
        <v>3521</v>
      </c>
      <c r="V246" s="124"/>
      <c r="W246" s="124">
        <v>1308</v>
      </c>
      <c r="X246" s="124">
        <v>1634</v>
      </c>
      <c r="Y246" s="124">
        <v>384</v>
      </c>
      <c r="Z246" s="124">
        <v>195</v>
      </c>
      <c r="AA246" s="124">
        <f>SUM(AB246:AD246)</f>
        <v>729</v>
      </c>
      <c r="AB246" s="124">
        <v>633</v>
      </c>
      <c r="AC246" s="124">
        <v>96</v>
      </c>
      <c r="AD246" s="124"/>
      <c r="AE246" s="103" t="s">
        <v>102</v>
      </c>
      <c r="AF246" s="103">
        <v>2.4500000000000002</v>
      </c>
      <c r="AG246" s="105">
        <v>3669</v>
      </c>
      <c r="AH246" s="105">
        <v>3179</v>
      </c>
      <c r="AI246" s="204" t="s">
        <v>404</v>
      </c>
      <c r="AJ246" s="204" t="s">
        <v>383</v>
      </c>
      <c r="AK246" s="204" t="s">
        <v>423</v>
      </c>
      <c r="AL246" s="106">
        <v>38936</v>
      </c>
      <c r="AM246" s="106"/>
      <c r="AN246" s="108"/>
      <c r="AO246" s="108">
        <v>38967</v>
      </c>
      <c r="AP246" s="108">
        <v>42626</v>
      </c>
      <c r="AQ246" s="205" t="s">
        <v>851</v>
      </c>
      <c r="AR246" s="205"/>
      <c r="AS246" s="205"/>
      <c r="AT246" s="205" t="s">
        <v>851</v>
      </c>
      <c r="AU246" s="205">
        <v>39813</v>
      </c>
      <c r="AV246" s="205">
        <v>40872</v>
      </c>
      <c r="AW246" s="205">
        <v>41731</v>
      </c>
      <c r="AX246" s="205">
        <v>42268</v>
      </c>
      <c r="AY246" s="205">
        <v>42669</v>
      </c>
      <c r="AZ246" s="205">
        <v>42947</v>
      </c>
      <c r="BA246" s="212" t="s">
        <v>1038</v>
      </c>
      <c r="BB246" s="204"/>
      <c r="BC246" s="204"/>
      <c r="BD246" s="274" t="str">
        <f t="shared" si="34"/>
        <v>3년 10월</v>
      </c>
      <c r="BE246" s="206" t="s">
        <v>794</v>
      </c>
      <c r="BF246" s="207" t="str">
        <f>IF(ISNUMBER(#REF!),IF(#REF!&lt;#REF!,1,""),"")</f>
        <v/>
      </c>
      <c r="BG246" s="207" t="str">
        <f>IF(ISNUMBER(#REF!),IF(#REF!&gt;#REF!,1,""),"")</f>
        <v/>
      </c>
      <c r="BH246" s="207">
        <f>IF(ISNUMBER(#REF!),"",1)</f>
        <v>1</v>
      </c>
      <c r="BI246" s="113" t="s">
        <v>835</v>
      </c>
      <c r="BJ246" s="442"/>
    </row>
    <row r="247" spans="1:62" s="22" customFormat="1" ht="20.100000000000001" customHeight="1">
      <c r="A247" s="147">
        <v>241</v>
      </c>
      <c r="B247" s="150">
        <v>31</v>
      </c>
      <c r="C247" s="99" t="s">
        <v>60</v>
      </c>
      <c r="D247" s="113" t="s">
        <v>339</v>
      </c>
      <c r="E247" s="113" t="s">
        <v>26</v>
      </c>
      <c r="F247" s="100" t="s">
        <v>852</v>
      </c>
      <c r="G247" s="113" t="s">
        <v>264</v>
      </c>
      <c r="H247" s="124">
        <v>17748.900000000001</v>
      </c>
      <c r="I247" s="204" t="s">
        <v>520</v>
      </c>
      <c r="J247" s="124">
        <v>45</v>
      </c>
      <c r="K247" s="124">
        <f t="shared" si="35"/>
        <v>247</v>
      </c>
      <c r="L247" s="124"/>
      <c r="M247" s="124">
        <v>141</v>
      </c>
      <c r="N247" s="124">
        <v>104</v>
      </c>
      <c r="O247" s="124">
        <v>2</v>
      </c>
      <c r="P247" s="124"/>
      <c r="Q247" s="203">
        <f t="shared" si="36"/>
        <v>419</v>
      </c>
      <c r="R247" s="203">
        <v>209</v>
      </c>
      <c r="S247" s="203">
        <v>189</v>
      </c>
      <c r="T247" s="203">
        <v>21</v>
      </c>
      <c r="U247" s="121">
        <f t="shared" si="37"/>
        <v>398</v>
      </c>
      <c r="V247" s="124"/>
      <c r="W247" s="124">
        <v>240</v>
      </c>
      <c r="X247" s="124">
        <v>156</v>
      </c>
      <c r="Y247" s="124">
        <v>2</v>
      </c>
      <c r="Z247" s="124"/>
      <c r="AA247" s="124">
        <f>SUM(AB247:AD247)</f>
        <v>21</v>
      </c>
      <c r="AB247" s="124"/>
      <c r="AC247" s="124">
        <v>21</v>
      </c>
      <c r="AD247" s="124"/>
      <c r="AE247" s="103">
        <v>1.03</v>
      </c>
      <c r="AF247" s="103">
        <v>2.96</v>
      </c>
      <c r="AG247" s="105">
        <v>247</v>
      </c>
      <c r="AH247" s="105">
        <v>209</v>
      </c>
      <c r="AI247" s="204" t="s">
        <v>332</v>
      </c>
      <c r="AJ247" s="204" t="s">
        <v>430</v>
      </c>
      <c r="AK247" s="204">
        <v>2019</v>
      </c>
      <c r="AL247" s="106">
        <v>38936</v>
      </c>
      <c r="AM247" s="106"/>
      <c r="AN247" s="108"/>
      <c r="AO247" s="108">
        <v>39352</v>
      </c>
      <c r="AP247" s="372">
        <v>44091</v>
      </c>
      <c r="AQ247" s="205"/>
      <c r="AR247" s="205"/>
      <c r="AS247" s="205">
        <v>35764</v>
      </c>
      <c r="AT247" s="205">
        <v>35774</v>
      </c>
      <c r="AU247" s="205">
        <v>39903</v>
      </c>
      <c r="AV247" s="205">
        <v>42164</v>
      </c>
      <c r="AW247" s="205">
        <v>42608</v>
      </c>
      <c r="AX247" s="205">
        <v>42612</v>
      </c>
      <c r="AY247" s="205">
        <v>43490</v>
      </c>
      <c r="AZ247" s="365">
        <v>44167</v>
      </c>
      <c r="BA247" s="212" t="s">
        <v>856</v>
      </c>
      <c r="BB247" s="204"/>
      <c r="BC247" s="204"/>
      <c r="BD247" s="274" t="str">
        <f t="shared" si="34"/>
        <v>0년 6월</v>
      </c>
      <c r="BE247" s="206" t="s">
        <v>794</v>
      </c>
      <c r="BF247" s="207" t="str">
        <f>IF(ISNUMBER(#REF!),IF(#REF!&lt;#REF!,1,""),"")</f>
        <v/>
      </c>
      <c r="BG247" s="207" t="str">
        <f>IF(ISNUMBER(#REF!),IF(#REF!&gt;#REF!,1,""),"")</f>
        <v/>
      </c>
      <c r="BH247" s="207">
        <f>IF(ISNUMBER(#REF!),"",1)</f>
        <v>1</v>
      </c>
      <c r="BI247" s="100" t="s">
        <v>959</v>
      </c>
      <c r="BJ247" s="442"/>
    </row>
    <row r="248" spans="1:62" s="24" customFormat="1" ht="20.100000000000001" customHeight="1">
      <c r="A248" s="147">
        <v>242</v>
      </c>
      <c r="B248" s="150">
        <v>32</v>
      </c>
      <c r="C248" s="99" t="s">
        <v>60</v>
      </c>
      <c r="D248" s="113" t="s">
        <v>339</v>
      </c>
      <c r="E248" s="113" t="s">
        <v>26</v>
      </c>
      <c r="F248" s="113" t="s">
        <v>853</v>
      </c>
      <c r="G248" s="113" t="s">
        <v>518</v>
      </c>
      <c r="H248" s="124">
        <v>53382</v>
      </c>
      <c r="I248" s="204" t="s">
        <v>516</v>
      </c>
      <c r="J248" s="124">
        <v>32</v>
      </c>
      <c r="K248" s="124">
        <f t="shared" si="35"/>
        <v>900</v>
      </c>
      <c r="L248" s="124">
        <v>260</v>
      </c>
      <c r="M248" s="124">
        <v>640</v>
      </c>
      <c r="N248" s="124"/>
      <c r="O248" s="124"/>
      <c r="P248" s="124"/>
      <c r="Q248" s="203">
        <f t="shared" si="36"/>
        <v>1174</v>
      </c>
      <c r="R248" s="203">
        <v>797</v>
      </c>
      <c r="S248" s="203">
        <v>341</v>
      </c>
      <c r="T248" s="203">
        <v>36</v>
      </c>
      <c r="U248" s="121">
        <f t="shared" si="37"/>
        <v>1138</v>
      </c>
      <c r="V248" s="124"/>
      <c r="W248" s="124">
        <v>417</v>
      </c>
      <c r="X248" s="124">
        <v>688</v>
      </c>
      <c r="Y248" s="124">
        <v>33</v>
      </c>
      <c r="Z248" s="124"/>
      <c r="AA248" s="124">
        <f>SUM(AB248:AD248)</f>
        <v>36</v>
      </c>
      <c r="AB248" s="124"/>
      <c r="AC248" s="124">
        <v>36</v>
      </c>
      <c r="AD248" s="124"/>
      <c r="AE248" s="103">
        <v>0.92</v>
      </c>
      <c r="AF248" s="103">
        <v>2.74</v>
      </c>
      <c r="AG248" s="105">
        <v>900</v>
      </c>
      <c r="AH248" s="105">
        <v>789</v>
      </c>
      <c r="AI248" s="204" t="s">
        <v>332</v>
      </c>
      <c r="AJ248" s="204" t="s">
        <v>391</v>
      </c>
      <c r="AK248" s="204" t="s">
        <v>410</v>
      </c>
      <c r="AL248" s="106">
        <v>38936</v>
      </c>
      <c r="AM248" s="106"/>
      <c r="AN248" s="108"/>
      <c r="AO248" s="108">
        <v>40043</v>
      </c>
      <c r="AP248" s="108">
        <v>43607</v>
      </c>
      <c r="AQ248" s="205">
        <v>39087</v>
      </c>
      <c r="AR248" s="205">
        <v>39563</v>
      </c>
      <c r="AS248" s="205">
        <v>39769</v>
      </c>
      <c r="AT248" s="205">
        <v>40525</v>
      </c>
      <c r="AU248" s="205">
        <v>41950</v>
      </c>
      <c r="AV248" s="205">
        <v>42303</v>
      </c>
      <c r="AW248" s="205">
        <v>42559</v>
      </c>
      <c r="AX248" s="205">
        <v>42564</v>
      </c>
      <c r="AY248" s="205">
        <v>43552</v>
      </c>
      <c r="AZ248" s="365">
        <v>43718</v>
      </c>
      <c r="BA248" s="212" t="s">
        <v>856</v>
      </c>
      <c r="BB248" s="204"/>
      <c r="BC248" s="204"/>
      <c r="BD248" s="274" t="str">
        <f t="shared" si="34"/>
        <v>1년 9월</v>
      </c>
      <c r="BE248" s="206" t="s">
        <v>794</v>
      </c>
      <c r="BF248" s="207" t="str">
        <f>IF(ISNUMBER(#REF!),IF(#REF!&lt;#REF!,1,""),"")</f>
        <v/>
      </c>
      <c r="BG248" s="207" t="str">
        <f>IF(ISNUMBER(#REF!),IF(#REF!&gt;#REF!,1,""),"")</f>
        <v/>
      </c>
      <c r="BH248" s="207">
        <f>IF(ISNUMBER(#REF!),"",1)</f>
        <v>1</v>
      </c>
      <c r="BI248" s="100" t="s">
        <v>1258</v>
      </c>
      <c r="BJ248" s="442"/>
    </row>
    <row r="249" spans="1:62" s="24" customFormat="1" ht="20.100000000000001" customHeight="1">
      <c r="A249" s="147">
        <v>243</v>
      </c>
      <c r="B249" s="150">
        <v>33</v>
      </c>
      <c r="C249" s="99" t="s">
        <v>60</v>
      </c>
      <c r="D249" s="113" t="s">
        <v>339</v>
      </c>
      <c r="E249" s="113" t="s">
        <v>26</v>
      </c>
      <c r="F249" s="113" t="s">
        <v>854</v>
      </c>
      <c r="G249" s="113" t="s">
        <v>522</v>
      </c>
      <c r="H249" s="124">
        <v>11094</v>
      </c>
      <c r="I249" s="204" t="s">
        <v>516</v>
      </c>
      <c r="J249" s="124">
        <v>48</v>
      </c>
      <c r="K249" s="124">
        <f t="shared" si="35"/>
        <v>48</v>
      </c>
      <c r="L249" s="124"/>
      <c r="M249" s="124">
        <v>5</v>
      </c>
      <c r="N249" s="124">
        <v>8</v>
      </c>
      <c r="O249" s="124">
        <v>11</v>
      </c>
      <c r="P249" s="124">
        <v>24</v>
      </c>
      <c r="Q249" s="203">
        <f t="shared" si="36"/>
        <v>200</v>
      </c>
      <c r="R249" s="203">
        <v>58</v>
      </c>
      <c r="S249" s="203">
        <v>142</v>
      </c>
      <c r="T249" s="203"/>
      <c r="U249" s="121">
        <f t="shared" si="37"/>
        <v>200</v>
      </c>
      <c r="V249" s="124"/>
      <c r="W249" s="124">
        <v>116</v>
      </c>
      <c r="X249" s="124">
        <v>84</v>
      </c>
      <c r="Y249" s="124"/>
      <c r="Z249" s="124"/>
      <c r="AA249" s="124"/>
      <c r="AB249" s="124"/>
      <c r="AC249" s="124"/>
      <c r="AD249" s="124"/>
      <c r="AE249" s="102" t="s">
        <v>34</v>
      </c>
      <c r="AF249" s="103">
        <v>2.65</v>
      </c>
      <c r="AG249" s="105">
        <v>51</v>
      </c>
      <c r="AH249" s="105">
        <v>42</v>
      </c>
      <c r="AI249" s="204" t="s">
        <v>332</v>
      </c>
      <c r="AJ249" s="204" t="s">
        <v>374</v>
      </c>
      <c r="AK249" s="204" t="s">
        <v>519</v>
      </c>
      <c r="AL249" s="106">
        <v>38936</v>
      </c>
      <c r="AM249" s="106"/>
      <c r="AN249" s="108"/>
      <c r="AO249" s="108">
        <v>40752</v>
      </c>
      <c r="AP249" s="108">
        <v>43353</v>
      </c>
      <c r="AQ249" s="205">
        <v>40870</v>
      </c>
      <c r="AR249" s="205">
        <v>39563</v>
      </c>
      <c r="AS249" s="205">
        <v>39769</v>
      </c>
      <c r="AT249" s="205">
        <v>41072</v>
      </c>
      <c r="AU249" s="205">
        <v>41667</v>
      </c>
      <c r="AV249" s="205">
        <v>41935</v>
      </c>
      <c r="AW249" s="205">
        <v>42314</v>
      </c>
      <c r="AX249" s="205">
        <v>42327</v>
      </c>
      <c r="AY249" s="205">
        <v>43189</v>
      </c>
      <c r="AZ249" s="365">
        <v>43357</v>
      </c>
      <c r="BA249" s="212" t="s">
        <v>856</v>
      </c>
      <c r="BB249" s="204"/>
      <c r="BC249" s="204"/>
      <c r="BD249" s="274" t="str">
        <f t="shared" si="34"/>
        <v>2년 9월</v>
      </c>
      <c r="BE249" s="206" t="s">
        <v>794</v>
      </c>
      <c r="BF249" s="207" t="str">
        <f>IF(ISNUMBER(#REF!),IF(#REF!&lt;#REF!,1,""),"")</f>
        <v/>
      </c>
      <c r="BG249" s="207" t="str">
        <f>IF(ISNUMBER(#REF!),IF(#REF!&gt;#REF!,1,""),"")</f>
        <v/>
      </c>
      <c r="BH249" s="207">
        <f>IF(ISNUMBER(#REF!),"",1)</f>
        <v>1</v>
      </c>
      <c r="BI249" s="440" t="s">
        <v>966</v>
      </c>
      <c r="BJ249" s="442" t="s">
        <v>1286</v>
      </c>
    </row>
    <row r="250" spans="1:62" s="24" customFormat="1" ht="20.100000000000001" customHeight="1">
      <c r="A250" s="147">
        <v>244</v>
      </c>
      <c r="B250" s="150">
        <v>34</v>
      </c>
      <c r="C250" s="99" t="s">
        <v>60</v>
      </c>
      <c r="D250" s="113" t="s">
        <v>339</v>
      </c>
      <c r="E250" s="113" t="s">
        <v>26</v>
      </c>
      <c r="F250" s="113" t="s">
        <v>303</v>
      </c>
      <c r="G250" s="113" t="s">
        <v>855</v>
      </c>
      <c r="H250" s="124">
        <v>47177</v>
      </c>
      <c r="I250" s="204" t="s">
        <v>516</v>
      </c>
      <c r="J250" s="124">
        <v>55</v>
      </c>
      <c r="K250" s="124">
        <f t="shared" si="35"/>
        <v>577</v>
      </c>
      <c r="L250" s="121"/>
      <c r="M250" s="121">
        <v>210</v>
      </c>
      <c r="N250" s="121">
        <v>325</v>
      </c>
      <c r="O250" s="121">
        <v>42</v>
      </c>
      <c r="P250" s="121"/>
      <c r="Q250" s="203">
        <f t="shared" si="36"/>
        <v>742</v>
      </c>
      <c r="R250" s="203">
        <v>491</v>
      </c>
      <c r="S250" s="203">
        <v>185</v>
      </c>
      <c r="T250" s="203">
        <v>66</v>
      </c>
      <c r="U250" s="121">
        <f t="shared" si="37"/>
        <v>676</v>
      </c>
      <c r="V250" s="121"/>
      <c r="W250" s="121">
        <v>193</v>
      </c>
      <c r="X250" s="121">
        <v>135</v>
      </c>
      <c r="Y250" s="121">
        <v>348</v>
      </c>
      <c r="Z250" s="121"/>
      <c r="AA250" s="124">
        <f>SUM(AB250:AD250)</f>
        <v>66</v>
      </c>
      <c r="AB250" s="121"/>
      <c r="AC250" s="121">
        <v>66</v>
      </c>
      <c r="AD250" s="121"/>
      <c r="AE250" s="103">
        <v>0.86</v>
      </c>
      <c r="AF250" s="103">
        <v>2.2799999999999998</v>
      </c>
      <c r="AG250" s="105">
        <v>577</v>
      </c>
      <c r="AH250" s="105">
        <v>526</v>
      </c>
      <c r="AI250" s="116" t="s">
        <v>332</v>
      </c>
      <c r="AJ250" s="204">
        <v>2006</v>
      </c>
      <c r="AK250" s="204" t="s">
        <v>369</v>
      </c>
      <c r="AL250" s="106">
        <v>38936</v>
      </c>
      <c r="AM250" s="106"/>
      <c r="AN250" s="108"/>
      <c r="AO250" s="108">
        <v>38951</v>
      </c>
      <c r="AP250" s="108">
        <v>40449</v>
      </c>
      <c r="AQ250" s="205"/>
      <c r="AR250" s="205">
        <v>37761</v>
      </c>
      <c r="AS250" s="205">
        <v>37798</v>
      </c>
      <c r="AT250" s="205">
        <v>37802</v>
      </c>
      <c r="AU250" s="205">
        <v>39182</v>
      </c>
      <c r="AV250" s="205">
        <v>39447</v>
      </c>
      <c r="AW250" s="205">
        <v>39673</v>
      </c>
      <c r="AX250" s="205">
        <v>40311</v>
      </c>
      <c r="AY250" s="205">
        <v>40450</v>
      </c>
      <c r="AZ250" s="205">
        <v>40746</v>
      </c>
      <c r="BA250" s="212" t="s">
        <v>856</v>
      </c>
      <c r="BB250" s="204"/>
      <c r="BC250" s="204"/>
      <c r="BD250" s="274" t="str">
        <f t="shared" si="34"/>
        <v>9년 11월</v>
      </c>
      <c r="BE250" s="206" t="s">
        <v>794</v>
      </c>
      <c r="BF250" s="207" t="str">
        <f>IF(ISNUMBER(#REF!),IF(#REF!&lt;#REF!,1,""),"")</f>
        <v/>
      </c>
      <c r="BG250" s="207" t="str">
        <f>IF(ISNUMBER(#REF!),IF(#REF!&gt;#REF!,1,""),"")</f>
        <v/>
      </c>
      <c r="BH250" s="207">
        <f>IF(ISNUMBER(#REF!),"",1)</f>
        <v>1</v>
      </c>
      <c r="BI250" s="440" t="s">
        <v>966</v>
      </c>
      <c r="BJ250" s="442"/>
    </row>
    <row r="251" spans="1:62" s="24" customFormat="1" ht="20.100000000000001" customHeight="1">
      <c r="A251" s="147">
        <v>245</v>
      </c>
      <c r="B251" s="150">
        <v>35</v>
      </c>
      <c r="C251" s="99" t="s">
        <v>60</v>
      </c>
      <c r="D251" s="113" t="s">
        <v>339</v>
      </c>
      <c r="E251" s="113" t="s">
        <v>26</v>
      </c>
      <c r="F251" s="113" t="s">
        <v>546</v>
      </c>
      <c r="G251" s="113" t="s">
        <v>545</v>
      </c>
      <c r="H251" s="124">
        <v>28129.7</v>
      </c>
      <c r="I251" s="204" t="s">
        <v>428</v>
      </c>
      <c r="J251" s="124">
        <v>21</v>
      </c>
      <c r="K251" s="124">
        <f t="shared" si="35"/>
        <v>472</v>
      </c>
      <c r="L251" s="121"/>
      <c r="M251" s="121">
        <v>236</v>
      </c>
      <c r="N251" s="121">
        <v>236</v>
      </c>
      <c r="O251" s="121"/>
      <c r="P251" s="121"/>
      <c r="Q251" s="203">
        <f t="shared" si="36"/>
        <v>542</v>
      </c>
      <c r="R251" s="203">
        <v>466</v>
      </c>
      <c r="S251" s="203">
        <v>19</v>
      </c>
      <c r="T251" s="203">
        <v>57</v>
      </c>
      <c r="U251" s="121">
        <f t="shared" si="37"/>
        <v>485</v>
      </c>
      <c r="V251" s="121"/>
      <c r="W251" s="121">
        <v>129</v>
      </c>
      <c r="X251" s="121">
        <v>356</v>
      </c>
      <c r="Y251" s="121"/>
      <c r="Z251" s="121"/>
      <c r="AA251" s="124">
        <f>SUM(AB251:AD251)</f>
        <v>57</v>
      </c>
      <c r="AB251" s="121"/>
      <c r="AC251" s="121">
        <v>57</v>
      </c>
      <c r="AD251" s="121"/>
      <c r="AE251" s="103">
        <v>0.98</v>
      </c>
      <c r="AF251" s="103">
        <v>2.29</v>
      </c>
      <c r="AG251" s="105">
        <v>479</v>
      </c>
      <c r="AH251" s="105">
        <v>469</v>
      </c>
      <c r="AI251" s="116" t="s">
        <v>332</v>
      </c>
      <c r="AJ251" s="204">
        <v>2005</v>
      </c>
      <c r="AK251" s="204" t="s">
        <v>391</v>
      </c>
      <c r="AL251" s="106" t="s">
        <v>791</v>
      </c>
      <c r="AM251" s="106"/>
      <c r="AN251" s="106"/>
      <c r="AO251" s="108">
        <v>38600</v>
      </c>
      <c r="AP251" s="108">
        <v>39828</v>
      </c>
      <c r="AQ251" s="205"/>
      <c r="AR251" s="205"/>
      <c r="AS251" s="205">
        <v>37314</v>
      </c>
      <c r="AT251" s="205">
        <v>37613</v>
      </c>
      <c r="AU251" s="205">
        <v>38652</v>
      </c>
      <c r="AV251" s="205">
        <v>38952</v>
      </c>
      <c r="AW251" s="205">
        <v>39190</v>
      </c>
      <c r="AX251" s="205">
        <v>39869</v>
      </c>
      <c r="AY251" s="205">
        <v>39993</v>
      </c>
      <c r="AZ251" s="205">
        <v>40085</v>
      </c>
      <c r="BA251" s="212" t="s">
        <v>856</v>
      </c>
      <c r="BB251" s="204"/>
      <c r="BC251" s="204"/>
      <c r="BD251" s="274" t="str">
        <f t="shared" si="34"/>
        <v>11년 9월</v>
      </c>
      <c r="BE251" s="206" t="s">
        <v>794</v>
      </c>
      <c r="BF251" s="207" t="str">
        <f>IF(ISNUMBER(#REF!),IF(#REF!&lt;#REF!,1,""),"")</f>
        <v/>
      </c>
      <c r="BG251" s="207" t="str">
        <f>IF(ISNUMBER(#REF!),IF(#REF!&gt;#REF!,1,""),"")</f>
        <v/>
      </c>
      <c r="BH251" s="207">
        <f>IF(ISNUMBER(#REF!),"",1)</f>
        <v>1</v>
      </c>
      <c r="BI251" s="440" t="s">
        <v>966</v>
      </c>
      <c r="BJ251" s="442"/>
    </row>
    <row r="252" spans="1:62" s="24" customFormat="1" ht="20.100000000000001" customHeight="1">
      <c r="A252" s="147">
        <v>246</v>
      </c>
      <c r="B252" s="150">
        <v>36</v>
      </c>
      <c r="C252" s="99" t="s">
        <v>60</v>
      </c>
      <c r="D252" s="113" t="s">
        <v>339</v>
      </c>
      <c r="E252" s="113" t="s">
        <v>26</v>
      </c>
      <c r="F252" s="113" t="s">
        <v>544</v>
      </c>
      <c r="G252" s="113" t="s">
        <v>543</v>
      </c>
      <c r="H252" s="124">
        <v>58935.5</v>
      </c>
      <c r="I252" s="204" t="s">
        <v>501</v>
      </c>
      <c r="J252" s="124">
        <v>31</v>
      </c>
      <c r="K252" s="124">
        <v>848</v>
      </c>
      <c r="L252" s="121"/>
      <c r="M252" s="121">
        <v>424</v>
      </c>
      <c r="N252" s="121">
        <v>424</v>
      </c>
      <c r="O252" s="121"/>
      <c r="P252" s="121"/>
      <c r="Q252" s="203">
        <v>1134</v>
      </c>
      <c r="R252" s="203">
        <v>841</v>
      </c>
      <c r="S252" s="203">
        <v>204</v>
      </c>
      <c r="T252" s="203">
        <v>89</v>
      </c>
      <c r="U252" s="121">
        <v>1045</v>
      </c>
      <c r="V252" s="121"/>
      <c r="W252" s="121">
        <v>219</v>
      </c>
      <c r="X252" s="121">
        <v>621</v>
      </c>
      <c r="Y252" s="121">
        <v>205</v>
      </c>
      <c r="Z252" s="121"/>
      <c r="AA252" s="124">
        <v>89</v>
      </c>
      <c r="AB252" s="121"/>
      <c r="AC252" s="121">
        <v>89</v>
      </c>
      <c r="AD252" s="121"/>
      <c r="AE252" s="103">
        <v>0.81</v>
      </c>
      <c r="AF252" s="103">
        <v>2.85</v>
      </c>
      <c r="AG252" s="105">
        <v>863</v>
      </c>
      <c r="AH252" s="105">
        <v>757</v>
      </c>
      <c r="AI252" s="116" t="s">
        <v>332</v>
      </c>
      <c r="AJ252" s="204">
        <v>2005</v>
      </c>
      <c r="AK252" s="204" t="s">
        <v>391</v>
      </c>
      <c r="AL252" s="106" t="s">
        <v>791</v>
      </c>
      <c r="AM252" s="106"/>
      <c r="AN252" s="106"/>
      <c r="AO252" s="108">
        <v>38593</v>
      </c>
      <c r="AP252" s="108">
        <v>40065</v>
      </c>
      <c r="AQ252" s="205"/>
      <c r="AR252" s="205">
        <v>37161</v>
      </c>
      <c r="AS252" s="205">
        <v>37244</v>
      </c>
      <c r="AT252" s="205">
        <v>37596</v>
      </c>
      <c r="AU252" s="205">
        <v>38699</v>
      </c>
      <c r="AV252" s="205">
        <v>38964</v>
      </c>
      <c r="AW252" s="205">
        <v>39121</v>
      </c>
      <c r="AX252" s="205">
        <v>40122</v>
      </c>
      <c r="AY252" s="205">
        <v>40086</v>
      </c>
      <c r="AZ252" s="205">
        <v>40232</v>
      </c>
      <c r="BA252" s="212" t="s">
        <v>856</v>
      </c>
      <c r="BB252" s="204"/>
      <c r="BC252" s="204"/>
      <c r="BD252" s="274" t="s">
        <v>1287</v>
      </c>
      <c r="BE252" s="206" t="s">
        <v>794</v>
      </c>
      <c r="BF252" s="207" t="s">
        <v>431</v>
      </c>
      <c r="BG252" s="207" t="s">
        <v>431</v>
      </c>
      <c r="BH252" s="207">
        <v>1</v>
      </c>
      <c r="BI252" s="440" t="s">
        <v>966</v>
      </c>
      <c r="BJ252" s="442"/>
    </row>
    <row r="253" spans="1:62" s="24" customFormat="1" ht="20.100000000000001" customHeight="1">
      <c r="A253" s="147">
        <v>247</v>
      </c>
      <c r="B253" s="150">
        <v>37</v>
      </c>
      <c r="C253" s="99" t="s">
        <v>60</v>
      </c>
      <c r="D253" s="113" t="s">
        <v>339</v>
      </c>
      <c r="E253" s="113" t="s">
        <v>26</v>
      </c>
      <c r="F253" s="113" t="s">
        <v>542</v>
      </c>
      <c r="G253" s="113" t="s">
        <v>541</v>
      </c>
      <c r="H253" s="124">
        <v>28371.9</v>
      </c>
      <c r="I253" s="204" t="s">
        <v>501</v>
      </c>
      <c r="J253" s="124">
        <v>11</v>
      </c>
      <c r="K253" s="124">
        <v>425</v>
      </c>
      <c r="L253" s="121"/>
      <c r="M253" s="121">
        <v>265</v>
      </c>
      <c r="N253" s="121">
        <v>125</v>
      </c>
      <c r="O253" s="121">
        <v>35</v>
      </c>
      <c r="P253" s="121"/>
      <c r="Q253" s="203">
        <v>553</v>
      </c>
      <c r="R253" s="203">
        <v>440</v>
      </c>
      <c r="S253" s="203">
        <v>67</v>
      </c>
      <c r="T253" s="203">
        <v>46</v>
      </c>
      <c r="U253" s="121">
        <v>507</v>
      </c>
      <c r="V253" s="121"/>
      <c r="W253" s="121">
        <v>56</v>
      </c>
      <c r="X253" s="121">
        <v>107</v>
      </c>
      <c r="Y253" s="121">
        <v>344</v>
      </c>
      <c r="Z253" s="121"/>
      <c r="AA253" s="124">
        <v>46</v>
      </c>
      <c r="AB253" s="121"/>
      <c r="AC253" s="121">
        <v>46</v>
      </c>
      <c r="AD253" s="121"/>
      <c r="AE253" s="103">
        <v>0.88</v>
      </c>
      <c r="AF253" s="103">
        <v>2.4900000000000002</v>
      </c>
      <c r="AG253" s="105">
        <v>446</v>
      </c>
      <c r="AH253" s="105">
        <v>446</v>
      </c>
      <c r="AI253" s="116" t="s">
        <v>332</v>
      </c>
      <c r="AJ253" s="204">
        <v>2005</v>
      </c>
      <c r="AK253" s="204">
        <v>2010</v>
      </c>
      <c r="AL253" s="106" t="s">
        <v>791</v>
      </c>
      <c r="AM253" s="106"/>
      <c r="AN253" s="106"/>
      <c r="AO253" s="108">
        <v>38593</v>
      </c>
      <c r="AP253" s="108">
        <v>40213</v>
      </c>
      <c r="AQ253" s="205"/>
      <c r="AR253" s="205">
        <v>37224</v>
      </c>
      <c r="AS253" s="205">
        <v>37282</v>
      </c>
      <c r="AT253" s="205">
        <v>37432</v>
      </c>
      <c r="AU253" s="205">
        <v>38708</v>
      </c>
      <c r="AV253" s="205">
        <v>39017</v>
      </c>
      <c r="AW253" s="205">
        <v>39289</v>
      </c>
      <c r="AX253" s="205">
        <v>40234</v>
      </c>
      <c r="AY253" s="205">
        <v>40221</v>
      </c>
      <c r="AZ253" s="205">
        <v>40298</v>
      </c>
      <c r="BA253" s="212" t="s">
        <v>856</v>
      </c>
      <c r="BB253" s="204"/>
      <c r="BC253" s="204"/>
      <c r="BD253" s="274" t="s">
        <v>1288</v>
      </c>
      <c r="BE253" s="206" t="s">
        <v>794</v>
      </c>
      <c r="BF253" s="207" t="s">
        <v>431</v>
      </c>
      <c r="BG253" s="207" t="s">
        <v>431</v>
      </c>
      <c r="BH253" s="207">
        <v>1</v>
      </c>
      <c r="BI253" s="440" t="s">
        <v>966</v>
      </c>
      <c r="BJ253" s="442"/>
    </row>
    <row r="254" spans="1:62" s="24" customFormat="1" ht="20.100000000000001" customHeight="1">
      <c r="A254" s="147">
        <v>248</v>
      </c>
      <c r="B254" s="150">
        <v>38</v>
      </c>
      <c r="C254" s="99" t="s">
        <v>60</v>
      </c>
      <c r="D254" s="113" t="s">
        <v>339</v>
      </c>
      <c r="E254" s="113" t="s">
        <v>26</v>
      </c>
      <c r="F254" s="113" t="s">
        <v>540</v>
      </c>
      <c r="G254" s="113" t="s">
        <v>857</v>
      </c>
      <c r="H254" s="124">
        <v>18784</v>
      </c>
      <c r="I254" s="204" t="s">
        <v>516</v>
      </c>
      <c r="J254" s="124">
        <v>63</v>
      </c>
      <c r="K254" s="124">
        <v>313</v>
      </c>
      <c r="L254" s="121"/>
      <c r="M254" s="121">
        <v>125</v>
      </c>
      <c r="N254" s="121">
        <v>125</v>
      </c>
      <c r="O254" s="121">
        <v>63</v>
      </c>
      <c r="P254" s="121"/>
      <c r="Q254" s="203">
        <v>392</v>
      </c>
      <c r="R254" s="203">
        <v>230</v>
      </c>
      <c r="S254" s="203">
        <v>130</v>
      </c>
      <c r="T254" s="203">
        <v>32</v>
      </c>
      <c r="U254" s="121">
        <v>360</v>
      </c>
      <c r="V254" s="121"/>
      <c r="W254" s="121">
        <v>48</v>
      </c>
      <c r="X254" s="121">
        <v>236</v>
      </c>
      <c r="Y254" s="121">
        <v>76</v>
      </c>
      <c r="Z254" s="121"/>
      <c r="AA254" s="121">
        <v>32</v>
      </c>
      <c r="AB254" s="121"/>
      <c r="AC254" s="121">
        <v>32</v>
      </c>
      <c r="AD254" s="121"/>
      <c r="AE254" s="103">
        <v>1.28</v>
      </c>
      <c r="AF254" s="103">
        <v>2.62</v>
      </c>
      <c r="AG254" s="105">
        <v>271</v>
      </c>
      <c r="AH254" s="105">
        <v>230</v>
      </c>
      <c r="AI254" s="116" t="s">
        <v>332</v>
      </c>
      <c r="AJ254" s="204">
        <v>2005</v>
      </c>
      <c r="AK254" s="204" t="s">
        <v>391</v>
      </c>
      <c r="AL254" s="106" t="s">
        <v>791</v>
      </c>
      <c r="AM254" s="106"/>
      <c r="AN254" s="106"/>
      <c r="AO254" s="108">
        <v>38705</v>
      </c>
      <c r="AP254" s="108"/>
      <c r="AQ254" s="205"/>
      <c r="AR254" s="205">
        <v>36434</v>
      </c>
      <c r="AS254" s="205">
        <v>36465</v>
      </c>
      <c r="AT254" s="205">
        <v>37796</v>
      </c>
      <c r="AU254" s="205">
        <v>38831</v>
      </c>
      <c r="AV254" s="205">
        <v>39017</v>
      </c>
      <c r="AW254" s="205">
        <v>39346</v>
      </c>
      <c r="AX254" s="205">
        <v>40129</v>
      </c>
      <c r="AY254" s="205">
        <v>40149</v>
      </c>
      <c r="AZ254" s="205">
        <v>40317</v>
      </c>
      <c r="BA254" s="212" t="s">
        <v>856</v>
      </c>
      <c r="BB254" s="204"/>
      <c r="BC254" s="204"/>
      <c r="BD254" s="274" t="s">
        <v>1289</v>
      </c>
      <c r="BE254" s="206" t="s">
        <v>794</v>
      </c>
      <c r="BF254" s="207" t="s">
        <v>431</v>
      </c>
      <c r="BG254" s="207" t="s">
        <v>431</v>
      </c>
      <c r="BH254" s="207">
        <v>1</v>
      </c>
      <c r="BI254" s="440" t="s">
        <v>966</v>
      </c>
      <c r="BJ254" s="442"/>
    </row>
    <row r="255" spans="1:62" s="24" customFormat="1" ht="20.100000000000001" customHeight="1">
      <c r="A255" s="147">
        <v>249</v>
      </c>
      <c r="B255" s="150">
        <v>39</v>
      </c>
      <c r="C255" s="99" t="s">
        <v>60</v>
      </c>
      <c r="D255" s="113" t="s">
        <v>339</v>
      </c>
      <c r="E255" s="113" t="s">
        <v>26</v>
      </c>
      <c r="F255" s="113" t="s">
        <v>539</v>
      </c>
      <c r="G255" s="113" t="s">
        <v>304</v>
      </c>
      <c r="H255" s="124">
        <v>11850</v>
      </c>
      <c r="I255" s="204" t="s">
        <v>516</v>
      </c>
      <c r="J255" s="124">
        <v>9</v>
      </c>
      <c r="K255" s="124">
        <v>224</v>
      </c>
      <c r="L255" s="121"/>
      <c r="M255" s="121"/>
      <c r="N255" s="121">
        <v>224</v>
      </c>
      <c r="O255" s="121"/>
      <c r="P255" s="121"/>
      <c r="Q255" s="203">
        <v>281</v>
      </c>
      <c r="R255" s="203">
        <v>144</v>
      </c>
      <c r="S255" s="203">
        <v>127</v>
      </c>
      <c r="T255" s="203">
        <v>10</v>
      </c>
      <c r="U255" s="121">
        <v>271</v>
      </c>
      <c r="V255" s="121"/>
      <c r="W255" s="121">
        <v>30</v>
      </c>
      <c r="X255" s="121">
        <v>241</v>
      </c>
      <c r="Y255" s="121"/>
      <c r="Z255" s="121"/>
      <c r="AA255" s="124">
        <v>10</v>
      </c>
      <c r="AB255" s="121"/>
      <c r="AC255" s="121">
        <v>10</v>
      </c>
      <c r="AD255" s="121"/>
      <c r="AE255" s="103">
        <v>1.33</v>
      </c>
      <c r="AF255" s="103">
        <v>2.5299999999999998</v>
      </c>
      <c r="AG255" s="105">
        <v>230</v>
      </c>
      <c r="AH255" s="105">
        <v>144</v>
      </c>
      <c r="AI255" s="204" t="s">
        <v>332</v>
      </c>
      <c r="AJ255" s="204">
        <v>2005</v>
      </c>
      <c r="AK255" s="204" t="s">
        <v>374</v>
      </c>
      <c r="AL255" s="106" t="s">
        <v>791</v>
      </c>
      <c r="AM255" s="106"/>
      <c r="AN255" s="106"/>
      <c r="AO255" s="108">
        <v>38474</v>
      </c>
      <c r="AP255" s="108">
        <v>40840</v>
      </c>
      <c r="AQ255" s="205">
        <v>37964</v>
      </c>
      <c r="AR255" s="205">
        <v>37798</v>
      </c>
      <c r="AS255" s="205">
        <v>37896</v>
      </c>
      <c r="AT255" s="205">
        <v>38475</v>
      </c>
      <c r="AU255" s="205">
        <v>38650</v>
      </c>
      <c r="AV255" s="205">
        <v>39398</v>
      </c>
      <c r="AW255" s="205">
        <v>39896</v>
      </c>
      <c r="AX255" s="205">
        <v>40777</v>
      </c>
      <c r="AY255" s="205">
        <v>40843</v>
      </c>
      <c r="AZ255" s="205">
        <v>40911</v>
      </c>
      <c r="BA255" s="212" t="s">
        <v>856</v>
      </c>
      <c r="BB255" s="204"/>
      <c r="BC255" s="204"/>
      <c r="BD255" s="274" t="s">
        <v>1290</v>
      </c>
      <c r="BE255" s="206" t="s">
        <v>794</v>
      </c>
      <c r="BF255" s="207" t="s">
        <v>431</v>
      </c>
      <c r="BG255" s="207" t="s">
        <v>431</v>
      </c>
      <c r="BH255" s="207">
        <v>1</v>
      </c>
      <c r="BI255" s="440" t="s">
        <v>966</v>
      </c>
      <c r="BJ255" s="442"/>
    </row>
    <row r="256" spans="1:62" s="24" customFormat="1" ht="20.100000000000001" customHeight="1">
      <c r="A256" s="147">
        <v>250</v>
      </c>
      <c r="B256" s="148">
        <f>IF(C255=C256,B255+1,1)</f>
        <v>1</v>
      </c>
      <c r="C256" s="99" t="s">
        <v>61</v>
      </c>
      <c r="D256" s="202" t="s">
        <v>662</v>
      </c>
      <c r="E256" s="113" t="s">
        <v>27</v>
      </c>
      <c r="F256" s="113" t="s">
        <v>62</v>
      </c>
      <c r="G256" s="113" t="s">
        <v>63</v>
      </c>
      <c r="H256" s="124">
        <v>14860</v>
      </c>
      <c r="I256" s="116">
        <v>1973</v>
      </c>
      <c r="J256" s="124">
        <v>37</v>
      </c>
      <c r="K256" s="124">
        <f t="shared" ref="K256:K296" si="38">SUM(L256:P256)</f>
        <v>91</v>
      </c>
      <c r="L256" s="121">
        <v>5</v>
      </c>
      <c r="M256" s="121">
        <v>7</v>
      </c>
      <c r="N256" s="121">
        <v>14</v>
      </c>
      <c r="O256" s="121">
        <v>6</v>
      </c>
      <c r="P256" s="121">
        <v>59</v>
      </c>
      <c r="Q256" s="203"/>
      <c r="R256" s="203"/>
      <c r="S256" s="203"/>
      <c r="T256" s="203"/>
      <c r="U256" s="121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02">
        <v>0.8</v>
      </c>
      <c r="AF256" s="103">
        <v>2.5</v>
      </c>
      <c r="AG256" s="104">
        <v>76</v>
      </c>
      <c r="AH256" s="105"/>
      <c r="AI256" s="124"/>
      <c r="AJ256" s="204"/>
      <c r="AK256" s="204"/>
      <c r="AL256" s="106">
        <v>41807</v>
      </c>
      <c r="AM256" s="106">
        <v>42035</v>
      </c>
      <c r="AN256" s="107"/>
      <c r="AO256" s="107"/>
      <c r="AP256" s="108"/>
      <c r="AQ256" s="205"/>
      <c r="AR256" s="205"/>
      <c r="AS256" s="205"/>
      <c r="AT256" s="205"/>
      <c r="AU256" s="205"/>
      <c r="AV256" s="205"/>
      <c r="AW256" s="205"/>
      <c r="AX256" s="205"/>
      <c r="AY256" s="205"/>
      <c r="AZ256" s="205"/>
      <c r="BA256" s="212" t="s">
        <v>35</v>
      </c>
      <c r="BB256" s="204"/>
      <c r="BC256" s="204"/>
      <c r="BD256" s="274" t="str">
        <f t="shared" ref="BD256:BD269" si="39">DATEDIF(MAX(AL256,AO256,AQ256,AT256:AW256,AY256:AZ256),$BF$2,"y")&amp;"년 "&amp;DATEDIF(MAX(AL256,AO256,AQ256,AT256:AW256,AY256:AZ256),$BF$2,"ym")&amp;"월"</f>
        <v>7년 0월</v>
      </c>
      <c r="BE256" s="206">
        <f t="shared" ref="BE256:BE268" si="40">MAX(AM256,DATE(2012,2,1))+(3*365)</f>
        <v>43130</v>
      </c>
      <c r="BF256" s="207" t="str">
        <f>IF(ISNUMBER(#REF!),IF(#REF!&lt;#REF!,1,""),"")</f>
        <v/>
      </c>
      <c r="BG256" s="207" t="str">
        <f>IF(ISNUMBER(#REF!),IF(#REF!&gt;#REF!,1,""),"")</f>
        <v/>
      </c>
      <c r="BH256" s="207">
        <f>IF(ISNUMBER(#REF!),"",1)</f>
        <v>1</v>
      </c>
      <c r="BI256" s="113" t="s">
        <v>1330</v>
      </c>
      <c r="BJ256" s="442"/>
    </row>
    <row r="257" spans="1:62" s="24" customFormat="1" ht="20.100000000000001" customHeight="1">
      <c r="A257" s="147">
        <v>251</v>
      </c>
      <c r="B257" s="150">
        <f t="shared" ref="B257:B269" si="41">B256+1</f>
        <v>2</v>
      </c>
      <c r="C257" s="99" t="s">
        <v>61</v>
      </c>
      <c r="D257" s="202" t="s">
        <v>662</v>
      </c>
      <c r="E257" s="113" t="s">
        <v>27</v>
      </c>
      <c r="F257" s="113" t="s">
        <v>361</v>
      </c>
      <c r="G257" s="113" t="s">
        <v>64</v>
      </c>
      <c r="H257" s="124">
        <v>19929</v>
      </c>
      <c r="I257" s="116">
        <v>1986</v>
      </c>
      <c r="J257" s="124">
        <v>33</v>
      </c>
      <c r="K257" s="124">
        <f t="shared" si="38"/>
        <v>227</v>
      </c>
      <c r="L257" s="121"/>
      <c r="M257" s="121">
        <v>7</v>
      </c>
      <c r="N257" s="121"/>
      <c r="O257" s="121">
        <v>2</v>
      </c>
      <c r="P257" s="121">
        <v>218</v>
      </c>
      <c r="Q257" s="203"/>
      <c r="R257" s="203"/>
      <c r="S257" s="203"/>
      <c r="T257" s="203"/>
      <c r="U257" s="121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02">
        <v>2.2999999999999998</v>
      </c>
      <c r="AF257" s="103">
        <v>2.5</v>
      </c>
      <c r="AG257" s="104">
        <v>57</v>
      </c>
      <c r="AH257" s="105"/>
      <c r="AI257" s="124"/>
      <c r="AJ257" s="204"/>
      <c r="AK257" s="204"/>
      <c r="AL257" s="106">
        <v>41807</v>
      </c>
      <c r="AM257" s="106">
        <v>43496</v>
      </c>
      <c r="AN257" s="107"/>
      <c r="AO257" s="107"/>
      <c r="AP257" s="108"/>
      <c r="AQ257" s="205"/>
      <c r="AR257" s="205"/>
      <c r="AS257" s="205"/>
      <c r="AT257" s="205"/>
      <c r="AU257" s="205"/>
      <c r="AV257" s="205"/>
      <c r="AW257" s="205"/>
      <c r="AX257" s="205"/>
      <c r="AY257" s="205"/>
      <c r="AZ257" s="205"/>
      <c r="BA257" s="212" t="s">
        <v>35</v>
      </c>
      <c r="BB257" s="204"/>
      <c r="BC257" s="204"/>
      <c r="BD257" s="274" t="str">
        <f t="shared" si="39"/>
        <v>7년 0월</v>
      </c>
      <c r="BE257" s="206">
        <f t="shared" si="40"/>
        <v>44591</v>
      </c>
      <c r="BF257" s="207" t="str">
        <f>IF(ISNUMBER(#REF!),IF(#REF!&lt;#REF!,1,""),"")</f>
        <v/>
      </c>
      <c r="BG257" s="207" t="str">
        <f>IF(ISNUMBER(#REF!),IF(#REF!&gt;#REF!,1,""),"")</f>
        <v/>
      </c>
      <c r="BH257" s="207">
        <f>IF(ISNUMBER(#REF!),"",1)</f>
        <v>1</v>
      </c>
      <c r="BI257" s="113" t="s">
        <v>1330</v>
      </c>
      <c r="BJ257" s="442"/>
    </row>
    <row r="258" spans="1:62" s="24" customFormat="1" ht="20.100000000000001" customHeight="1">
      <c r="A258" s="147">
        <v>252</v>
      </c>
      <c r="B258" s="150">
        <f t="shared" si="41"/>
        <v>3</v>
      </c>
      <c r="C258" s="99" t="s">
        <v>61</v>
      </c>
      <c r="D258" s="202" t="s">
        <v>662</v>
      </c>
      <c r="E258" s="113" t="s">
        <v>27</v>
      </c>
      <c r="F258" s="113" t="s">
        <v>65</v>
      </c>
      <c r="G258" s="113" t="s">
        <v>66</v>
      </c>
      <c r="H258" s="124">
        <v>74400</v>
      </c>
      <c r="I258" s="116">
        <v>1969</v>
      </c>
      <c r="J258" s="124">
        <v>136</v>
      </c>
      <c r="K258" s="124">
        <f t="shared" si="38"/>
        <v>447</v>
      </c>
      <c r="L258" s="121">
        <v>21</v>
      </c>
      <c r="M258" s="121">
        <v>12</v>
      </c>
      <c r="N258" s="121">
        <v>23</v>
      </c>
      <c r="O258" s="121">
        <v>47</v>
      </c>
      <c r="P258" s="121">
        <v>344</v>
      </c>
      <c r="Q258" s="203"/>
      <c r="R258" s="203"/>
      <c r="S258" s="203"/>
      <c r="T258" s="203"/>
      <c r="U258" s="121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02">
        <v>1.8</v>
      </c>
      <c r="AF258" s="103" t="s">
        <v>906</v>
      </c>
      <c r="AG258" s="104">
        <v>329</v>
      </c>
      <c r="AH258" s="105"/>
      <c r="AI258" s="124"/>
      <c r="AJ258" s="204"/>
      <c r="AK258" s="204"/>
      <c r="AL258" s="106">
        <v>41807</v>
      </c>
      <c r="AM258" s="106">
        <v>42035</v>
      </c>
      <c r="AN258" s="107"/>
      <c r="AO258" s="107"/>
      <c r="AP258" s="108"/>
      <c r="AQ258" s="205"/>
      <c r="AR258" s="205"/>
      <c r="AS258" s="205"/>
      <c r="AT258" s="205"/>
      <c r="AU258" s="205"/>
      <c r="AV258" s="205"/>
      <c r="AW258" s="205"/>
      <c r="AX258" s="205"/>
      <c r="AY258" s="205"/>
      <c r="AZ258" s="205"/>
      <c r="BA258" s="212" t="s">
        <v>35</v>
      </c>
      <c r="BB258" s="204"/>
      <c r="BC258" s="204"/>
      <c r="BD258" s="274" t="str">
        <f t="shared" si="39"/>
        <v>7년 0월</v>
      </c>
      <c r="BE258" s="206">
        <f t="shared" si="40"/>
        <v>43130</v>
      </c>
      <c r="BF258" s="207" t="str">
        <f>IF(ISNUMBER(#REF!),IF(#REF!&lt;#REF!,1,""),"")</f>
        <v/>
      </c>
      <c r="BG258" s="207" t="str">
        <f>IF(ISNUMBER(#REF!),IF(#REF!&gt;#REF!,1,""),"")</f>
        <v/>
      </c>
      <c r="BH258" s="207">
        <f>IF(ISNUMBER(#REF!),"",1)</f>
        <v>1</v>
      </c>
      <c r="BI258" s="113" t="s">
        <v>1330</v>
      </c>
      <c r="BJ258" s="442"/>
    </row>
    <row r="259" spans="1:62" s="24" customFormat="1" ht="20.100000000000001" customHeight="1">
      <c r="A259" s="147">
        <v>253</v>
      </c>
      <c r="B259" s="150">
        <f t="shared" si="41"/>
        <v>4</v>
      </c>
      <c r="C259" s="99" t="s">
        <v>61</v>
      </c>
      <c r="D259" s="202" t="s">
        <v>662</v>
      </c>
      <c r="E259" s="113" t="s">
        <v>27</v>
      </c>
      <c r="F259" s="113" t="s">
        <v>67</v>
      </c>
      <c r="G259" s="113" t="s">
        <v>68</v>
      </c>
      <c r="H259" s="124">
        <v>10963</v>
      </c>
      <c r="I259" s="116">
        <v>1962</v>
      </c>
      <c r="J259" s="124">
        <v>23</v>
      </c>
      <c r="K259" s="124">
        <f t="shared" si="38"/>
        <v>94</v>
      </c>
      <c r="L259" s="121"/>
      <c r="M259" s="121">
        <v>2</v>
      </c>
      <c r="N259" s="121">
        <v>7</v>
      </c>
      <c r="O259" s="121">
        <v>10</v>
      </c>
      <c r="P259" s="121">
        <v>75</v>
      </c>
      <c r="Q259" s="203"/>
      <c r="R259" s="203"/>
      <c r="S259" s="203"/>
      <c r="T259" s="203"/>
      <c r="U259" s="121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02">
        <v>1.8</v>
      </c>
      <c r="AF259" s="103">
        <v>2</v>
      </c>
      <c r="AG259" s="104">
        <v>44</v>
      </c>
      <c r="AH259" s="105"/>
      <c r="AI259" s="124"/>
      <c r="AJ259" s="204"/>
      <c r="AK259" s="204"/>
      <c r="AL259" s="106">
        <v>41807</v>
      </c>
      <c r="AM259" s="106">
        <v>43496</v>
      </c>
      <c r="AN259" s="107"/>
      <c r="AO259" s="107"/>
      <c r="AP259" s="108"/>
      <c r="AQ259" s="205"/>
      <c r="AR259" s="205"/>
      <c r="AS259" s="205"/>
      <c r="AT259" s="205"/>
      <c r="AU259" s="205"/>
      <c r="AV259" s="205"/>
      <c r="AW259" s="205"/>
      <c r="AX259" s="205"/>
      <c r="AY259" s="205"/>
      <c r="AZ259" s="205"/>
      <c r="BA259" s="212" t="s">
        <v>35</v>
      </c>
      <c r="BB259" s="204"/>
      <c r="BC259" s="204"/>
      <c r="BD259" s="274" t="str">
        <f t="shared" si="39"/>
        <v>7년 0월</v>
      </c>
      <c r="BE259" s="206">
        <f t="shared" si="40"/>
        <v>44591</v>
      </c>
      <c r="BF259" s="207" t="str">
        <f>IF(ISNUMBER(#REF!),IF(#REF!&lt;#REF!,1,""),"")</f>
        <v/>
      </c>
      <c r="BG259" s="207" t="str">
        <f>IF(ISNUMBER(#REF!),IF(#REF!&gt;#REF!,1,""),"")</f>
        <v/>
      </c>
      <c r="BH259" s="207">
        <f>IF(ISNUMBER(#REF!),"",1)</f>
        <v>1</v>
      </c>
      <c r="BI259" s="113" t="s">
        <v>1330</v>
      </c>
      <c r="BJ259" s="442"/>
    </row>
    <row r="260" spans="1:62" s="24" customFormat="1" ht="20.100000000000001" customHeight="1">
      <c r="A260" s="147">
        <v>254</v>
      </c>
      <c r="B260" s="150">
        <f t="shared" si="41"/>
        <v>5</v>
      </c>
      <c r="C260" s="99" t="s">
        <v>61</v>
      </c>
      <c r="D260" s="202" t="s">
        <v>662</v>
      </c>
      <c r="E260" s="113" t="s">
        <v>27</v>
      </c>
      <c r="F260" s="113" t="s">
        <v>362</v>
      </c>
      <c r="G260" s="113" t="s">
        <v>69</v>
      </c>
      <c r="H260" s="124">
        <v>11738</v>
      </c>
      <c r="I260" s="116">
        <v>1986</v>
      </c>
      <c r="J260" s="124">
        <v>13</v>
      </c>
      <c r="K260" s="124">
        <f t="shared" si="38"/>
        <v>181</v>
      </c>
      <c r="L260" s="121"/>
      <c r="M260" s="121">
        <v>1</v>
      </c>
      <c r="N260" s="121"/>
      <c r="O260" s="121"/>
      <c r="P260" s="121">
        <v>180</v>
      </c>
      <c r="Q260" s="203"/>
      <c r="R260" s="203"/>
      <c r="S260" s="203"/>
      <c r="T260" s="203"/>
      <c r="U260" s="121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02">
        <v>1.8</v>
      </c>
      <c r="AF260" s="103">
        <v>2</v>
      </c>
      <c r="AG260" s="104">
        <v>13</v>
      </c>
      <c r="AH260" s="105"/>
      <c r="AI260" s="124"/>
      <c r="AJ260" s="204"/>
      <c r="AK260" s="204"/>
      <c r="AL260" s="106">
        <v>41807</v>
      </c>
      <c r="AM260" s="106">
        <v>43496</v>
      </c>
      <c r="AN260" s="107"/>
      <c r="AO260" s="107"/>
      <c r="AP260" s="108"/>
      <c r="AQ260" s="205"/>
      <c r="AR260" s="205"/>
      <c r="AS260" s="205"/>
      <c r="AT260" s="205"/>
      <c r="AU260" s="205"/>
      <c r="AV260" s="205"/>
      <c r="AW260" s="205"/>
      <c r="AX260" s="205"/>
      <c r="AY260" s="205"/>
      <c r="AZ260" s="205"/>
      <c r="BA260" s="212" t="s">
        <v>35</v>
      </c>
      <c r="BB260" s="204"/>
      <c r="BC260" s="204"/>
      <c r="BD260" s="274" t="str">
        <f t="shared" si="39"/>
        <v>7년 0월</v>
      </c>
      <c r="BE260" s="206">
        <f t="shared" si="40"/>
        <v>44591</v>
      </c>
      <c r="BF260" s="207" t="str">
        <f>IF(ISNUMBER(#REF!),IF(#REF!&lt;#REF!,1,""),"")</f>
        <v/>
      </c>
      <c r="BG260" s="207" t="str">
        <f>IF(ISNUMBER(#REF!),IF(#REF!&gt;#REF!,1,""),"")</f>
        <v/>
      </c>
      <c r="BH260" s="207">
        <f>IF(ISNUMBER(#REF!),"",1)</f>
        <v>1</v>
      </c>
      <c r="BI260" s="113" t="s">
        <v>1330</v>
      </c>
      <c r="BJ260" s="442"/>
    </row>
    <row r="261" spans="1:62" s="24" customFormat="1" ht="20.100000000000001" customHeight="1">
      <c r="A261" s="147">
        <v>255</v>
      </c>
      <c r="B261" s="150">
        <f t="shared" si="41"/>
        <v>6</v>
      </c>
      <c r="C261" s="99" t="s">
        <v>61</v>
      </c>
      <c r="D261" s="202" t="s">
        <v>662</v>
      </c>
      <c r="E261" s="113" t="s">
        <v>27</v>
      </c>
      <c r="F261" s="113" t="s">
        <v>70</v>
      </c>
      <c r="G261" s="113" t="s">
        <v>71</v>
      </c>
      <c r="H261" s="124">
        <v>20450</v>
      </c>
      <c r="I261" s="116">
        <v>1964</v>
      </c>
      <c r="J261" s="124">
        <v>43</v>
      </c>
      <c r="K261" s="124">
        <f t="shared" si="38"/>
        <v>109</v>
      </c>
      <c r="L261" s="121">
        <v>2</v>
      </c>
      <c r="M261" s="121">
        <v>11</v>
      </c>
      <c r="N261" s="121">
        <v>17</v>
      </c>
      <c r="O261" s="121">
        <v>12</v>
      </c>
      <c r="P261" s="121">
        <v>67</v>
      </c>
      <c r="Q261" s="203"/>
      <c r="R261" s="203"/>
      <c r="S261" s="203"/>
      <c r="T261" s="203"/>
      <c r="U261" s="121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02">
        <v>1.8</v>
      </c>
      <c r="AF261" s="103">
        <v>2.5</v>
      </c>
      <c r="AG261" s="104">
        <v>82</v>
      </c>
      <c r="AH261" s="105"/>
      <c r="AI261" s="124"/>
      <c r="AJ261" s="204"/>
      <c r="AK261" s="204"/>
      <c r="AL261" s="106">
        <v>41807</v>
      </c>
      <c r="AM261" s="106">
        <v>42035</v>
      </c>
      <c r="AN261" s="107"/>
      <c r="AO261" s="107"/>
      <c r="AP261" s="108"/>
      <c r="AQ261" s="205"/>
      <c r="AR261" s="205"/>
      <c r="AS261" s="205"/>
      <c r="AT261" s="205"/>
      <c r="AU261" s="205"/>
      <c r="AV261" s="205"/>
      <c r="AW261" s="205"/>
      <c r="AX261" s="205"/>
      <c r="AY261" s="205"/>
      <c r="AZ261" s="205"/>
      <c r="BA261" s="212" t="s">
        <v>35</v>
      </c>
      <c r="BB261" s="204"/>
      <c r="BC261" s="204"/>
      <c r="BD261" s="274" t="str">
        <f t="shared" si="39"/>
        <v>7년 0월</v>
      </c>
      <c r="BE261" s="206">
        <f t="shared" si="40"/>
        <v>43130</v>
      </c>
      <c r="BF261" s="207" t="str">
        <f>IF(ISNUMBER(#REF!),IF(#REF!&lt;#REF!,1,""),"")</f>
        <v/>
      </c>
      <c r="BG261" s="207" t="str">
        <f>IF(ISNUMBER(#REF!),IF(#REF!&gt;#REF!,1,""),"")</f>
        <v/>
      </c>
      <c r="BH261" s="207">
        <f>IF(ISNUMBER(#REF!),"",1)</f>
        <v>1</v>
      </c>
      <c r="BI261" s="113" t="s">
        <v>1330</v>
      </c>
      <c r="BJ261" s="442"/>
    </row>
    <row r="262" spans="1:62" s="24" customFormat="1" ht="20.100000000000001" customHeight="1">
      <c r="A262" s="147">
        <v>256</v>
      </c>
      <c r="B262" s="150">
        <f t="shared" si="41"/>
        <v>7</v>
      </c>
      <c r="C262" s="99" t="s">
        <v>61</v>
      </c>
      <c r="D262" s="202" t="s">
        <v>662</v>
      </c>
      <c r="E262" s="113" t="s">
        <v>27</v>
      </c>
      <c r="F262" s="113" t="s">
        <v>72</v>
      </c>
      <c r="G262" s="113" t="s">
        <v>73</v>
      </c>
      <c r="H262" s="124">
        <v>17426</v>
      </c>
      <c r="I262" s="116">
        <v>1981</v>
      </c>
      <c r="J262" s="124">
        <v>29</v>
      </c>
      <c r="K262" s="124">
        <f t="shared" si="38"/>
        <v>61</v>
      </c>
      <c r="L262" s="121">
        <v>5</v>
      </c>
      <c r="M262" s="121">
        <v>8</v>
      </c>
      <c r="N262" s="121"/>
      <c r="O262" s="121">
        <v>8</v>
      </c>
      <c r="P262" s="121">
        <v>40</v>
      </c>
      <c r="Q262" s="203"/>
      <c r="R262" s="203"/>
      <c r="S262" s="203"/>
      <c r="T262" s="203"/>
      <c r="U262" s="121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02">
        <v>1.8</v>
      </c>
      <c r="AF262" s="103">
        <v>2.5</v>
      </c>
      <c r="AG262" s="104">
        <v>58</v>
      </c>
      <c r="AH262" s="105"/>
      <c r="AI262" s="124"/>
      <c r="AJ262" s="204"/>
      <c r="AK262" s="204"/>
      <c r="AL262" s="106">
        <v>41807</v>
      </c>
      <c r="AM262" s="106">
        <v>43496</v>
      </c>
      <c r="AN262" s="107"/>
      <c r="AO262" s="107"/>
      <c r="AP262" s="108"/>
      <c r="AQ262" s="205"/>
      <c r="AR262" s="205"/>
      <c r="AS262" s="205"/>
      <c r="AT262" s="205"/>
      <c r="AU262" s="205"/>
      <c r="AV262" s="205"/>
      <c r="AW262" s="205"/>
      <c r="AX262" s="205"/>
      <c r="AY262" s="205"/>
      <c r="AZ262" s="205"/>
      <c r="BA262" s="212" t="s">
        <v>35</v>
      </c>
      <c r="BB262" s="204"/>
      <c r="BC262" s="204"/>
      <c r="BD262" s="274" t="str">
        <f t="shared" si="39"/>
        <v>7년 0월</v>
      </c>
      <c r="BE262" s="206">
        <f t="shared" si="40"/>
        <v>44591</v>
      </c>
      <c r="BF262" s="207" t="str">
        <f>IF(ISNUMBER(#REF!),IF(#REF!&lt;#REF!,1,""),"")</f>
        <v/>
      </c>
      <c r="BG262" s="207" t="str">
        <f>IF(ISNUMBER(#REF!),IF(#REF!&gt;#REF!,1,""),"")</f>
        <v/>
      </c>
      <c r="BH262" s="207">
        <f>IF(ISNUMBER(#REF!),"",1)</f>
        <v>1</v>
      </c>
      <c r="BI262" s="113" t="s">
        <v>1330</v>
      </c>
      <c r="BJ262" s="442"/>
    </row>
    <row r="263" spans="1:62" s="24" customFormat="1" ht="20.100000000000001" customHeight="1">
      <c r="A263" s="147">
        <v>257</v>
      </c>
      <c r="B263" s="150">
        <f t="shared" si="41"/>
        <v>8</v>
      </c>
      <c r="C263" s="99" t="s">
        <v>61</v>
      </c>
      <c r="D263" s="202" t="s">
        <v>662</v>
      </c>
      <c r="E263" s="113" t="s">
        <v>27</v>
      </c>
      <c r="F263" s="113" t="s">
        <v>74</v>
      </c>
      <c r="G263" s="113" t="s">
        <v>75</v>
      </c>
      <c r="H263" s="124">
        <v>13270</v>
      </c>
      <c r="I263" s="116">
        <v>1968</v>
      </c>
      <c r="J263" s="124">
        <v>28</v>
      </c>
      <c r="K263" s="124">
        <f t="shared" si="38"/>
        <v>47</v>
      </c>
      <c r="L263" s="121">
        <v>5</v>
      </c>
      <c r="M263" s="121"/>
      <c r="N263" s="121">
        <v>2</v>
      </c>
      <c r="O263" s="121">
        <v>14</v>
      </c>
      <c r="P263" s="121">
        <v>26</v>
      </c>
      <c r="Q263" s="203"/>
      <c r="R263" s="203"/>
      <c r="S263" s="203"/>
      <c r="T263" s="203"/>
      <c r="U263" s="121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02">
        <v>2.2999999999999998</v>
      </c>
      <c r="AF263" s="103">
        <v>2.5</v>
      </c>
      <c r="AG263" s="104">
        <v>49</v>
      </c>
      <c r="AH263" s="105"/>
      <c r="AI263" s="124"/>
      <c r="AJ263" s="204"/>
      <c r="AK263" s="204"/>
      <c r="AL263" s="106">
        <v>41807</v>
      </c>
      <c r="AM263" s="106">
        <v>42400</v>
      </c>
      <c r="AN263" s="107"/>
      <c r="AO263" s="107"/>
      <c r="AP263" s="108"/>
      <c r="AQ263" s="205"/>
      <c r="AR263" s="205"/>
      <c r="AS263" s="205"/>
      <c r="AT263" s="205"/>
      <c r="AU263" s="205"/>
      <c r="AV263" s="205"/>
      <c r="AW263" s="205"/>
      <c r="AX263" s="205"/>
      <c r="AY263" s="205"/>
      <c r="AZ263" s="205"/>
      <c r="BA263" s="212" t="s">
        <v>35</v>
      </c>
      <c r="BB263" s="204"/>
      <c r="BC263" s="204"/>
      <c r="BD263" s="274" t="str">
        <f t="shared" si="39"/>
        <v>7년 0월</v>
      </c>
      <c r="BE263" s="206">
        <f t="shared" si="40"/>
        <v>43495</v>
      </c>
      <c r="BF263" s="207" t="str">
        <f>IF(ISNUMBER(#REF!),IF(#REF!&lt;#REF!,1,""),"")</f>
        <v/>
      </c>
      <c r="BG263" s="207" t="str">
        <f>IF(ISNUMBER(#REF!),IF(#REF!&gt;#REF!,1,""),"")</f>
        <v/>
      </c>
      <c r="BH263" s="207">
        <f>IF(ISNUMBER(#REF!),"",1)</f>
        <v>1</v>
      </c>
      <c r="BI263" s="113" t="s">
        <v>1330</v>
      </c>
      <c r="BJ263" s="442"/>
    </row>
    <row r="264" spans="1:62" s="24" customFormat="1" ht="20.100000000000001" customHeight="1">
      <c r="A264" s="147">
        <v>258</v>
      </c>
      <c r="B264" s="150">
        <f t="shared" si="41"/>
        <v>9</v>
      </c>
      <c r="C264" s="99" t="s">
        <v>61</v>
      </c>
      <c r="D264" s="202" t="s">
        <v>662</v>
      </c>
      <c r="E264" s="113" t="s">
        <v>27</v>
      </c>
      <c r="F264" s="113" t="s">
        <v>76</v>
      </c>
      <c r="G264" s="113" t="s">
        <v>77</v>
      </c>
      <c r="H264" s="124">
        <v>52750</v>
      </c>
      <c r="I264" s="116">
        <v>1987</v>
      </c>
      <c r="J264" s="124">
        <v>64</v>
      </c>
      <c r="K264" s="124">
        <f t="shared" si="38"/>
        <v>254</v>
      </c>
      <c r="L264" s="121">
        <v>2</v>
      </c>
      <c r="M264" s="121">
        <v>3</v>
      </c>
      <c r="N264" s="121">
        <v>8</v>
      </c>
      <c r="O264" s="121">
        <v>4</v>
      </c>
      <c r="P264" s="121">
        <v>237</v>
      </c>
      <c r="Q264" s="203"/>
      <c r="R264" s="203"/>
      <c r="S264" s="203"/>
      <c r="T264" s="203"/>
      <c r="U264" s="121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02">
        <v>2.2999999999999998</v>
      </c>
      <c r="AF264" s="103">
        <v>2.5</v>
      </c>
      <c r="AG264" s="104">
        <v>145</v>
      </c>
      <c r="AH264" s="105"/>
      <c r="AI264" s="124"/>
      <c r="AJ264" s="204"/>
      <c r="AK264" s="204"/>
      <c r="AL264" s="106">
        <v>41807</v>
      </c>
      <c r="AM264" s="106">
        <v>43861</v>
      </c>
      <c r="AN264" s="107"/>
      <c r="AO264" s="107"/>
      <c r="AP264" s="108"/>
      <c r="AQ264" s="205"/>
      <c r="AR264" s="205"/>
      <c r="AS264" s="205"/>
      <c r="AT264" s="205"/>
      <c r="AU264" s="205"/>
      <c r="AV264" s="205"/>
      <c r="AW264" s="205"/>
      <c r="AX264" s="205"/>
      <c r="AY264" s="205"/>
      <c r="AZ264" s="205"/>
      <c r="BA264" s="212" t="s">
        <v>35</v>
      </c>
      <c r="BB264" s="204"/>
      <c r="BC264" s="204"/>
      <c r="BD264" s="274" t="str">
        <f t="shared" si="39"/>
        <v>7년 0월</v>
      </c>
      <c r="BE264" s="206">
        <f t="shared" si="40"/>
        <v>44956</v>
      </c>
      <c r="BF264" s="207" t="str">
        <f>IF(ISNUMBER(#REF!),IF(#REF!&lt;#REF!,1,""),"")</f>
        <v/>
      </c>
      <c r="BG264" s="207" t="str">
        <f>IF(ISNUMBER(#REF!),IF(#REF!&gt;#REF!,1,""),"")</f>
        <v/>
      </c>
      <c r="BH264" s="207">
        <f>IF(ISNUMBER(#REF!),"",1)</f>
        <v>1</v>
      </c>
      <c r="BI264" s="113" t="s">
        <v>1330</v>
      </c>
      <c r="BJ264" s="442"/>
    </row>
    <row r="265" spans="1:62" s="24" customFormat="1" ht="20.100000000000001" customHeight="1">
      <c r="A265" s="147">
        <v>259</v>
      </c>
      <c r="B265" s="150">
        <f t="shared" si="41"/>
        <v>10</v>
      </c>
      <c r="C265" s="99" t="s">
        <v>61</v>
      </c>
      <c r="D265" s="202" t="s">
        <v>662</v>
      </c>
      <c r="E265" s="113" t="s">
        <v>27</v>
      </c>
      <c r="F265" s="113" t="s">
        <v>78</v>
      </c>
      <c r="G265" s="113" t="s">
        <v>79</v>
      </c>
      <c r="H265" s="124">
        <v>26913</v>
      </c>
      <c r="I265" s="116">
        <v>1982</v>
      </c>
      <c r="J265" s="124">
        <v>64</v>
      </c>
      <c r="K265" s="124">
        <f t="shared" si="38"/>
        <v>115</v>
      </c>
      <c r="L265" s="121">
        <v>7</v>
      </c>
      <c r="M265" s="121">
        <v>4</v>
      </c>
      <c r="N265" s="121">
        <v>27</v>
      </c>
      <c r="O265" s="121">
        <v>22</v>
      </c>
      <c r="P265" s="121">
        <v>55</v>
      </c>
      <c r="Q265" s="203"/>
      <c r="R265" s="203"/>
      <c r="S265" s="203"/>
      <c r="T265" s="203"/>
      <c r="U265" s="121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02">
        <v>1.8</v>
      </c>
      <c r="AF265" s="103">
        <v>2</v>
      </c>
      <c r="AG265" s="104">
        <v>116</v>
      </c>
      <c r="AH265" s="105"/>
      <c r="AI265" s="124"/>
      <c r="AJ265" s="204"/>
      <c r="AK265" s="204"/>
      <c r="AL265" s="106">
        <v>41807</v>
      </c>
      <c r="AM265" s="106">
        <v>42400</v>
      </c>
      <c r="AN265" s="107"/>
      <c r="AO265" s="107"/>
      <c r="AP265" s="108"/>
      <c r="AQ265" s="205"/>
      <c r="AR265" s="205"/>
      <c r="AS265" s="205"/>
      <c r="AT265" s="205"/>
      <c r="AU265" s="205"/>
      <c r="AV265" s="205"/>
      <c r="AW265" s="205"/>
      <c r="AX265" s="205"/>
      <c r="AY265" s="205"/>
      <c r="AZ265" s="205"/>
      <c r="BA265" s="212" t="s">
        <v>35</v>
      </c>
      <c r="BB265" s="204"/>
      <c r="BC265" s="204"/>
      <c r="BD265" s="274" t="str">
        <f t="shared" si="39"/>
        <v>7년 0월</v>
      </c>
      <c r="BE265" s="206">
        <f t="shared" si="40"/>
        <v>43495</v>
      </c>
      <c r="BF265" s="207" t="str">
        <f>IF(ISNUMBER(#REF!),IF(#REF!&lt;#REF!,1,""),"")</f>
        <v/>
      </c>
      <c r="BG265" s="207" t="str">
        <f>IF(ISNUMBER(#REF!),IF(#REF!&gt;#REF!,1,""),"")</f>
        <v/>
      </c>
      <c r="BH265" s="207">
        <f>IF(ISNUMBER(#REF!),"",1)</f>
        <v>1</v>
      </c>
      <c r="BI265" s="113" t="s">
        <v>1330</v>
      </c>
      <c r="BJ265" s="442"/>
    </row>
    <row r="266" spans="1:62" s="24" customFormat="1" ht="20.100000000000001" customHeight="1">
      <c r="A266" s="147">
        <v>260</v>
      </c>
      <c r="B266" s="150">
        <f t="shared" si="41"/>
        <v>11</v>
      </c>
      <c r="C266" s="99" t="s">
        <v>61</v>
      </c>
      <c r="D266" s="202" t="s">
        <v>662</v>
      </c>
      <c r="E266" s="113" t="s">
        <v>43</v>
      </c>
      <c r="F266" s="113" t="s">
        <v>907</v>
      </c>
      <c r="G266" s="113" t="s">
        <v>565</v>
      </c>
      <c r="H266" s="124">
        <v>12890</v>
      </c>
      <c r="I266" s="116">
        <v>1971</v>
      </c>
      <c r="J266" s="124">
        <v>64</v>
      </c>
      <c r="K266" s="124">
        <f t="shared" si="38"/>
        <v>69</v>
      </c>
      <c r="L266" s="121">
        <v>2</v>
      </c>
      <c r="M266" s="121">
        <v>3</v>
      </c>
      <c r="N266" s="121">
        <v>1</v>
      </c>
      <c r="O266" s="121">
        <v>21</v>
      </c>
      <c r="P266" s="121">
        <v>42</v>
      </c>
      <c r="Q266" s="203"/>
      <c r="R266" s="203"/>
      <c r="S266" s="203"/>
      <c r="T266" s="203"/>
      <c r="U266" s="121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02">
        <v>8</v>
      </c>
      <c r="AF266" s="102">
        <v>8</v>
      </c>
      <c r="AG266" s="105">
        <v>52</v>
      </c>
      <c r="AH266" s="105"/>
      <c r="AI266" s="204"/>
      <c r="AJ266" s="204"/>
      <c r="AK266" s="204"/>
      <c r="AL266" s="106">
        <v>41807</v>
      </c>
      <c r="AM266" s="106">
        <v>43496</v>
      </c>
      <c r="AN266" s="107"/>
      <c r="AO266" s="107"/>
      <c r="AP266" s="108"/>
      <c r="AQ266" s="205"/>
      <c r="AR266" s="205"/>
      <c r="AS266" s="205"/>
      <c r="AT266" s="205"/>
      <c r="AU266" s="205"/>
      <c r="AV266" s="205"/>
      <c r="AW266" s="205"/>
      <c r="AX266" s="205"/>
      <c r="AY266" s="205"/>
      <c r="AZ266" s="205"/>
      <c r="BA266" s="212" t="s">
        <v>35</v>
      </c>
      <c r="BB266" s="204"/>
      <c r="BC266" s="204"/>
      <c r="BD266" s="274" t="str">
        <f t="shared" si="39"/>
        <v>7년 0월</v>
      </c>
      <c r="BE266" s="206">
        <f t="shared" si="40"/>
        <v>44591</v>
      </c>
      <c r="BF266" s="207" t="str">
        <f>IF(ISNUMBER(#REF!),IF(#REF!&lt;#REF!,1,""),"")</f>
        <v/>
      </c>
      <c r="BG266" s="207" t="str">
        <f>IF(ISNUMBER(#REF!),IF(#REF!&gt;#REF!,1,""),"")</f>
        <v/>
      </c>
      <c r="BH266" s="207">
        <f>IF(ISNUMBER(#REF!),"",1)</f>
        <v>1</v>
      </c>
      <c r="BI266" s="113" t="s">
        <v>1330</v>
      </c>
      <c r="BJ266" s="442"/>
    </row>
    <row r="267" spans="1:62" s="24" customFormat="1" ht="20.100000000000001" customHeight="1">
      <c r="A267" s="147">
        <v>261</v>
      </c>
      <c r="B267" s="150">
        <f t="shared" si="41"/>
        <v>12</v>
      </c>
      <c r="C267" s="99" t="s">
        <v>61</v>
      </c>
      <c r="D267" s="202" t="s">
        <v>662</v>
      </c>
      <c r="E267" s="113" t="s">
        <v>43</v>
      </c>
      <c r="F267" s="212" t="s">
        <v>564</v>
      </c>
      <c r="G267" s="113" t="s">
        <v>563</v>
      </c>
      <c r="H267" s="124">
        <v>15088</v>
      </c>
      <c r="I267" s="116">
        <v>197</v>
      </c>
      <c r="J267" s="124">
        <v>22</v>
      </c>
      <c r="K267" s="124">
        <f t="shared" si="38"/>
        <v>58</v>
      </c>
      <c r="L267" s="121">
        <v>3</v>
      </c>
      <c r="M267" s="121">
        <v>1</v>
      </c>
      <c r="N267" s="121">
        <v>3</v>
      </c>
      <c r="O267" s="121">
        <v>13</v>
      </c>
      <c r="P267" s="121">
        <v>38</v>
      </c>
      <c r="Q267" s="203"/>
      <c r="R267" s="203"/>
      <c r="S267" s="203"/>
      <c r="T267" s="203"/>
      <c r="U267" s="121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02">
        <v>8</v>
      </c>
      <c r="AF267" s="102">
        <v>8</v>
      </c>
      <c r="AG267" s="105">
        <v>31</v>
      </c>
      <c r="AH267" s="105"/>
      <c r="AI267" s="204"/>
      <c r="AJ267" s="204"/>
      <c r="AK267" s="204"/>
      <c r="AL267" s="106">
        <v>41807</v>
      </c>
      <c r="AM267" s="106">
        <v>42400</v>
      </c>
      <c r="AN267" s="107"/>
      <c r="AO267" s="107"/>
      <c r="AP267" s="108"/>
      <c r="AQ267" s="205"/>
      <c r="AR267" s="205"/>
      <c r="AS267" s="205"/>
      <c r="AT267" s="205"/>
      <c r="AU267" s="205"/>
      <c r="AV267" s="205"/>
      <c r="AW267" s="205"/>
      <c r="AX267" s="205"/>
      <c r="AY267" s="205"/>
      <c r="AZ267" s="205"/>
      <c r="BA267" s="212" t="s">
        <v>35</v>
      </c>
      <c r="BB267" s="204"/>
      <c r="BC267" s="204"/>
      <c r="BD267" s="274" t="str">
        <f t="shared" si="39"/>
        <v>7년 0월</v>
      </c>
      <c r="BE267" s="206">
        <f t="shared" si="40"/>
        <v>43495</v>
      </c>
      <c r="BF267" s="207" t="str">
        <f>IF(ISNUMBER(#REF!),IF(#REF!&lt;#REF!,1,""),"")</f>
        <v/>
      </c>
      <c r="BG267" s="207" t="str">
        <f>IF(ISNUMBER(#REF!),IF(#REF!&gt;#REF!,1,""),"")</f>
        <v/>
      </c>
      <c r="BH267" s="207">
        <f>IF(ISNUMBER(#REF!),"",1)</f>
        <v>1</v>
      </c>
      <c r="BI267" s="212" t="s">
        <v>1330</v>
      </c>
      <c r="BJ267" s="442"/>
    </row>
    <row r="268" spans="1:62" s="24" customFormat="1" ht="20.100000000000001" customHeight="1">
      <c r="A268" s="147">
        <v>262</v>
      </c>
      <c r="B268" s="150">
        <f t="shared" si="41"/>
        <v>13</v>
      </c>
      <c r="C268" s="99" t="s">
        <v>61</v>
      </c>
      <c r="D268" s="202" t="s">
        <v>662</v>
      </c>
      <c r="E268" s="113" t="s">
        <v>43</v>
      </c>
      <c r="F268" s="212" t="s">
        <v>908</v>
      </c>
      <c r="G268" s="113" t="s">
        <v>562</v>
      </c>
      <c r="H268" s="124">
        <v>40200</v>
      </c>
      <c r="I268" s="116">
        <v>1972</v>
      </c>
      <c r="J268" s="124">
        <v>53</v>
      </c>
      <c r="K268" s="124">
        <f t="shared" si="38"/>
        <v>154</v>
      </c>
      <c r="L268" s="121">
        <v>12</v>
      </c>
      <c r="M268" s="121">
        <v>8</v>
      </c>
      <c r="N268" s="121">
        <v>5</v>
      </c>
      <c r="O268" s="121">
        <v>7</v>
      </c>
      <c r="P268" s="121">
        <v>122</v>
      </c>
      <c r="Q268" s="203"/>
      <c r="R268" s="203"/>
      <c r="S268" s="203"/>
      <c r="T268" s="203"/>
      <c r="U268" s="121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02">
        <v>2</v>
      </c>
      <c r="AF268" s="102">
        <v>2.5</v>
      </c>
      <c r="AG268" s="105">
        <v>26</v>
      </c>
      <c r="AH268" s="105"/>
      <c r="AI268" s="204"/>
      <c r="AJ268" s="204"/>
      <c r="AK268" s="204"/>
      <c r="AL268" s="106">
        <v>41807</v>
      </c>
      <c r="AM268" s="106">
        <v>42035</v>
      </c>
      <c r="AN268" s="107"/>
      <c r="AO268" s="107"/>
      <c r="AP268" s="108"/>
      <c r="AQ268" s="205"/>
      <c r="AR268" s="205"/>
      <c r="AS268" s="205"/>
      <c r="AT268" s="205"/>
      <c r="AU268" s="205"/>
      <c r="AV268" s="205"/>
      <c r="AW268" s="205"/>
      <c r="AX268" s="205"/>
      <c r="AY268" s="205"/>
      <c r="AZ268" s="205"/>
      <c r="BA268" s="212" t="s">
        <v>35</v>
      </c>
      <c r="BB268" s="204"/>
      <c r="BC268" s="204"/>
      <c r="BD268" s="274" t="str">
        <f t="shared" si="39"/>
        <v>7년 0월</v>
      </c>
      <c r="BE268" s="206">
        <f t="shared" si="40"/>
        <v>43130</v>
      </c>
      <c r="BF268" s="207" t="str">
        <f>IF(ISNUMBER(#REF!),IF(#REF!&lt;#REF!,1,""),"")</f>
        <v/>
      </c>
      <c r="BG268" s="207" t="str">
        <f>IF(ISNUMBER(#REF!),IF(#REF!&gt;#REF!,1,""),"")</f>
        <v/>
      </c>
      <c r="BH268" s="207">
        <f>IF(ISNUMBER(#REF!),"",1)</f>
        <v>1</v>
      </c>
      <c r="BI268" s="212" t="s">
        <v>1330</v>
      </c>
      <c r="BJ268" s="442"/>
    </row>
    <row r="269" spans="1:62" s="24" customFormat="1" ht="20.100000000000001" customHeight="1">
      <c r="A269" s="147">
        <v>263</v>
      </c>
      <c r="B269" s="150">
        <f t="shared" si="41"/>
        <v>14</v>
      </c>
      <c r="C269" s="99" t="s">
        <v>61</v>
      </c>
      <c r="D269" s="209" t="s">
        <v>663</v>
      </c>
      <c r="E269" s="113" t="s">
        <v>26</v>
      </c>
      <c r="F269" s="212" t="s">
        <v>611</v>
      </c>
      <c r="G269" s="113" t="s">
        <v>612</v>
      </c>
      <c r="H269" s="124">
        <v>17339</v>
      </c>
      <c r="I269" s="204">
        <v>1987</v>
      </c>
      <c r="J269" s="124">
        <v>7</v>
      </c>
      <c r="K269" s="124">
        <f t="shared" si="38"/>
        <v>198</v>
      </c>
      <c r="L269" s="124"/>
      <c r="M269" s="124"/>
      <c r="N269" s="124">
        <v>135</v>
      </c>
      <c r="O269" s="124">
        <v>63</v>
      </c>
      <c r="P269" s="124"/>
      <c r="Q269" s="203">
        <v>405</v>
      </c>
      <c r="R269" s="203">
        <v>405</v>
      </c>
      <c r="S269" s="203"/>
      <c r="T269" s="203"/>
      <c r="U269" s="121">
        <v>405</v>
      </c>
      <c r="V269" s="124"/>
      <c r="W269" s="124">
        <v>322</v>
      </c>
      <c r="X269" s="124">
        <v>83</v>
      </c>
      <c r="Y269" s="124"/>
      <c r="Z269" s="124"/>
      <c r="AA269" s="124"/>
      <c r="AB269" s="124"/>
      <c r="AC269" s="124"/>
      <c r="AD269" s="124"/>
      <c r="AE269" s="102">
        <v>1.0228999999999999</v>
      </c>
      <c r="AF269" s="103">
        <v>2.4043999999999999</v>
      </c>
      <c r="AG269" s="105">
        <v>211</v>
      </c>
      <c r="AH269" s="105"/>
      <c r="AI269" s="113" t="s">
        <v>786</v>
      </c>
      <c r="AJ269" s="204">
        <v>2013</v>
      </c>
      <c r="AK269" s="204"/>
      <c r="AL269" s="111" t="s">
        <v>605</v>
      </c>
      <c r="AM269" s="111" t="s">
        <v>605</v>
      </c>
      <c r="AN269" s="108">
        <v>42222</v>
      </c>
      <c r="AO269" s="108">
        <v>42222</v>
      </c>
      <c r="AP269" s="108">
        <v>42891</v>
      </c>
      <c r="AQ269" s="205">
        <v>42510</v>
      </c>
      <c r="AR269" s="205"/>
      <c r="AS269" s="205">
        <v>41208</v>
      </c>
      <c r="AT269" s="205"/>
      <c r="AU269" s="205"/>
      <c r="AV269" s="205"/>
      <c r="AW269" s="205"/>
      <c r="AX269" s="205"/>
      <c r="AY269" s="205"/>
      <c r="AZ269" s="205"/>
      <c r="BA269" s="212" t="s">
        <v>990</v>
      </c>
      <c r="BB269" s="204"/>
      <c r="BC269" s="204"/>
      <c r="BD269" s="274" t="str">
        <f t="shared" si="39"/>
        <v>5년 1월</v>
      </c>
      <c r="BE269" s="206">
        <f>IF(OR(AO269&gt;AQ269,AN269=""),"(구)추진위",IF(AN269&lt;DATE(2012,2,1),DATE(2020,3,2),AQ269+365*2))</f>
        <v>43240</v>
      </c>
      <c r="BF269" s="207" t="str">
        <f>IF(ISNUMBER(#REF!),IF(#REF!&lt;#REF!,1,""),"")</f>
        <v/>
      </c>
      <c r="BG269" s="207" t="str">
        <f>IF(ISNUMBER(#REF!),IF(#REF!&gt;#REF!,1,""),"")</f>
        <v/>
      </c>
      <c r="BH269" s="207">
        <f>IF(ISNUMBER(#REF!),"",1)</f>
        <v>1</v>
      </c>
      <c r="BI269" s="212" t="s">
        <v>1330</v>
      </c>
      <c r="BJ269" s="442"/>
    </row>
    <row r="270" spans="1:62" s="24" customFormat="1" ht="20.100000000000001" customHeight="1">
      <c r="A270" s="147">
        <v>264</v>
      </c>
      <c r="B270" s="148">
        <f>IF(C269=C270,B269+1,1)</f>
        <v>1</v>
      </c>
      <c r="C270" s="99" t="s">
        <v>190</v>
      </c>
      <c r="D270" s="275" t="s">
        <v>662</v>
      </c>
      <c r="E270" s="113" t="s">
        <v>1456</v>
      </c>
      <c r="F270" s="212" t="s">
        <v>1457</v>
      </c>
      <c r="G270" s="212" t="s">
        <v>1458</v>
      </c>
      <c r="H270" s="124">
        <v>43188</v>
      </c>
      <c r="I270" s="116" t="s">
        <v>1459</v>
      </c>
      <c r="J270" s="121">
        <v>186</v>
      </c>
      <c r="K270" s="124">
        <f t="shared" si="38"/>
        <v>0</v>
      </c>
      <c r="L270" s="121"/>
      <c r="M270" s="121"/>
      <c r="N270" s="121"/>
      <c r="O270" s="121"/>
      <c r="P270" s="121"/>
      <c r="Q270" s="203"/>
      <c r="R270" s="203"/>
      <c r="S270" s="203"/>
      <c r="T270" s="203"/>
      <c r="U270" s="121"/>
      <c r="V270" s="121"/>
      <c r="W270" s="121"/>
      <c r="X270" s="121"/>
      <c r="Y270" s="121"/>
      <c r="Z270" s="121"/>
      <c r="AA270" s="124"/>
      <c r="AB270" s="121"/>
      <c r="AC270" s="121"/>
      <c r="AD270" s="121"/>
      <c r="AE270" s="102"/>
      <c r="AF270" s="102"/>
      <c r="AG270" s="104"/>
      <c r="AH270" s="104"/>
      <c r="AI270" s="204"/>
      <c r="AJ270" s="116"/>
      <c r="AK270" s="116"/>
      <c r="AL270" s="157">
        <v>44351</v>
      </c>
      <c r="AM270" s="106">
        <v>46752</v>
      </c>
      <c r="AN270" s="107"/>
      <c r="AO270" s="107"/>
      <c r="AP270" s="107"/>
      <c r="AQ270" s="365"/>
      <c r="AR270" s="205"/>
      <c r="AS270" s="205"/>
      <c r="AT270" s="205"/>
      <c r="AU270" s="205"/>
      <c r="AV270" s="205"/>
      <c r="AW270" s="205"/>
      <c r="AX270" s="205"/>
      <c r="AY270" s="205"/>
      <c r="AZ270" s="205"/>
      <c r="BA270" s="212"/>
      <c r="BB270" s="116"/>
      <c r="BC270" s="116"/>
      <c r="BD270" s="274" t="s">
        <v>1389</v>
      </c>
      <c r="BE270" s="206">
        <v>47848</v>
      </c>
      <c r="BF270" s="207"/>
      <c r="BG270" s="207"/>
      <c r="BH270" s="207"/>
      <c r="BI270" s="212"/>
      <c r="BJ270" s="272"/>
    </row>
    <row r="271" spans="1:62" s="24" customFormat="1" ht="20.100000000000001" customHeight="1">
      <c r="A271" s="147">
        <v>265</v>
      </c>
      <c r="B271" s="149">
        <v>2</v>
      </c>
      <c r="C271" s="99" t="s">
        <v>190</v>
      </c>
      <c r="D271" s="275" t="s">
        <v>662</v>
      </c>
      <c r="E271" s="113" t="s">
        <v>1456</v>
      </c>
      <c r="F271" s="212" t="s">
        <v>1460</v>
      </c>
      <c r="G271" s="212" t="s">
        <v>1461</v>
      </c>
      <c r="H271" s="124">
        <v>33814</v>
      </c>
      <c r="I271" s="116" t="s">
        <v>1462</v>
      </c>
      <c r="J271" s="121">
        <v>99</v>
      </c>
      <c r="K271" s="124">
        <f t="shared" si="38"/>
        <v>0</v>
      </c>
      <c r="L271" s="121"/>
      <c r="M271" s="121"/>
      <c r="N271" s="121"/>
      <c r="O271" s="121"/>
      <c r="P271" s="121"/>
      <c r="Q271" s="203"/>
      <c r="R271" s="203"/>
      <c r="S271" s="203"/>
      <c r="T271" s="203"/>
      <c r="U271" s="121"/>
      <c r="V271" s="121"/>
      <c r="W271" s="121"/>
      <c r="X271" s="121"/>
      <c r="Y271" s="121"/>
      <c r="Z271" s="121"/>
      <c r="AA271" s="124"/>
      <c r="AB271" s="121"/>
      <c r="AC271" s="121"/>
      <c r="AD271" s="121"/>
      <c r="AE271" s="102"/>
      <c r="AF271" s="102"/>
      <c r="AG271" s="104"/>
      <c r="AH271" s="104"/>
      <c r="AI271" s="204"/>
      <c r="AJ271" s="116"/>
      <c r="AK271" s="116"/>
      <c r="AL271" s="157">
        <v>44351</v>
      </c>
      <c r="AM271" s="106">
        <v>45291</v>
      </c>
      <c r="AN271" s="107"/>
      <c r="AO271" s="107"/>
      <c r="AP271" s="107"/>
      <c r="AQ271" s="365"/>
      <c r="AR271" s="205"/>
      <c r="AS271" s="205"/>
      <c r="AT271" s="205"/>
      <c r="AU271" s="205"/>
      <c r="AV271" s="205"/>
      <c r="AW271" s="205"/>
      <c r="AX271" s="205"/>
      <c r="AY271" s="205"/>
      <c r="AZ271" s="205"/>
      <c r="BA271" s="212"/>
      <c r="BB271" s="116"/>
      <c r="BC271" s="116"/>
      <c r="BD271" s="274" t="s">
        <v>1389</v>
      </c>
      <c r="BE271" s="206">
        <v>46387</v>
      </c>
      <c r="BF271" s="207"/>
      <c r="BG271" s="207"/>
      <c r="BH271" s="207"/>
      <c r="BI271" s="212"/>
      <c r="BJ271" s="272"/>
    </row>
    <row r="272" spans="1:62" s="24" customFormat="1" ht="20.100000000000001" customHeight="1">
      <c r="A272" s="147">
        <v>266</v>
      </c>
      <c r="B272" s="149">
        <v>3</v>
      </c>
      <c r="C272" s="99" t="s">
        <v>190</v>
      </c>
      <c r="D272" s="275" t="s">
        <v>662</v>
      </c>
      <c r="E272" s="113" t="s">
        <v>1463</v>
      </c>
      <c r="F272" s="212" t="s">
        <v>1464</v>
      </c>
      <c r="G272" s="212" t="s">
        <v>1465</v>
      </c>
      <c r="H272" s="124">
        <v>32170</v>
      </c>
      <c r="I272" s="116">
        <v>1992</v>
      </c>
      <c r="J272" s="121">
        <v>8</v>
      </c>
      <c r="K272" s="124">
        <f t="shared" si="38"/>
        <v>483</v>
      </c>
      <c r="L272" s="121"/>
      <c r="M272" s="121"/>
      <c r="N272" s="121"/>
      <c r="O272" s="121">
        <v>243</v>
      </c>
      <c r="P272" s="121">
        <v>240</v>
      </c>
      <c r="Q272" s="203"/>
      <c r="R272" s="203"/>
      <c r="S272" s="203"/>
      <c r="T272" s="203"/>
      <c r="U272" s="121"/>
      <c r="V272" s="121"/>
      <c r="W272" s="121"/>
      <c r="X272" s="121"/>
      <c r="Y272" s="121"/>
      <c r="Z272" s="121"/>
      <c r="AA272" s="124"/>
      <c r="AB272" s="121"/>
      <c r="AC272" s="121"/>
      <c r="AD272" s="121"/>
      <c r="AE272" s="102"/>
      <c r="AF272" s="102" t="s">
        <v>1532</v>
      </c>
      <c r="AG272" s="104"/>
      <c r="AH272" s="104"/>
      <c r="AI272" s="204"/>
      <c r="AJ272" s="116"/>
      <c r="AK272" s="116"/>
      <c r="AL272" s="157">
        <v>44351</v>
      </c>
      <c r="AM272" s="106">
        <v>47118</v>
      </c>
      <c r="AN272" s="107"/>
      <c r="AO272" s="107"/>
      <c r="AP272" s="107"/>
      <c r="AQ272" s="365"/>
      <c r="AR272" s="205"/>
      <c r="AS272" s="205"/>
      <c r="AT272" s="205"/>
      <c r="AU272" s="205"/>
      <c r="AV272" s="205"/>
      <c r="AW272" s="205"/>
      <c r="AX272" s="205"/>
      <c r="AY272" s="205"/>
      <c r="AZ272" s="205"/>
      <c r="BA272" s="212"/>
      <c r="BB272" s="116"/>
      <c r="BC272" s="116"/>
      <c r="BD272" s="274" t="s">
        <v>1389</v>
      </c>
      <c r="BE272" s="206">
        <v>48213</v>
      </c>
      <c r="BF272" s="207"/>
      <c r="BG272" s="207"/>
      <c r="BH272" s="207"/>
      <c r="BI272" s="212"/>
      <c r="BJ272" s="272"/>
    </row>
    <row r="273" spans="1:62" s="24" customFormat="1" ht="20.100000000000001" customHeight="1">
      <c r="A273" s="147">
        <v>267</v>
      </c>
      <c r="B273" s="149">
        <v>4</v>
      </c>
      <c r="C273" s="99" t="s">
        <v>190</v>
      </c>
      <c r="D273" s="275" t="s">
        <v>662</v>
      </c>
      <c r="E273" s="113" t="s">
        <v>1463</v>
      </c>
      <c r="F273" s="212" t="s">
        <v>1466</v>
      </c>
      <c r="G273" s="212" t="s">
        <v>1467</v>
      </c>
      <c r="H273" s="124">
        <v>19666</v>
      </c>
      <c r="I273" s="116">
        <v>1992</v>
      </c>
      <c r="J273" s="121">
        <v>11</v>
      </c>
      <c r="K273" s="124">
        <f t="shared" si="38"/>
        <v>360</v>
      </c>
      <c r="L273" s="121"/>
      <c r="M273" s="121">
        <v>90</v>
      </c>
      <c r="N273" s="121">
        <v>270</v>
      </c>
      <c r="O273" s="121"/>
      <c r="P273" s="121"/>
      <c r="Q273" s="203"/>
      <c r="R273" s="203"/>
      <c r="S273" s="203"/>
      <c r="T273" s="203"/>
      <c r="U273" s="121"/>
      <c r="V273" s="121"/>
      <c r="W273" s="121"/>
      <c r="X273" s="121"/>
      <c r="Y273" s="121"/>
      <c r="Z273" s="121"/>
      <c r="AA273" s="124"/>
      <c r="AB273" s="121"/>
      <c r="AC273" s="121"/>
      <c r="AD273" s="121"/>
      <c r="AE273" s="102"/>
      <c r="AF273" s="102" t="s">
        <v>1532</v>
      </c>
      <c r="AG273" s="104"/>
      <c r="AH273" s="104"/>
      <c r="AI273" s="204"/>
      <c r="AJ273" s="116"/>
      <c r="AK273" s="116"/>
      <c r="AL273" s="157">
        <v>44351</v>
      </c>
      <c r="AM273" s="106">
        <v>47118</v>
      </c>
      <c r="AN273" s="107"/>
      <c r="AO273" s="107"/>
      <c r="AP273" s="107"/>
      <c r="AQ273" s="36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12"/>
      <c r="BB273" s="116"/>
      <c r="BC273" s="116"/>
      <c r="BD273" s="274" t="s">
        <v>1389</v>
      </c>
      <c r="BE273" s="206">
        <v>48213</v>
      </c>
      <c r="BF273" s="207"/>
      <c r="BG273" s="207"/>
      <c r="BH273" s="207"/>
      <c r="BI273" s="212"/>
      <c r="BJ273" s="272"/>
    </row>
    <row r="274" spans="1:62" s="24" customFormat="1" ht="20.100000000000001" customHeight="1">
      <c r="A274" s="147">
        <v>268</v>
      </c>
      <c r="B274" s="149">
        <v>5</v>
      </c>
      <c r="C274" s="99" t="s">
        <v>190</v>
      </c>
      <c r="D274" s="275" t="s">
        <v>662</v>
      </c>
      <c r="E274" s="113" t="s">
        <v>1463</v>
      </c>
      <c r="F274" s="212" t="s">
        <v>1468</v>
      </c>
      <c r="G274" s="212" t="s">
        <v>1469</v>
      </c>
      <c r="H274" s="124">
        <v>8882</v>
      </c>
      <c r="I274" s="116">
        <v>1992</v>
      </c>
      <c r="J274" s="121">
        <v>3</v>
      </c>
      <c r="K274" s="124">
        <f t="shared" si="38"/>
        <v>299</v>
      </c>
      <c r="L274" s="121"/>
      <c r="M274" s="121"/>
      <c r="N274" s="121">
        <v>299</v>
      </c>
      <c r="O274" s="121"/>
      <c r="P274" s="121"/>
      <c r="Q274" s="203"/>
      <c r="R274" s="203"/>
      <c r="S274" s="203"/>
      <c r="T274" s="203"/>
      <c r="U274" s="121"/>
      <c r="V274" s="121"/>
      <c r="W274" s="121"/>
      <c r="X274" s="121"/>
      <c r="Y274" s="121"/>
      <c r="Z274" s="121"/>
      <c r="AA274" s="124"/>
      <c r="AB274" s="121"/>
      <c r="AC274" s="121"/>
      <c r="AD274" s="121"/>
      <c r="AE274" s="102"/>
      <c r="AF274" s="102" t="s">
        <v>1532</v>
      </c>
      <c r="AG274" s="104"/>
      <c r="AH274" s="104"/>
      <c r="AI274" s="204"/>
      <c r="AJ274" s="116"/>
      <c r="AK274" s="116"/>
      <c r="AL274" s="157">
        <v>44351</v>
      </c>
      <c r="AM274" s="106">
        <v>47118</v>
      </c>
      <c r="AN274" s="107"/>
      <c r="AO274" s="107"/>
      <c r="AP274" s="107"/>
      <c r="AQ274" s="365"/>
      <c r="AR274" s="205"/>
      <c r="AS274" s="205"/>
      <c r="AT274" s="205"/>
      <c r="AU274" s="205"/>
      <c r="AV274" s="205"/>
      <c r="AW274" s="205"/>
      <c r="AX274" s="205"/>
      <c r="AY274" s="205"/>
      <c r="AZ274" s="205"/>
      <c r="BA274" s="212"/>
      <c r="BB274" s="116"/>
      <c r="BC274" s="116"/>
      <c r="BD274" s="274" t="s">
        <v>1389</v>
      </c>
      <c r="BE274" s="206">
        <v>48213</v>
      </c>
      <c r="BF274" s="207"/>
      <c r="BG274" s="207"/>
      <c r="BH274" s="207"/>
      <c r="BI274" s="212"/>
      <c r="BJ274" s="272"/>
    </row>
    <row r="275" spans="1:62" s="24" customFormat="1" ht="20.100000000000001" customHeight="1">
      <c r="A275" s="147">
        <v>269</v>
      </c>
      <c r="B275" s="149">
        <v>6</v>
      </c>
      <c r="C275" s="99" t="s">
        <v>190</v>
      </c>
      <c r="D275" s="275" t="s">
        <v>662</v>
      </c>
      <c r="E275" s="113" t="s">
        <v>1463</v>
      </c>
      <c r="F275" s="212" t="s">
        <v>1470</v>
      </c>
      <c r="G275" s="212" t="s">
        <v>1471</v>
      </c>
      <c r="H275" s="124">
        <v>11750</v>
      </c>
      <c r="I275" s="116">
        <v>1991</v>
      </c>
      <c r="J275" s="121">
        <v>2</v>
      </c>
      <c r="K275" s="124">
        <f t="shared" si="38"/>
        <v>300</v>
      </c>
      <c r="L275" s="121"/>
      <c r="M275" s="121"/>
      <c r="N275" s="121">
        <v>300</v>
      </c>
      <c r="O275" s="121"/>
      <c r="P275" s="121"/>
      <c r="Q275" s="203"/>
      <c r="R275" s="203"/>
      <c r="S275" s="203"/>
      <c r="T275" s="203"/>
      <c r="U275" s="121"/>
      <c r="V275" s="121"/>
      <c r="W275" s="121"/>
      <c r="X275" s="121"/>
      <c r="Y275" s="121"/>
      <c r="Z275" s="121"/>
      <c r="AA275" s="124"/>
      <c r="AB275" s="121"/>
      <c r="AC275" s="121"/>
      <c r="AD275" s="121"/>
      <c r="AE275" s="102"/>
      <c r="AF275" s="102" t="s">
        <v>1532</v>
      </c>
      <c r="AG275" s="104"/>
      <c r="AH275" s="104"/>
      <c r="AI275" s="204"/>
      <c r="AJ275" s="116"/>
      <c r="AK275" s="116"/>
      <c r="AL275" s="157">
        <v>44351</v>
      </c>
      <c r="AM275" s="106">
        <v>47118</v>
      </c>
      <c r="AN275" s="107"/>
      <c r="AO275" s="107"/>
      <c r="AP275" s="107"/>
      <c r="AQ275" s="365"/>
      <c r="AR275" s="205"/>
      <c r="AS275" s="205"/>
      <c r="AT275" s="205"/>
      <c r="AU275" s="205"/>
      <c r="AV275" s="205"/>
      <c r="AW275" s="205"/>
      <c r="AX275" s="205"/>
      <c r="AY275" s="205"/>
      <c r="AZ275" s="205"/>
      <c r="BA275" s="212"/>
      <c r="BB275" s="116"/>
      <c r="BC275" s="116"/>
      <c r="BD275" s="274" t="s">
        <v>1389</v>
      </c>
      <c r="BE275" s="206">
        <v>48213</v>
      </c>
      <c r="BF275" s="207"/>
      <c r="BG275" s="207"/>
      <c r="BH275" s="207"/>
      <c r="BI275" s="212"/>
      <c r="BJ275" s="272"/>
    </row>
    <row r="276" spans="1:62" s="24" customFormat="1" ht="20.100000000000001" customHeight="1">
      <c r="A276" s="147">
        <v>270</v>
      </c>
      <c r="B276" s="149">
        <v>7</v>
      </c>
      <c r="C276" s="99" t="s">
        <v>190</v>
      </c>
      <c r="D276" s="275" t="s">
        <v>662</v>
      </c>
      <c r="E276" s="113" t="s">
        <v>1463</v>
      </c>
      <c r="F276" s="212" t="s">
        <v>1472</v>
      </c>
      <c r="G276" s="212" t="s">
        <v>1473</v>
      </c>
      <c r="H276" s="124">
        <v>13170</v>
      </c>
      <c r="I276" s="116">
        <v>1992</v>
      </c>
      <c r="J276" s="121">
        <v>3</v>
      </c>
      <c r="K276" s="124">
        <f t="shared" si="38"/>
        <v>216</v>
      </c>
      <c r="L276" s="121"/>
      <c r="M276" s="121"/>
      <c r="N276" s="121"/>
      <c r="O276" s="121">
        <v>216</v>
      </c>
      <c r="P276" s="121"/>
      <c r="Q276" s="203"/>
      <c r="R276" s="203"/>
      <c r="S276" s="203"/>
      <c r="T276" s="203"/>
      <c r="U276" s="121"/>
      <c r="V276" s="121"/>
      <c r="W276" s="121"/>
      <c r="X276" s="121"/>
      <c r="Y276" s="121"/>
      <c r="Z276" s="121"/>
      <c r="AA276" s="124"/>
      <c r="AB276" s="121"/>
      <c r="AC276" s="121"/>
      <c r="AD276" s="121"/>
      <c r="AE276" s="102"/>
      <c r="AF276" s="102" t="s">
        <v>1532</v>
      </c>
      <c r="AG276" s="104"/>
      <c r="AH276" s="104"/>
      <c r="AI276" s="204"/>
      <c r="AJ276" s="116"/>
      <c r="AK276" s="116"/>
      <c r="AL276" s="157">
        <v>44351</v>
      </c>
      <c r="AM276" s="106">
        <v>47118</v>
      </c>
      <c r="AN276" s="107"/>
      <c r="AO276" s="107"/>
      <c r="AP276" s="107"/>
      <c r="AQ276" s="365"/>
      <c r="AR276" s="205"/>
      <c r="AS276" s="205"/>
      <c r="AT276" s="205"/>
      <c r="AU276" s="205"/>
      <c r="AV276" s="205"/>
      <c r="AW276" s="205"/>
      <c r="AX276" s="205"/>
      <c r="AY276" s="205"/>
      <c r="AZ276" s="205"/>
      <c r="BA276" s="212"/>
      <c r="BB276" s="116"/>
      <c r="BC276" s="116"/>
      <c r="BD276" s="274" t="s">
        <v>1389</v>
      </c>
      <c r="BE276" s="206">
        <v>48213</v>
      </c>
      <c r="BF276" s="207"/>
      <c r="BG276" s="207"/>
      <c r="BH276" s="207"/>
      <c r="BI276" s="212"/>
      <c r="BJ276" s="272"/>
    </row>
    <row r="277" spans="1:62" s="24" customFormat="1" ht="20.100000000000001" customHeight="1">
      <c r="A277" s="147">
        <v>271</v>
      </c>
      <c r="B277" s="149">
        <v>8</v>
      </c>
      <c r="C277" s="99" t="s">
        <v>190</v>
      </c>
      <c r="D277" s="275" t="s">
        <v>662</v>
      </c>
      <c r="E277" s="113" t="s">
        <v>1463</v>
      </c>
      <c r="F277" s="212" t="s">
        <v>1474</v>
      </c>
      <c r="G277" s="212" t="s">
        <v>1475</v>
      </c>
      <c r="H277" s="124">
        <v>24555</v>
      </c>
      <c r="I277" s="116">
        <v>1992</v>
      </c>
      <c r="J277" s="121">
        <v>14</v>
      </c>
      <c r="K277" s="124">
        <f t="shared" si="38"/>
        <v>414</v>
      </c>
      <c r="L277" s="121"/>
      <c r="M277" s="121"/>
      <c r="N277" s="121">
        <v>210</v>
      </c>
      <c r="O277" s="121">
        <v>204</v>
      </c>
      <c r="P277" s="121"/>
      <c r="Q277" s="203"/>
      <c r="R277" s="203"/>
      <c r="S277" s="203"/>
      <c r="T277" s="203"/>
      <c r="U277" s="121"/>
      <c r="V277" s="121"/>
      <c r="W277" s="121"/>
      <c r="X277" s="121"/>
      <c r="Y277" s="121"/>
      <c r="Z277" s="121"/>
      <c r="AA277" s="124"/>
      <c r="AB277" s="121"/>
      <c r="AC277" s="121"/>
      <c r="AD277" s="121"/>
      <c r="AE277" s="102"/>
      <c r="AF277" s="102" t="s">
        <v>1532</v>
      </c>
      <c r="AG277" s="104"/>
      <c r="AH277" s="104"/>
      <c r="AI277" s="204"/>
      <c r="AJ277" s="116"/>
      <c r="AK277" s="116"/>
      <c r="AL277" s="157">
        <v>44351</v>
      </c>
      <c r="AM277" s="106">
        <v>47118</v>
      </c>
      <c r="AN277" s="107"/>
      <c r="AO277" s="107"/>
      <c r="AP277" s="107"/>
      <c r="AQ277" s="365"/>
      <c r="AR277" s="205"/>
      <c r="AS277" s="205"/>
      <c r="AT277" s="205"/>
      <c r="AU277" s="205"/>
      <c r="AV277" s="205"/>
      <c r="AW277" s="205"/>
      <c r="AX277" s="205"/>
      <c r="AY277" s="205"/>
      <c r="AZ277" s="205"/>
      <c r="BA277" s="212"/>
      <c r="BB277" s="116"/>
      <c r="BC277" s="116"/>
      <c r="BD277" s="274" t="s">
        <v>1389</v>
      </c>
      <c r="BE277" s="206">
        <v>48213</v>
      </c>
      <c r="BF277" s="207"/>
      <c r="BG277" s="207"/>
      <c r="BH277" s="207"/>
      <c r="BI277" s="212"/>
      <c r="BJ277" s="272"/>
    </row>
    <row r="278" spans="1:62" s="24" customFormat="1" ht="20.100000000000001" customHeight="1">
      <c r="A278" s="147">
        <v>272</v>
      </c>
      <c r="B278" s="149">
        <v>9</v>
      </c>
      <c r="C278" s="99" t="s">
        <v>190</v>
      </c>
      <c r="D278" s="275" t="s">
        <v>662</v>
      </c>
      <c r="E278" s="113" t="s">
        <v>1463</v>
      </c>
      <c r="F278" s="212" t="s">
        <v>1476</v>
      </c>
      <c r="G278" s="212" t="s">
        <v>1477</v>
      </c>
      <c r="H278" s="124">
        <v>27152</v>
      </c>
      <c r="I278" s="116">
        <v>1989</v>
      </c>
      <c r="J278" s="121">
        <v>11</v>
      </c>
      <c r="K278" s="124">
        <f t="shared" si="38"/>
        <v>520</v>
      </c>
      <c r="L278" s="121"/>
      <c r="M278" s="121"/>
      <c r="N278" s="121">
        <v>520</v>
      </c>
      <c r="O278" s="121"/>
      <c r="P278" s="121"/>
      <c r="Q278" s="203"/>
      <c r="R278" s="203"/>
      <c r="S278" s="203"/>
      <c r="T278" s="203"/>
      <c r="U278" s="121"/>
      <c r="V278" s="121"/>
      <c r="W278" s="121"/>
      <c r="X278" s="121"/>
      <c r="Y278" s="121"/>
      <c r="Z278" s="121"/>
      <c r="AA278" s="124"/>
      <c r="AB278" s="121"/>
      <c r="AC278" s="121"/>
      <c r="AD278" s="121"/>
      <c r="AE278" s="102"/>
      <c r="AF278" s="102" t="s">
        <v>1532</v>
      </c>
      <c r="AG278" s="104"/>
      <c r="AH278" s="104"/>
      <c r="AI278" s="204"/>
      <c r="AJ278" s="116"/>
      <c r="AK278" s="116"/>
      <c r="AL278" s="157">
        <v>44351</v>
      </c>
      <c r="AM278" s="106">
        <v>46752</v>
      </c>
      <c r="AN278" s="107"/>
      <c r="AO278" s="107"/>
      <c r="AP278" s="107"/>
      <c r="AQ278" s="365"/>
      <c r="AR278" s="205"/>
      <c r="AS278" s="205"/>
      <c r="AT278" s="205"/>
      <c r="AU278" s="205"/>
      <c r="AV278" s="205"/>
      <c r="AW278" s="205"/>
      <c r="AX278" s="205"/>
      <c r="AY278" s="205"/>
      <c r="AZ278" s="205"/>
      <c r="BA278" s="212"/>
      <c r="BB278" s="116"/>
      <c r="BC278" s="116"/>
      <c r="BD278" s="274" t="s">
        <v>1389</v>
      </c>
      <c r="BE278" s="206">
        <v>47848</v>
      </c>
      <c r="BF278" s="207"/>
      <c r="BG278" s="207"/>
      <c r="BH278" s="207"/>
      <c r="BI278" s="212"/>
      <c r="BJ278" s="272"/>
    </row>
    <row r="279" spans="1:62" s="24" customFormat="1" ht="20.100000000000001" customHeight="1">
      <c r="A279" s="147">
        <v>273</v>
      </c>
      <c r="B279" s="149">
        <v>10</v>
      </c>
      <c r="C279" s="99" t="s">
        <v>190</v>
      </c>
      <c r="D279" s="275" t="s">
        <v>662</v>
      </c>
      <c r="E279" s="113" t="s">
        <v>1463</v>
      </c>
      <c r="F279" s="212" t="s">
        <v>1478</v>
      </c>
      <c r="G279" s="212" t="s">
        <v>1479</v>
      </c>
      <c r="H279" s="124">
        <v>19330</v>
      </c>
      <c r="I279" s="116">
        <v>1987</v>
      </c>
      <c r="J279" s="121">
        <v>12</v>
      </c>
      <c r="K279" s="124">
        <f t="shared" si="38"/>
        <v>420</v>
      </c>
      <c r="L279" s="121"/>
      <c r="M279" s="121"/>
      <c r="N279" s="121">
        <v>420</v>
      </c>
      <c r="O279" s="121"/>
      <c r="P279" s="121"/>
      <c r="Q279" s="203"/>
      <c r="R279" s="203"/>
      <c r="S279" s="203"/>
      <c r="T279" s="203"/>
      <c r="U279" s="121"/>
      <c r="V279" s="121"/>
      <c r="W279" s="121"/>
      <c r="X279" s="121"/>
      <c r="Y279" s="121"/>
      <c r="Z279" s="121"/>
      <c r="AA279" s="124"/>
      <c r="AB279" s="121"/>
      <c r="AC279" s="121"/>
      <c r="AD279" s="121"/>
      <c r="AE279" s="102"/>
      <c r="AF279" s="102" t="s">
        <v>1532</v>
      </c>
      <c r="AG279" s="104"/>
      <c r="AH279" s="104"/>
      <c r="AI279" s="204"/>
      <c r="AJ279" s="116"/>
      <c r="AK279" s="116"/>
      <c r="AL279" s="157">
        <v>44351</v>
      </c>
      <c r="AM279" s="106">
        <v>47118</v>
      </c>
      <c r="AN279" s="107"/>
      <c r="AO279" s="107"/>
      <c r="AP279" s="107"/>
      <c r="AQ279" s="365"/>
      <c r="AR279" s="205"/>
      <c r="AS279" s="205"/>
      <c r="AT279" s="205"/>
      <c r="AU279" s="205"/>
      <c r="AV279" s="205"/>
      <c r="AW279" s="205"/>
      <c r="AX279" s="205"/>
      <c r="AY279" s="205"/>
      <c r="AZ279" s="205"/>
      <c r="BA279" s="212"/>
      <c r="BB279" s="116"/>
      <c r="BC279" s="116"/>
      <c r="BD279" s="274" t="s">
        <v>1389</v>
      </c>
      <c r="BE279" s="206">
        <v>48213</v>
      </c>
      <c r="BF279" s="207"/>
      <c r="BG279" s="207"/>
      <c r="BH279" s="207"/>
      <c r="BI279" s="212"/>
      <c r="BJ279" s="272"/>
    </row>
    <row r="280" spans="1:62" s="24" customFormat="1" ht="20.100000000000001" customHeight="1">
      <c r="A280" s="147">
        <v>274</v>
      </c>
      <c r="B280" s="149">
        <v>11</v>
      </c>
      <c r="C280" s="99" t="s">
        <v>190</v>
      </c>
      <c r="D280" s="275" t="s">
        <v>662</v>
      </c>
      <c r="E280" s="113" t="s">
        <v>1463</v>
      </c>
      <c r="F280" s="212" t="s">
        <v>1480</v>
      </c>
      <c r="G280" s="212" t="s">
        <v>1481</v>
      </c>
      <c r="H280" s="124">
        <v>22270</v>
      </c>
      <c r="I280" s="116">
        <v>1988</v>
      </c>
      <c r="J280" s="121">
        <v>10</v>
      </c>
      <c r="K280" s="124">
        <f t="shared" si="38"/>
        <v>380</v>
      </c>
      <c r="L280" s="121">
        <v>7</v>
      </c>
      <c r="M280" s="121">
        <v>373</v>
      </c>
      <c r="N280" s="121"/>
      <c r="O280" s="121"/>
      <c r="P280" s="121"/>
      <c r="Q280" s="203"/>
      <c r="R280" s="203"/>
      <c r="S280" s="203"/>
      <c r="T280" s="203"/>
      <c r="U280" s="121"/>
      <c r="V280" s="121"/>
      <c r="W280" s="121"/>
      <c r="X280" s="121"/>
      <c r="Y280" s="121"/>
      <c r="Z280" s="121"/>
      <c r="AA280" s="124"/>
      <c r="AB280" s="121"/>
      <c r="AC280" s="121"/>
      <c r="AD280" s="121"/>
      <c r="AE280" s="102"/>
      <c r="AF280" s="102" t="s">
        <v>1532</v>
      </c>
      <c r="AG280" s="104"/>
      <c r="AH280" s="104"/>
      <c r="AI280" s="204"/>
      <c r="AJ280" s="116"/>
      <c r="AK280" s="116"/>
      <c r="AL280" s="157">
        <v>44351</v>
      </c>
      <c r="AM280" s="106">
        <v>46752</v>
      </c>
      <c r="AN280" s="107"/>
      <c r="AO280" s="107"/>
      <c r="AP280" s="107"/>
      <c r="AQ280" s="365"/>
      <c r="AR280" s="205"/>
      <c r="AS280" s="205"/>
      <c r="AT280" s="205"/>
      <c r="AU280" s="205"/>
      <c r="AV280" s="205"/>
      <c r="AW280" s="205"/>
      <c r="AX280" s="205"/>
      <c r="AY280" s="205"/>
      <c r="AZ280" s="205"/>
      <c r="BA280" s="212"/>
      <c r="BB280" s="116"/>
      <c r="BC280" s="116"/>
      <c r="BD280" s="274" t="s">
        <v>1389</v>
      </c>
      <c r="BE280" s="206">
        <v>47848</v>
      </c>
      <c r="BF280" s="207"/>
      <c r="BG280" s="207"/>
      <c r="BH280" s="207"/>
      <c r="BI280" s="212"/>
      <c r="BJ280" s="272"/>
    </row>
    <row r="281" spans="1:62" s="24" customFormat="1" ht="20.100000000000001" customHeight="1">
      <c r="A281" s="147">
        <v>275</v>
      </c>
      <c r="B281" s="149">
        <v>12</v>
      </c>
      <c r="C281" s="99" t="s">
        <v>190</v>
      </c>
      <c r="D281" s="275" t="s">
        <v>662</v>
      </c>
      <c r="E281" s="113" t="s">
        <v>1463</v>
      </c>
      <c r="F281" s="212" t="s">
        <v>1482</v>
      </c>
      <c r="G281" s="212" t="s">
        <v>1483</v>
      </c>
      <c r="H281" s="124">
        <v>27173</v>
      </c>
      <c r="I281" s="116">
        <v>1990</v>
      </c>
      <c r="J281" s="121">
        <v>13</v>
      </c>
      <c r="K281" s="124">
        <f t="shared" si="38"/>
        <v>490</v>
      </c>
      <c r="L281" s="121"/>
      <c r="M281" s="121">
        <v>490</v>
      </c>
      <c r="N281" s="121"/>
      <c r="O281" s="121"/>
      <c r="P281" s="121"/>
      <c r="Q281" s="203"/>
      <c r="R281" s="203"/>
      <c r="S281" s="203"/>
      <c r="T281" s="203"/>
      <c r="U281" s="121"/>
      <c r="V281" s="121"/>
      <c r="W281" s="121"/>
      <c r="X281" s="121"/>
      <c r="Y281" s="121"/>
      <c r="Z281" s="121"/>
      <c r="AA281" s="124"/>
      <c r="AB281" s="121"/>
      <c r="AC281" s="121"/>
      <c r="AD281" s="121"/>
      <c r="AE281" s="102"/>
      <c r="AF281" s="102" t="s">
        <v>1532</v>
      </c>
      <c r="AG281" s="104"/>
      <c r="AH281" s="104"/>
      <c r="AI281" s="204"/>
      <c r="AJ281" s="116"/>
      <c r="AK281" s="116"/>
      <c r="AL281" s="157">
        <v>44351</v>
      </c>
      <c r="AM281" s="106">
        <v>46752</v>
      </c>
      <c r="AN281" s="107"/>
      <c r="AO281" s="107"/>
      <c r="AP281" s="107"/>
      <c r="AQ281" s="36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12"/>
      <c r="BB281" s="116"/>
      <c r="BC281" s="116"/>
      <c r="BD281" s="274" t="s">
        <v>1389</v>
      </c>
      <c r="BE281" s="206">
        <v>47848</v>
      </c>
      <c r="BF281" s="207"/>
      <c r="BG281" s="207"/>
      <c r="BH281" s="207"/>
      <c r="BI281" s="212"/>
      <c r="BJ281" s="272"/>
    </row>
    <row r="282" spans="1:62" s="24" customFormat="1" ht="20.100000000000001" customHeight="1">
      <c r="A282" s="147">
        <v>276</v>
      </c>
      <c r="B282" s="149">
        <v>13</v>
      </c>
      <c r="C282" s="99" t="s">
        <v>190</v>
      </c>
      <c r="D282" s="275" t="s">
        <v>662</v>
      </c>
      <c r="E282" s="113" t="s">
        <v>1463</v>
      </c>
      <c r="F282" s="212" t="s">
        <v>1484</v>
      </c>
      <c r="G282" s="212" t="s">
        <v>1485</v>
      </c>
      <c r="H282" s="124">
        <v>58242</v>
      </c>
      <c r="I282" s="116">
        <v>1993</v>
      </c>
      <c r="J282" s="121">
        <v>14</v>
      </c>
      <c r="K282" s="124">
        <f t="shared" si="38"/>
        <v>1266</v>
      </c>
      <c r="L282" s="121"/>
      <c r="M282" s="121"/>
      <c r="N282" s="121"/>
      <c r="O282" s="121">
        <v>1146</v>
      </c>
      <c r="P282" s="121">
        <v>120</v>
      </c>
      <c r="Q282" s="203"/>
      <c r="R282" s="203"/>
      <c r="S282" s="203"/>
      <c r="T282" s="203"/>
      <c r="U282" s="121"/>
      <c r="V282" s="121"/>
      <c r="W282" s="121"/>
      <c r="X282" s="121"/>
      <c r="Y282" s="121"/>
      <c r="Z282" s="121"/>
      <c r="AA282" s="124"/>
      <c r="AB282" s="121"/>
      <c r="AC282" s="121"/>
      <c r="AD282" s="121"/>
      <c r="AE282" s="102"/>
      <c r="AF282" s="102" t="s">
        <v>1533</v>
      </c>
      <c r="AG282" s="104"/>
      <c r="AH282" s="104"/>
      <c r="AI282" s="204"/>
      <c r="AJ282" s="116"/>
      <c r="AK282" s="116"/>
      <c r="AL282" s="157">
        <v>44351</v>
      </c>
      <c r="AM282" s="106">
        <v>47118</v>
      </c>
      <c r="AN282" s="107"/>
      <c r="AO282" s="107"/>
      <c r="AP282" s="107"/>
      <c r="AQ282" s="365"/>
      <c r="AR282" s="205"/>
      <c r="AS282" s="205"/>
      <c r="AT282" s="205"/>
      <c r="AU282" s="205"/>
      <c r="AV282" s="205"/>
      <c r="AW282" s="205"/>
      <c r="AX282" s="205"/>
      <c r="AY282" s="205"/>
      <c r="AZ282" s="205"/>
      <c r="BA282" s="212"/>
      <c r="BB282" s="116"/>
      <c r="BC282" s="116"/>
      <c r="BD282" s="274" t="s">
        <v>1389</v>
      </c>
      <c r="BE282" s="206">
        <v>48213</v>
      </c>
      <c r="BF282" s="207"/>
      <c r="BG282" s="207"/>
      <c r="BH282" s="207"/>
      <c r="BI282" s="212"/>
      <c r="BJ282" s="272"/>
    </row>
    <row r="283" spans="1:62" s="24" customFormat="1" ht="20.100000000000001" customHeight="1">
      <c r="A283" s="147">
        <v>277</v>
      </c>
      <c r="B283" s="149">
        <v>14</v>
      </c>
      <c r="C283" s="99" t="s">
        <v>190</v>
      </c>
      <c r="D283" s="275" t="s">
        <v>662</v>
      </c>
      <c r="E283" s="113" t="s">
        <v>1463</v>
      </c>
      <c r="F283" s="212" t="s">
        <v>1486</v>
      </c>
      <c r="G283" s="212" t="s">
        <v>1487</v>
      </c>
      <c r="H283" s="124">
        <v>59695</v>
      </c>
      <c r="I283" s="116">
        <v>1992</v>
      </c>
      <c r="J283" s="121">
        <v>23</v>
      </c>
      <c r="K283" s="124">
        <f t="shared" si="38"/>
        <v>1164</v>
      </c>
      <c r="L283" s="121"/>
      <c r="M283" s="121">
        <f>684+480</f>
        <v>1164</v>
      </c>
      <c r="N283" s="161"/>
      <c r="O283" s="161"/>
      <c r="P283" s="161"/>
      <c r="Q283" s="203"/>
      <c r="R283" s="203"/>
      <c r="S283" s="203"/>
      <c r="T283" s="203"/>
      <c r="U283" s="121"/>
      <c r="V283" s="121"/>
      <c r="W283" s="121"/>
      <c r="X283" s="121"/>
      <c r="Y283" s="121"/>
      <c r="Z283" s="121"/>
      <c r="AA283" s="124"/>
      <c r="AB283" s="121"/>
      <c r="AC283" s="121"/>
      <c r="AD283" s="121"/>
      <c r="AE283" s="102"/>
      <c r="AF283" s="102" t="s">
        <v>1532</v>
      </c>
      <c r="AG283" s="104"/>
      <c r="AH283" s="104"/>
      <c r="AI283" s="204"/>
      <c r="AJ283" s="116"/>
      <c r="AK283" s="116"/>
      <c r="AL283" s="157">
        <v>44351</v>
      </c>
      <c r="AM283" s="106">
        <v>46752</v>
      </c>
      <c r="AN283" s="107"/>
      <c r="AO283" s="107"/>
      <c r="AP283" s="107"/>
      <c r="AQ283" s="365"/>
      <c r="AR283" s="205"/>
      <c r="AS283" s="205"/>
      <c r="AT283" s="205"/>
      <c r="AU283" s="205"/>
      <c r="AV283" s="205"/>
      <c r="AW283" s="205"/>
      <c r="AX283" s="205"/>
      <c r="AY283" s="205"/>
      <c r="AZ283" s="205"/>
      <c r="BA283" s="212"/>
      <c r="BB283" s="116"/>
      <c r="BC283" s="116"/>
      <c r="BD283" s="274" t="s">
        <v>1389</v>
      </c>
      <c r="BE283" s="206">
        <v>47848</v>
      </c>
      <c r="BF283" s="207"/>
      <c r="BG283" s="207"/>
      <c r="BH283" s="207"/>
      <c r="BI283" s="212"/>
      <c r="BJ283" s="272"/>
    </row>
    <row r="284" spans="1:62" s="24" customFormat="1" ht="20.100000000000001" customHeight="1">
      <c r="A284" s="147">
        <v>278</v>
      </c>
      <c r="B284" s="149">
        <v>15</v>
      </c>
      <c r="C284" s="99" t="s">
        <v>190</v>
      </c>
      <c r="D284" s="275" t="s">
        <v>662</v>
      </c>
      <c r="E284" s="113" t="s">
        <v>1463</v>
      </c>
      <c r="F284" s="212" t="s">
        <v>1488</v>
      </c>
      <c r="G284" s="212" t="s">
        <v>1489</v>
      </c>
      <c r="H284" s="124">
        <v>27930</v>
      </c>
      <c r="I284" s="116">
        <v>1992</v>
      </c>
      <c r="J284" s="121">
        <v>7</v>
      </c>
      <c r="K284" s="124">
        <f t="shared" si="38"/>
        <v>612</v>
      </c>
      <c r="L284" s="121"/>
      <c r="M284" s="121"/>
      <c r="N284" s="121">
        <v>78</v>
      </c>
      <c r="O284" s="121">
        <v>534</v>
      </c>
      <c r="P284" s="121"/>
      <c r="Q284" s="203"/>
      <c r="R284" s="203"/>
      <c r="S284" s="203"/>
      <c r="T284" s="203"/>
      <c r="U284" s="121"/>
      <c r="V284" s="121"/>
      <c r="W284" s="121"/>
      <c r="X284" s="121"/>
      <c r="Y284" s="121"/>
      <c r="Z284" s="121"/>
      <c r="AA284" s="124"/>
      <c r="AB284" s="121"/>
      <c r="AC284" s="121"/>
      <c r="AD284" s="121"/>
      <c r="AE284" s="102"/>
      <c r="AF284" s="102" t="s">
        <v>1532</v>
      </c>
      <c r="AG284" s="104"/>
      <c r="AH284" s="104"/>
      <c r="AI284" s="204"/>
      <c r="AJ284" s="116"/>
      <c r="AK284" s="116"/>
      <c r="AL284" s="157">
        <v>44351</v>
      </c>
      <c r="AM284" s="106">
        <v>47118</v>
      </c>
      <c r="AN284" s="107"/>
      <c r="AO284" s="107"/>
      <c r="AP284" s="107"/>
      <c r="AQ284" s="365"/>
      <c r="AR284" s="205"/>
      <c r="AS284" s="205"/>
      <c r="AT284" s="205"/>
      <c r="AU284" s="205"/>
      <c r="AV284" s="205"/>
      <c r="AW284" s="205"/>
      <c r="AX284" s="205"/>
      <c r="AY284" s="205"/>
      <c r="AZ284" s="205"/>
      <c r="BA284" s="212"/>
      <c r="BB284" s="116"/>
      <c r="BC284" s="116"/>
      <c r="BD284" s="274" t="s">
        <v>1389</v>
      </c>
      <c r="BE284" s="206">
        <v>48213</v>
      </c>
      <c r="BF284" s="207"/>
      <c r="BG284" s="207"/>
      <c r="BH284" s="207"/>
      <c r="BI284" s="212"/>
      <c r="BJ284" s="272"/>
    </row>
    <row r="285" spans="1:62" s="24" customFormat="1" ht="20.100000000000001" customHeight="1">
      <c r="A285" s="147">
        <v>279</v>
      </c>
      <c r="B285" s="149">
        <v>16</v>
      </c>
      <c r="C285" s="99" t="s">
        <v>190</v>
      </c>
      <c r="D285" s="275" t="s">
        <v>662</v>
      </c>
      <c r="E285" s="113" t="s">
        <v>1463</v>
      </c>
      <c r="F285" s="212" t="s">
        <v>1490</v>
      </c>
      <c r="G285" s="212" t="s">
        <v>1491</v>
      </c>
      <c r="H285" s="124">
        <v>11310</v>
      </c>
      <c r="I285" s="116">
        <v>1997</v>
      </c>
      <c r="J285" s="121">
        <v>5</v>
      </c>
      <c r="K285" s="124">
        <f t="shared" si="38"/>
        <v>90</v>
      </c>
      <c r="L285" s="121"/>
      <c r="M285" s="121"/>
      <c r="N285" s="121"/>
      <c r="O285" s="121">
        <v>90</v>
      </c>
      <c r="P285" s="121"/>
      <c r="Q285" s="203"/>
      <c r="R285" s="203"/>
      <c r="S285" s="203"/>
      <c r="T285" s="203"/>
      <c r="U285" s="121"/>
      <c r="V285" s="121"/>
      <c r="W285" s="121"/>
      <c r="X285" s="121"/>
      <c r="Y285" s="121"/>
      <c r="Z285" s="121"/>
      <c r="AA285" s="124"/>
      <c r="AB285" s="121"/>
      <c r="AC285" s="121"/>
      <c r="AD285" s="121"/>
      <c r="AE285" s="102"/>
      <c r="AF285" s="102" t="s">
        <v>1531</v>
      </c>
      <c r="AG285" s="104"/>
      <c r="AH285" s="104"/>
      <c r="AI285" s="204"/>
      <c r="AJ285" s="116"/>
      <c r="AK285" s="116"/>
      <c r="AL285" s="157">
        <v>44351</v>
      </c>
      <c r="AM285" s="106">
        <v>47118</v>
      </c>
      <c r="AN285" s="107"/>
      <c r="AO285" s="107"/>
      <c r="AP285" s="107"/>
      <c r="AQ285" s="365"/>
      <c r="AR285" s="205"/>
      <c r="AS285" s="205"/>
      <c r="AT285" s="205"/>
      <c r="AU285" s="205"/>
      <c r="AV285" s="205"/>
      <c r="AW285" s="205"/>
      <c r="AX285" s="205"/>
      <c r="AY285" s="205"/>
      <c r="AZ285" s="205"/>
      <c r="BA285" s="212"/>
      <c r="BB285" s="116"/>
      <c r="BC285" s="116"/>
      <c r="BD285" s="274" t="s">
        <v>1389</v>
      </c>
      <c r="BE285" s="206">
        <v>48213</v>
      </c>
      <c r="BF285" s="207"/>
      <c r="BG285" s="207"/>
      <c r="BH285" s="207"/>
      <c r="BI285" s="212"/>
      <c r="BJ285" s="272"/>
    </row>
    <row r="286" spans="1:62" s="24" customFormat="1" ht="20.100000000000001" customHeight="1">
      <c r="A286" s="147">
        <v>280</v>
      </c>
      <c r="B286" s="149">
        <v>17</v>
      </c>
      <c r="C286" s="99" t="s">
        <v>190</v>
      </c>
      <c r="D286" s="275" t="s">
        <v>662</v>
      </c>
      <c r="E286" s="113" t="s">
        <v>762</v>
      </c>
      <c r="F286" s="212" t="s">
        <v>1492</v>
      </c>
      <c r="G286" s="212" t="s">
        <v>1493</v>
      </c>
      <c r="H286" s="124">
        <v>53185</v>
      </c>
      <c r="I286" s="116" t="s">
        <v>1494</v>
      </c>
      <c r="J286" s="121">
        <v>172</v>
      </c>
      <c r="K286" s="124">
        <f t="shared" si="38"/>
        <v>0</v>
      </c>
      <c r="L286" s="121"/>
      <c r="M286" s="121"/>
      <c r="N286" s="121"/>
      <c r="O286" s="121"/>
      <c r="P286" s="121"/>
      <c r="Q286" s="203"/>
      <c r="R286" s="203"/>
      <c r="S286" s="203"/>
      <c r="T286" s="203"/>
      <c r="U286" s="121"/>
      <c r="V286" s="121"/>
      <c r="W286" s="121"/>
      <c r="X286" s="121"/>
      <c r="Y286" s="121"/>
      <c r="Z286" s="121"/>
      <c r="AA286" s="124"/>
      <c r="AB286" s="121"/>
      <c r="AC286" s="121"/>
      <c r="AD286" s="121"/>
      <c r="AE286" s="102"/>
      <c r="AF286" s="102"/>
      <c r="AG286" s="104"/>
      <c r="AH286" s="104"/>
      <c r="AI286" s="204"/>
      <c r="AJ286" s="116"/>
      <c r="AK286" s="116"/>
      <c r="AL286" s="157">
        <v>44351</v>
      </c>
      <c r="AM286" s="106">
        <v>46752</v>
      </c>
      <c r="AN286" s="107"/>
      <c r="AO286" s="107"/>
      <c r="AP286" s="107"/>
      <c r="AQ286" s="365"/>
      <c r="AR286" s="205"/>
      <c r="AS286" s="205"/>
      <c r="AT286" s="205"/>
      <c r="AU286" s="205"/>
      <c r="AV286" s="205"/>
      <c r="AW286" s="205"/>
      <c r="AX286" s="205"/>
      <c r="AY286" s="205"/>
      <c r="AZ286" s="205"/>
      <c r="BA286" s="212"/>
      <c r="BB286" s="116"/>
      <c r="BC286" s="116"/>
      <c r="BD286" s="274" t="s">
        <v>1389</v>
      </c>
      <c r="BE286" s="206">
        <v>47848</v>
      </c>
      <c r="BF286" s="207"/>
      <c r="BG286" s="207"/>
      <c r="BH286" s="207"/>
      <c r="BI286" s="212"/>
      <c r="BJ286" s="272"/>
    </row>
    <row r="287" spans="1:62" s="24" customFormat="1" ht="20.100000000000001" customHeight="1">
      <c r="A287" s="147">
        <v>281</v>
      </c>
      <c r="B287" s="149">
        <v>18</v>
      </c>
      <c r="C287" s="99" t="s">
        <v>190</v>
      </c>
      <c r="D287" s="275" t="s">
        <v>662</v>
      </c>
      <c r="E287" s="113" t="s">
        <v>762</v>
      </c>
      <c r="F287" s="212" t="s">
        <v>1495</v>
      </c>
      <c r="G287" s="212" t="s">
        <v>1496</v>
      </c>
      <c r="H287" s="124">
        <v>40968</v>
      </c>
      <c r="I287" s="116" t="s">
        <v>1497</v>
      </c>
      <c r="J287" s="121">
        <v>196</v>
      </c>
      <c r="K287" s="124">
        <f t="shared" si="38"/>
        <v>0</v>
      </c>
      <c r="L287" s="121"/>
      <c r="M287" s="121"/>
      <c r="N287" s="121"/>
      <c r="O287" s="121"/>
      <c r="P287" s="121"/>
      <c r="Q287" s="203"/>
      <c r="R287" s="203"/>
      <c r="S287" s="203"/>
      <c r="T287" s="203"/>
      <c r="U287" s="121"/>
      <c r="V287" s="121"/>
      <c r="W287" s="121"/>
      <c r="X287" s="121"/>
      <c r="Y287" s="121"/>
      <c r="Z287" s="121"/>
      <c r="AA287" s="124"/>
      <c r="AB287" s="121"/>
      <c r="AC287" s="121"/>
      <c r="AD287" s="121"/>
      <c r="AE287" s="102"/>
      <c r="AF287" s="102"/>
      <c r="AG287" s="104"/>
      <c r="AH287" s="104"/>
      <c r="AI287" s="204"/>
      <c r="AJ287" s="116"/>
      <c r="AK287" s="116"/>
      <c r="AL287" s="157">
        <v>44351</v>
      </c>
      <c r="AM287" s="106">
        <v>45291</v>
      </c>
      <c r="AN287" s="107"/>
      <c r="AO287" s="107"/>
      <c r="AP287" s="107"/>
      <c r="AQ287" s="365"/>
      <c r="AR287" s="205"/>
      <c r="AS287" s="205"/>
      <c r="AT287" s="205"/>
      <c r="AU287" s="205"/>
      <c r="AV287" s="205"/>
      <c r="AW287" s="205"/>
      <c r="AX287" s="205"/>
      <c r="AY287" s="205"/>
      <c r="AZ287" s="205"/>
      <c r="BA287" s="212"/>
      <c r="BB287" s="116"/>
      <c r="BC287" s="116"/>
      <c r="BD287" s="274" t="s">
        <v>1389</v>
      </c>
      <c r="BE287" s="206">
        <v>46387</v>
      </c>
      <c r="BF287" s="207"/>
      <c r="BG287" s="207"/>
      <c r="BH287" s="207"/>
      <c r="BI287" s="212"/>
      <c r="BJ287" s="272"/>
    </row>
    <row r="288" spans="1:62" s="24" customFormat="1" ht="20.100000000000001" customHeight="1">
      <c r="A288" s="147">
        <v>282</v>
      </c>
      <c r="B288" s="149">
        <v>19</v>
      </c>
      <c r="C288" s="99" t="s">
        <v>190</v>
      </c>
      <c r="D288" s="275" t="s">
        <v>662</v>
      </c>
      <c r="E288" s="113" t="s">
        <v>762</v>
      </c>
      <c r="F288" s="212" t="s">
        <v>1498</v>
      </c>
      <c r="G288" s="212" t="s">
        <v>1499</v>
      </c>
      <c r="H288" s="124">
        <v>55457</v>
      </c>
      <c r="I288" s="116" t="s">
        <v>1500</v>
      </c>
      <c r="J288" s="121">
        <v>178</v>
      </c>
      <c r="K288" s="124">
        <f t="shared" si="38"/>
        <v>0</v>
      </c>
      <c r="L288" s="121"/>
      <c r="M288" s="121"/>
      <c r="N288" s="121"/>
      <c r="O288" s="121"/>
      <c r="P288" s="121"/>
      <c r="Q288" s="203"/>
      <c r="R288" s="203"/>
      <c r="S288" s="203"/>
      <c r="T288" s="203"/>
      <c r="U288" s="121"/>
      <c r="V288" s="121"/>
      <c r="W288" s="121"/>
      <c r="X288" s="121"/>
      <c r="Y288" s="121"/>
      <c r="Z288" s="121"/>
      <c r="AA288" s="124"/>
      <c r="AB288" s="121"/>
      <c r="AC288" s="121"/>
      <c r="AD288" s="121"/>
      <c r="AE288" s="102"/>
      <c r="AF288" s="102"/>
      <c r="AG288" s="104"/>
      <c r="AH288" s="104"/>
      <c r="AI288" s="204"/>
      <c r="AJ288" s="116"/>
      <c r="AK288" s="116"/>
      <c r="AL288" s="157">
        <v>44351</v>
      </c>
      <c r="AM288" s="106">
        <v>45291</v>
      </c>
      <c r="AN288" s="107"/>
      <c r="AO288" s="107"/>
      <c r="AP288" s="107"/>
      <c r="AQ288" s="365"/>
      <c r="AR288" s="205"/>
      <c r="AS288" s="205"/>
      <c r="AT288" s="205"/>
      <c r="AU288" s="205"/>
      <c r="AV288" s="205"/>
      <c r="AW288" s="205"/>
      <c r="AX288" s="205"/>
      <c r="AY288" s="205"/>
      <c r="AZ288" s="205"/>
      <c r="BA288" s="212"/>
      <c r="BB288" s="116"/>
      <c r="BC288" s="116"/>
      <c r="BD288" s="274" t="s">
        <v>1389</v>
      </c>
      <c r="BE288" s="206">
        <v>46387</v>
      </c>
      <c r="BF288" s="207"/>
      <c r="BG288" s="207"/>
      <c r="BH288" s="207"/>
      <c r="BI288" s="212"/>
      <c r="BJ288" s="272"/>
    </row>
    <row r="289" spans="1:62" s="24" customFormat="1" ht="20.100000000000001" customHeight="1">
      <c r="A289" s="147">
        <v>283</v>
      </c>
      <c r="B289" s="149">
        <v>20</v>
      </c>
      <c r="C289" s="99" t="s">
        <v>190</v>
      </c>
      <c r="D289" s="275" t="s">
        <v>662</v>
      </c>
      <c r="E289" s="113" t="s">
        <v>762</v>
      </c>
      <c r="F289" s="212" t="s">
        <v>1501</v>
      </c>
      <c r="G289" s="212" t="s">
        <v>1502</v>
      </c>
      <c r="H289" s="124">
        <v>64789</v>
      </c>
      <c r="I289" s="116" t="s">
        <v>1503</v>
      </c>
      <c r="J289" s="121">
        <v>215</v>
      </c>
      <c r="K289" s="124">
        <f t="shared" si="38"/>
        <v>0</v>
      </c>
      <c r="L289" s="121"/>
      <c r="M289" s="121"/>
      <c r="N289" s="121"/>
      <c r="O289" s="121"/>
      <c r="P289" s="121"/>
      <c r="Q289" s="203"/>
      <c r="R289" s="203"/>
      <c r="S289" s="203"/>
      <c r="T289" s="203"/>
      <c r="U289" s="121"/>
      <c r="V289" s="121"/>
      <c r="W289" s="121"/>
      <c r="X289" s="121"/>
      <c r="Y289" s="121"/>
      <c r="Z289" s="121"/>
      <c r="AA289" s="124"/>
      <c r="AB289" s="121"/>
      <c r="AC289" s="121"/>
      <c r="AD289" s="121"/>
      <c r="AE289" s="102"/>
      <c r="AF289" s="102"/>
      <c r="AG289" s="104"/>
      <c r="AH289" s="104"/>
      <c r="AI289" s="204"/>
      <c r="AJ289" s="116"/>
      <c r="AK289" s="116"/>
      <c r="AL289" s="157">
        <v>44351</v>
      </c>
      <c r="AM289" s="106">
        <v>45291</v>
      </c>
      <c r="AN289" s="107"/>
      <c r="AO289" s="107"/>
      <c r="AP289" s="107"/>
      <c r="AQ289" s="36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12"/>
      <c r="BB289" s="116"/>
      <c r="BC289" s="116"/>
      <c r="BD289" s="274" t="s">
        <v>1389</v>
      </c>
      <c r="BE289" s="206">
        <v>46387</v>
      </c>
      <c r="BF289" s="207"/>
      <c r="BG289" s="207"/>
      <c r="BH289" s="207"/>
      <c r="BI289" s="212"/>
      <c r="BJ289" s="272"/>
    </row>
    <row r="290" spans="1:62" s="24" customFormat="1" ht="20.100000000000001" customHeight="1">
      <c r="A290" s="147">
        <v>284</v>
      </c>
      <c r="B290" s="149">
        <v>21</v>
      </c>
      <c r="C290" s="99" t="s">
        <v>190</v>
      </c>
      <c r="D290" s="275" t="s">
        <v>662</v>
      </c>
      <c r="E290" s="113" t="s">
        <v>762</v>
      </c>
      <c r="F290" s="212" t="s">
        <v>1504</v>
      </c>
      <c r="G290" s="212" t="s">
        <v>1505</v>
      </c>
      <c r="H290" s="124">
        <v>67895</v>
      </c>
      <c r="I290" s="116" t="s">
        <v>1506</v>
      </c>
      <c r="J290" s="121">
        <v>202</v>
      </c>
      <c r="K290" s="124">
        <f t="shared" si="38"/>
        <v>0</v>
      </c>
      <c r="L290" s="121"/>
      <c r="M290" s="121"/>
      <c r="N290" s="121"/>
      <c r="O290" s="121"/>
      <c r="P290" s="121"/>
      <c r="Q290" s="203"/>
      <c r="R290" s="203"/>
      <c r="S290" s="203"/>
      <c r="T290" s="203"/>
      <c r="U290" s="121"/>
      <c r="V290" s="121"/>
      <c r="W290" s="121"/>
      <c r="X290" s="121"/>
      <c r="Y290" s="121"/>
      <c r="Z290" s="121"/>
      <c r="AA290" s="124"/>
      <c r="AB290" s="121"/>
      <c r="AC290" s="121"/>
      <c r="AD290" s="121"/>
      <c r="AE290" s="102"/>
      <c r="AF290" s="102"/>
      <c r="AG290" s="104"/>
      <c r="AH290" s="104"/>
      <c r="AI290" s="204"/>
      <c r="AJ290" s="116"/>
      <c r="AK290" s="116"/>
      <c r="AL290" s="157">
        <v>44351</v>
      </c>
      <c r="AM290" s="106">
        <v>47118</v>
      </c>
      <c r="AN290" s="107"/>
      <c r="AO290" s="107"/>
      <c r="AP290" s="107"/>
      <c r="AQ290" s="365"/>
      <c r="AR290" s="205"/>
      <c r="AS290" s="205"/>
      <c r="AT290" s="205"/>
      <c r="AU290" s="205"/>
      <c r="AV290" s="205"/>
      <c r="AW290" s="205"/>
      <c r="AX290" s="205"/>
      <c r="AY290" s="205"/>
      <c r="AZ290" s="205"/>
      <c r="BA290" s="212"/>
      <c r="BB290" s="116"/>
      <c r="BC290" s="116"/>
      <c r="BD290" s="274" t="s">
        <v>1389</v>
      </c>
      <c r="BE290" s="206">
        <v>48213</v>
      </c>
      <c r="BF290" s="207"/>
      <c r="BG290" s="207"/>
      <c r="BH290" s="207"/>
      <c r="BI290" s="212"/>
      <c r="BJ290" s="272"/>
    </row>
    <row r="291" spans="1:62" s="24" customFormat="1" ht="20.100000000000001" customHeight="1">
      <c r="A291" s="147">
        <v>285</v>
      </c>
      <c r="B291" s="149">
        <v>22</v>
      </c>
      <c r="C291" s="99" t="s">
        <v>190</v>
      </c>
      <c r="D291" s="275" t="s">
        <v>662</v>
      </c>
      <c r="E291" s="113" t="s">
        <v>762</v>
      </c>
      <c r="F291" s="212" t="s">
        <v>1507</v>
      </c>
      <c r="G291" s="212" t="s">
        <v>1508</v>
      </c>
      <c r="H291" s="124">
        <v>61461</v>
      </c>
      <c r="I291" s="116" t="s">
        <v>1509</v>
      </c>
      <c r="J291" s="121">
        <v>171</v>
      </c>
      <c r="K291" s="124">
        <f t="shared" si="38"/>
        <v>0</v>
      </c>
      <c r="L291" s="121"/>
      <c r="M291" s="121"/>
      <c r="N291" s="121"/>
      <c r="O291" s="121"/>
      <c r="P291" s="121"/>
      <c r="Q291" s="203"/>
      <c r="R291" s="203"/>
      <c r="S291" s="203"/>
      <c r="T291" s="203"/>
      <c r="U291" s="121"/>
      <c r="V291" s="121"/>
      <c r="W291" s="121"/>
      <c r="X291" s="121"/>
      <c r="Y291" s="121"/>
      <c r="Z291" s="121"/>
      <c r="AA291" s="124"/>
      <c r="AB291" s="121"/>
      <c r="AC291" s="121"/>
      <c r="AD291" s="121"/>
      <c r="AE291" s="102"/>
      <c r="AF291" s="102"/>
      <c r="AG291" s="104"/>
      <c r="AH291" s="104"/>
      <c r="AI291" s="204"/>
      <c r="AJ291" s="116"/>
      <c r="AK291" s="116"/>
      <c r="AL291" s="157">
        <v>44351</v>
      </c>
      <c r="AM291" s="106">
        <v>47118</v>
      </c>
      <c r="AN291" s="107"/>
      <c r="AO291" s="107"/>
      <c r="AP291" s="107"/>
      <c r="AQ291" s="365"/>
      <c r="AR291" s="205"/>
      <c r="AS291" s="205"/>
      <c r="AT291" s="205"/>
      <c r="AU291" s="205"/>
      <c r="AV291" s="205"/>
      <c r="AW291" s="205"/>
      <c r="AX291" s="205"/>
      <c r="AY291" s="205"/>
      <c r="AZ291" s="205"/>
      <c r="BA291" s="212"/>
      <c r="BB291" s="116"/>
      <c r="BC291" s="116"/>
      <c r="BD291" s="274" t="s">
        <v>1389</v>
      </c>
      <c r="BE291" s="206">
        <v>48213</v>
      </c>
      <c r="BF291" s="207"/>
      <c r="BG291" s="207"/>
      <c r="BH291" s="207"/>
      <c r="BI291" s="212"/>
      <c r="BJ291" s="272"/>
    </row>
    <row r="292" spans="1:62" s="24" customFormat="1" ht="20.100000000000001" customHeight="1">
      <c r="A292" s="147">
        <v>286</v>
      </c>
      <c r="B292" s="149">
        <v>23</v>
      </c>
      <c r="C292" s="99" t="s">
        <v>190</v>
      </c>
      <c r="D292" s="275" t="s">
        <v>662</v>
      </c>
      <c r="E292" s="113" t="s">
        <v>762</v>
      </c>
      <c r="F292" s="212" t="s">
        <v>1510</v>
      </c>
      <c r="G292" s="212" t="s">
        <v>1511</v>
      </c>
      <c r="H292" s="124">
        <v>50582</v>
      </c>
      <c r="I292" s="116" t="s">
        <v>1512</v>
      </c>
      <c r="J292" s="121">
        <v>139</v>
      </c>
      <c r="K292" s="124">
        <f t="shared" si="38"/>
        <v>0</v>
      </c>
      <c r="L292" s="121"/>
      <c r="M292" s="121"/>
      <c r="N292" s="121"/>
      <c r="O292" s="121"/>
      <c r="P292" s="121"/>
      <c r="Q292" s="203"/>
      <c r="R292" s="203"/>
      <c r="S292" s="203"/>
      <c r="T292" s="203"/>
      <c r="U292" s="121"/>
      <c r="V292" s="121"/>
      <c r="W292" s="121"/>
      <c r="X292" s="121"/>
      <c r="Y292" s="121"/>
      <c r="Z292" s="121"/>
      <c r="AA292" s="124"/>
      <c r="AB292" s="121"/>
      <c r="AC292" s="121"/>
      <c r="AD292" s="121"/>
      <c r="AE292" s="102"/>
      <c r="AF292" s="102"/>
      <c r="AG292" s="104"/>
      <c r="AH292" s="104"/>
      <c r="AI292" s="204"/>
      <c r="AJ292" s="116"/>
      <c r="AK292" s="116"/>
      <c r="AL292" s="157">
        <v>44351</v>
      </c>
      <c r="AM292" s="106">
        <v>46752</v>
      </c>
      <c r="AN292" s="107"/>
      <c r="AO292" s="107"/>
      <c r="AP292" s="107"/>
      <c r="AQ292" s="365"/>
      <c r="AR292" s="205"/>
      <c r="AS292" s="205"/>
      <c r="AT292" s="205"/>
      <c r="AU292" s="205"/>
      <c r="AV292" s="205"/>
      <c r="AW292" s="205"/>
      <c r="AX292" s="205"/>
      <c r="AY292" s="205"/>
      <c r="AZ292" s="205"/>
      <c r="BA292" s="212"/>
      <c r="BB292" s="116"/>
      <c r="BC292" s="116"/>
      <c r="BD292" s="274" t="s">
        <v>1389</v>
      </c>
      <c r="BE292" s="206">
        <v>47848</v>
      </c>
      <c r="BF292" s="207"/>
      <c r="BG292" s="207"/>
      <c r="BH292" s="207"/>
      <c r="BI292" s="212"/>
      <c r="BJ292" s="272"/>
    </row>
    <row r="293" spans="1:62" s="24" customFormat="1" ht="20.100000000000001" customHeight="1">
      <c r="A293" s="147">
        <v>287</v>
      </c>
      <c r="B293" s="149">
        <v>24</v>
      </c>
      <c r="C293" s="99" t="s">
        <v>190</v>
      </c>
      <c r="D293" s="210" t="s">
        <v>337</v>
      </c>
      <c r="E293" s="113" t="s">
        <v>26</v>
      </c>
      <c r="F293" s="212" t="s">
        <v>1316</v>
      </c>
      <c r="G293" s="113" t="s">
        <v>1317</v>
      </c>
      <c r="H293" s="121">
        <v>75646</v>
      </c>
      <c r="I293" s="116" t="s">
        <v>1318</v>
      </c>
      <c r="J293" s="121">
        <v>33</v>
      </c>
      <c r="K293" s="124">
        <f t="shared" si="38"/>
        <v>1374</v>
      </c>
      <c r="L293" s="121">
        <v>784</v>
      </c>
      <c r="M293" s="121">
        <v>590</v>
      </c>
      <c r="N293" s="121"/>
      <c r="O293" s="121"/>
      <c r="P293" s="121"/>
      <c r="Q293" s="203">
        <f>SUM(R293:T293)</f>
        <v>1918</v>
      </c>
      <c r="R293" s="203">
        <v>1241</v>
      </c>
      <c r="S293" s="203">
        <v>677</v>
      </c>
      <c r="T293" s="203"/>
      <c r="U293" s="121">
        <v>1918</v>
      </c>
      <c r="V293" s="121"/>
      <c r="W293" s="121">
        <v>665</v>
      </c>
      <c r="X293" s="121">
        <v>1177</v>
      </c>
      <c r="Y293" s="121">
        <v>68</v>
      </c>
      <c r="Z293" s="121">
        <v>8</v>
      </c>
      <c r="AA293" s="124"/>
      <c r="AB293" s="121"/>
      <c r="AC293" s="121"/>
      <c r="AD293" s="121"/>
      <c r="AE293" s="102">
        <v>1.02</v>
      </c>
      <c r="AF293" s="102">
        <v>2.99</v>
      </c>
      <c r="AG293" s="104">
        <v>1295</v>
      </c>
      <c r="AH293" s="104">
        <v>1241</v>
      </c>
      <c r="AI293" s="204" t="s">
        <v>332</v>
      </c>
      <c r="AJ293" s="116">
        <v>2015</v>
      </c>
      <c r="AK293" s="116">
        <v>2025</v>
      </c>
      <c r="AL293" s="106" t="s">
        <v>500</v>
      </c>
      <c r="AM293" s="106" t="s">
        <v>500</v>
      </c>
      <c r="AN293" s="107">
        <v>42968</v>
      </c>
      <c r="AO293" s="107">
        <v>42968</v>
      </c>
      <c r="AP293" s="107"/>
      <c r="AQ293" s="365">
        <v>43032</v>
      </c>
      <c r="AR293" s="205"/>
      <c r="AS293" s="205">
        <v>42599</v>
      </c>
      <c r="AT293" s="205">
        <v>43180</v>
      </c>
      <c r="AU293" s="205"/>
      <c r="AV293" s="205"/>
      <c r="AW293" s="205"/>
      <c r="AX293" s="205"/>
      <c r="AY293" s="205"/>
      <c r="AZ293" s="205"/>
      <c r="BA293" s="212" t="s">
        <v>975</v>
      </c>
      <c r="BB293" s="116"/>
      <c r="BC293" s="116"/>
      <c r="BD293" s="274" t="str">
        <f t="shared" ref="BD293:BD311" si="42">DATEDIF(MAX(AL293,AO293,AQ293,AT293:AW293,AY293:AZ293),$BF$2,"y")&amp;"년 "&amp;DATEDIF(MAX(AL293,AO293,AQ293,AT293:AW293,AY293:AZ293),$BF$2,"ym")&amp;"월"</f>
        <v>3년 3월</v>
      </c>
      <c r="BE293" s="206">
        <f>IF(AN293&lt;DATE(2012,2,1),"제외",AT293+(365*3))</f>
        <v>44275</v>
      </c>
      <c r="BF293" s="207" t="str">
        <f>IF(ISNUMBER(#REF!),IF(#REF!&lt;#REF!,1,""),"")</f>
        <v/>
      </c>
      <c r="BG293" s="207" t="str">
        <f>IF(ISNUMBER(#REF!),IF(#REF!&gt;#REF!,1,""),"")</f>
        <v/>
      </c>
      <c r="BH293" s="207">
        <f>IF(ISNUMBER(#REF!),"",1)</f>
        <v>1</v>
      </c>
      <c r="BI293" s="212" t="s">
        <v>1319</v>
      </c>
      <c r="BJ293" s="272"/>
    </row>
    <row r="294" spans="1:62" s="24" customFormat="1" ht="20.100000000000001" customHeight="1">
      <c r="A294" s="147">
        <v>288</v>
      </c>
      <c r="B294" s="149">
        <v>25</v>
      </c>
      <c r="C294" s="99" t="s">
        <v>190</v>
      </c>
      <c r="D294" s="261" t="s">
        <v>615</v>
      </c>
      <c r="E294" s="113" t="s">
        <v>27</v>
      </c>
      <c r="F294" s="212" t="s">
        <v>220</v>
      </c>
      <c r="G294" s="113" t="s">
        <v>221</v>
      </c>
      <c r="H294" s="123">
        <v>67746</v>
      </c>
      <c r="I294" s="113" t="s">
        <v>222</v>
      </c>
      <c r="J294" s="122">
        <v>146</v>
      </c>
      <c r="K294" s="124">
        <f t="shared" si="38"/>
        <v>453</v>
      </c>
      <c r="L294" s="122">
        <v>453</v>
      </c>
      <c r="M294" s="122"/>
      <c r="N294" s="122"/>
      <c r="O294" s="122"/>
      <c r="P294" s="122"/>
      <c r="Q294" s="203">
        <f>SUM(R294:T294)</f>
        <v>1573</v>
      </c>
      <c r="R294" s="273">
        <v>263</v>
      </c>
      <c r="S294" s="273"/>
      <c r="T294" s="273">
        <v>1310</v>
      </c>
      <c r="U294" s="121">
        <v>263</v>
      </c>
      <c r="V294" s="122"/>
      <c r="W294" s="122">
        <v>132</v>
      </c>
      <c r="X294" s="122">
        <v>131</v>
      </c>
      <c r="Y294" s="122"/>
      <c r="Z294" s="122"/>
      <c r="AA294" s="213">
        <v>1310</v>
      </c>
      <c r="AB294" s="122">
        <v>80</v>
      </c>
      <c r="AC294" s="122">
        <v>1051</v>
      </c>
      <c r="AD294" s="122">
        <v>179</v>
      </c>
      <c r="AE294" s="102">
        <v>0.47</v>
      </c>
      <c r="AF294" s="102">
        <v>3</v>
      </c>
      <c r="AG294" s="119">
        <v>434</v>
      </c>
      <c r="AH294" s="119">
        <v>248</v>
      </c>
      <c r="AI294" s="113" t="s">
        <v>332</v>
      </c>
      <c r="AJ294" s="113">
        <v>2008</v>
      </c>
      <c r="AK294" s="113">
        <v>2025</v>
      </c>
      <c r="AL294" s="111" t="s">
        <v>500</v>
      </c>
      <c r="AM294" s="111"/>
      <c r="AN294" s="111"/>
      <c r="AO294" s="111">
        <v>39581</v>
      </c>
      <c r="AP294" s="111"/>
      <c r="AQ294" s="386">
        <v>39617</v>
      </c>
      <c r="AR294" s="386"/>
      <c r="AS294" s="386"/>
      <c r="AT294" s="386">
        <v>39742</v>
      </c>
      <c r="AU294" s="386">
        <v>40378</v>
      </c>
      <c r="AV294" s="389" t="s">
        <v>1320</v>
      </c>
      <c r="AW294" s="386"/>
      <c r="AX294" s="386"/>
      <c r="AY294" s="386"/>
      <c r="AZ294" s="386"/>
      <c r="BA294" s="450" t="s">
        <v>945</v>
      </c>
      <c r="BB294" s="119"/>
      <c r="BC294" s="119"/>
      <c r="BD294" s="274" t="str">
        <f t="shared" si="42"/>
        <v>10년 11월</v>
      </c>
      <c r="BE294" s="206" t="s">
        <v>794</v>
      </c>
      <c r="BF294" s="207" t="str">
        <f>IF(ISNUMBER(#REF!),IF(#REF!&lt;#REF!,1,""),"")</f>
        <v/>
      </c>
      <c r="BG294" s="207" t="str">
        <f>IF(ISNUMBER(#REF!),IF(#REF!&gt;#REF!,1,""),"")</f>
        <v/>
      </c>
      <c r="BH294" s="207">
        <f>IF(ISNUMBER(#REF!),"",1)</f>
        <v>1</v>
      </c>
      <c r="BI294" s="212" t="s">
        <v>1321</v>
      </c>
      <c r="BJ294" s="272"/>
    </row>
    <row r="295" spans="1:62" s="24" customFormat="1" ht="20.100000000000001" customHeight="1">
      <c r="A295" s="147">
        <v>289</v>
      </c>
      <c r="B295" s="149">
        <v>26</v>
      </c>
      <c r="C295" s="99" t="s">
        <v>190</v>
      </c>
      <c r="D295" s="261" t="s">
        <v>615</v>
      </c>
      <c r="E295" s="284" t="s">
        <v>26</v>
      </c>
      <c r="F295" s="284" t="s">
        <v>191</v>
      </c>
      <c r="G295" s="284" t="s">
        <v>1322</v>
      </c>
      <c r="H295" s="285">
        <v>56888</v>
      </c>
      <c r="I295" s="387">
        <v>1986</v>
      </c>
      <c r="J295" s="285">
        <v>25</v>
      </c>
      <c r="K295" s="285">
        <f t="shared" si="38"/>
        <v>420</v>
      </c>
      <c r="L295" s="285"/>
      <c r="M295" s="285">
        <v>420</v>
      </c>
      <c r="N295" s="285"/>
      <c r="O295" s="285"/>
      <c r="P295" s="285"/>
      <c r="Q295" s="203">
        <f>SUM(R295:T295)</f>
        <v>1107</v>
      </c>
      <c r="R295" s="203">
        <v>406</v>
      </c>
      <c r="S295" s="203">
        <v>701</v>
      </c>
      <c r="T295" s="203"/>
      <c r="U295" s="285">
        <f>SUM(V295:Z295)</f>
        <v>1107</v>
      </c>
      <c r="V295" s="285"/>
      <c r="W295" s="285">
        <v>254</v>
      </c>
      <c r="X295" s="285">
        <v>853</v>
      </c>
      <c r="Y295" s="285"/>
      <c r="Z295" s="285"/>
      <c r="AA295" s="285"/>
      <c r="AB295" s="285"/>
      <c r="AC295" s="285"/>
      <c r="AD295" s="285"/>
      <c r="AE295" s="388">
        <v>0.49099999999999999</v>
      </c>
      <c r="AF295" s="388">
        <v>2.2772000000000001</v>
      </c>
      <c r="AG295" s="130">
        <v>421</v>
      </c>
      <c r="AH295" s="130">
        <v>399</v>
      </c>
      <c r="AI295" s="387" t="s">
        <v>332</v>
      </c>
      <c r="AJ295" s="387">
        <v>2012</v>
      </c>
      <c r="AK295" s="387"/>
      <c r="AL295" s="118" t="s">
        <v>500</v>
      </c>
      <c r="AM295" s="118" t="s">
        <v>500</v>
      </c>
      <c r="AN295" s="118">
        <v>40743</v>
      </c>
      <c r="AO295" s="129">
        <v>41013</v>
      </c>
      <c r="AP295" s="129">
        <v>42038</v>
      </c>
      <c r="AQ295" s="129">
        <v>41099</v>
      </c>
      <c r="AR295" s="129">
        <v>40135</v>
      </c>
      <c r="AS295" s="129">
        <v>40437</v>
      </c>
      <c r="AT295" s="129">
        <v>41396</v>
      </c>
      <c r="AU295" s="129">
        <v>43284</v>
      </c>
      <c r="AV295" s="129">
        <v>43868</v>
      </c>
      <c r="AW295" s="129"/>
      <c r="AX295" s="129"/>
      <c r="AY295" s="129"/>
      <c r="AZ295" s="129"/>
      <c r="BA295" s="451" t="s">
        <v>1530</v>
      </c>
      <c r="BB295" s="387"/>
      <c r="BC295" s="387"/>
      <c r="BD295" s="274" t="str">
        <f t="shared" si="42"/>
        <v>1년 4월</v>
      </c>
      <c r="BE295" s="206" t="str">
        <f>IF(AN295&lt;DATE(2012,2,1),"제외",AT295+(365*3))</f>
        <v>제외</v>
      </c>
      <c r="BF295" s="207" t="str">
        <f>IF(ISNUMBER(#REF!),IF(#REF!&lt;#REF!,1,""),"")</f>
        <v/>
      </c>
      <c r="BG295" s="207" t="str">
        <f>IF(ISNUMBER(#REF!),IF(#REF!&gt;#REF!,1,""),"")</f>
        <v/>
      </c>
      <c r="BH295" s="207">
        <f>IF(ISNUMBER(#REF!),"",1)</f>
        <v>1</v>
      </c>
      <c r="BI295" s="284" t="s">
        <v>1319</v>
      </c>
      <c r="BJ295" s="452"/>
    </row>
    <row r="296" spans="1:62" s="24" customFormat="1" ht="20.100000000000001" customHeight="1">
      <c r="A296" s="147">
        <v>290</v>
      </c>
      <c r="B296" s="149">
        <v>27</v>
      </c>
      <c r="C296" s="99" t="s">
        <v>190</v>
      </c>
      <c r="D296" s="261" t="s">
        <v>615</v>
      </c>
      <c r="E296" s="113" t="s">
        <v>26</v>
      </c>
      <c r="F296" s="212" t="s">
        <v>223</v>
      </c>
      <c r="G296" s="113" t="s">
        <v>1323</v>
      </c>
      <c r="H296" s="121">
        <v>15239</v>
      </c>
      <c r="I296" s="116">
        <v>1985</v>
      </c>
      <c r="J296" s="121">
        <v>10</v>
      </c>
      <c r="K296" s="124">
        <f t="shared" si="38"/>
        <v>156</v>
      </c>
      <c r="L296" s="121"/>
      <c r="M296" s="121">
        <v>156</v>
      </c>
      <c r="N296" s="121"/>
      <c r="O296" s="121"/>
      <c r="P296" s="121"/>
      <c r="Q296" s="203">
        <f>SUM(R296:T296)</f>
        <v>259</v>
      </c>
      <c r="R296" s="203">
        <v>116</v>
      </c>
      <c r="S296" s="203">
        <v>143</v>
      </c>
      <c r="T296" s="203"/>
      <c r="U296" s="121">
        <f>SUM(V296:Z296)</f>
        <v>259</v>
      </c>
      <c r="V296" s="121"/>
      <c r="W296" s="121"/>
      <c r="X296" s="121">
        <v>259</v>
      </c>
      <c r="Y296" s="121"/>
      <c r="Z296" s="121"/>
      <c r="AA296" s="124"/>
      <c r="AB296" s="121"/>
      <c r="AC296" s="121"/>
      <c r="AD296" s="121"/>
      <c r="AE296" s="102">
        <v>0.56999999999999995</v>
      </c>
      <c r="AF296" s="102">
        <v>2.2999999999999998</v>
      </c>
      <c r="AG296" s="104">
        <v>154</v>
      </c>
      <c r="AH296" s="104">
        <v>116</v>
      </c>
      <c r="AI296" s="204" t="s">
        <v>332</v>
      </c>
      <c r="AJ296" s="116">
        <v>2011</v>
      </c>
      <c r="AK296" s="116"/>
      <c r="AL296" s="106" t="s">
        <v>500</v>
      </c>
      <c r="AM296" s="106"/>
      <c r="AN296" s="106"/>
      <c r="AO296" s="107">
        <v>40472</v>
      </c>
      <c r="AP296" s="107"/>
      <c r="AQ296" s="205"/>
      <c r="AR296" s="205">
        <v>37761</v>
      </c>
      <c r="AS296" s="205">
        <v>37784</v>
      </c>
      <c r="AT296" s="205">
        <v>37798</v>
      </c>
      <c r="AU296" s="205">
        <v>40809</v>
      </c>
      <c r="AV296" s="205">
        <v>43801</v>
      </c>
      <c r="AW296" s="205"/>
      <c r="AX296" s="205"/>
      <c r="AY296" s="205"/>
      <c r="AZ296" s="205"/>
      <c r="BA296" s="212" t="s">
        <v>1324</v>
      </c>
      <c r="BB296" s="116"/>
      <c r="BC296" s="116"/>
      <c r="BD296" s="274" t="str">
        <f t="shared" si="42"/>
        <v>1년 6월</v>
      </c>
      <c r="BE296" s="206" t="s">
        <v>794</v>
      </c>
      <c r="BF296" s="207" t="str">
        <f>IF(ISNUMBER(#REF!),IF(#REF!&lt;#REF!,1,""),"")</f>
        <v/>
      </c>
      <c r="BG296" s="207" t="str">
        <f>IF(ISNUMBER(#REF!),IF(#REF!&gt;#REF!,1,""),"")</f>
        <v/>
      </c>
      <c r="BH296" s="207">
        <f>IF(ISNUMBER(#REF!),"",1)</f>
        <v>1</v>
      </c>
      <c r="BI296" s="212" t="s">
        <v>1319</v>
      </c>
      <c r="BJ296" s="272"/>
    </row>
    <row r="297" spans="1:62" s="24" customFormat="1" ht="20.100000000000001" customHeight="1">
      <c r="A297" s="147">
        <v>291</v>
      </c>
      <c r="B297" s="149">
        <v>28</v>
      </c>
      <c r="C297" s="99" t="s">
        <v>190</v>
      </c>
      <c r="D297" s="100" t="s">
        <v>339</v>
      </c>
      <c r="E297" s="113" t="s">
        <v>659</v>
      </c>
      <c r="F297" s="212" t="s">
        <v>1325</v>
      </c>
      <c r="G297" s="113" t="s">
        <v>1326</v>
      </c>
      <c r="H297" s="121">
        <v>63029</v>
      </c>
      <c r="I297" s="116"/>
      <c r="J297" s="121">
        <v>79</v>
      </c>
      <c r="K297" s="124"/>
      <c r="L297" s="121"/>
      <c r="M297" s="122"/>
      <c r="N297" s="121"/>
      <c r="O297" s="121"/>
      <c r="P297" s="121"/>
      <c r="Q297" s="203"/>
      <c r="R297" s="203"/>
      <c r="S297" s="203"/>
      <c r="T297" s="203"/>
      <c r="U297" s="121"/>
      <c r="V297" s="124" t="s">
        <v>874</v>
      </c>
      <c r="W297" s="122"/>
      <c r="X297" s="122"/>
      <c r="Y297" s="122"/>
      <c r="Z297" s="122"/>
      <c r="AA297" s="124"/>
      <c r="AB297" s="122"/>
      <c r="AC297" s="122"/>
      <c r="AD297" s="122"/>
      <c r="AE297" s="102"/>
      <c r="AF297" s="102">
        <v>1</v>
      </c>
      <c r="AG297" s="104"/>
      <c r="AH297" s="119"/>
      <c r="AI297" s="113" t="s">
        <v>891</v>
      </c>
      <c r="AJ297" s="116">
        <v>2014</v>
      </c>
      <c r="AK297" s="204">
        <v>2020</v>
      </c>
      <c r="AL297" s="111"/>
      <c r="AM297" s="111"/>
      <c r="AN297" s="111"/>
      <c r="AO297" s="107">
        <v>42254</v>
      </c>
      <c r="AP297" s="107"/>
      <c r="AQ297" s="208"/>
      <c r="AR297" s="386"/>
      <c r="AS297" s="386"/>
      <c r="AT297" s="208"/>
      <c r="AU297" s="205">
        <v>42429</v>
      </c>
      <c r="AV297" s="386"/>
      <c r="AW297" s="205">
        <v>42915</v>
      </c>
      <c r="AX297" s="386"/>
      <c r="AY297" s="365">
        <v>44196</v>
      </c>
      <c r="AZ297" s="386"/>
      <c r="BA297" s="212" t="s">
        <v>758</v>
      </c>
      <c r="BB297" s="102" t="s">
        <v>554</v>
      </c>
      <c r="BC297" s="102" t="s">
        <v>553</v>
      </c>
      <c r="BD297" s="274" t="str">
        <f t="shared" si="42"/>
        <v>0년 5월</v>
      </c>
      <c r="BE297" s="206" t="s">
        <v>794</v>
      </c>
      <c r="BF297" s="207" t="str">
        <f>IF(ISNUMBER(#REF!),IF(#REF!&lt;#REF!,1,""),"")</f>
        <v/>
      </c>
      <c r="BG297" s="207" t="str">
        <f>IF(ISNUMBER(#REF!),IF(#REF!&gt;#REF!,1,""),"")</f>
        <v/>
      </c>
      <c r="BH297" s="207">
        <f>IF(ISNUMBER(#REF!),"",1)</f>
        <v>1</v>
      </c>
      <c r="BI297" s="212" t="s">
        <v>1327</v>
      </c>
      <c r="BJ297" s="272"/>
    </row>
    <row r="298" spans="1:62" s="24" customFormat="1" ht="20.100000000000001" customHeight="1">
      <c r="A298" s="147">
        <v>292</v>
      </c>
      <c r="B298" s="149">
        <v>29</v>
      </c>
      <c r="C298" s="99" t="s">
        <v>190</v>
      </c>
      <c r="D298" s="100" t="s">
        <v>339</v>
      </c>
      <c r="E298" s="100" t="s">
        <v>26</v>
      </c>
      <c r="F298" s="114" t="s">
        <v>305</v>
      </c>
      <c r="G298" s="100" t="s">
        <v>936</v>
      </c>
      <c r="H298" s="121">
        <v>30157</v>
      </c>
      <c r="I298" s="110">
        <v>1985</v>
      </c>
      <c r="J298" s="121">
        <v>13</v>
      </c>
      <c r="K298" s="124">
        <f t="shared" ref="K298:K315" si="43">SUM(L298:P298)</f>
        <v>450</v>
      </c>
      <c r="L298" s="121"/>
      <c r="M298" s="121">
        <v>450</v>
      </c>
      <c r="N298" s="121"/>
      <c r="O298" s="121"/>
      <c r="P298" s="121"/>
      <c r="Q298" s="137">
        <f>SUM(R298:T298)</f>
        <v>553</v>
      </c>
      <c r="R298" s="137">
        <v>145</v>
      </c>
      <c r="S298" s="137">
        <v>408</v>
      </c>
      <c r="T298" s="137"/>
      <c r="U298" s="121">
        <f>SUM(V298:Z298)</f>
        <v>553</v>
      </c>
      <c r="V298" s="121"/>
      <c r="W298" s="121">
        <v>23</v>
      </c>
      <c r="X298" s="121">
        <v>296</v>
      </c>
      <c r="Y298" s="121">
        <v>234</v>
      </c>
      <c r="Z298" s="121"/>
      <c r="AA298" s="124"/>
      <c r="AB298" s="121"/>
      <c r="AC298" s="121"/>
      <c r="AD298" s="121"/>
      <c r="AE298" s="102">
        <v>0.8</v>
      </c>
      <c r="AF298" s="102">
        <v>2.2999999999999998</v>
      </c>
      <c r="AG298" s="104">
        <v>418</v>
      </c>
      <c r="AH298" s="104">
        <v>417</v>
      </c>
      <c r="AI298" s="101" t="s">
        <v>332</v>
      </c>
      <c r="AJ298" s="110">
        <v>2007</v>
      </c>
      <c r="AK298" s="110">
        <v>2009</v>
      </c>
      <c r="AL298" s="106" t="s">
        <v>500</v>
      </c>
      <c r="AM298" s="106"/>
      <c r="AN298" s="106"/>
      <c r="AO298" s="107">
        <v>38677</v>
      </c>
      <c r="AP298" s="107">
        <v>38733</v>
      </c>
      <c r="AQ298" s="129"/>
      <c r="AR298" s="129">
        <v>37686</v>
      </c>
      <c r="AS298" s="129">
        <v>37741</v>
      </c>
      <c r="AT298" s="129">
        <v>37772</v>
      </c>
      <c r="AU298" s="129">
        <v>38740</v>
      </c>
      <c r="AV298" s="129">
        <v>39017</v>
      </c>
      <c r="AW298" s="129">
        <v>39160</v>
      </c>
      <c r="AX298" s="129"/>
      <c r="AY298" s="129">
        <v>40570</v>
      </c>
      <c r="AZ298" s="129">
        <v>40777</v>
      </c>
      <c r="BA298" s="114" t="s">
        <v>758</v>
      </c>
      <c r="BB298" s="110"/>
      <c r="BC298" s="110"/>
      <c r="BD298" s="99" t="str">
        <f t="shared" si="42"/>
        <v>9년 10월</v>
      </c>
      <c r="BE298" s="115" t="s">
        <v>757</v>
      </c>
      <c r="BF298" s="109" t="str">
        <f>IF(ISNUMBER(#REF!),IF(#REF!&lt;#REF!,1,""),"")</f>
        <v/>
      </c>
      <c r="BG298" s="109" t="str">
        <f>IF(ISNUMBER(#REF!),IF(#REF!&gt;#REF!,1,""),"")</f>
        <v/>
      </c>
      <c r="BH298" s="109">
        <f>IF(ISNUMBER(#REF!),"",1)</f>
        <v>1</v>
      </c>
      <c r="BI298" s="114" t="s">
        <v>960</v>
      </c>
      <c r="BJ298" s="439"/>
    </row>
    <row r="299" spans="1:62" s="24" customFormat="1" ht="20.100000000000001" customHeight="1">
      <c r="A299" s="147">
        <v>293</v>
      </c>
      <c r="B299" s="149">
        <v>30</v>
      </c>
      <c r="C299" s="99" t="s">
        <v>190</v>
      </c>
      <c r="D299" s="100" t="s">
        <v>339</v>
      </c>
      <c r="E299" s="100" t="s">
        <v>26</v>
      </c>
      <c r="F299" s="100" t="s">
        <v>306</v>
      </c>
      <c r="G299" s="100" t="s">
        <v>937</v>
      </c>
      <c r="H299" s="121">
        <v>42325</v>
      </c>
      <c r="I299" s="110">
        <v>1987</v>
      </c>
      <c r="J299" s="121">
        <v>22</v>
      </c>
      <c r="K299" s="124">
        <f t="shared" si="43"/>
        <v>810</v>
      </c>
      <c r="L299" s="121"/>
      <c r="M299" s="121">
        <v>810</v>
      </c>
      <c r="N299" s="121"/>
      <c r="O299" s="121"/>
      <c r="P299" s="121"/>
      <c r="Q299" s="137">
        <f>SUM(R299:T299)</f>
        <v>903</v>
      </c>
      <c r="R299" s="137">
        <v>725</v>
      </c>
      <c r="S299" s="137">
        <v>178</v>
      </c>
      <c r="T299" s="137"/>
      <c r="U299" s="121">
        <f>SUM(V299:Z299)</f>
        <v>903</v>
      </c>
      <c r="V299" s="121"/>
      <c r="W299" s="121">
        <v>208</v>
      </c>
      <c r="X299" s="121">
        <v>466</v>
      </c>
      <c r="Y299" s="121">
        <v>229</v>
      </c>
      <c r="Z299" s="121"/>
      <c r="AA299" s="124"/>
      <c r="AB299" s="121"/>
      <c r="AC299" s="121"/>
      <c r="AD299" s="121"/>
      <c r="AE299" s="102">
        <v>1.04</v>
      </c>
      <c r="AF299" s="102">
        <v>2.15</v>
      </c>
      <c r="AG299" s="104">
        <v>799</v>
      </c>
      <c r="AH299" s="104">
        <v>799</v>
      </c>
      <c r="AI299" s="101" t="s">
        <v>332</v>
      </c>
      <c r="AJ299" s="110">
        <v>2007</v>
      </c>
      <c r="AK299" s="110">
        <v>2009</v>
      </c>
      <c r="AL299" s="106" t="s">
        <v>500</v>
      </c>
      <c r="AM299" s="106"/>
      <c r="AN299" s="106"/>
      <c r="AO299" s="107">
        <v>38677</v>
      </c>
      <c r="AP299" s="107">
        <v>38796</v>
      </c>
      <c r="AQ299" s="129">
        <v>37826</v>
      </c>
      <c r="AR299" s="129">
        <v>37739</v>
      </c>
      <c r="AS299" s="129">
        <v>37774</v>
      </c>
      <c r="AT299" s="129">
        <v>37979</v>
      </c>
      <c r="AU299" s="129">
        <v>38799</v>
      </c>
      <c r="AV299" s="129">
        <v>38988</v>
      </c>
      <c r="AW299" s="129">
        <v>39220</v>
      </c>
      <c r="AX299" s="129">
        <v>39227</v>
      </c>
      <c r="AY299" s="129">
        <v>40133</v>
      </c>
      <c r="AZ299" s="129">
        <v>40199</v>
      </c>
      <c r="BA299" s="114" t="s">
        <v>758</v>
      </c>
      <c r="BB299" s="110"/>
      <c r="BC299" s="110"/>
      <c r="BD299" s="99" t="str">
        <f t="shared" si="42"/>
        <v>11년 5월</v>
      </c>
      <c r="BE299" s="115" t="s">
        <v>757</v>
      </c>
      <c r="BF299" s="109" t="str">
        <f>IF(ISNUMBER(#REF!),IF(#REF!&lt;#REF!,1,""),"")</f>
        <v/>
      </c>
      <c r="BG299" s="109" t="str">
        <f>IF(ISNUMBER(#REF!),IF(#REF!&gt;#REF!,1,""),"")</f>
        <v/>
      </c>
      <c r="BH299" s="109">
        <f>IF(ISNUMBER(#REF!),"",1)</f>
        <v>1</v>
      </c>
      <c r="BI299" s="114" t="s">
        <v>960</v>
      </c>
      <c r="BJ299" s="439"/>
    </row>
    <row r="300" spans="1:62" s="24" customFormat="1" ht="20.100000000000001" customHeight="1">
      <c r="A300" s="147">
        <v>294</v>
      </c>
      <c r="B300" s="149">
        <v>31</v>
      </c>
      <c r="C300" s="99" t="s">
        <v>190</v>
      </c>
      <c r="D300" s="100" t="s">
        <v>339</v>
      </c>
      <c r="E300" s="100" t="s">
        <v>26</v>
      </c>
      <c r="F300" s="100" t="s">
        <v>307</v>
      </c>
      <c r="G300" s="100" t="s">
        <v>599</v>
      </c>
      <c r="H300" s="121">
        <v>43221</v>
      </c>
      <c r="I300" s="110">
        <v>1985</v>
      </c>
      <c r="J300" s="121">
        <v>21</v>
      </c>
      <c r="K300" s="124">
        <f t="shared" si="43"/>
        <v>582</v>
      </c>
      <c r="L300" s="121"/>
      <c r="M300" s="121">
        <v>582</v>
      </c>
      <c r="N300" s="121"/>
      <c r="O300" s="121"/>
      <c r="P300" s="121"/>
      <c r="Q300" s="137">
        <f>SUM(R300:T300)</f>
        <v>828</v>
      </c>
      <c r="R300" s="137">
        <v>570</v>
      </c>
      <c r="S300" s="137">
        <v>258</v>
      </c>
      <c r="T300" s="137"/>
      <c r="U300" s="121">
        <f>SUM(V300:Z300)</f>
        <v>828</v>
      </c>
      <c r="V300" s="121"/>
      <c r="W300" s="121">
        <v>72</v>
      </c>
      <c r="X300" s="121">
        <v>373</v>
      </c>
      <c r="Y300" s="121">
        <v>301</v>
      </c>
      <c r="Z300" s="121">
        <v>82</v>
      </c>
      <c r="AA300" s="124"/>
      <c r="AB300" s="121"/>
      <c r="AC300" s="121"/>
      <c r="AD300" s="121"/>
      <c r="AE300" s="102">
        <v>0.8</v>
      </c>
      <c r="AF300" s="102">
        <v>2.2999999999999998</v>
      </c>
      <c r="AG300" s="104">
        <v>595</v>
      </c>
      <c r="AH300" s="104">
        <v>594</v>
      </c>
      <c r="AI300" s="101" t="s">
        <v>332</v>
      </c>
      <c r="AJ300" s="110">
        <v>2007</v>
      </c>
      <c r="AK300" s="110">
        <v>2009</v>
      </c>
      <c r="AL300" s="106" t="s">
        <v>500</v>
      </c>
      <c r="AM300" s="106"/>
      <c r="AN300" s="106"/>
      <c r="AO300" s="107">
        <v>38733</v>
      </c>
      <c r="AP300" s="107"/>
      <c r="AQ300" s="129"/>
      <c r="AR300" s="129">
        <v>37761</v>
      </c>
      <c r="AS300" s="129">
        <v>37784</v>
      </c>
      <c r="AT300" s="129">
        <v>37795</v>
      </c>
      <c r="AU300" s="129">
        <v>38797</v>
      </c>
      <c r="AV300" s="129">
        <v>39017</v>
      </c>
      <c r="AW300" s="129">
        <v>39300</v>
      </c>
      <c r="AX300" s="129">
        <v>39317</v>
      </c>
      <c r="AY300" s="129">
        <v>40207</v>
      </c>
      <c r="AZ300" s="129">
        <v>40318</v>
      </c>
      <c r="BA300" s="114" t="s">
        <v>758</v>
      </c>
      <c r="BB300" s="110"/>
      <c r="BC300" s="110"/>
      <c r="BD300" s="99" t="str">
        <f t="shared" si="42"/>
        <v>11년 1월</v>
      </c>
      <c r="BE300" s="115" t="s">
        <v>757</v>
      </c>
      <c r="BF300" s="109" t="str">
        <f>IF(ISNUMBER(#REF!),IF(#REF!&lt;#REF!,1,""),"")</f>
        <v/>
      </c>
      <c r="BG300" s="109" t="str">
        <f>IF(ISNUMBER(#REF!),IF(#REF!&gt;#REF!,1,""),"")</f>
        <v/>
      </c>
      <c r="BH300" s="109">
        <f>IF(ISNUMBER(#REF!),"",1)</f>
        <v>1</v>
      </c>
      <c r="BI300" s="114" t="s">
        <v>960</v>
      </c>
      <c r="BJ300" s="439"/>
    </row>
    <row r="301" spans="1:62" s="24" customFormat="1" ht="20.100000000000001" customHeight="1">
      <c r="A301" s="147">
        <v>295</v>
      </c>
      <c r="B301" s="149">
        <v>32</v>
      </c>
      <c r="C301" s="99" t="s">
        <v>190</v>
      </c>
      <c r="D301" s="100" t="s">
        <v>339</v>
      </c>
      <c r="E301" s="100" t="s">
        <v>26</v>
      </c>
      <c r="F301" s="100" t="s">
        <v>308</v>
      </c>
      <c r="G301" s="100" t="s">
        <v>600</v>
      </c>
      <c r="H301" s="121">
        <v>40540</v>
      </c>
      <c r="I301" s="110">
        <v>1985</v>
      </c>
      <c r="J301" s="121">
        <v>15</v>
      </c>
      <c r="K301" s="124">
        <f t="shared" si="43"/>
        <v>450</v>
      </c>
      <c r="L301" s="121"/>
      <c r="M301" s="121">
        <v>450</v>
      </c>
      <c r="N301" s="121"/>
      <c r="O301" s="121"/>
      <c r="P301" s="121"/>
      <c r="Q301" s="137">
        <f>SUM(R301:T301)</f>
        <v>718</v>
      </c>
      <c r="R301" s="137">
        <v>444</v>
      </c>
      <c r="S301" s="137">
        <v>274</v>
      </c>
      <c r="T301" s="137"/>
      <c r="U301" s="121">
        <f>SUM(V301:Z301)</f>
        <v>718</v>
      </c>
      <c r="V301" s="121"/>
      <c r="W301" s="121">
        <v>56</v>
      </c>
      <c r="X301" s="121">
        <v>340</v>
      </c>
      <c r="Y301" s="121">
        <v>268</v>
      </c>
      <c r="Z301" s="121">
        <v>54</v>
      </c>
      <c r="AA301" s="124"/>
      <c r="AB301" s="121"/>
      <c r="AC301" s="121"/>
      <c r="AD301" s="121"/>
      <c r="AE301" s="102">
        <v>0.8</v>
      </c>
      <c r="AF301" s="102">
        <v>2.2000000000000002</v>
      </c>
      <c r="AG301" s="104">
        <v>460</v>
      </c>
      <c r="AH301" s="104">
        <v>460</v>
      </c>
      <c r="AI301" s="101" t="s">
        <v>332</v>
      </c>
      <c r="AJ301" s="110">
        <v>2007</v>
      </c>
      <c r="AK301" s="110">
        <v>2009</v>
      </c>
      <c r="AL301" s="106" t="s">
        <v>500</v>
      </c>
      <c r="AM301" s="106"/>
      <c r="AN301" s="106"/>
      <c r="AO301" s="107">
        <v>38733</v>
      </c>
      <c r="AP301" s="107"/>
      <c r="AQ301" s="129"/>
      <c r="AR301" s="129">
        <v>37686</v>
      </c>
      <c r="AS301" s="129">
        <v>37741</v>
      </c>
      <c r="AT301" s="129">
        <v>37761</v>
      </c>
      <c r="AU301" s="129">
        <v>38831</v>
      </c>
      <c r="AV301" s="129">
        <v>39017</v>
      </c>
      <c r="AW301" s="129">
        <v>39196</v>
      </c>
      <c r="AX301" s="129">
        <v>39210</v>
      </c>
      <c r="AY301" s="129">
        <v>39993</v>
      </c>
      <c r="AZ301" s="129">
        <v>40003</v>
      </c>
      <c r="BA301" s="114" t="s">
        <v>758</v>
      </c>
      <c r="BB301" s="110"/>
      <c r="BC301" s="110"/>
      <c r="BD301" s="99" t="str">
        <f t="shared" si="42"/>
        <v>11년 11월</v>
      </c>
      <c r="BE301" s="115" t="s">
        <v>757</v>
      </c>
      <c r="BF301" s="109" t="str">
        <f>IF(ISNUMBER(#REF!),IF(#REF!&lt;#REF!,1,""),"")</f>
        <v/>
      </c>
      <c r="BG301" s="109" t="str">
        <f>IF(ISNUMBER(#REF!),IF(#REF!&gt;#REF!,1,""),"")</f>
        <v/>
      </c>
      <c r="BH301" s="109">
        <f>IF(ISNUMBER(#REF!),"",1)</f>
        <v>1</v>
      </c>
      <c r="BI301" s="114" t="s">
        <v>960</v>
      </c>
      <c r="BJ301" s="439"/>
    </row>
    <row r="302" spans="1:62" s="24" customFormat="1" ht="20.100000000000001" customHeight="1">
      <c r="A302" s="147">
        <v>296</v>
      </c>
      <c r="B302" s="149">
        <v>33</v>
      </c>
      <c r="C302" s="99" t="s">
        <v>190</v>
      </c>
      <c r="D302" s="100" t="s">
        <v>339</v>
      </c>
      <c r="E302" s="100" t="s">
        <v>659</v>
      </c>
      <c r="F302" s="100" t="s">
        <v>274</v>
      </c>
      <c r="G302" s="100" t="s">
        <v>275</v>
      </c>
      <c r="H302" s="121">
        <v>30613</v>
      </c>
      <c r="I302" s="110" t="s">
        <v>273</v>
      </c>
      <c r="J302" s="121">
        <v>106</v>
      </c>
      <c r="K302" s="124">
        <f t="shared" si="43"/>
        <v>148</v>
      </c>
      <c r="L302" s="121">
        <v>148</v>
      </c>
      <c r="M302" s="122" t="s">
        <v>677</v>
      </c>
      <c r="N302" s="121"/>
      <c r="O302" s="121"/>
      <c r="P302" s="121"/>
      <c r="Q302" s="137"/>
      <c r="R302" s="137"/>
      <c r="S302" s="137"/>
      <c r="T302" s="137"/>
      <c r="U302" s="121"/>
      <c r="V302" s="124" t="s">
        <v>760</v>
      </c>
      <c r="W302" s="122"/>
      <c r="X302" s="122"/>
      <c r="Y302" s="122"/>
      <c r="Z302" s="122"/>
      <c r="AA302" s="124"/>
      <c r="AB302" s="122"/>
      <c r="AC302" s="122"/>
      <c r="AD302" s="122"/>
      <c r="AE302" s="102">
        <v>1.8</v>
      </c>
      <c r="AF302" s="102"/>
      <c r="AG302" s="104">
        <v>113</v>
      </c>
      <c r="AH302" s="119"/>
      <c r="AI302" s="113" t="s">
        <v>555</v>
      </c>
      <c r="AJ302" s="110">
        <v>2006</v>
      </c>
      <c r="AK302" s="110">
        <v>2014</v>
      </c>
      <c r="AL302" s="111" t="s">
        <v>961</v>
      </c>
      <c r="AM302" s="111"/>
      <c r="AN302" s="111"/>
      <c r="AO302" s="107">
        <v>38705</v>
      </c>
      <c r="AP302" s="107"/>
      <c r="AQ302" s="128" t="s">
        <v>761</v>
      </c>
      <c r="AR302" s="118"/>
      <c r="AS302" s="118"/>
      <c r="AT302" s="128" t="s">
        <v>761</v>
      </c>
      <c r="AU302" s="129">
        <v>39624</v>
      </c>
      <c r="AV302" s="153"/>
      <c r="AW302" s="129">
        <v>40594</v>
      </c>
      <c r="AX302" s="153"/>
      <c r="AY302" s="129">
        <v>41991</v>
      </c>
      <c r="AZ302" s="153"/>
      <c r="BA302" s="114" t="s">
        <v>758</v>
      </c>
      <c r="BB302" s="102" t="s">
        <v>554</v>
      </c>
      <c r="BC302" s="102" t="s">
        <v>553</v>
      </c>
      <c r="BD302" s="99" t="str">
        <f t="shared" si="42"/>
        <v>6년 6월</v>
      </c>
      <c r="BE302" s="115" t="s">
        <v>757</v>
      </c>
      <c r="BF302" s="109" t="str">
        <f>IF(ISNUMBER(#REF!),IF(#REF!&lt;#REF!,1,""),"")</f>
        <v/>
      </c>
      <c r="BG302" s="109" t="str">
        <f>IF(ISNUMBER(#REF!),IF(#REF!&gt;#REF!,1,""),"")</f>
        <v/>
      </c>
      <c r="BH302" s="109">
        <f>IF(ISNUMBER(#REF!),"",1)</f>
        <v>1</v>
      </c>
      <c r="BI302" s="114" t="s">
        <v>960</v>
      </c>
      <c r="BJ302" s="272"/>
    </row>
    <row r="303" spans="1:62" s="24" customFormat="1" ht="20.100000000000001" customHeight="1">
      <c r="A303" s="147">
        <v>297</v>
      </c>
      <c r="B303" s="149">
        <v>34</v>
      </c>
      <c r="C303" s="99" t="s">
        <v>190</v>
      </c>
      <c r="D303" s="100" t="s">
        <v>593</v>
      </c>
      <c r="E303" s="100" t="s">
        <v>762</v>
      </c>
      <c r="F303" s="100" t="s">
        <v>271</v>
      </c>
      <c r="G303" s="100" t="s">
        <v>272</v>
      </c>
      <c r="H303" s="121">
        <v>17261</v>
      </c>
      <c r="I303" s="110" t="s">
        <v>273</v>
      </c>
      <c r="J303" s="121">
        <v>68</v>
      </c>
      <c r="K303" s="124">
        <f t="shared" si="43"/>
        <v>85</v>
      </c>
      <c r="L303" s="121">
        <v>85</v>
      </c>
      <c r="M303" s="122" t="s">
        <v>677</v>
      </c>
      <c r="N303" s="121"/>
      <c r="O303" s="121"/>
      <c r="P303" s="121"/>
      <c r="Q303" s="137"/>
      <c r="R303" s="137"/>
      <c r="S303" s="137"/>
      <c r="T303" s="137"/>
      <c r="U303" s="121"/>
      <c r="V303" s="124" t="s">
        <v>760</v>
      </c>
      <c r="W303" s="122"/>
      <c r="X303" s="122"/>
      <c r="Y303" s="122"/>
      <c r="Z303" s="122"/>
      <c r="AA303" s="124"/>
      <c r="AB303" s="122"/>
      <c r="AC303" s="122"/>
      <c r="AD303" s="122"/>
      <c r="AE303" s="102">
        <v>1.8</v>
      </c>
      <c r="AF303" s="102"/>
      <c r="AG303" s="104">
        <v>78</v>
      </c>
      <c r="AH303" s="119"/>
      <c r="AI303" s="113" t="s">
        <v>555</v>
      </c>
      <c r="AJ303" s="110">
        <v>2006</v>
      </c>
      <c r="AK303" s="110">
        <v>2016</v>
      </c>
      <c r="AL303" s="111" t="s">
        <v>961</v>
      </c>
      <c r="AM303" s="111"/>
      <c r="AN303" s="111"/>
      <c r="AO303" s="107">
        <v>38705</v>
      </c>
      <c r="AP303" s="107">
        <v>42345</v>
      </c>
      <c r="AQ303" s="128" t="s">
        <v>761</v>
      </c>
      <c r="AR303" s="118"/>
      <c r="AS303" s="118"/>
      <c r="AT303" s="128" t="s">
        <v>761</v>
      </c>
      <c r="AU303" s="129">
        <v>39624</v>
      </c>
      <c r="AV303" s="118"/>
      <c r="AW303" s="129">
        <v>40399</v>
      </c>
      <c r="AX303" s="118"/>
      <c r="AY303" s="129">
        <v>42538</v>
      </c>
      <c r="AZ303" s="118"/>
      <c r="BA303" s="114" t="s">
        <v>593</v>
      </c>
      <c r="BB303" s="102" t="s">
        <v>554</v>
      </c>
      <c r="BC303" s="102" t="s">
        <v>553</v>
      </c>
      <c r="BD303" s="99" t="str">
        <f t="shared" si="42"/>
        <v>5년 0월</v>
      </c>
      <c r="BE303" s="115" t="s">
        <v>757</v>
      </c>
      <c r="BF303" s="109" t="str">
        <f>IF(ISNUMBER(#REF!),IF(#REF!&lt;#REF!,1,""),"")</f>
        <v/>
      </c>
      <c r="BG303" s="109" t="str">
        <f>IF(ISNUMBER(#REF!),IF(#REF!&gt;#REF!,1,""),"")</f>
        <v/>
      </c>
      <c r="BH303" s="109">
        <f>IF(ISNUMBER(#REF!),"",1)</f>
        <v>1</v>
      </c>
      <c r="BI303" s="114" t="s">
        <v>960</v>
      </c>
      <c r="BJ303" s="272"/>
    </row>
    <row r="304" spans="1:62" s="24" customFormat="1" ht="20.100000000000001" customHeight="1">
      <c r="A304" s="147">
        <v>298</v>
      </c>
      <c r="B304" s="148">
        <f>IF(C303=C304,B303+1,1)</f>
        <v>1</v>
      </c>
      <c r="C304" s="99" t="s">
        <v>80</v>
      </c>
      <c r="D304" s="202" t="s">
        <v>662</v>
      </c>
      <c r="E304" s="286" t="s">
        <v>26</v>
      </c>
      <c r="F304" s="286" t="s">
        <v>1227</v>
      </c>
      <c r="G304" s="286" t="s">
        <v>1228</v>
      </c>
      <c r="H304" s="124">
        <v>19933</v>
      </c>
      <c r="I304" s="204" t="s">
        <v>968</v>
      </c>
      <c r="J304" s="124">
        <v>9</v>
      </c>
      <c r="K304" s="124">
        <f t="shared" si="43"/>
        <v>335</v>
      </c>
      <c r="L304" s="124">
        <v>335</v>
      </c>
      <c r="M304" s="124"/>
      <c r="N304" s="124"/>
      <c r="O304" s="124"/>
      <c r="P304" s="124"/>
      <c r="Q304" s="203">
        <f t="shared" ref="Q304:Q312" si="44">SUM(R304:T304)</f>
        <v>0</v>
      </c>
      <c r="R304" s="203"/>
      <c r="S304" s="203"/>
      <c r="T304" s="203"/>
      <c r="U304" s="121">
        <f t="shared" ref="U304:U312" si="45">SUM(V304:Z304)</f>
        <v>0</v>
      </c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03">
        <v>2.8</v>
      </c>
      <c r="AF304" s="103">
        <v>3</v>
      </c>
      <c r="AG304" s="105">
        <v>871</v>
      </c>
      <c r="AH304" s="105"/>
      <c r="AI304" s="204"/>
      <c r="AJ304" s="204"/>
      <c r="AK304" s="204"/>
      <c r="AL304" s="106">
        <v>44181</v>
      </c>
      <c r="AM304" s="106">
        <v>44926</v>
      </c>
      <c r="AN304" s="108"/>
      <c r="AO304" s="108"/>
      <c r="AP304" s="108"/>
      <c r="AQ304" s="108"/>
      <c r="AR304" s="108"/>
      <c r="AS304" s="108"/>
      <c r="AT304" s="108"/>
      <c r="AU304" s="108"/>
      <c r="AV304" s="108"/>
      <c r="AW304" s="108"/>
      <c r="AX304" s="108"/>
      <c r="AY304" s="108"/>
      <c r="AZ304" s="108"/>
      <c r="BA304" s="286" t="s">
        <v>35</v>
      </c>
      <c r="BB304" s="204"/>
      <c r="BC304" s="204"/>
      <c r="BD304" s="274" t="str">
        <f t="shared" si="42"/>
        <v>0년 6월</v>
      </c>
      <c r="BE304" s="206">
        <f t="shared" ref="BE304:BE311" si="46">MAX(AM304,DATE(2012,2,1))+(3*365)</f>
        <v>46021</v>
      </c>
      <c r="BF304" s="207" t="str">
        <f>IF(ISNUMBER(#REF!),IF(#REF!&lt;#REF!,1,""),"")</f>
        <v/>
      </c>
      <c r="BG304" s="207" t="str">
        <f>IF(ISNUMBER(#REF!),IF(#REF!&gt;#REF!,1,""),"")</f>
        <v/>
      </c>
      <c r="BH304" s="207">
        <f>IF(ISNUMBER(#REF!),"",1)</f>
        <v>1</v>
      </c>
      <c r="BI304" s="212" t="s">
        <v>1229</v>
      </c>
      <c r="BJ304" s="442"/>
    </row>
    <row r="305" spans="1:62" s="24" customFormat="1" ht="20.100000000000001" customHeight="1">
      <c r="A305" s="147">
        <v>299</v>
      </c>
      <c r="B305" s="150">
        <f t="shared" ref="B305:B315" si="47">B304+1</f>
        <v>2</v>
      </c>
      <c r="C305" s="99" t="s">
        <v>80</v>
      </c>
      <c r="D305" s="202" t="s">
        <v>662</v>
      </c>
      <c r="E305" s="286" t="s">
        <v>27</v>
      </c>
      <c r="F305" s="286" t="s">
        <v>1230</v>
      </c>
      <c r="G305" s="286" t="s">
        <v>1231</v>
      </c>
      <c r="H305" s="124">
        <v>21056</v>
      </c>
      <c r="I305" s="204" t="s">
        <v>968</v>
      </c>
      <c r="J305" s="124">
        <v>32</v>
      </c>
      <c r="K305" s="124">
        <f t="shared" si="43"/>
        <v>474</v>
      </c>
      <c r="L305" s="124">
        <v>474</v>
      </c>
      <c r="M305" s="124"/>
      <c r="N305" s="124"/>
      <c r="O305" s="124"/>
      <c r="P305" s="124"/>
      <c r="Q305" s="203">
        <f t="shared" si="44"/>
        <v>0</v>
      </c>
      <c r="R305" s="203"/>
      <c r="S305" s="203"/>
      <c r="T305" s="203"/>
      <c r="U305" s="121">
        <f t="shared" si="45"/>
        <v>0</v>
      </c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03">
        <v>2.8</v>
      </c>
      <c r="AF305" s="103">
        <v>3</v>
      </c>
      <c r="AG305" s="105">
        <v>1232</v>
      </c>
      <c r="AH305" s="105"/>
      <c r="AI305" s="204"/>
      <c r="AJ305" s="204"/>
      <c r="AK305" s="204"/>
      <c r="AL305" s="106">
        <v>44181</v>
      </c>
      <c r="AM305" s="106">
        <v>47483</v>
      </c>
      <c r="AN305" s="108"/>
      <c r="AO305" s="108"/>
      <c r="AP305" s="108"/>
      <c r="AQ305" s="108"/>
      <c r="AR305" s="108"/>
      <c r="AS305" s="108"/>
      <c r="AT305" s="108"/>
      <c r="AU305" s="108"/>
      <c r="AV305" s="108"/>
      <c r="AW305" s="108"/>
      <c r="AX305" s="108"/>
      <c r="AY305" s="108"/>
      <c r="AZ305" s="108"/>
      <c r="BA305" s="286" t="s">
        <v>35</v>
      </c>
      <c r="BB305" s="204"/>
      <c r="BC305" s="204"/>
      <c r="BD305" s="274" t="str">
        <f t="shared" si="42"/>
        <v>0년 6월</v>
      </c>
      <c r="BE305" s="206">
        <f t="shared" si="46"/>
        <v>48578</v>
      </c>
      <c r="BF305" s="207" t="str">
        <f>IF(ISNUMBER(#REF!),IF(#REF!&lt;#REF!,1,""),"")</f>
        <v/>
      </c>
      <c r="BG305" s="207" t="str">
        <f>IF(ISNUMBER(#REF!),IF(#REF!&gt;#REF!,1,""),"")</f>
        <v/>
      </c>
      <c r="BH305" s="207">
        <f>IF(ISNUMBER(#REF!),"",1)</f>
        <v>1</v>
      </c>
      <c r="BI305" s="212" t="s">
        <v>1229</v>
      </c>
      <c r="BJ305" s="442"/>
    </row>
    <row r="306" spans="1:62" s="24" customFormat="1" ht="20.100000000000001" customHeight="1">
      <c r="A306" s="147">
        <v>300</v>
      </c>
      <c r="B306" s="150">
        <f t="shared" si="47"/>
        <v>3</v>
      </c>
      <c r="C306" s="99" t="s">
        <v>80</v>
      </c>
      <c r="D306" s="202" t="s">
        <v>662</v>
      </c>
      <c r="E306" s="286" t="s">
        <v>27</v>
      </c>
      <c r="F306" s="286" t="s">
        <v>1232</v>
      </c>
      <c r="G306" s="286" t="s">
        <v>1233</v>
      </c>
      <c r="H306" s="124">
        <v>14621</v>
      </c>
      <c r="I306" s="204" t="s">
        <v>968</v>
      </c>
      <c r="J306" s="124">
        <v>23</v>
      </c>
      <c r="K306" s="124">
        <f t="shared" si="43"/>
        <v>342</v>
      </c>
      <c r="L306" s="124">
        <v>342</v>
      </c>
      <c r="M306" s="124"/>
      <c r="N306" s="124"/>
      <c r="O306" s="124"/>
      <c r="P306" s="124"/>
      <c r="Q306" s="203">
        <f t="shared" si="44"/>
        <v>0</v>
      </c>
      <c r="R306" s="203"/>
      <c r="S306" s="203"/>
      <c r="T306" s="203"/>
      <c r="U306" s="121">
        <f t="shared" si="45"/>
        <v>0</v>
      </c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03">
        <v>2.2999999999999998</v>
      </c>
      <c r="AF306" s="103">
        <v>2.5</v>
      </c>
      <c r="AG306" s="105">
        <v>889</v>
      </c>
      <c r="AH306" s="105"/>
      <c r="AI306" s="204"/>
      <c r="AJ306" s="204"/>
      <c r="AK306" s="204"/>
      <c r="AL306" s="106">
        <v>44181</v>
      </c>
      <c r="AM306" s="106">
        <v>46387</v>
      </c>
      <c r="AN306" s="108"/>
      <c r="AO306" s="108"/>
      <c r="AP306" s="108"/>
      <c r="AQ306" s="108"/>
      <c r="AR306" s="108"/>
      <c r="AS306" s="108"/>
      <c r="AT306" s="108"/>
      <c r="AU306" s="108"/>
      <c r="AV306" s="108"/>
      <c r="AW306" s="108"/>
      <c r="AX306" s="108"/>
      <c r="AY306" s="108"/>
      <c r="AZ306" s="108"/>
      <c r="BA306" s="286" t="s">
        <v>35</v>
      </c>
      <c r="BB306" s="204"/>
      <c r="BC306" s="204"/>
      <c r="BD306" s="274" t="str">
        <f t="shared" si="42"/>
        <v>0년 6월</v>
      </c>
      <c r="BE306" s="206">
        <f t="shared" si="46"/>
        <v>47482</v>
      </c>
      <c r="BF306" s="207" t="str">
        <f>IF(ISNUMBER(#REF!),IF(#REF!&lt;#REF!,1,""),"")</f>
        <v/>
      </c>
      <c r="BG306" s="207" t="str">
        <f>IF(ISNUMBER(#REF!),IF(#REF!&gt;#REF!,1,""),"")</f>
        <v/>
      </c>
      <c r="BH306" s="207">
        <f>IF(ISNUMBER(#REF!),"",1)</f>
        <v>1</v>
      </c>
      <c r="BI306" s="212" t="s">
        <v>1229</v>
      </c>
      <c r="BJ306" s="442"/>
    </row>
    <row r="307" spans="1:62" s="24" customFormat="1" ht="20.100000000000001" customHeight="1">
      <c r="A307" s="147">
        <v>301</v>
      </c>
      <c r="B307" s="150">
        <f t="shared" si="47"/>
        <v>4</v>
      </c>
      <c r="C307" s="99" t="s">
        <v>80</v>
      </c>
      <c r="D307" s="202" t="s">
        <v>662</v>
      </c>
      <c r="E307" s="286" t="s">
        <v>27</v>
      </c>
      <c r="F307" s="286" t="s">
        <v>1234</v>
      </c>
      <c r="G307" s="286" t="s">
        <v>1235</v>
      </c>
      <c r="H307" s="124">
        <v>23561</v>
      </c>
      <c r="I307" s="204" t="s">
        <v>968</v>
      </c>
      <c r="J307" s="124">
        <v>69</v>
      </c>
      <c r="K307" s="124">
        <f t="shared" si="43"/>
        <v>401</v>
      </c>
      <c r="L307" s="124">
        <v>401</v>
      </c>
      <c r="M307" s="124"/>
      <c r="N307" s="124"/>
      <c r="O307" s="124"/>
      <c r="P307" s="124"/>
      <c r="Q307" s="203">
        <f t="shared" si="44"/>
        <v>0</v>
      </c>
      <c r="R307" s="203"/>
      <c r="S307" s="203"/>
      <c r="T307" s="203"/>
      <c r="U307" s="121">
        <f t="shared" si="45"/>
        <v>0</v>
      </c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03">
        <v>2.2999999999999998</v>
      </c>
      <c r="AF307" s="103">
        <v>2.5</v>
      </c>
      <c r="AG307" s="105">
        <v>1043</v>
      </c>
      <c r="AH307" s="105"/>
      <c r="AI307" s="204"/>
      <c r="AJ307" s="204"/>
      <c r="AK307" s="204"/>
      <c r="AL307" s="106">
        <v>44181</v>
      </c>
      <c r="AM307" s="106">
        <v>44926</v>
      </c>
      <c r="AN307" s="108"/>
      <c r="AO307" s="108"/>
      <c r="AP307" s="108"/>
      <c r="AQ307" s="108"/>
      <c r="AR307" s="108"/>
      <c r="AS307" s="108"/>
      <c r="AT307" s="108"/>
      <c r="AU307" s="108"/>
      <c r="AV307" s="108"/>
      <c r="AW307" s="108"/>
      <c r="AX307" s="108"/>
      <c r="AY307" s="108"/>
      <c r="AZ307" s="108"/>
      <c r="BA307" s="286" t="s">
        <v>35</v>
      </c>
      <c r="BB307" s="204"/>
      <c r="BC307" s="204"/>
      <c r="BD307" s="274" t="str">
        <f t="shared" si="42"/>
        <v>0년 6월</v>
      </c>
      <c r="BE307" s="206">
        <f t="shared" si="46"/>
        <v>46021</v>
      </c>
      <c r="BF307" s="207" t="str">
        <f>IF(ISNUMBER(#REF!),IF(#REF!&lt;#REF!,1,""),"")</f>
        <v/>
      </c>
      <c r="BG307" s="207" t="str">
        <f>IF(ISNUMBER(#REF!),IF(#REF!&gt;#REF!,1,""),"")</f>
        <v/>
      </c>
      <c r="BH307" s="207">
        <f>IF(ISNUMBER(#REF!),"",1)</f>
        <v>1</v>
      </c>
      <c r="BI307" s="212" t="s">
        <v>1229</v>
      </c>
      <c r="BJ307" s="442"/>
    </row>
    <row r="308" spans="1:62" s="24" customFormat="1" ht="20.100000000000001" customHeight="1">
      <c r="A308" s="147">
        <v>302</v>
      </c>
      <c r="B308" s="150">
        <f t="shared" si="47"/>
        <v>5</v>
      </c>
      <c r="C308" s="99" t="s">
        <v>80</v>
      </c>
      <c r="D308" s="202" t="s">
        <v>662</v>
      </c>
      <c r="E308" s="286" t="s">
        <v>27</v>
      </c>
      <c r="F308" s="286" t="s">
        <v>1236</v>
      </c>
      <c r="G308" s="286" t="s">
        <v>1237</v>
      </c>
      <c r="H308" s="124">
        <v>44333</v>
      </c>
      <c r="I308" s="204" t="s">
        <v>968</v>
      </c>
      <c r="J308" s="124">
        <v>64</v>
      </c>
      <c r="K308" s="124">
        <f t="shared" si="43"/>
        <v>783</v>
      </c>
      <c r="L308" s="124">
        <v>783</v>
      </c>
      <c r="M308" s="124"/>
      <c r="N308" s="124"/>
      <c r="O308" s="124"/>
      <c r="P308" s="124"/>
      <c r="Q308" s="203">
        <f t="shared" si="44"/>
        <v>0</v>
      </c>
      <c r="R308" s="203"/>
      <c r="S308" s="203"/>
      <c r="T308" s="203"/>
      <c r="U308" s="121">
        <f t="shared" si="45"/>
        <v>0</v>
      </c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03">
        <v>2.2999999999999998</v>
      </c>
      <c r="AF308" s="103">
        <v>2.5</v>
      </c>
      <c r="AG308" s="105">
        <v>2036</v>
      </c>
      <c r="AH308" s="105"/>
      <c r="AI308" s="204"/>
      <c r="AJ308" s="204"/>
      <c r="AK308" s="204"/>
      <c r="AL308" s="106">
        <v>44181</v>
      </c>
      <c r="AM308" s="106">
        <v>47483</v>
      </c>
      <c r="AN308" s="108"/>
      <c r="AO308" s="108"/>
      <c r="AP308" s="108"/>
      <c r="AQ308" s="108"/>
      <c r="AR308" s="108"/>
      <c r="AS308" s="108"/>
      <c r="AT308" s="108"/>
      <c r="AU308" s="108"/>
      <c r="AV308" s="108"/>
      <c r="AW308" s="108"/>
      <c r="AX308" s="108"/>
      <c r="AY308" s="108"/>
      <c r="AZ308" s="108"/>
      <c r="BA308" s="286" t="s">
        <v>35</v>
      </c>
      <c r="BB308" s="204"/>
      <c r="BC308" s="204"/>
      <c r="BD308" s="274" t="str">
        <f t="shared" si="42"/>
        <v>0년 6월</v>
      </c>
      <c r="BE308" s="206">
        <f t="shared" si="46"/>
        <v>48578</v>
      </c>
      <c r="BF308" s="207" t="str">
        <f>IF(ISNUMBER(#REF!),IF(#REF!&lt;#REF!,1,""),"")</f>
        <v/>
      </c>
      <c r="BG308" s="207" t="str">
        <f>IF(ISNUMBER(#REF!),IF(#REF!&gt;#REF!,1,""),"")</f>
        <v/>
      </c>
      <c r="BH308" s="207">
        <f>IF(ISNUMBER(#REF!),"",1)</f>
        <v>1</v>
      </c>
      <c r="BI308" s="113" t="s">
        <v>1229</v>
      </c>
      <c r="BJ308" s="442"/>
    </row>
    <row r="309" spans="1:62" s="24" customFormat="1" ht="20.100000000000001" customHeight="1">
      <c r="A309" s="147">
        <v>303</v>
      </c>
      <c r="B309" s="150">
        <f t="shared" si="47"/>
        <v>6</v>
      </c>
      <c r="C309" s="99" t="s">
        <v>80</v>
      </c>
      <c r="D309" s="202" t="s">
        <v>662</v>
      </c>
      <c r="E309" s="286" t="s">
        <v>27</v>
      </c>
      <c r="F309" s="286" t="s">
        <v>1238</v>
      </c>
      <c r="G309" s="286" t="s">
        <v>1239</v>
      </c>
      <c r="H309" s="124">
        <v>81969</v>
      </c>
      <c r="I309" s="204" t="s">
        <v>968</v>
      </c>
      <c r="J309" s="124">
        <v>95</v>
      </c>
      <c r="K309" s="124">
        <f t="shared" si="43"/>
        <v>1272</v>
      </c>
      <c r="L309" s="124">
        <v>1272</v>
      </c>
      <c r="M309" s="124"/>
      <c r="N309" s="124"/>
      <c r="O309" s="124"/>
      <c r="P309" s="124"/>
      <c r="Q309" s="203">
        <f t="shared" si="44"/>
        <v>0</v>
      </c>
      <c r="R309" s="203"/>
      <c r="S309" s="203"/>
      <c r="T309" s="203"/>
      <c r="U309" s="121">
        <f t="shared" si="45"/>
        <v>0</v>
      </c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03">
        <v>2.8</v>
      </c>
      <c r="AF309" s="103">
        <v>3</v>
      </c>
      <c r="AG309" s="105">
        <v>3307</v>
      </c>
      <c r="AH309" s="105"/>
      <c r="AI309" s="204"/>
      <c r="AJ309" s="204"/>
      <c r="AK309" s="204"/>
      <c r="AL309" s="106">
        <v>44181</v>
      </c>
      <c r="AM309" s="106">
        <v>46387</v>
      </c>
      <c r="AN309" s="108"/>
      <c r="AO309" s="108"/>
      <c r="AP309" s="108"/>
      <c r="AQ309" s="108"/>
      <c r="AR309" s="108"/>
      <c r="AS309" s="108"/>
      <c r="AT309" s="108"/>
      <c r="AU309" s="108"/>
      <c r="AV309" s="108"/>
      <c r="AW309" s="108"/>
      <c r="AX309" s="108"/>
      <c r="AY309" s="108"/>
      <c r="AZ309" s="108"/>
      <c r="BA309" s="286" t="s">
        <v>35</v>
      </c>
      <c r="BB309" s="204"/>
      <c r="BC309" s="204"/>
      <c r="BD309" s="274" t="str">
        <f t="shared" si="42"/>
        <v>0년 6월</v>
      </c>
      <c r="BE309" s="206">
        <f t="shared" si="46"/>
        <v>47482</v>
      </c>
      <c r="BF309" s="207" t="str">
        <f>IF(ISNUMBER(#REF!),IF(#REF!&lt;#REF!,1,""),"")</f>
        <v/>
      </c>
      <c r="BG309" s="207" t="str">
        <f>IF(ISNUMBER(#REF!),IF(#REF!&gt;#REF!,1,""),"")</f>
        <v/>
      </c>
      <c r="BH309" s="207">
        <f>IF(ISNUMBER(#REF!),"",1)</f>
        <v>1</v>
      </c>
      <c r="BI309" s="113" t="s">
        <v>1229</v>
      </c>
      <c r="BJ309" s="442"/>
    </row>
    <row r="310" spans="1:62" s="24" customFormat="1" ht="20.100000000000001" customHeight="1">
      <c r="A310" s="147">
        <v>304</v>
      </c>
      <c r="B310" s="150">
        <f t="shared" si="47"/>
        <v>7</v>
      </c>
      <c r="C310" s="99" t="s">
        <v>80</v>
      </c>
      <c r="D310" s="202" t="s">
        <v>662</v>
      </c>
      <c r="E310" s="286" t="s">
        <v>27</v>
      </c>
      <c r="F310" s="286" t="s">
        <v>1240</v>
      </c>
      <c r="G310" s="286" t="s">
        <v>1241</v>
      </c>
      <c r="H310" s="124">
        <v>62950</v>
      </c>
      <c r="I310" s="204" t="s">
        <v>968</v>
      </c>
      <c r="J310" s="124">
        <v>57</v>
      </c>
      <c r="K310" s="124">
        <f t="shared" si="43"/>
        <v>1534</v>
      </c>
      <c r="L310" s="124">
        <v>1534</v>
      </c>
      <c r="M310" s="124"/>
      <c r="N310" s="124"/>
      <c r="O310" s="124"/>
      <c r="P310" s="124"/>
      <c r="Q310" s="203">
        <f t="shared" si="44"/>
        <v>0</v>
      </c>
      <c r="R310" s="203"/>
      <c r="S310" s="203"/>
      <c r="T310" s="203"/>
      <c r="U310" s="121">
        <f t="shared" si="45"/>
        <v>0</v>
      </c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03">
        <v>2.8</v>
      </c>
      <c r="AF310" s="103">
        <v>3</v>
      </c>
      <c r="AG310" s="105">
        <v>3988</v>
      </c>
      <c r="AH310" s="105"/>
      <c r="AI310" s="204"/>
      <c r="AJ310" s="204"/>
      <c r="AK310" s="204"/>
      <c r="AL310" s="106">
        <v>44181</v>
      </c>
      <c r="AM310" s="106">
        <v>46387</v>
      </c>
      <c r="AN310" s="108"/>
      <c r="AO310" s="108"/>
      <c r="AP310" s="108"/>
      <c r="AQ310" s="108"/>
      <c r="AR310" s="108"/>
      <c r="AS310" s="108"/>
      <c r="AT310" s="108"/>
      <c r="AU310" s="108"/>
      <c r="AV310" s="108"/>
      <c r="AW310" s="108"/>
      <c r="AX310" s="108"/>
      <c r="AY310" s="108"/>
      <c r="AZ310" s="108"/>
      <c r="BA310" s="286" t="s">
        <v>35</v>
      </c>
      <c r="BB310" s="204"/>
      <c r="BC310" s="204"/>
      <c r="BD310" s="274" t="str">
        <f t="shared" si="42"/>
        <v>0년 6월</v>
      </c>
      <c r="BE310" s="206">
        <f t="shared" si="46"/>
        <v>47482</v>
      </c>
      <c r="BF310" s="207" t="str">
        <f>IF(ISNUMBER(#REF!),IF(#REF!&lt;#REF!,1,""),"")</f>
        <v/>
      </c>
      <c r="BG310" s="207" t="str">
        <f>IF(ISNUMBER(#REF!),IF(#REF!&gt;#REF!,1,""),"")</f>
        <v/>
      </c>
      <c r="BH310" s="207">
        <f>IF(ISNUMBER(#REF!),"",1)</f>
        <v>1</v>
      </c>
      <c r="BI310" s="113" t="s">
        <v>1229</v>
      </c>
      <c r="BJ310" s="442"/>
    </row>
    <row r="311" spans="1:62" s="24" customFormat="1" ht="20.100000000000001" customHeight="1">
      <c r="A311" s="147">
        <v>305</v>
      </c>
      <c r="B311" s="150">
        <f t="shared" si="47"/>
        <v>8</v>
      </c>
      <c r="C311" s="99" t="s">
        <v>80</v>
      </c>
      <c r="D311" s="202" t="s">
        <v>662</v>
      </c>
      <c r="E311" s="286" t="s">
        <v>26</v>
      </c>
      <c r="F311" s="286" t="s">
        <v>1242</v>
      </c>
      <c r="G311" s="286" t="s">
        <v>1243</v>
      </c>
      <c r="H311" s="124">
        <v>38020</v>
      </c>
      <c r="I311" s="204" t="s">
        <v>968</v>
      </c>
      <c r="J311" s="124">
        <v>43</v>
      </c>
      <c r="K311" s="124">
        <f t="shared" si="43"/>
        <v>800</v>
      </c>
      <c r="L311" s="124">
        <v>800</v>
      </c>
      <c r="M311" s="124"/>
      <c r="N311" s="124"/>
      <c r="O311" s="124"/>
      <c r="P311" s="124"/>
      <c r="Q311" s="203">
        <f t="shared" si="44"/>
        <v>0</v>
      </c>
      <c r="R311" s="203"/>
      <c r="S311" s="203"/>
      <c r="T311" s="203"/>
      <c r="U311" s="121">
        <f t="shared" si="45"/>
        <v>0</v>
      </c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03">
        <v>2.8</v>
      </c>
      <c r="AF311" s="103">
        <v>3</v>
      </c>
      <c r="AG311" s="105">
        <v>2080</v>
      </c>
      <c r="AH311" s="105"/>
      <c r="AI311" s="204"/>
      <c r="AJ311" s="204"/>
      <c r="AK311" s="204"/>
      <c r="AL311" s="106">
        <v>44181</v>
      </c>
      <c r="AM311" s="106">
        <v>44926</v>
      </c>
      <c r="AN311" s="108"/>
      <c r="AO311" s="108"/>
      <c r="AP311" s="108"/>
      <c r="AQ311" s="108"/>
      <c r="AR311" s="108"/>
      <c r="AS311" s="108"/>
      <c r="AT311" s="108"/>
      <c r="AU311" s="108"/>
      <c r="AV311" s="108"/>
      <c r="AW311" s="108"/>
      <c r="AX311" s="108"/>
      <c r="AY311" s="108"/>
      <c r="AZ311" s="108"/>
      <c r="BA311" s="286" t="s">
        <v>35</v>
      </c>
      <c r="BB311" s="204"/>
      <c r="BC311" s="204"/>
      <c r="BD311" s="274" t="str">
        <f t="shared" si="42"/>
        <v>0년 6월</v>
      </c>
      <c r="BE311" s="206">
        <f t="shared" si="46"/>
        <v>46021</v>
      </c>
      <c r="BF311" s="207" t="str">
        <f>IF(ISNUMBER(#REF!),IF(#REF!&lt;#REF!,1,""),"")</f>
        <v/>
      </c>
      <c r="BG311" s="207" t="str">
        <f>IF(ISNUMBER(#REF!),IF(#REF!&gt;#REF!,1,""),"")</f>
        <v/>
      </c>
      <c r="BH311" s="207">
        <f>IF(ISNUMBER(#REF!),"",1)</f>
        <v>1</v>
      </c>
      <c r="BI311" s="113" t="s">
        <v>1229</v>
      </c>
      <c r="BJ311" s="442"/>
    </row>
    <row r="312" spans="1:62" s="24" customFormat="1" ht="20.100000000000001" customHeight="1">
      <c r="A312" s="147">
        <v>306</v>
      </c>
      <c r="B312" s="150">
        <f t="shared" si="47"/>
        <v>9</v>
      </c>
      <c r="C312" s="99" t="s">
        <v>80</v>
      </c>
      <c r="D312" s="210" t="s">
        <v>337</v>
      </c>
      <c r="E312" s="113" t="s">
        <v>26</v>
      </c>
      <c r="F312" s="212" t="s">
        <v>466</v>
      </c>
      <c r="G312" s="113" t="s">
        <v>465</v>
      </c>
      <c r="H312" s="124">
        <v>19540</v>
      </c>
      <c r="I312" s="204" t="s">
        <v>49</v>
      </c>
      <c r="J312" s="121">
        <v>10</v>
      </c>
      <c r="K312" s="124">
        <f t="shared" si="43"/>
        <v>492</v>
      </c>
      <c r="L312" s="121"/>
      <c r="M312" s="121">
        <v>410</v>
      </c>
      <c r="N312" s="121">
        <v>82</v>
      </c>
      <c r="O312" s="121"/>
      <c r="P312" s="121"/>
      <c r="Q312" s="203">
        <f t="shared" si="44"/>
        <v>0</v>
      </c>
      <c r="R312" s="203"/>
      <c r="S312" s="203"/>
      <c r="T312" s="203"/>
      <c r="U312" s="121">
        <f t="shared" si="45"/>
        <v>0</v>
      </c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03">
        <v>3</v>
      </c>
      <c r="AF312" s="102">
        <v>3</v>
      </c>
      <c r="AG312" s="104">
        <v>513</v>
      </c>
      <c r="AH312" s="151">
        <v>497</v>
      </c>
      <c r="AI312" s="204" t="s">
        <v>770</v>
      </c>
      <c r="AJ312" s="204">
        <v>2013</v>
      </c>
      <c r="AK312" s="204"/>
      <c r="AL312" s="106">
        <v>42128</v>
      </c>
      <c r="AM312" s="106">
        <v>43009</v>
      </c>
      <c r="AN312" s="107">
        <v>43095</v>
      </c>
      <c r="AO312" s="106">
        <v>43095</v>
      </c>
      <c r="AP312" s="108"/>
      <c r="AQ312" s="205">
        <v>43867</v>
      </c>
      <c r="AR312" s="205"/>
      <c r="AS312" s="205">
        <v>41465</v>
      </c>
      <c r="AT312" s="365">
        <v>44236</v>
      </c>
      <c r="AU312" s="205"/>
      <c r="AV312" s="205"/>
      <c r="AW312" s="205"/>
      <c r="AX312" s="205"/>
      <c r="AY312" s="205"/>
      <c r="AZ312" s="205"/>
      <c r="BA312" s="212" t="s">
        <v>1244</v>
      </c>
      <c r="BB312" s="204"/>
      <c r="BC312" s="204"/>
      <c r="BD312" s="274" t="s">
        <v>1387</v>
      </c>
      <c r="BE312" s="206">
        <f>AQ312+(365*2)</f>
        <v>44597</v>
      </c>
      <c r="BF312" s="207" t="str">
        <f>IF(ISNUMBER(#REF!),IF(#REF!&lt;#REF!,1,""),"")</f>
        <v/>
      </c>
      <c r="BG312" s="207" t="str">
        <f>IF(ISNUMBER(#REF!),IF(#REF!&gt;#REF!,1,""),"")</f>
        <v/>
      </c>
      <c r="BH312" s="207">
        <f>IF(ISNUMBER(#REF!),"",1)</f>
        <v>1</v>
      </c>
      <c r="BI312" s="113" t="s">
        <v>1229</v>
      </c>
      <c r="BJ312" s="442"/>
    </row>
    <row r="313" spans="1:62" s="24" customFormat="1" ht="20.100000000000001" customHeight="1">
      <c r="A313" s="147">
        <v>307</v>
      </c>
      <c r="B313" s="150">
        <f t="shared" si="47"/>
        <v>10</v>
      </c>
      <c r="C313" s="99" t="s">
        <v>80</v>
      </c>
      <c r="D313" s="244" t="s">
        <v>614</v>
      </c>
      <c r="E313" s="113" t="s">
        <v>26</v>
      </c>
      <c r="F313" s="212" t="s">
        <v>467</v>
      </c>
      <c r="G313" s="113" t="s">
        <v>858</v>
      </c>
      <c r="H313" s="124">
        <v>34908</v>
      </c>
      <c r="I313" s="204" t="s">
        <v>610</v>
      </c>
      <c r="J313" s="121">
        <v>19</v>
      </c>
      <c r="K313" s="124">
        <f t="shared" si="43"/>
        <v>1025</v>
      </c>
      <c r="L313" s="121"/>
      <c r="M313" s="121">
        <v>1025</v>
      </c>
      <c r="N313" s="121"/>
      <c r="O313" s="121"/>
      <c r="P313" s="121"/>
      <c r="Q313" s="203">
        <v>1026</v>
      </c>
      <c r="R313" s="203">
        <v>1026</v>
      </c>
      <c r="S313" s="203"/>
      <c r="T313" s="203"/>
      <c r="U313" s="121">
        <v>1026</v>
      </c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03">
        <v>1.8</v>
      </c>
      <c r="AF313" s="102">
        <v>3</v>
      </c>
      <c r="AG313" s="104">
        <v>1025</v>
      </c>
      <c r="AH313" s="144">
        <v>996</v>
      </c>
      <c r="AI313" s="116" t="s">
        <v>332</v>
      </c>
      <c r="AJ313" s="204">
        <v>2013</v>
      </c>
      <c r="AK313" s="204"/>
      <c r="AL313" s="106">
        <v>42128</v>
      </c>
      <c r="AM313" s="106">
        <v>42735</v>
      </c>
      <c r="AN313" s="107">
        <v>42734</v>
      </c>
      <c r="AO313" s="107">
        <v>42734</v>
      </c>
      <c r="AP313" s="108">
        <v>43049</v>
      </c>
      <c r="AQ313" s="205">
        <v>42866</v>
      </c>
      <c r="AR313" s="205"/>
      <c r="AS313" s="205">
        <v>41480</v>
      </c>
      <c r="AT313" s="205">
        <v>43193</v>
      </c>
      <c r="AU313" s="205">
        <v>44103</v>
      </c>
      <c r="AV313" s="205"/>
      <c r="AW313" s="205"/>
      <c r="AX313" s="205"/>
      <c r="AY313" s="205"/>
      <c r="AZ313" s="205"/>
      <c r="BA313" s="212" t="s">
        <v>1245</v>
      </c>
      <c r="BB313" s="204"/>
      <c r="BC313" s="204"/>
      <c r="BD313" s="274" t="str">
        <f>DATEDIF(MAX(AL313,AO313,AQ313,AT313:AW313,AY313:AZ313),$BF$2,"y")&amp;"년 "&amp;DATEDIF(MAX(AL313,AO313,AQ313,AT313:AW313,AY313:AZ313),$BF$2,"ym")&amp;"월"</f>
        <v>0년 9월</v>
      </c>
      <c r="BE313" s="206">
        <f>IF(AN313&lt;DATE(2012,2,1),"제외",AT313+(365*3))</f>
        <v>44288</v>
      </c>
      <c r="BF313" s="207" t="str">
        <f>IF(ISNUMBER(#REF!),IF(#REF!&lt;#REF!,1,""),"")</f>
        <v/>
      </c>
      <c r="BG313" s="207" t="str">
        <f>IF(ISNUMBER(#REF!),IF(#REF!&gt;#REF!,1,""),"")</f>
        <v/>
      </c>
      <c r="BH313" s="207">
        <f>IF(ISNUMBER(#REF!),"",1)</f>
        <v>1</v>
      </c>
      <c r="BI313" s="113" t="s">
        <v>1229</v>
      </c>
      <c r="BJ313" s="442"/>
    </row>
    <row r="314" spans="1:62" s="24" customFormat="1" ht="20.100000000000001" customHeight="1">
      <c r="A314" s="147">
        <v>308</v>
      </c>
      <c r="B314" s="150">
        <f t="shared" si="47"/>
        <v>11</v>
      </c>
      <c r="C314" s="99" t="s">
        <v>80</v>
      </c>
      <c r="D314" s="211" t="s">
        <v>338</v>
      </c>
      <c r="E314" s="113" t="s">
        <v>27</v>
      </c>
      <c r="F314" s="212" t="s">
        <v>224</v>
      </c>
      <c r="G314" s="113" t="s">
        <v>416</v>
      </c>
      <c r="H314" s="124">
        <v>77503</v>
      </c>
      <c r="I314" s="204" t="s">
        <v>417</v>
      </c>
      <c r="J314" s="124">
        <v>110</v>
      </c>
      <c r="K314" s="124">
        <f t="shared" si="43"/>
        <v>673</v>
      </c>
      <c r="L314" s="121">
        <v>673</v>
      </c>
      <c r="M314" s="121"/>
      <c r="N314" s="121"/>
      <c r="O314" s="121"/>
      <c r="P314" s="121"/>
      <c r="Q314" s="203">
        <f>SUM(R314:T314)</f>
        <v>1382</v>
      </c>
      <c r="R314" s="203">
        <v>541</v>
      </c>
      <c r="S314" s="203">
        <v>771</v>
      </c>
      <c r="T314" s="203">
        <v>70</v>
      </c>
      <c r="U314" s="121">
        <f>SUM(V314:Z314)</f>
        <v>1312</v>
      </c>
      <c r="V314" s="124">
        <v>105</v>
      </c>
      <c r="W314" s="124">
        <v>572</v>
      </c>
      <c r="X314" s="124">
        <v>635</v>
      </c>
      <c r="Y314" s="124"/>
      <c r="Z314" s="124"/>
      <c r="AA314" s="124">
        <f>SUM(AB314:AD314)</f>
        <v>70</v>
      </c>
      <c r="AB314" s="124">
        <v>51</v>
      </c>
      <c r="AC314" s="124">
        <v>19</v>
      </c>
      <c r="AD314" s="124"/>
      <c r="AE314" s="103" t="s">
        <v>34</v>
      </c>
      <c r="AF314" s="103">
        <v>2.3934000000000002</v>
      </c>
      <c r="AG314" s="104">
        <v>545</v>
      </c>
      <c r="AH314" s="104">
        <v>375</v>
      </c>
      <c r="AI314" s="204" t="s">
        <v>332</v>
      </c>
      <c r="AJ314" s="204">
        <v>2006</v>
      </c>
      <c r="AK314" s="204"/>
      <c r="AL314" s="111" t="s">
        <v>605</v>
      </c>
      <c r="AM314" s="111"/>
      <c r="AN314" s="111"/>
      <c r="AO314" s="108">
        <v>39955</v>
      </c>
      <c r="AP314" s="108">
        <v>42289</v>
      </c>
      <c r="AQ314" s="205">
        <v>38933</v>
      </c>
      <c r="AR314" s="205"/>
      <c r="AS314" s="205"/>
      <c r="AT314" s="205">
        <v>40070</v>
      </c>
      <c r="AU314" s="205">
        <v>42285</v>
      </c>
      <c r="AV314" s="205">
        <v>42418</v>
      </c>
      <c r="AW314" s="205">
        <v>42733</v>
      </c>
      <c r="AX314" s="205">
        <v>43077</v>
      </c>
      <c r="AY314" s="205"/>
      <c r="AZ314" s="205"/>
      <c r="BA314" s="212" t="s">
        <v>338</v>
      </c>
      <c r="BB314" s="204"/>
      <c r="BC314" s="204"/>
      <c r="BD314" s="274" t="str">
        <f>DATEDIF(MAX(AL314,AO314,AQ314,AT314:AW314,AY314:AZ314),$BF$2,"y")&amp;"년 "&amp;DATEDIF(MAX(AL314,AO314,AQ314,AT314:AW314,AY314:AZ314),$BF$2,"ym")&amp;"월"</f>
        <v>4년 6월</v>
      </c>
      <c r="BE314" s="206" t="s">
        <v>794</v>
      </c>
      <c r="BF314" s="207" t="str">
        <f>IF(ISNUMBER(#REF!),IF(#REF!&lt;#REF!,1,""),"")</f>
        <v/>
      </c>
      <c r="BG314" s="207" t="str">
        <f>IF(ISNUMBER(#REF!),IF(#REF!&gt;#REF!,1,""),"")</f>
        <v/>
      </c>
      <c r="BH314" s="207">
        <f>IF(ISNUMBER(#REF!),"",1)</f>
        <v>1</v>
      </c>
      <c r="BI314" s="113" t="s">
        <v>1229</v>
      </c>
      <c r="BJ314" s="442"/>
    </row>
    <row r="315" spans="1:62" s="24" customFormat="1" ht="20.100000000000001" customHeight="1">
      <c r="A315" s="147">
        <v>309</v>
      </c>
      <c r="B315" s="150">
        <f t="shared" si="47"/>
        <v>12</v>
      </c>
      <c r="C315" s="99" t="s">
        <v>80</v>
      </c>
      <c r="D315" s="113" t="s">
        <v>339</v>
      </c>
      <c r="E315" s="113" t="s">
        <v>659</v>
      </c>
      <c r="F315" s="212" t="s">
        <v>309</v>
      </c>
      <c r="G315" s="113" t="s">
        <v>310</v>
      </c>
      <c r="H315" s="124">
        <v>14193</v>
      </c>
      <c r="I315" s="204" t="s">
        <v>311</v>
      </c>
      <c r="J315" s="124">
        <v>234</v>
      </c>
      <c r="K315" s="124">
        <f t="shared" si="43"/>
        <v>234</v>
      </c>
      <c r="L315" s="121">
        <v>234</v>
      </c>
      <c r="M315" s="121"/>
      <c r="N315" s="121"/>
      <c r="O315" s="121"/>
      <c r="P315" s="121"/>
      <c r="Q315" s="203">
        <f>SUM(R315:T315)</f>
        <v>313</v>
      </c>
      <c r="R315" s="203">
        <v>250</v>
      </c>
      <c r="S315" s="203"/>
      <c r="T315" s="203">
        <v>63</v>
      </c>
      <c r="U315" s="121">
        <f>SUM(V315:Z315)</f>
        <v>250</v>
      </c>
      <c r="V315" s="121"/>
      <c r="W315" s="121">
        <v>250</v>
      </c>
      <c r="X315" s="121"/>
      <c r="Y315" s="121"/>
      <c r="Z315" s="121"/>
      <c r="AA315" s="213">
        <f>SUM(AB315:AD315)</f>
        <v>63</v>
      </c>
      <c r="AB315" s="121">
        <v>63</v>
      </c>
      <c r="AC315" s="121"/>
      <c r="AD315" s="121"/>
      <c r="AE315" s="102" t="s">
        <v>860</v>
      </c>
      <c r="AF315" s="103">
        <v>2.15</v>
      </c>
      <c r="AG315" s="105">
        <v>245</v>
      </c>
      <c r="AH315" s="105"/>
      <c r="AI315" s="204" t="s">
        <v>404</v>
      </c>
      <c r="AJ315" s="204">
        <v>2005</v>
      </c>
      <c r="AK315" s="204">
        <v>2010</v>
      </c>
      <c r="AL315" s="106" t="s">
        <v>791</v>
      </c>
      <c r="AM315" s="106"/>
      <c r="AN315" s="106"/>
      <c r="AO315" s="108">
        <v>38635</v>
      </c>
      <c r="AP315" s="108"/>
      <c r="AQ315" s="205" t="s">
        <v>851</v>
      </c>
      <c r="AR315" s="205"/>
      <c r="AS315" s="205"/>
      <c r="AT315" s="205" t="s">
        <v>851</v>
      </c>
      <c r="AU315" s="205">
        <v>38717</v>
      </c>
      <c r="AV315" s="205"/>
      <c r="AW315" s="205">
        <v>39646</v>
      </c>
      <c r="AX315" s="205">
        <v>39690</v>
      </c>
      <c r="AY315" s="205">
        <v>40364</v>
      </c>
      <c r="AZ315" s="205"/>
      <c r="BA315" s="212" t="s">
        <v>339</v>
      </c>
      <c r="BB315" s="204" t="s">
        <v>559</v>
      </c>
      <c r="BC315" s="204" t="s">
        <v>553</v>
      </c>
      <c r="BD315" s="274" t="str">
        <f>DATEDIF(MAX(AL315,AO315,AQ315,AT315:AW315,AY315:AZ315),$BF$2,"y")&amp;"년 "&amp;DATEDIF(MAX(AL315,AO315,AQ315,AT315:AW315,AY315:AZ315),$BF$2,"ym")&amp;"월"</f>
        <v>10년 11월</v>
      </c>
      <c r="BE315" s="206" t="s">
        <v>794</v>
      </c>
      <c r="BF315" s="207" t="str">
        <f>IF(ISNUMBER(#REF!),IF(#REF!&lt;#REF!,1,""),"")</f>
        <v/>
      </c>
      <c r="BG315" s="207" t="str">
        <f>IF(ISNUMBER(#REF!),IF(#REF!&gt;#REF!,1,""),"")</f>
        <v/>
      </c>
      <c r="BH315" s="207">
        <f>IF(ISNUMBER(#REF!),"",1)</f>
        <v>1</v>
      </c>
      <c r="BI315" s="113" t="s">
        <v>1229</v>
      </c>
      <c r="BJ315" s="442"/>
    </row>
    <row r="316" spans="1:62" s="24" customFormat="1" ht="20.100000000000001" customHeight="1">
      <c r="A316" s="147">
        <v>310</v>
      </c>
      <c r="B316" s="148">
        <v>1</v>
      </c>
      <c r="C316" s="126" t="s">
        <v>917</v>
      </c>
      <c r="D316" s="264" t="s">
        <v>336</v>
      </c>
      <c r="E316" s="286" t="s">
        <v>659</v>
      </c>
      <c r="F316" s="212" t="s">
        <v>1012</v>
      </c>
      <c r="G316" s="286" t="s">
        <v>1013</v>
      </c>
      <c r="H316" s="124">
        <v>46583</v>
      </c>
      <c r="I316" s="204"/>
      <c r="J316" s="124"/>
      <c r="K316" s="124"/>
      <c r="L316" s="132" t="s">
        <v>776</v>
      </c>
      <c r="M316" s="124"/>
      <c r="N316" s="124"/>
      <c r="O316" s="124"/>
      <c r="P316" s="124"/>
      <c r="Q316" s="203"/>
      <c r="R316" s="203"/>
      <c r="S316" s="203"/>
      <c r="T316" s="203"/>
      <c r="U316" s="121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02"/>
      <c r="AF316" s="102"/>
      <c r="AG316" s="105"/>
      <c r="AH316" s="105"/>
      <c r="AI316" s="113"/>
      <c r="AJ316" s="204">
        <v>2018</v>
      </c>
      <c r="AK316" s="204"/>
      <c r="AL316" s="377" t="s">
        <v>500</v>
      </c>
      <c r="AM316" s="384"/>
      <c r="AN316" s="383"/>
      <c r="AO316" s="108">
        <v>43677</v>
      </c>
      <c r="AP316" s="204"/>
      <c r="AQ316" s="208"/>
      <c r="AR316" s="208"/>
      <c r="AS316" s="208"/>
      <c r="AT316" s="208"/>
      <c r="AU316" s="208"/>
      <c r="AV316" s="208"/>
      <c r="AW316" s="205"/>
      <c r="AX316" s="208"/>
      <c r="AY316" s="385"/>
      <c r="AZ316" s="208"/>
      <c r="BA316" s="212" t="s">
        <v>1014</v>
      </c>
      <c r="BB316" s="204" t="s">
        <v>554</v>
      </c>
      <c r="BC316" s="204" t="s">
        <v>553</v>
      </c>
      <c r="BD316" s="274" t="str">
        <f>DATEDIF(MAX(AL316,AO316,AQ316,AT316:AW316,AY316:AZ316),$BF$2,"y")&amp;"년 "&amp;DATEDIF(MAX(AL316,AO316,AQ316,AT316:AW316,AY316:AZ316),$BF$2,"ym")&amp;"월"</f>
        <v>1년 10월</v>
      </c>
      <c r="BE316" s="206" t="s">
        <v>944</v>
      </c>
      <c r="BF316" s="207"/>
      <c r="BG316" s="207"/>
      <c r="BH316" s="207">
        <v>1</v>
      </c>
      <c r="BI316" s="286" t="s">
        <v>1015</v>
      </c>
      <c r="BJ316" s="442"/>
    </row>
    <row r="317" spans="1:62" s="24" customFormat="1" ht="20.100000000000001" customHeight="1">
      <c r="A317" s="147">
        <v>311</v>
      </c>
      <c r="B317" s="149">
        <v>2</v>
      </c>
      <c r="C317" s="126" t="s">
        <v>664</v>
      </c>
      <c r="D317" s="113" t="s">
        <v>339</v>
      </c>
      <c r="E317" s="286" t="s">
        <v>660</v>
      </c>
      <c r="F317" s="212" t="s">
        <v>909</v>
      </c>
      <c r="G317" s="286" t="s">
        <v>910</v>
      </c>
      <c r="H317" s="124">
        <v>18490</v>
      </c>
      <c r="I317" s="204">
        <v>1984</v>
      </c>
      <c r="J317" s="124">
        <v>51</v>
      </c>
      <c r="K317" s="124">
        <f t="shared" ref="K317:K338" si="48">SUM(L317:P317)</f>
        <v>126</v>
      </c>
      <c r="L317" s="132" t="s">
        <v>776</v>
      </c>
      <c r="M317" s="124"/>
      <c r="N317" s="124">
        <v>126</v>
      </c>
      <c r="O317" s="124"/>
      <c r="P317" s="124"/>
      <c r="Q317" s="203"/>
      <c r="R317" s="203"/>
      <c r="S317" s="203"/>
      <c r="T317" s="203"/>
      <c r="U317" s="121"/>
      <c r="V317" s="124" t="s">
        <v>874</v>
      </c>
      <c r="W317" s="124"/>
      <c r="X317" s="124"/>
      <c r="Y317" s="124"/>
      <c r="Z317" s="124"/>
      <c r="AA317" s="124"/>
      <c r="AB317" s="124"/>
      <c r="AC317" s="124"/>
      <c r="AD317" s="124"/>
      <c r="AE317" s="102">
        <v>2</v>
      </c>
      <c r="AF317" s="102">
        <v>2</v>
      </c>
      <c r="AG317" s="105">
        <v>47</v>
      </c>
      <c r="AH317" s="105"/>
      <c r="AI317" s="113" t="s">
        <v>891</v>
      </c>
      <c r="AJ317" s="204">
        <v>2014</v>
      </c>
      <c r="AK317" s="204">
        <v>2019</v>
      </c>
      <c r="AL317" s="377" t="s">
        <v>500</v>
      </c>
      <c r="AM317" s="384"/>
      <c r="AN317" s="383"/>
      <c r="AO317" s="108">
        <v>42322</v>
      </c>
      <c r="AP317" s="204"/>
      <c r="AQ317" s="208" t="s">
        <v>876</v>
      </c>
      <c r="AR317" s="208"/>
      <c r="AS317" s="208"/>
      <c r="AT317" s="208" t="s">
        <v>876</v>
      </c>
      <c r="AU317" s="208"/>
      <c r="AV317" s="208"/>
      <c r="AW317" s="205">
        <v>42494</v>
      </c>
      <c r="AX317" s="208"/>
      <c r="AY317" s="379">
        <v>43635</v>
      </c>
      <c r="AZ317" s="208"/>
      <c r="BA317" s="212" t="s">
        <v>911</v>
      </c>
      <c r="BB317" s="204" t="s">
        <v>554</v>
      </c>
      <c r="BC317" s="204" t="s">
        <v>553</v>
      </c>
      <c r="BD317" s="274" t="str">
        <f>DATEDIF(MAX(AL317,AO317,AQ317,AT317:AW317,AY317:AZ317),$BF$2,"y")&amp;"년 "&amp;DATEDIF(MAX(AL317,AO317,AQ317,AT317:AW317,AY317:AZ317),$BF$2,"ym")&amp;"월"</f>
        <v>2년 0월</v>
      </c>
      <c r="BE317" s="206" t="s">
        <v>794</v>
      </c>
      <c r="BF317" s="207" t="str">
        <f>IF(ISNUMBER(#REF!),IF(#REF!&lt;#REF!,1,""),"")</f>
        <v/>
      </c>
      <c r="BG317" s="207" t="str">
        <f>IF(ISNUMBER(#REF!),IF(#REF!&gt;#REF!,1,""),"")</f>
        <v/>
      </c>
      <c r="BH317" s="207">
        <f>IF(ISNUMBER(#REF!),"",1)</f>
        <v>1</v>
      </c>
      <c r="BI317" s="212" t="s">
        <v>1015</v>
      </c>
      <c r="BJ317" s="442"/>
    </row>
    <row r="318" spans="1:62" s="24" customFormat="1" ht="20.100000000000001" customHeight="1">
      <c r="A318" s="147">
        <v>312</v>
      </c>
      <c r="B318" s="148">
        <v>1</v>
      </c>
      <c r="C318" s="99" t="s">
        <v>155</v>
      </c>
      <c r="D318" s="215" t="s">
        <v>615</v>
      </c>
      <c r="E318" s="113" t="s">
        <v>26</v>
      </c>
      <c r="F318" s="212" t="s">
        <v>160</v>
      </c>
      <c r="G318" s="272" t="s">
        <v>161</v>
      </c>
      <c r="H318" s="124">
        <v>67737.899999999994</v>
      </c>
      <c r="I318" s="441" t="s">
        <v>501</v>
      </c>
      <c r="J318" s="122">
        <v>31</v>
      </c>
      <c r="K318" s="124">
        <f t="shared" si="48"/>
        <v>1080</v>
      </c>
      <c r="L318" s="122">
        <v>260</v>
      </c>
      <c r="M318" s="122">
        <v>820</v>
      </c>
      <c r="N318" s="122"/>
      <c r="O318" s="122"/>
      <c r="P318" s="122"/>
      <c r="Q318" s="203">
        <f>SUM(R318:T318)</f>
        <v>1490</v>
      </c>
      <c r="R318" s="273">
        <v>1080</v>
      </c>
      <c r="S318" s="273">
        <v>410</v>
      </c>
      <c r="T318" s="273"/>
      <c r="U318" s="121">
        <f t="shared" ref="U318:U334" si="49">SUM(V318:Z318)</f>
        <v>1490</v>
      </c>
      <c r="V318" s="213"/>
      <c r="W318" s="213"/>
      <c r="X318" s="121">
        <v>1421</v>
      </c>
      <c r="Y318" s="213">
        <v>69</v>
      </c>
      <c r="Z318" s="213"/>
      <c r="AA318" s="124"/>
      <c r="AB318" s="213"/>
      <c r="AC318" s="213"/>
      <c r="AD318" s="213"/>
      <c r="AE318" s="102">
        <v>0.85</v>
      </c>
      <c r="AF318" s="102">
        <v>2.85</v>
      </c>
      <c r="AG318" s="104">
        <v>1125</v>
      </c>
      <c r="AH318" s="104">
        <v>1116</v>
      </c>
      <c r="AI318" s="116" t="s">
        <v>332</v>
      </c>
      <c r="AJ318" s="381" t="s">
        <v>424</v>
      </c>
      <c r="AK318" s="381">
        <v>2022</v>
      </c>
      <c r="AL318" s="377" t="s">
        <v>500</v>
      </c>
      <c r="AM318" s="377" t="s">
        <v>500</v>
      </c>
      <c r="AN318" s="106">
        <v>40453</v>
      </c>
      <c r="AO318" s="377">
        <v>40687</v>
      </c>
      <c r="AP318" s="377"/>
      <c r="AQ318" s="379">
        <v>40822</v>
      </c>
      <c r="AR318" s="379">
        <v>40115</v>
      </c>
      <c r="AS318" s="379">
        <v>40239</v>
      </c>
      <c r="AT318" s="379">
        <v>41572</v>
      </c>
      <c r="AU318" s="379">
        <v>43629</v>
      </c>
      <c r="AV318" s="382">
        <v>44222</v>
      </c>
      <c r="AW318" s="379"/>
      <c r="AX318" s="379"/>
      <c r="AY318" s="379"/>
      <c r="AZ318" s="379"/>
      <c r="BA318" s="188" t="s">
        <v>648</v>
      </c>
      <c r="BB318" s="453"/>
      <c r="BC318" s="453"/>
      <c r="BD318" s="274" t="s">
        <v>1385</v>
      </c>
      <c r="BE318" s="206" t="str">
        <f>IF(AN318&lt;DATE(2012,2,1),"제외",AT318+(365*3))</f>
        <v>제외</v>
      </c>
      <c r="BF318" s="207" t="str">
        <f>IF(ISNUMBER(#REF!),IF(#REF!&lt;#REF!,1,""),"")</f>
        <v/>
      </c>
      <c r="BG318" s="207" t="str">
        <f>IF(ISNUMBER(#REF!),IF(#REF!&gt;#REF!,1,""),"")</f>
        <v/>
      </c>
      <c r="BH318" s="207">
        <f>IF(ISNUMBER(#REF!),"",1)</f>
        <v>1</v>
      </c>
      <c r="BI318" s="212" t="s">
        <v>877</v>
      </c>
      <c r="BJ318" s="272"/>
    </row>
    <row r="319" spans="1:62" s="24" customFormat="1" ht="20.100000000000001" customHeight="1">
      <c r="A319" s="147">
        <v>313</v>
      </c>
      <c r="B319" s="149">
        <v>2</v>
      </c>
      <c r="C319" s="99" t="s">
        <v>155</v>
      </c>
      <c r="D319" s="261" t="s">
        <v>615</v>
      </c>
      <c r="E319" s="113" t="s">
        <v>26</v>
      </c>
      <c r="F319" s="212" t="s">
        <v>158</v>
      </c>
      <c r="G319" s="272" t="s">
        <v>159</v>
      </c>
      <c r="H319" s="124">
        <v>173856.3</v>
      </c>
      <c r="I319" s="441" t="s">
        <v>501</v>
      </c>
      <c r="J319" s="122">
        <v>77</v>
      </c>
      <c r="K319" s="124">
        <f t="shared" si="48"/>
        <v>2064</v>
      </c>
      <c r="L319" s="122">
        <v>310</v>
      </c>
      <c r="M319" s="121">
        <v>910</v>
      </c>
      <c r="N319" s="121">
        <v>640</v>
      </c>
      <c r="O319" s="121">
        <v>204</v>
      </c>
      <c r="P319" s="122"/>
      <c r="Q319" s="203">
        <f>SUM(R319:T319)</f>
        <v>3801</v>
      </c>
      <c r="R319" s="273">
        <v>2057</v>
      </c>
      <c r="S319" s="273">
        <v>1652</v>
      </c>
      <c r="T319" s="273">
        <v>92</v>
      </c>
      <c r="U319" s="121">
        <f t="shared" si="49"/>
        <v>3709</v>
      </c>
      <c r="V319" s="213"/>
      <c r="W319" s="213"/>
      <c r="X319" s="121">
        <v>3289</v>
      </c>
      <c r="Y319" s="213">
        <v>420</v>
      </c>
      <c r="Z319" s="213"/>
      <c r="AA319" s="121">
        <f>SUM(AB319:AD319)</f>
        <v>92</v>
      </c>
      <c r="AB319" s="121"/>
      <c r="AC319" s="121">
        <v>92</v>
      </c>
      <c r="AD319" s="121"/>
      <c r="AE319" s="102">
        <v>0.8</v>
      </c>
      <c r="AF319" s="102">
        <v>2.85</v>
      </c>
      <c r="AG319" s="104">
        <v>2095</v>
      </c>
      <c r="AH319" s="104">
        <v>2059</v>
      </c>
      <c r="AI319" s="116" t="s">
        <v>332</v>
      </c>
      <c r="AJ319" s="381" t="s">
        <v>424</v>
      </c>
      <c r="AK319" s="381">
        <v>2022</v>
      </c>
      <c r="AL319" s="377" t="s">
        <v>500</v>
      </c>
      <c r="AM319" s="377" t="s">
        <v>500</v>
      </c>
      <c r="AN319" s="106">
        <v>40386</v>
      </c>
      <c r="AO319" s="377">
        <v>40687</v>
      </c>
      <c r="AP319" s="377"/>
      <c r="AQ319" s="379">
        <v>37994</v>
      </c>
      <c r="AR319" s="379">
        <v>40092</v>
      </c>
      <c r="AS319" s="379">
        <v>40203</v>
      </c>
      <c r="AT319" s="379">
        <v>41724</v>
      </c>
      <c r="AU319" s="379">
        <v>43462</v>
      </c>
      <c r="AV319" s="379">
        <v>44027</v>
      </c>
      <c r="AW319" s="379"/>
      <c r="AX319" s="379"/>
      <c r="AY319" s="379"/>
      <c r="AZ319" s="379"/>
      <c r="BA319" s="212" t="s">
        <v>999</v>
      </c>
      <c r="BB319" s="453"/>
      <c r="BC319" s="453"/>
      <c r="BD319" s="274" t="str">
        <f>DATEDIF(MAX(AL319,AO319,AQ319,AT319:AW319,AY319:AZ319),$BF$2,"y")&amp;"년 "&amp;DATEDIF(MAX(AL319,AO319,AQ319,AT319:AW319,AY319:AZ319),$BF$2,"ym")&amp;"월"</f>
        <v>0년 11월</v>
      </c>
      <c r="BE319" s="206" t="str">
        <f>IF(AN319&lt;DATE(2012,2,1),"제외",AT319+(365*3))</f>
        <v>제외</v>
      </c>
      <c r="BF319" s="207" t="str">
        <f>IF(ISNUMBER(#REF!),IF(#REF!&lt;#REF!,1,""),"")</f>
        <v/>
      </c>
      <c r="BG319" s="207" t="str">
        <f>IF(ISNUMBER(#REF!),IF(#REF!&gt;#REF!,1,""),"")</f>
        <v/>
      </c>
      <c r="BH319" s="207">
        <f>IF(ISNUMBER(#REF!),"",1)</f>
        <v>1</v>
      </c>
      <c r="BI319" s="212" t="s">
        <v>1000</v>
      </c>
      <c r="BJ319" s="272"/>
    </row>
    <row r="320" spans="1:62" s="24" customFormat="1" ht="20.100000000000001" customHeight="1">
      <c r="A320" s="147">
        <v>314</v>
      </c>
      <c r="B320" s="150">
        <v>3</v>
      </c>
      <c r="C320" s="99" t="s">
        <v>155</v>
      </c>
      <c r="D320" s="211" t="s">
        <v>338</v>
      </c>
      <c r="E320" s="113" t="s">
        <v>26</v>
      </c>
      <c r="F320" s="212" t="s">
        <v>157</v>
      </c>
      <c r="G320" s="272" t="s">
        <v>502</v>
      </c>
      <c r="H320" s="124">
        <v>61041</v>
      </c>
      <c r="I320" s="441" t="s">
        <v>501</v>
      </c>
      <c r="J320" s="122">
        <v>23</v>
      </c>
      <c r="K320" s="124">
        <f t="shared" si="48"/>
        <v>599</v>
      </c>
      <c r="L320" s="122"/>
      <c r="M320" s="124">
        <v>283</v>
      </c>
      <c r="N320" s="124">
        <v>316</v>
      </c>
      <c r="O320" s="122"/>
      <c r="P320" s="122"/>
      <c r="Q320" s="203">
        <v>1313</v>
      </c>
      <c r="R320" s="273">
        <v>599</v>
      </c>
      <c r="S320" s="273">
        <v>714</v>
      </c>
      <c r="T320" s="273"/>
      <c r="U320" s="121">
        <f t="shared" si="49"/>
        <v>1313</v>
      </c>
      <c r="V320" s="213"/>
      <c r="W320" s="213">
        <v>759</v>
      </c>
      <c r="X320" s="121">
        <v>492</v>
      </c>
      <c r="Y320" s="213">
        <v>62</v>
      </c>
      <c r="Z320" s="213"/>
      <c r="AA320" s="124"/>
      <c r="AB320" s="213"/>
      <c r="AC320" s="213"/>
      <c r="AD320" s="213"/>
      <c r="AE320" s="102">
        <v>0.67</v>
      </c>
      <c r="AF320" s="102">
        <v>2.66</v>
      </c>
      <c r="AG320" s="104">
        <v>631</v>
      </c>
      <c r="AH320" s="104">
        <v>631</v>
      </c>
      <c r="AI320" s="116" t="s">
        <v>332</v>
      </c>
      <c r="AJ320" s="381" t="s">
        <v>424</v>
      </c>
      <c r="AK320" s="381">
        <v>2021</v>
      </c>
      <c r="AL320" s="377" t="s">
        <v>500</v>
      </c>
      <c r="AM320" s="377" t="s">
        <v>500</v>
      </c>
      <c r="AN320" s="106">
        <v>40124</v>
      </c>
      <c r="AO320" s="377">
        <v>41163</v>
      </c>
      <c r="AP320" s="377"/>
      <c r="AQ320" s="379">
        <v>41215</v>
      </c>
      <c r="AR320" s="379">
        <v>40151</v>
      </c>
      <c r="AS320" s="379">
        <v>40315</v>
      </c>
      <c r="AT320" s="379">
        <v>41787</v>
      </c>
      <c r="AU320" s="379">
        <v>42955</v>
      </c>
      <c r="AV320" s="379">
        <v>43143</v>
      </c>
      <c r="AW320" s="379">
        <v>43585</v>
      </c>
      <c r="AX320" s="379">
        <v>43706</v>
      </c>
      <c r="AY320" s="379"/>
      <c r="AZ320" s="379"/>
      <c r="BA320" s="450" t="s">
        <v>338</v>
      </c>
      <c r="BB320" s="453"/>
      <c r="BC320" s="453"/>
      <c r="BD320" s="274" t="str">
        <f>DATEDIF(MAX(AL320,AO320,AQ320,AT320:AW320,AY320:AZ320),$BF$2,"y")&amp;"년 "&amp;DATEDIF(MAX(AL320,AO320,AQ320,AT320:AW320,AY320:AZ320),$BF$2,"ym")&amp;"월"</f>
        <v>2년 2월</v>
      </c>
      <c r="BE320" s="206" t="str">
        <f>IF(AN320&lt;DATE(2012,2,1),"제외",AT320+(365*3))</f>
        <v>제외</v>
      </c>
      <c r="BF320" s="207" t="str">
        <f>IF(ISNUMBER(#REF!),IF(#REF!&lt;#REF!,1,""),"")</f>
        <v/>
      </c>
      <c r="BG320" s="207" t="str">
        <f>IF(ISNUMBER(#REF!),IF(#REF!&gt;#REF!,1,""),"")</f>
        <v/>
      </c>
      <c r="BH320" s="207">
        <f>IF(ISNUMBER(#REF!),"",1)</f>
        <v>1</v>
      </c>
      <c r="BI320" s="212" t="s">
        <v>1000</v>
      </c>
      <c r="BJ320" s="272"/>
    </row>
    <row r="321" spans="1:63" s="24" customFormat="1" ht="20.100000000000001" customHeight="1">
      <c r="A321" s="147">
        <v>315</v>
      </c>
      <c r="B321" s="149">
        <v>4</v>
      </c>
      <c r="C321" s="99" t="s">
        <v>155</v>
      </c>
      <c r="D321" s="113" t="s">
        <v>339</v>
      </c>
      <c r="E321" s="113" t="s">
        <v>26</v>
      </c>
      <c r="F321" s="212" t="s">
        <v>156</v>
      </c>
      <c r="G321" s="272" t="s">
        <v>503</v>
      </c>
      <c r="H321" s="124">
        <v>35288</v>
      </c>
      <c r="I321" s="441" t="s">
        <v>501</v>
      </c>
      <c r="J321" s="122">
        <v>15</v>
      </c>
      <c r="K321" s="124">
        <f t="shared" si="48"/>
        <v>470</v>
      </c>
      <c r="L321" s="122"/>
      <c r="M321" s="122"/>
      <c r="N321" s="122">
        <v>470</v>
      </c>
      <c r="O321" s="122"/>
      <c r="P321" s="122"/>
      <c r="Q321" s="203">
        <v>798</v>
      </c>
      <c r="R321" s="273">
        <v>475</v>
      </c>
      <c r="S321" s="273">
        <v>323</v>
      </c>
      <c r="T321" s="273"/>
      <c r="U321" s="121">
        <f t="shared" si="49"/>
        <v>798</v>
      </c>
      <c r="V321" s="213"/>
      <c r="W321" s="213">
        <v>443</v>
      </c>
      <c r="X321" s="121">
        <v>327</v>
      </c>
      <c r="Y321" s="213">
        <v>28</v>
      </c>
      <c r="Z321" s="213"/>
      <c r="AA321" s="124"/>
      <c r="AB321" s="213"/>
      <c r="AC321" s="213"/>
      <c r="AD321" s="213"/>
      <c r="AE321" s="102">
        <v>0.82</v>
      </c>
      <c r="AF321" s="102">
        <v>2.85</v>
      </c>
      <c r="AG321" s="104">
        <v>478</v>
      </c>
      <c r="AH321" s="104">
        <v>472</v>
      </c>
      <c r="AI321" s="116" t="s">
        <v>332</v>
      </c>
      <c r="AJ321" s="381" t="s">
        <v>424</v>
      </c>
      <c r="AK321" s="381">
        <v>2021</v>
      </c>
      <c r="AL321" s="377" t="s">
        <v>500</v>
      </c>
      <c r="AM321" s="377" t="s">
        <v>500</v>
      </c>
      <c r="AN321" s="106">
        <v>40507</v>
      </c>
      <c r="AO321" s="377">
        <v>40847</v>
      </c>
      <c r="AP321" s="377"/>
      <c r="AQ321" s="379">
        <v>40927</v>
      </c>
      <c r="AR321" s="379">
        <v>40135</v>
      </c>
      <c r="AS321" s="379">
        <v>40270</v>
      </c>
      <c r="AT321" s="379">
        <v>41494</v>
      </c>
      <c r="AU321" s="379">
        <v>42551</v>
      </c>
      <c r="AV321" s="379">
        <v>42797</v>
      </c>
      <c r="AW321" s="379">
        <v>43285</v>
      </c>
      <c r="AX321" s="379">
        <v>43300</v>
      </c>
      <c r="AY321" s="379">
        <v>44253</v>
      </c>
      <c r="AZ321" s="379"/>
      <c r="BA321" s="450" t="s">
        <v>758</v>
      </c>
      <c r="BB321" s="453"/>
      <c r="BC321" s="453"/>
      <c r="BD321" s="274" t="s">
        <v>1381</v>
      </c>
      <c r="BE321" s="206" t="str">
        <f>IF(AN321&lt;DATE(2012,2,1),"제외",AT321+(365*3))</f>
        <v>제외</v>
      </c>
      <c r="BF321" s="207" t="str">
        <f>IF(ISNUMBER(#REF!),IF(#REF!&lt;#REF!,1,""),"")</f>
        <v/>
      </c>
      <c r="BG321" s="207" t="str">
        <f>IF(ISNUMBER(#REF!),IF(#REF!&gt;#REF!,1,""),"")</f>
        <v/>
      </c>
      <c r="BH321" s="207">
        <f>IF(ISNUMBER(#REF!),"",1)</f>
        <v>1</v>
      </c>
      <c r="BI321" s="212" t="s">
        <v>1000</v>
      </c>
      <c r="BJ321" s="272"/>
    </row>
    <row r="322" spans="1:63" s="24" customFormat="1" ht="20.100000000000001" customHeight="1">
      <c r="A322" s="147">
        <v>316</v>
      </c>
      <c r="B322" s="150">
        <v>5</v>
      </c>
      <c r="C322" s="99" t="s">
        <v>155</v>
      </c>
      <c r="D322" s="113" t="s">
        <v>339</v>
      </c>
      <c r="E322" s="113" t="s">
        <v>27</v>
      </c>
      <c r="F322" s="212" t="s">
        <v>427</v>
      </c>
      <c r="G322" s="272" t="s">
        <v>878</v>
      </c>
      <c r="H322" s="287">
        <v>32650</v>
      </c>
      <c r="I322" s="380" t="s">
        <v>428</v>
      </c>
      <c r="J322" s="213">
        <v>116</v>
      </c>
      <c r="K322" s="124">
        <f t="shared" si="48"/>
        <v>517</v>
      </c>
      <c r="L322" s="213">
        <v>48</v>
      </c>
      <c r="M322" s="213">
        <v>153</v>
      </c>
      <c r="N322" s="213">
        <v>223</v>
      </c>
      <c r="O322" s="213">
        <v>93</v>
      </c>
      <c r="P322" s="213"/>
      <c r="Q322" s="203">
        <f t="shared" ref="Q322:Q334" si="50">SUM(R322:T322)</f>
        <v>900</v>
      </c>
      <c r="R322" s="203">
        <v>531</v>
      </c>
      <c r="S322" s="203">
        <v>369</v>
      </c>
      <c r="T322" s="203"/>
      <c r="U322" s="121">
        <f t="shared" si="49"/>
        <v>900</v>
      </c>
      <c r="V322" s="287"/>
      <c r="W322" s="287">
        <v>356</v>
      </c>
      <c r="X322" s="287">
        <v>364</v>
      </c>
      <c r="Y322" s="287">
        <v>180</v>
      </c>
      <c r="Z322" s="287"/>
      <c r="AA322" s="124"/>
      <c r="AB322" s="287"/>
      <c r="AC322" s="287"/>
      <c r="AD322" s="287"/>
      <c r="AE322" s="375">
        <v>1.1377999999999999</v>
      </c>
      <c r="AF322" s="375">
        <v>2.92</v>
      </c>
      <c r="AG322" s="104">
        <v>563</v>
      </c>
      <c r="AH322" s="119">
        <v>531</v>
      </c>
      <c r="AI322" s="212" t="s">
        <v>332</v>
      </c>
      <c r="AJ322" s="380" t="s">
        <v>429</v>
      </c>
      <c r="AK322" s="380" t="s">
        <v>430</v>
      </c>
      <c r="AL322" s="377" t="s">
        <v>500</v>
      </c>
      <c r="AM322" s="377"/>
      <c r="AN322" s="377"/>
      <c r="AO322" s="377">
        <v>36691</v>
      </c>
      <c r="AP322" s="377">
        <v>39139</v>
      </c>
      <c r="AQ322" s="379" t="s">
        <v>431</v>
      </c>
      <c r="AR322" s="379"/>
      <c r="AS322" s="379"/>
      <c r="AT322" s="379">
        <v>37155</v>
      </c>
      <c r="AU322" s="379">
        <v>37747</v>
      </c>
      <c r="AV322" s="379">
        <v>38002</v>
      </c>
      <c r="AW322" s="379">
        <v>38232</v>
      </c>
      <c r="AX322" s="379">
        <v>38273</v>
      </c>
      <c r="AY322" s="379">
        <v>39170</v>
      </c>
      <c r="AZ322" s="379">
        <v>39260</v>
      </c>
      <c r="BA322" s="212" t="s">
        <v>339</v>
      </c>
      <c r="BB322" s="375"/>
      <c r="BC322" s="375"/>
      <c r="BD322" s="274" t="str">
        <f t="shared" ref="BD322:BD342" si="51">DATEDIF(MAX(AL322,AO322,AQ322,AT322:AW322,AY322:AZ322),$BF$2,"y")&amp;"년 "&amp;DATEDIF(MAX(AL322,AO322,AQ322,AT322:AW322,AY322:AZ322),$BF$2,"ym")&amp;"월"</f>
        <v>14년 0월</v>
      </c>
      <c r="BE322" s="206" t="s">
        <v>794</v>
      </c>
      <c r="BF322" s="207" t="str">
        <f>IF(ISNUMBER(#REF!),IF(#REF!&lt;#REF!,1,""),"")</f>
        <v/>
      </c>
      <c r="BG322" s="207" t="str">
        <f>IF(ISNUMBER(#REF!),IF(#REF!&gt;#REF!,1,""),"")</f>
        <v/>
      </c>
      <c r="BH322" s="207">
        <f>IF(ISNUMBER(#REF!),"",1)</f>
        <v>1</v>
      </c>
      <c r="BI322" s="212" t="s">
        <v>1000</v>
      </c>
      <c r="BJ322" s="442"/>
      <c r="BK322" s="22"/>
    </row>
    <row r="323" spans="1:63" s="22" customFormat="1" ht="20.100000000000001" customHeight="1">
      <c r="A323" s="147">
        <v>317</v>
      </c>
      <c r="B323" s="149">
        <v>6</v>
      </c>
      <c r="C323" s="99" t="s">
        <v>155</v>
      </c>
      <c r="D323" s="113" t="s">
        <v>339</v>
      </c>
      <c r="E323" s="113" t="s">
        <v>26</v>
      </c>
      <c r="F323" s="212" t="s">
        <v>548</v>
      </c>
      <c r="G323" s="113" t="s">
        <v>547</v>
      </c>
      <c r="H323" s="124">
        <v>73577</v>
      </c>
      <c r="I323" s="204">
        <v>1981</v>
      </c>
      <c r="J323" s="124">
        <v>241</v>
      </c>
      <c r="K323" s="124">
        <f t="shared" si="48"/>
        <v>241</v>
      </c>
      <c r="L323" s="213">
        <v>6</v>
      </c>
      <c r="M323" s="213">
        <v>23</v>
      </c>
      <c r="N323" s="213">
        <v>59</v>
      </c>
      <c r="O323" s="213">
        <v>97</v>
      </c>
      <c r="P323" s="213">
        <v>56</v>
      </c>
      <c r="Q323" s="203">
        <f t="shared" si="50"/>
        <v>1267</v>
      </c>
      <c r="R323" s="203">
        <v>812</v>
      </c>
      <c r="S323" s="203">
        <v>343</v>
      </c>
      <c r="T323" s="203">
        <v>112</v>
      </c>
      <c r="U323" s="121">
        <f t="shared" si="49"/>
        <v>1155</v>
      </c>
      <c r="V323" s="124"/>
      <c r="W323" s="124">
        <v>142</v>
      </c>
      <c r="X323" s="124">
        <v>566</v>
      </c>
      <c r="Y323" s="124">
        <v>263</v>
      </c>
      <c r="Z323" s="124">
        <v>184</v>
      </c>
      <c r="AA323" s="124">
        <f>SUM(AB323:AD323)</f>
        <v>112</v>
      </c>
      <c r="AB323" s="124"/>
      <c r="AC323" s="124">
        <v>112</v>
      </c>
      <c r="AD323" s="124"/>
      <c r="AE323" s="103">
        <v>1.6</v>
      </c>
      <c r="AF323" s="103">
        <v>2.64</v>
      </c>
      <c r="AG323" s="104">
        <v>1023</v>
      </c>
      <c r="AH323" s="104">
        <v>907</v>
      </c>
      <c r="AI323" s="204" t="s">
        <v>332</v>
      </c>
      <c r="AJ323" s="204">
        <v>2006</v>
      </c>
      <c r="AK323" s="204">
        <v>2015</v>
      </c>
      <c r="AL323" s="106" t="s">
        <v>500</v>
      </c>
      <c r="AM323" s="106"/>
      <c r="AN323" s="106"/>
      <c r="AO323" s="108">
        <v>38733</v>
      </c>
      <c r="AP323" s="108"/>
      <c r="AQ323" s="205"/>
      <c r="AR323" s="205">
        <v>36697</v>
      </c>
      <c r="AS323" s="205">
        <v>37240</v>
      </c>
      <c r="AT323" s="205">
        <v>36614</v>
      </c>
      <c r="AU323" s="205">
        <v>38898</v>
      </c>
      <c r="AV323" s="205">
        <v>39009</v>
      </c>
      <c r="AW323" s="205">
        <v>39787</v>
      </c>
      <c r="AX323" s="205">
        <v>40895</v>
      </c>
      <c r="AY323" s="205">
        <v>42248</v>
      </c>
      <c r="AZ323" s="205">
        <v>42389</v>
      </c>
      <c r="BA323" s="212" t="s">
        <v>339</v>
      </c>
      <c r="BB323" s="204"/>
      <c r="BC323" s="204"/>
      <c r="BD323" s="274" t="str">
        <f t="shared" si="51"/>
        <v>5년 5월</v>
      </c>
      <c r="BE323" s="206" t="s">
        <v>794</v>
      </c>
      <c r="BF323" s="207" t="str">
        <f>IF(ISNUMBER(#REF!),IF(#REF!&lt;#REF!,1,""),"")</f>
        <v/>
      </c>
      <c r="BG323" s="207" t="str">
        <f>IF(ISNUMBER(#REF!),IF(#REF!&gt;#REF!,1,""),"")</f>
        <v/>
      </c>
      <c r="BH323" s="207">
        <f>IF(ISNUMBER(#REF!),"",1)</f>
        <v>1</v>
      </c>
      <c r="BI323" s="212" t="s">
        <v>1000</v>
      </c>
      <c r="BJ323" s="442"/>
      <c r="BK323" s="24"/>
    </row>
    <row r="324" spans="1:63" s="24" customFormat="1" ht="20.100000000000001" customHeight="1">
      <c r="A324" s="147">
        <v>318</v>
      </c>
      <c r="B324" s="150">
        <v>7</v>
      </c>
      <c r="C324" s="99" t="s">
        <v>155</v>
      </c>
      <c r="D324" s="113" t="s">
        <v>339</v>
      </c>
      <c r="E324" s="113" t="s">
        <v>26</v>
      </c>
      <c r="F324" s="212" t="s">
        <v>879</v>
      </c>
      <c r="G324" s="113" t="s">
        <v>315</v>
      </c>
      <c r="H324" s="124">
        <v>19983</v>
      </c>
      <c r="I324" s="204">
        <v>1981</v>
      </c>
      <c r="J324" s="124">
        <v>35</v>
      </c>
      <c r="K324" s="124">
        <f t="shared" si="48"/>
        <v>273</v>
      </c>
      <c r="L324" s="124">
        <v>273</v>
      </c>
      <c r="M324" s="124"/>
      <c r="N324" s="124"/>
      <c r="O324" s="124"/>
      <c r="P324" s="124"/>
      <c r="Q324" s="203">
        <f t="shared" si="50"/>
        <v>577</v>
      </c>
      <c r="R324" s="203">
        <v>264</v>
      </c>
      <c r="S324" s="203">
        <v>313</v>
      </c>
      <c r="T324" s="203"/>
      <c r="U324" s="121">
        <f t="shared" si="49"/>
        <v>577</v>
      </c>
      <c r="V324" s="124"/>
      <c r="W324" s="124">
        <v>126</v>
      </c>
      <c r="X324" s="124">
        <v>451</v>
      </c>
      <c r="Y324" s="124"/>
      <c r="Z324" s="124"/>
      <c r="AA324" s="124"/>
      <c r="AB324" s="124"/>
      <c r="AC324" s="124"/>
      <c r="AD324" s="124"/>
      <c r="AE324" s="103">
        <v>1.67</v>
      </c>
      <c r="AF324" s="103">
        <v>2.97</v>
      </c>
      <c r="AG324" s="104">
        <v>273</v>
      </c>
      <c r="AH324" s="104">
        <v>264</v>
      </c>
      <c r="AI324" s="204" t="s">
        <v>332</v>
      </c>
      <c r="AJ324" s="204">
        <v>2004</v>
      </c>
      <c r="AK324" s="204">
        <v>2007</v>
      </c>
      <c r="AL324" s="106" t="s">
        <v>500</v>
      </c>
      <c r="AM324" s="106"/>
      <c r="AN324" s="106"/>
      <c r="AO324" s="108">
        <v>38152</v>
      </c>
      <c r="AP324" s="108"/>
      <c r="AQ324" s="205"/>
      <c r="AR324" s="205"/>
      <c r="AS324" s="205"/>
      <c r="AT324" s="205">
        <v>35334</v>
      </c>
      <c r="AU324" s="205">
        <v>37798</v>
      </c>
      <c r="AV324" s="205"/>
      <c r="AW324" s="205">
        <v>38222</v>
      </c>
      <c r="AX324" s="205">
        <v>38218</v>
      </c>
      <c r="AY324" s="205">
        <v>39198</v>
      </c>
      <c r="AZ324" s="205"/>
      <c r="BA324" s="212" t="s">
        <v>339</v>
      </c>
      <c r="BB324" s="204"/>
      <c r="BC324" s="204"/>
      <c r="BD324" s="274" t="str">
        <f t="shared" si="51"/>
        <v>14년 2월</v>
      </c>
      <c r="BE324" s="206" t="s">
        <v>794</v>
      </c>
      <c r="BF324" s="207" t="str">
        <f>IF(ISNUMBER(#REF!),IF(#REF!&lt;#REF!,1,""),"")</f>
        <v/>
      </c>
      <c r="BG324" s="207" t="str">
        <f>IF(ISNUMBER(#REF!),IF(#REF!&gt;#REF!,1,""),"")</f>
        <v/>
      </c>
      <c r="BH324" s="207">
        <f>IF(ISNUMBER(#REF!),"",1)</f>
        <v>1</v>
      </c>
      <c r="BI324" s="212" t="s">
        <v>1000</v>
      </c>
      <c r="BJ324" s="442"/>
    </row>
    <row r="325" spans="1:63" s="24" customFormat="1" ht="20.100000000000001" customHeight="1">
      <c r="A325" s="147">
        <v>319</v>
      </c>
      <c r="B325" s="149">
        <v>8</v>
      </c>
      <c r="C325" s="99" t="s">
        <v>155</v>
      </c>
      <c r="D325" s="113" t="s">
        <v>339</v>
      </c>
      <c r="E325" s="113" t="s">
        <v>26</v>
      </c>
      <c r="F325" s="113" t="s">
        <v>316</v>
      </c>
      <c r="G325" s="113" t="s">
        <v>317</v>
      </c>
      <c r="H325" s="124">
        <v>58711.4</v>
      </c>
      <c r="I325" s="204">
        <v>1980</v>
      </c>
      <c r="J325" s="124">
        <v>24</v>
      </c>
      <c r="K325" s="124">
        <f t="shared" si="48"/>
        <v>1000</v>
      </c>
      <c r="L325" s="124">
        <v>1000</v>
      </c>
      <c r="M325" s="124"/>
      <c r="N325" s="124"/>
      <c r="O325" s="124"/>
      <c r="P325" s="124"/>
      <c r="Q325" s="203">
        <f t="shared" si="50"/>
        <v>1264</v>
      </c>
      <c r="R325" s="203">
        <v>1027</v>
      </c>
      <c r="S325" s="203">
        <v>237</v>
      </c>
      <c r="T325" s="203"/>
      <c r="U325" s="121">
        <f t="shared" si="49"/>
        <v>1264</v>
      </c>
      <c r="V325" s="121"/>
      <c r="W325" s="121">
        <v>286</v>
      </c>
      <c r="X325" s="121">
        <v>584</v>
      </c>
      <c r="Y325" s="121">
        <v>334</v>
      </c>
      <c r="Z325" s="121">
        <v>60</v>
      </c>
      <c r="AA325" s="124"/>
      <c r="AB325" s="121"/>
      <c r="AC325" s="121"/>
      <c r="AD325" s="121"/>
      <c r="AE325" s="103">
        <v>0.8</v>
      </c>
      <c r="AF325" s="103">
        <v>2.54</v>
      </c>
      <c r="AG325" s="104">
        <v>1004</v>
      </c>
      <c r="AH325" s="104">
        <v>1004</v>
      </c>
      <c r="AI325" s="204" t="s">
        <v>332</v>
      </c>
      <c r="AJ325" s="204">
        <v>2006</v>
      </c>
      <c r="AK325" s="204">
        <v>2009</v>
      </c>
      <c r="AL325" s="106" t="s">
        <v>500</v>
      </c>
      <c r="AM325" s="106"/>
      <c r="AN325" s="106"/>
      <c r="AO325" s="108">
        <v>38439</v>
      </c>
      <c r="AP325" s="108"/>
      <c r="AQ325" s="205"/>
      <c r="AR325" s="205">
        <v>37411</v>
      </c>
      <c r="AS325" s="205">
        <v>37732</v>
      </c>
      <c r="AT325" s="205">
        <v>37437</v>
      </c>
      <c r="AU325" s="205">
        <v>38488</v>
      </c>
      <c r="AV325" s="205">
        <v>38714</v>
      </c>
      <c r="AW325" s="205">
        <v>39111</v>
      </c>
      <c r="AX325" s="205">
        <v>40151</v>
      </c>
      <c r="AY325" s="205">
        <v>40227</v>
      </c>
      <c r="AZ325" s="205">
        <v>40730</v>
      </c>
      <c r="BA325" s="212" t="s">
        <v>339</v>
      </c>
      <c r="BB325" s="204"/>
      <c r="BC325" s="204"/>
      <c r="BD325" s="274" t="str">
        <f t="shared" si="51"/>
        <v>9년 11월</v>
      </c>
      <c r="BE325" s="206" t="s">
        <v>794</v>
      </c>
      <c r="BF325" s="207" t="str">
        <f>IF(ISNUMBER(#REF!),IF(#REF!&lt;#REF!,1,""),"")</f>
        <v/>
      </c>
      <c r="BG325" s="207" t="str">
        <f>IF(ISNUMBER(#REF!),IF(#REF!&gt;#REF!,1,""),"")</f>
        <v/>
      </c>
      <c r="BH325" s="207">
        <f>IF(ISNUMBER(#REF!),"",1)</f>
        <v>1</v>
      </c>
      <c r="BI325" s="212" t="s">
        <v>1000</v>
      </c>
      <c r="BJ325" s="442"/>
    </row>
    <row r="326" spans="1:63" s="24" customFormat="1" ht="20.100000000000001" customHeight="1">
      <c r="A326" s="147">
        <v>320</v>
      </c>
      <c r="B326" s="150">
        <v>9</v>
      </c>
      <c r="C326" s="99" t="s">
        <v>155</v>
      </c>
      <c r="D326" s="113" t="s">
        <v>339</v>
      </c>
      <c r="E326" s="113" t="s">
        <v>26</v>
      </c>
      <c r="F326" s="113" t="s">
        <v>318</v>
      </c>
      <c r="G326" s="113" t="s">
        <v>319</v>
      </c>
      <c r="H326" s="124">
        <v>96199.6</v>
      </c>
      <c r="I326" s="204">
        <v>1981</v>
      </c>
      <c r="J326" s="124">
        <v>38</v>
      </c>
      <c r="K326" s="124">
        <f t="shared" si="48"/>
        <v>1900</v>
      </c>
      <c r="L326" s="124">
        <v>1900</v>
      </c>
      <c r="M326" s="124"/>
      <c r="N326" s="124"/>
      <c r="O326" s="124"/>
      <c r="P326" s="124"/>
      <c r="Q326" s="203">
        <f t="shared" si="50"/>
        <v>2072</v>
      </c>
      <c r="R326" s="203">
        <v>1887</v>
      </c>
      <c r="S326" s="203">
        <v>185</v>
      </c>
      <c r="T326" s="203"/>
      <c r="U326" s="121">
        <f t="shared" si="49"/>
        <v>2072</v>
      </c>
      <c r="V326" s="121"/>
      <c r="W326" s="121">
        <v>513</v>
      </c>
      <c r="X326" s="121">
        <v>1046</v>
      </c>
      <c r="Y326" s="121">
        <v>405</v>
      </c>
      <c r="Z326" s="121">
        <v>108</v>
      </c>
      <c r="AA326" s="124"/>
      <c r="AB326" s="121"/>
      <c r="AC326" s="121"/>
      <c r="AD326" s="121"/>
      <c r="AE326" s="103">
        <v>0.8</v>
      </c>
      <c r="AF326" s="103">
        <v>2.4900000000000002</v>
      </c>
      <c r="AG326" s="104">
        <v>1900</v>
      </c>
      <c r="AH326" s="104">
        <v>1899</v>
      </c>
      <c r="AI326" s="204" t="s">
        <v>332</v>
      </c>
      <c r="AJ326" s="204">
        <v>2006</v>
      </c>
      <c r="AK326" s="204">
        <v>2009</v>
      </c>
      <c r="AL326" s="106" t="s">
        <v>500</v>
      </c>
      <c r="AM326" s="106"/>
      <c r="AN326" s="106"/>
      <c r="AO326" s="108">
        <v>38439</v>
      </c>
      <c r="AP326" s="108"/>
      <c r="AQ326" s="205"/>
      <c r="AR326" s="205">
        <v>37223</v>
      </c>
      <c r="AS326" s="205">
        <v>37309</v>
      </c>
      <c r="AT326" s="205">
        <v>37495</v>
      </c>
      <c r="AU326" s="205">
        <v>38488</v>
      </c>
      <c r="AV326" s="205">
        <v>38707</v>
      </c>
      <c r="AW326" s="205">
        <v>39077</v>
      </c>
      <c r="AX326" s="205">
        <v>40175</v>
      </c>
      <c r="AY326" s="205">
        <v>40143</v>
      </c>
      <c r="AZ326" s="205">
        <v>40690</v>
      </c>
      <c r="BA326" s="212" t="s">
        <v>339</v>
      </c>
      <c r="BB326" s="204"/>
      <c r="BC326" s="204"/>
      <c r="BD326" s="274" t="str">
        <f t="shared" si="51"/>
        <v>10년 1월</v>
      </c>
      <c r="BE326" s="206" t="s">
        <v>794</v>
      </c>
      <c r="BF326" s="207" t="str">
        <f>IF(ISNUMBER(#REF!),IF(#REF!&lt;#REF!,1,""),"")</f>
        <v/>
      </c>
      <c r="BG326" s="207" t="str">
        <f>IF(ISNUMBER(#REF!),IF(#REF!&gt;#REF!,1,""),"")</f>
        <v/>
      </c>
      <c r="BH326" s="207">
        <f>IF(ISNUMBER(#REF!),"",1)</f>
        <v>1</v>
      </c>
      <c r="BI326" s="212" t="s">
        <v>1000</v>
      </c>
      <c r="BJ326" s="442"/>
    </row>
    <row r="327" spans="1:63" s="24" customFormat="1" ht="20.100000000000001" customHeight="1">
      <c r="A327" s="147">
        <v>321</v>
      </c>
      <c r="B327" s="149">
        <v>10</v>
      </c>
      <c r="C327" s="99" t="s">
        <v>155</v>
      </c>
      <c r="D327" s="113" t="s">
        <v>339</v>
      </c>
      <c r="E327" s="113" t="s">
        <v>26</v>
      </c>
      <c r="F327" s="113" t="s">
        <v>320</v>
      </c>
      <c r="G327" s="113" t="s">
        <v>321</v>
      </c>
      <c r="H327" s="124">
        <v>132500.4</v>
      </c>
      <c r="I327" s="204">
        <v>1982</v>
      </c>
      <c r="J327" s="124">
        <v>57</v>
      </c>
      <c r="K327" s="124">
        <f t="shared" si="48"/>
        <v>2440</v>
      </c>
      <c r="L327" s="124">
        <v>2440</v>
      </c>
      <c r="M327" s="124"/>
      <c r="N327" s="124"/>
      <c r="O327" s="124"/>
      <c r="P327" s="124"/>
      <c r="Q327" s="203">
        <f t="shared" si="50"/>
        <v>2815</v>
      </c>
      <c r="R327" s="203">
        <v>2387</v>
      </c>
      <c r="S327" s="203">
        <v>428</v>
      </c>
      <c r="T327" s="203"/>
      <c r="U327" s="121">
        <f t="shared" si="49"/>
        <v>2815</v>
      </c>
      <c r="V327" s="124"/>
      <c r="W327" s="124">
        <v>596</v>
      </c>
      <c r="X327" s="124">
        <v>1492</v>
      </c>
      <c r="Y327" s="124">
        <v>674</v>
      </c>
      <c r="Z327" s="124">
        <v>53</v>
      </c>
      <c r="AA327" s="124"/>
      <c r="AB327" s="124"/>
      <c r="AC327" s="124"/>
      <c r="AD327" s="124"/>
      <c r="AE327" s="103">
        <v>0.8</v>
      </c>
      <c r="AF327" s="103">
        <v>2.5099999999999998</v>
      </c>
      <c r="AG327" s="104">
        <v>2440</v>
      </c>
      <c r="AH327" s="104">
        <v>2382</v>
      </c>
      <c r="AI327" s="204" t="s">
        <v>332</v>
      </c>
      <c r="AJ327" s="204">
        <v>2006</v>
      </c>
      <c r="AK327" s="204">
        <v>2010</v>
      </c>
      <c r="AL327" s="106" t="s">
        <v>500</v>
      </c>
      <c r="AM327" s="106"/>
      <c r="AN327" s="106"/>
      <c r="AO327" s="108">
        <v>38439</v>
      </c>
      <c r="AP327" s="108"/>
      <c r="AQ327" s="205"/>
      <c r="AR327" s="205">
        <v>37235</v>
      </c>
      <c r="AS327" s="205">
        <v>37336</v>
      </c>
      <c r="AT327" s="205">
        <v>37522</v>
      </c>
      <c r="AU327" s="205">
        <v>38488</v>
      </c>
      <c r="AV327" s="205">
        <v>38714</v>
      </c>
      <c r="AW327" s="205">
        <v>39049</v>
      </c>
      <c r="AX327" s="205">
        <v>40094</v>
      </c>
      <c r="AY327" s="205">
        <v>40192</v>
      </c>
      <c r="AZ327" s="205">
        <v>40323</v>
      </c>
      <c r="BA327" s="212" t="s">
        <v>339</v>
      </c>
      <c r="BB327" s="204"/>
      <c r="BC327" s="204"/>
      <c r="BD327" s="274" t="str">
        <f t="shared" si="51"/>
        <v>11년 1월</v>
      </c>
      <c r="BE327" s="206" t="s">
        <v>794</v>
      </c>
      <c r="BF327" s="207" t="str">
        <f>IF(ISNUMBER(#REF!),IF(#REF!&lt;#REF!,1,""),"")</f>
        <v/>
      </c>
      <c r="BG327" s="207" t="str">
        <f>IF(ISNUMBER(#REF!),IF(#REF!&gt;#REF!,1,""),"")</f>
        <v/>
      </c>
      <c r="BH327" s="207">
        <f>IF(ISNUMBER(#REF!),"",1)</f>
        <v>1</v>
      </c>
      <c r="BI327" s="212" t="s">
        <v>1000</v>
      </c>
      <c r="BJ327" s="442"/>
    </row>
    <row r="328" spans="1:63" s="24" customFormat="1" ht="20.100000000000001" customHeight="1">
      <c r="A328" s="147">
        <v>322</v>
      </c>
      <c r="B328" s="150">
        <v>11</v>
      </c>
      <c r="C328" s="99" t="s">
        <v>155</v>
      </c>
      <c r="D328" s="113" t="s">
        <v>339</v>
      </c>
      <c r="E328" s="113" t="s">
        <v>26</v>
      </c>
      <c r="F328" s="113" t="s">
        <v>322</v>
      </c>
      <c r="G328" s="113" t="s">
        <v>323</v>
      </c>
      <c r="H328" s="124">
        <v>63743.6</v>
      </c>
      <c r="I328" s="204">
        <v>1982</v>
      </c>
      <c r="J328" s="124">
        <v>42</v>
      </c>
      <c r="K328" s="124">
        <f t="shared" si="48"/>
        <v>940</v>
      </c>
      <c r="L328" s="124">
        <v>940</v>
      </c>
      <c r="M328" s="124"/>
      <c r="N328" s="124"/>
      <c r="O328" s="124"/>
      <c r="P328" s="124"/>
      <c r="Q328" s="203">
        <f t="shared" si="50"/>
        <v>1248</v>
      </c>
      <c r="R328" s="203">
        <v>948</v>
      </c>
      <c r="S328" s="203">
        <v>300</v>
      </c>
      <c r="T328" s="203"/>
      <c r="U328" s="121">
        <f t="shared" si="49"/>
        <v>1248</v>
      </c>
      <c r="V328" s="124"/>
      <c r="W328" s="124">
        <v>250</v>
      </c>
      <c r="X328" s="124">
        <v>556</v>
      </c>
      <c r="Y328" s="124">
        <v>336</v>
      </c>
      <c r="Z328" s="124">
        <v>106</v>
      </c>
      <c r="AA328" s="124"/>
      <c r="AB328" s="124"/>
      <c r="AC328" s="124"/>
      <c r="AD328" s="124"/>
      <c r="AE328" s="103">
        <v>0.8</v>
      </c>
      <c r="AF328" s="103">
        <v>2.4500000000000002</v>
      </c>
      <c r="AG328" s="104">
        <v>962</v>
      </c>
      <c r="AH328" s="104">
        <v>962</v>
      </c>
      <c r="AI328" s="204" t="s">
        <v>332</v>
      </c>
      <c r="AJ328" s="204">
        <v>2006</v>
      </c>
      <c r="AK328" s="204">
        <v>2009</v>
      </c>
      <c r="AL328" s="106" t="s">
        <v>500</v>
      </c>
      <c r="AM328" s="106"/>
      <c r="AN328" s="106"/>
      <c r="AO328" s="108">
        <v>38439</v>
      </c>
      <c r="AP328" s="108"/>
      <c r="AQ328" s="205"/>
      <c r="AR328" s="205">
        <v>37308</v>
      </c>
      <c r="AS328" s="205">
        <v>37406</v>
      </c>
      <c r="AT328" s="205">
        <v>37495</v>
      </c>
      <c r="AU328" s="205">
        <v>38488</v>
      </c>
      <c r="AV328" s="205">
        <v>38708</v>
      </c>
      <c r="AW328" s="205">
        <v>39051</v>
      </c>
      <c r="AX328" s="205">
        <v>40029</v>
      </c>
      <c r="AY328" s="205">
        <v>40119</v>
      </c>
      <c r="AZ328" s="205">
        <v>40291</v>
      </c>
      <c r="BA328" s="212" t="s">
        <v>339</v>
      </c>
      <c r="BB328" s="204"/>
      <c r="BC328" s="204"/>
      <c r="BD328" s="274" t="str">
        <f t="shared" si="51"/>
        <v>11년 2월</v>
      </c>
      <c r="BE328" s="206" t="s">
        <v>794</v>
      </c>
      <c r="BF328" s="207" t="str">
        <f>IF(ISNUMBER(#REF!),IF(#REF!&lt;#REF!,1,""),"")</f>
        <v/>
      </c>
      <c r="BG328" s="207" t="str">
        <f>IF(ISNUMBER(#REF!),IF(#REF!&gt;#REF!,1,""),"")</f>
        <v/>
      </c>
      <c r="BH328" s="207">
        <f>IF(ISNUMBER(#REF!),"",1)</f>
        <v>1</v>
      </c>
      <c r="BI328" s="212" t="s">
        <v>1000</v>
      </c>
      <c r="BJ328" s="442"/>
    </row>
    <row r="329" spans="1:63" s="24" customFormat="1" ht="20.100000000000001" customHeight="1">
      <c r="A329" s="147">
        <v>323</v>
      </c>
      <c r="B329" s="149">
        <v>12</v>
      </c>
      <c r="C329" s="99" t="s">
        <v>155</v>
      </c>
      <c r="D329" s="113" t="s">
        <v>339</v>
      </c>
      <c r="E329" s="113" t="s">
        <v>659</v>
      </c>
      <c r="F329" s="113" t="s">
        <v>577</v>
      </c>
      <c r="G329" s="113" t="s">
        <v>576</v>
      </c>
      <c r="H329" s="121">
        <v>78673</v>
      </c>
      <c r="I329" s="204">
        <v>1991</v>
      </c>
      <c r="J329" s="124">
        <v>380</v>
      </c>
      <c r="K329" s="124">
        <f t="shared" si="48"/>
        <v>1952</v>
      </c>
      <c r="L329" s="213">
        <v>148</v>
      </c>
      <c r="M329" s="213">
        <v>1025</v>
      </c>
      <c r="N329" s="213">
        <v>576</v>
      </c>
      <c r="O329" s="213">
        <v>203</v>
      </c>
      <c r="P329" s="213"/>
      <c r="Q329" s="203">
        <f t="shared" si="50"/>
        <v>2351</v>
      </c>
      <c r="R329" s="203"/>
      <c r="S329" s="203">
        <v>1117</v>
      </c>
      <c r="T329" s="203">
        <v>1234</v>
      </c>
      <c r="U329" s="121">
        <f t="shared" si="49"/>
        <v>1117</v>
      </c>
      <c r="V329" s="213"/>
      <c r="W329" s="213">
        <v>462</v>
      </c>
      <c r="X329" s="213">
        <v>541</v>
      </c>
      <c r="Y329" s="213">
        <v>114</v>
      </c>
      <c r="Z329" s="213"/>
      <c r="AA329" s="121">
        <f>SUM(AB329:AD329)</f>
        <v>1234</v>
      </c>
      <c r="AB329" s="121">
        <v>580</v>
      </c>
      <c r="AC329" s="121">
        <v>654</v>
      </c>
      <c r="AD329" s="121"/>
      <c r="AE329" s="102" t="s">
        <v>860</v>
      </c>
      <c r="AF329" s="375">
        <v>2.75</v>
      </c>
      <c r="AG329" s="104">
        <v>1933</v>
      </c>
      <c r="AH329" s="104">
        <v>1933</v>
      </c>
      <c r="AI329" s="378" t="s">
        <v>404</v>
      </c>
      <c r="AJ329" s="208">
        <v>1996</v>
      </c>
      <c r="AK329" s="208">
        <v>2002</v>
      </c>
      <c r="AL329" s="377" t="s">
        <v>500</v>
      </c>
      <c r="AM329" s="377"/>
      <c r="AN329" s="377"/>
      <c r="AO329" s="108">
        <v>35098</v>
      </c>
      <c r="AP329" s="108"/>
      <c r="AQ329" s="205" t="s">
        <v>851</v>
      </c>
      <c r="AR329" s="205"/>
      <c r="AS329" s="205"/>
      <c r="AT329" s="205" t="s">
        <v>851</v>
      </c>
      <c r="AU329" s="205">
        <v>35383</v>
      </c>
      <c r="AV329" s="205"/>
      <c r="AW329" s="205">
        <v>36035</v>
      </c>
      <c r="AX329" s="205">
        <v>37018</v>
      </c>
      <c r="AY329" s="205">
        <v>37400</v>
      </c>
      <c r="AZ329" s="205"/>
      <c r="BA329" s="212" t="s">
        <v>339</v>
      </c>
      <c r="BB329" s="378" t="s">
        <v>880</v>
      </c>
      <c r="BC329" s="378" t="s">
        <v>553</v>
      </c>
      <c r="BD329" s="274" t="str">
        <f t="shared" si="51"/>
        <v>19년 1월</v>
      </c>
      <c r="BE329" s="206" t="s">
        <v>794</v>
      </c>
      <c r="BF329" s="207" t="str">
        <f>IF(ISNUMBER(#REF!),IF(#REF!&lt;#REF!,1,""),"")</f>
        <v/>
      </c>
      <c r="BG329" s="207" t="str">
        <f>IF(ISNUMBER(#REF!),IF(#REF!&gt;#REF!,1,""),"")</f>
        <v/>
      </c>
      <c r="BH329" s="207">
        <f>IF(ISNUMBER(#REF!),"",1)</f>
        <v>1</v>
      </c>
      <c r="BI329" s="212" t="s">
        <v>881</v>
      </c>
      <c r="BJ329" s="442"/>
    </row>
    <row r="330" spans="1:63" s="24" customFormat="1" ht="20.100000000000001" customHeight="1">
      <c r="A330" s="147">
        <v>324</v>
      </c>
      <c r="B330" s="150">
        <v>13</v>
      </c>
      <c r="C330" s="99" t="s">
        <v>155</v>
      </c>
      <c r="D330" s="113" t="s">
        <v>339</v>
      </c>
      <c r="E330" s="113" t="s">
        <v>659</v>
      </c>
      <c r="F330" s="113" t="s">
        <v>575</v>
      </c>
      <c r="G330" s="113" t="s">
        <v>574</v>
      </c>
      <c r="H330" s="124">
        <v>11480</v>
      </c>
      <c r="I330" s="204">
        <v>1996</v>
      </c>
      <c r="J330" s="124">
        <v>170</v>
      </c>
      <c r="K330" s="124">
        <f t="shared" si="48"/>
        <v>281</v>
      </c>
      <c r="L330" s="213"/>
      <c r="M330" s="213">
        <v>220</v>
      </c>
      <c r="N330" s="213">
        <v>61</v>
      </c>
      <c r="O330" s="213"/>
      <c r="P330" s="213"/>
      <c r="Q330" s="203">
        <f t="shared" si="50"/>
        <v>401</v>
      </c>
      <c r="R330" s="203"/>
      <c r="S330" s="203">
        <v>182</v>
      </c>
      <c r="T330" s="203">
        <v>219</v>
      </c>
      <c r="U330" s="121">
        <f t="shared" si="49"/>
        <v>182</v>
      </c>
      <c r="V330" s="213"/>
      <c r="W330" s="213">
        <v>92</v>
      </c>
      <c r="X330" s="213">
        <v>90</v>
      </c>
      <c r="Y330" s="213"/>
      <c r="Z330" s="213"/>
      <c r="AA330" s="121">
        <f>SUM(AB330:AD330)</f>
        <v>219</v>
      </c>
      <c r="AB330" s="121"/>
      <c r="AC330" s="121">
        <v>219</v>
      </c>
      <c r="AD330" s="121"/>
      <c r="AE330" s="102" t="s">
        <v>860</v>
      </c>
      <c r="AF330" s="375">
        <v>2.84</v>
      </c>
      <c r="AG330" s="104">
        <v>278</v>
      </c>
      <c r="AH330" s="104">
        <v>278</v>
      </c>
      <c r="AI330" s="378" t="s">
        <v>404</v>
      </c>
      <c r="AJ330" s="208">
        <v>1997</v>
      </c>
      <c r="AK330" s="208">
        <v>2001</v>
      </c>
      <c r="AL330" s="377" t="s">
        <v>500</v>
      </c>
      <c r="AM330" s="377"/>
      <c r="AN330" s="377"/>
      <c r="AO330" s="108">
        <v>35242</v>
      </c>
      <c r="AP330" s="108"/>
      <c r="AQ330" s="205" t="s">
        <v>851</v>
      </c>
      <c r="AR330" s="205"/>
      <c r="AS330" s="205"/>
      <c r="AT330" s="205" t="s">
        <v>851</v>
      </c>
      <c r="AU330" s="205">
        <v>35703</v>
      </c>
      <c r="AV330" s="205"/>
      <c r="AW330" s="205">
        <v>36265</v>
      </c>
      <c r="AX330" s="205">
        <v>36809</v>
      </c>
      <c r="AY330" s="205">
        <v>37179</v>
      </c>
      <c r="AZ330" s="205"/>
      <c r="BA330" s="212" t="s">
        <v>339</v>
      </c>
      <c r="BB330" s="378" t="s">
        <v>880</v>
      </c>
      <c r="BC330" s="378" t="s">
        <v>553</v>
      </c>
      <c r="BD330" s="274" t="str">
        <f t="shared" si="51"/>
        <v>19년 8월</v>
      </c>
      <c r="BE330" s="206" t="s">
        <v>794</v>
      </c>
      <c r="BF330" s="207" t="str">
        <f>IF(ISNUMBER(#REF!),IF(#REF!&lt;#REF!,1,""),"")</f>
        <v/>
      </c>
      <c r="BG330" s="207" t="str">
        <f>IF(ISNUMBER(#REF!),IF(#REF!&gt;#REF!,1,""),"")</f>
        <v/>
      </c>
      <c r="BH330" s="207">
        <f>IF(ISNUMBER(#REF!),"",1)</f>
        <v>1</v>
      </c>
      <c r="BI330" s="212" t="s">
        <v>881</v>
      </c>
      <c r="BJ330" s="442"/>
    </row>
    <row r="331" spans="1:63" s="24" customFormat="1" ht="20.100000000000001" customHeight="1">
      <c r="A331" s="147">
        <v>325</v>
      </c>
      <c r="B331" s="149">
        <v>14</v>
      </c>
      <c r="C331" s="99" t="s">
        <v>155</v>
      </c>
      <c r="D331" s="113" t="s">
        <v>339</v>
      </c>
      <c r="E331" s="113" t="s">
        <v>659</v>
      </c>
      <c r="F331" s="113" t="s">
        <v>313</v>
      </c>
      <c r="G331" s="113" t="s">
        <v>314</v>
      </c>
      <c r="H331" s="124">
        <v>112120</v>
      </c>
      <c r="I331" s="204">
        <v>2001</v>
      </c>
      <c r="J331" s="124">
        <v>501</v>
      </c>
      <c r="K331" s="124">
        <f t="shared" si="48"/>
        <v>919</v>
      </c>
      <c r="L331" s="213">
        <v>23</v>
      </c>
      <c r="M331" s="213">
        <v>550</v>
      </c>
      <c r="N331" s="213">
        <v>346</v>
      </c>
      <c r="O331" s="213"/>
      <c r="P331" s="213"/>
      <c r="Q331" s="203">
        <f t="shared" si="50"/>
        <v>1760</v>
      </c>
      <c r="R331" s="203"/>
      <c r="S331" s="203">
        <v>885</v>
      </c>
      <c r="T331" s="203">
        <v>875</v>
      </c>
      <c r="U331" s="121">
        <f t="shared" si="49"/>
        <v>885</v>
      </c>
      <c r="V331" s="213"/>
      <c r="W331" s="213">
        <v>113</v>
      </c>
      <c r="X331" s="213">
        <v>628</v>
      </c>
      <c r="Y331" s="213">
        <v>144</v>
      </c>
      <c r="Z331" s="213"/>
      <c r="AA331" s="121">
        <f>SUM(AB331:AD331)</f>
        <v>875</v>
      </c>
      <c r="AB331" s="121">
        <v>66</v>
      </c>
      <c r="AC331" s="121">
        <v>809</v>
      </c>
      <c r="AD331" s="121"/>
      <c r="AE331" s="102" t="s">
        <v>860</v>
      </c>
      <c r="AF331" s="375">
        <v>1.76</v>
      </c>
      <c r="AG331" s="104">
        <v>910</v>
      </c>
      <c r="AH331" s="104">
        <v>910</v>
      </c>
      <c r="AI331" s="378" t="s">
        <v>404</v>
      </c>
      <c r="AJ331" s="204">
        <v>2003</v>
      </c>
      <c r="AK331" s="204">
        <v>2010</v>
      </c>
      <c r="AL331" s="377" t="s">
        <v>500</v>
      </c>
      <c r="AM331" s="377"/>
      <c r="AN331" s="377"/>
      <c r="AO331" s="108">
        <v>37769</v>
      </c>
      <c r="AP331" s="376">
        <v>39822</v>
      </c>
      <c r="AQ331" s="205" t="s">
        <v>851</v>
      </c>
      <c r="AR331" s="205"/>
      <c r="AS331" s="205"/>
      <c r="AT331" s="205" t="s">
        <v>851</v>
      </c>
      <c r="AU331" s="205">
        <v>38390</v>
      </c>
      <c r="AV331" s="205"/>
      <c r="AW331" s="205">
        <v>39994</v>
      </c>
      <c r="AX331" s="205">
        <v>40051</v>
      </c>
      <c r="AY331" s="205">
        <v>40480</v>
      </c>
      <c r="AZ331" s="205"/>
      <c r="BA331" s="212" t="s">
        <v>339</v>
      </c>
      <c r="BB331" s="378" t="s">
        <v>880</v>
      </c>
      <c r="BC331" s="378" t="s">
        <v>553</v>
      </c>
      <c r="BD331" s="274" t="str">
        <f t="shared" si="51"/>
        <v>10년 8월</v>
      </c>
      <c r="BE331" s="206" t="s">
        <v>794</v>
      </c>
      <c r="BF331" s="207" t="str">
        <f>IF(ISNUMBER(#REF!),IF(#REF!&lt;#REF!,1,""),"")</f>
        <v/>
      </c>
      <c r="BG331" s="207" t="str">
        <f>IF(ISNUMBER(#REF!),IF(#REF!&gt;#REF!,1,""),"")</f>
        <v/>
      </c>
      <c r="BH331" s="207">
        <f>IF(ISNUMBER(#REF!),"",1)</f>
        <v>1</v>
      </c>
      <c r="BI331" s="212" t="s">
        <v>881</v>
      </c>
      <c r="BJ331" s="442"/>
    </row>
    <row r="332" spans="1:63" s="24" customFormat="1" ht="20.100000000000001" customHeight="1">
      <c r="A332" s="147">
        <v>326</v>
      </c>
      <c r="B332" s="148">
        <f>IF(C331=C332,B331+1,1)</f>
        <v>1</v>
      </c>
      <c r="C332" s="99" t="s">
        <v>113</v>
      </c>
      <c r="D332" s="210" t="s">
        <v>337</v>
      </c>
      <c r="E332" s="113" t="s">
        <v>43</v>
      </c>
      <c r="F332" s="113" t="s">
        <v>114</v>
      </c>
      <c r="G332" s="113" t="s">
        <v>115</v>
      </c>
      <c r="H332" s="124">
        <v>37750.6</v>
      </c>
      <c r="I332" s="116" t="s">
        <v>583</v>
      </c>
      <c r="J332" s="124">
        <v>102</v>
      </c>
      <c r="K332" s="124">
        <f t="shared" si="48"/>
        <v>610</v>
      </c>
      <c r="L332" s="121">
        <v>300</v>
      </c>
      <c r="M332" s="121">
        <v>200</v>
      </c>
      <c r="N332" s="121">
        <v>100</v>
      </c>
      <c r="O332" s="121">
        <v>10</v>
      </c>
      <c r="P332" s="121"/>
      <c r="Q332" s="203">
        <f t="shared" si="50"/>
        <v>1046</v>
      </c>
      <c r="R332" s="203">
        <v>391</v>
      </c>
      <c r="S332" s="203">
        <v>602</v>
      </c>
      <c r="T332" s="203">
        <v>53</v>
      </c>
      <c r="U332" s="161">
        <f t="shared" si="49"/>
        <v>1046</v>
      </c>
      <c r="V332" s="161">
        <v>44</v>
      </c>
      <c r="W332" s="161">
        <v>308</v>
      </c>
      <c r="X332" s="161">
        <v>690</v>
      </c>
      <c r="Y332" s="161">
        <v>4</v>
      </c>
      <c r="Z332" s="121"/>
      <c r="AA332" s="213">
        <f>SUM(AB332:AD332)</f>
        <v>53</v>
      </c>
      <c r="AB332" s="121">
        <v>35</v>
      </c>
      <c r="AC332" s="121">
        <v>18</v>
      </c>
      <c r="AD332" s="124"/>
      <c r="AE332" s="103">
        <v>1.92</v>
      </c>
      <c r="AF332" s="103">
        <v>6.1580000000000004</v>
      </c>
      <c r="AG332" s="104">
        <v>391</v>
      </c>
      <c r="AH332" s="104">
        <v>391</v>
      </c>
      <c r="AI332" s="116" t="s">
        <v>332</v>
      </c>
      <c r="AJ332" s="204">
        <v>2010</v>
      </c>
      <c r="AK332" s="204">
        <v>2025</v>
      </c>
      <c r="AL332" s="111" t="s">
        <v>500</v>
      </c>
      <c r="AM332" s="111" t="s">
        <v>500</v>
      </c>
      <c r="AN332" s="108">
        <v>40298</v>
      </c>
      <c r="AO332" s="108">
        <v>40441</v>
      </c>
      <c r="AP332" s="373">
        <v>44225</v>
      </c>
      <c r="AQ332" s="205">
        <v>40765</v>
      </c>
      <c r="AR332" s="205"/>
      <c r="AS332" s="205"/>
      <c r="AT332" s="365">
        <v>42436</v>
      </c>
      <c r="AU332" s="205"/>
      <c r="AV332" s="205"/>
      <c r="AW332" s="205"/>
      <c r="AX332" s="205"/>
      <c r="AY332" s="205"/>
      <c r="AZ332" s="205"/>
      <c r="BA332" s="212" t="s">
        <v>975</v>
      </c>
      <c r="BB332" s="116"/>
      <c r="BC332" s="116"/>
      <c r="BD332" s="274" t="str">
        <f t="shared" si="51"/>
        <v>5년 3월</v>
      </c>
      <c r="BE332" s="206" t="str">
        <f>IF(AN332&lt;DATE(2012,2,1),"제외",AT332+(365*3))</f>
        <v>제외</v>
      </c>
      <c r="BF332" s="207" t="str">
        <f>IF(ISNUMBER(#REF!),IF(#REF!&lt;#REF!,1,""),"")</f>
        <v/>
      </c>
      <c r="BG332" s="207" t="str">
        <f>IF(ISNUMBER(#REF!),IF(#REF!&gt;#REF!,1,""),"")</f>
        <v/>
      </c>
      <c r="BH332" s="207">
        <f>IF(ISNUMBER(#REF!),"",1)</f>
        <v>1</v>
      </c>
      <c r="BI332" s="286" t="s">
        <v>1010</v>
      </c>
      <c r="BJ332" s="442" t="s">
        <v>1011</v>
      </c>
    </row>
    <row r="333" spans="1:63" s="24" customFormat="1" ht="20.100000000000001" customHeight="1">
      <c r="A333" s="147">
        <v>327</v>
      </c>
      <c r="B333" s="149">
        <f>B332+1</f>
        <v>2</v>
      </c>
      <c r="C333" s="99" t="s">
        <v>113</v>
      </c>
      <c r="D333" s="113" t="s">
        <v>339</v>
      </c>
      <c r="E333" s="113" t="s">
        <v>26</v>
      </c>
      <c r="F333" s="113" t="s">
        <v>312</v>
      </c>
      <c r="G333" s="113" t="s">
        <v>552</v>
      </c>
      <c r="H333" s="121">
        <v>128359</v>
      </c>
      <c r="I333" s="116">
        <v>1985</v>
      </c>
      <c r="J333" s="121">
        <v>80</v>
      </c>
      <c r="K333" s="124">
        <f t="shared" si="48"/>
        <v>1728</v>
      </c>
      <c r="L333" s="121">
        <v>1728</v>
      </c>
      <c r="M333" s="121"/>
      <c r="N333" s="121"/>
      <c r="O333" s="121"/>
      <c r="P333" s="121"/>
      <c r="Q333" s="203">
        <f t="shared" si="50"/>
        <v>2644</v>
      </c>
      <c r="R333" s="203">
        <v>1726</v>
      </c>
      <c r="S333" s="203">
        <v>644</v>
      </c>
      <c r="T333" s="203">
        <v>274</v>
      </c>
      <c r="U333" s="121">
        <f t="shared" si="49"/>
        <v>2370</v>
      </c>
      <c r="V333" s="121"/>
      <c r="W333" s="121">
        <v>257</v>
      </c>
      <c r="X333" s="121">
        <v>1100</v>
      </c>
      <c r="Y333" s="121">
        <v>581</v>
      </c>
      <c r="Z333" s="121">
        <v>432</v>
      </c>
      <c r="AA333" s="121">
        <f>SUM(AB333:AD333)</f>
        <v>274</v>
      </c>
      <c r="AB333" s="121"/>
      <c r="AC333" s="121">
        <v>274</v>
      </c>
      <c r="AD333" s="121"/>
      <c r="AE333" s="102">
        <v>0.83</v>
      </c>
      <c r="AF333" s="102">
        <v>2.7</v>
      </c>
      <c r="AG333" s="104">
        <v>1763</v>
      </c>
      <c r="AH333" s="104">
        <v>1716</v>
      </c>
      <c r="AI333" s="116" t="s">
        <v>332</v>
      </c>
      <c r="AJ333" s="116">
        <v>2002</v>
      </c>
      <c r="AK333" s="116">
        <v>2010</v>
      </c>
      <c r="AL333" s="111" t="s">
        <v>500</v>
      </c>
      <c r="AM333" s="111"/>
      <c r="AN333" s="111"/>
      <c r="AO333" s="107">
        <v>38888</v>
      </c>
      <c r="AP333" s="107">
        <v>39639</v>
      </c>
      <c r="AQ333" s="205">
        <v>37900</v>
      </c>
      <c r="AR333" s="205"/>
      <c r="AS333" s="205">
        <v>37620</v>
      </c>
      <c r="AT333" s="205">
        <v>37986</v>
      </c>
      <c r="AU333" s="205">
        <v>38908</v>
      </c>
      <c r="AV333" s="205">
        <v>39150</v>
      </c>
      <c r="AW333" s="205">
        <v>39384</v>
      </c>
      <c r="AX333" s="205">
        <v>40128</v>
      </c>
      <c r="AY333" s="205">
        <v>40441</v>
      </c>
      <c r="AZ333" s="205">
        <v>40471</v>
      </c>
      <c r="BA333" s="212" t="s">
        <v>339</v>
      </c>
      <c r="BB333" s="116"/>
      <c r="BC333" s="116"/>
      <c r="BD333" s="274" t="str">
        <f t="shared" si="51"/>
        <v>10년 8월</v>
      </c>
      <c r="BE333" s="206" t="s">
        <v>794</v>
      </c>
      <c r="BF333" s="207" t="str">
        <f>IF(ISNUMBER(#REF!),IF(#REF!&lt;#REF!,1,""),"")</f>
        <v/>
      </c>
      <c r="BG333" s="207" t="str">
        <f>IF(ISNUMBER(#REF!),IF(#REF!&gt;#REF!,1,""),"")</f>
        <v/>
      </c>
      <c r="BH333" s="207">
        <f>IF(ISNUMBER(#REF!),"",1)</f>
        <v>1</v>
      </c>
      <c r="BI333" s="286" t="s">
        <v>882</v>
      </c>
      <c r="BJ333" s="442"/>
    </row>
    <row r="334" spans="1:63" s="24" customFormat="1" ht="20.100000000000001" customHeight="1">
      <c r="A334" s="147">
        <v>328</v>
      </c>
      <c r="B334" s="148">
        <f>IF(C332=C334,B332+1,1)</f>
        <v>1</v>
      </c>
      <c r="C334" s="99" t="s">
        <v>129</v>
      </c>
      <c r="D334" s="244" t="s">
        <v>614</v>
      </c>
      <c r="E334" s="113" t="s">
        <v>43</v>
      </c>
      <c r="F334" s="113" t="s">
        <v>883</v>
      </c>
      <c r="G334" s="113" t="s">
        <v>884</v>
      </c>
      <c r="H334" s="124">
        <v>5330</v>
      </c>
      <c r="I334" s="204">
        <v>1978</v>
      </c>
      <c r="J334" s="124">
        <v>11</v>
      </c>
      <c r="K334" s="124">
        <f t="shared" si="48"/>
        <v>110</v>
      </c>
      <c r="L334" s="121"/>
      <c r="M334" s="121">
        <v>110</v>
      </c>
      <c r="N334" s="121"/>
      <c r="O334" s="121"/>
      <c r="P334" s="121"/>
      <c r="Q334" s="203">
        <f t="shared" si="50"/>
        <v>515</v>
      </c>
      <c r="R334" s="203">
        <v>110</v>
      </c>
      <c r="S334" s="203">
        <v>405</v>
      </c>
      <c r="T334" s="203"/>
      <c r="U334" s="121">
        <f t="shared" si="49"/>
        <v>515</v>
      </c>
      <c r="V334" s="124">
        <v>272</v>
      </c>
      <c r="W334" s="124">
        <v>24</v>
      </c>
      <c r="X334" s="124">
        <v>219</v>
      </c>
      <c r="Y334" s="124"/>
      <c r="Z334" s="124"/>
      <c r="AA334" s="124"/>
      <c r="AB334" s="124"/>
      <c r="AC334" s="124"/>
      <c r="AD334" s="124"/>
      <c r="AE334" s="103">
        <v>6</v>
      </c>
      <c r="AF334" s="103">
        <v>6.4462000000000002</v>
      </c>
      <c r="AG334" s="104">
        <v>109</v>
      </c>
      <c r="AH334" s="104"/>
      <c r="AI334" s="204" t="s">
        <v>885</v>
      </c>
      <c r="AJ334" s="204">
        <v>2016</v>
      </c>
      <c r="AK334" s="204">
        <v>2021</v>
      </c>
      <c r="AL334" s="111" t="s">
        <v>500</v>
      </c>
      <c r="AM334" s="111" t="s">
        <v>500</v>
      </c>
      <c r="AN334" s="106"/>
      <c r="AO334" s="108">
        <v>42963</v>
      </c>
      <c r="AP334" s="108"/>
      <c r="AQ334" s="205"/>
      <c r="AR334" s="205"/>
      <c r="AS334" s="205"/>
      <c r="AT334" s="205"/>
      <c r="AU334" s="205">
        <v>43355</v>
      </c>
      <c r="AV334" s="205"/>
      <c r="AW334" s="205"/>
      <c r="AX334" s="205"/>
      <c r="AY334" s="205"/>
      <c r="AZ334" s="205"/>
      <c r="BA334" s="212" t="s">
        <v>886</v>
      </c>
      <c r="BB334" s="204"/>
      <c r="BC334" s="204"/>
      <c r="BD334" s="274" t="str">
        <f t="shared" si="51"/>
        <v>2년 9월</v>
      </c>
      <c r="BE334" s="206" t="str">
        <f>IF(AN334&lt;DATE(2012,2,1),"제외",AT334+(365*3))</f>
        <v>제외</v>
      </c>
      <c r="BF334" s="207" t="str">
        <f>IF(ISNUMBER(#REF!),IF(#REF!&lt;#REF!,1,""),"")</f>
        <v/>
      </c>
      <c r="BG334" s="207" t="str">
        <f>IF(ISNUMBER(#REF!),IF(#REF!&gt;#REF!,1,""),"")</f>
        <v/>
      </c>
      <c r="BH334" s="207">
        <f>IF(ISNUMBER(#REF!),"",1)</f>
        <v>1</v>
      </c>
      <c r="BI334" s="286" t="s">
        <v>1293</v>
      </c>
      <c r="BJ334" s="442"/>
    </row>
    <row r="335" spans="1:63" s="25" customFormat="1" ht="20.100000000000001" customHeight="1">
      <c r="A335" s="147">
        <v>329</v>
      </c>
      <c r="B335" s="150">
        <v>2</v>
      </c>
      <c r="C335" s="99" t="s">
        <v>129</v>
      </c>
      <c r="D335" s="212" t="s">
        <v>339</v>
      </c>
      <c r="E335" s="113" t="s">
        <v>660</v>
      </c>
      <c r="F335" s="113" t="s">
        <v>887</v>
      </c>
      <c r="G335" s="113" t="s">
        <v>888</v>
      </c>
      <c r="H335" s="124">
        <v>56782</v>
      </c>
      <c r="I335" s="204" t="s">
        <v>889</v>
      </c>
      <c r="J335" s="124">
        <v>187</v>
      </c>
      <c r="K335" s="124">
        <f t="shared" si="48"/>
        <v>433</v>
      </c>
      <c r="L335" s="124">
        <v>433</v>
      </c>
      <c r="M335" s="132" t="s">
        <v>776</v>
      </c>
      <c r="N335" s="124"/>
      <c r="O335" s="124"/>
      <c r="P335" s="124"/>
      <c r="Q335" s="203"/>
      <c r="R335" s="203"/>
      <c r="S335" s="203"/>
      <c r="T335" s="203"/>
      <c r="U335" s="121"/>
      <c r="V335" s="124" t="s">
        <v>874</v>
      </c>
      <c r="W335" s="124"/>
      <c r="X335" s="124"/>
      <c r="Y335" s="124"/>
      <c r="Z335" s="124"/>
      <c r="AA335" s="124"/>
      <c r="AB335" s="124"/>
      <c r="AC335" s="124"/>
      <c r="AD335" s="124"/>
      <c r="AE335" s="103" t="s">
        <v>890</v>
      </c>
      <c r="AF335" s="103"/>
      <c r="AG335" s="105">
        <v>391</v>
      </c>
      <c r="AH335" s="105"/>
      <c r="AI335" s="204" t="s">
        <v>891</v>
      </c>
      <c r="AJ335" s="204">
        <v>2013</v>
      </c>
      <c r="AK335" s="116">
        <v>2020</v>
      </c>
      <c r="AL335" s="131" t="s">
        <v>500</v>
      </c>
      <c r="AM335" s="106" t="s">
        <v>500</v>
      </c>
      <c r="AN335" s="107">
        <v>42123</v>
      </c>
      <c r="AO335" s="108">
        <v>42377</v>
      </c>
      <c r="AP335" s="108"/>
      <c r="AQ335" s="205" t="s">
        <v>892</v>
      </c>
      <c r="AR335" s="205"/>
      <c r="AS335" s="205"/>
      <c r="AT335" s="205" t="s">
        <v>892</v>
      </c>
      <c r="AU335" s="205"/>
      <c r="AV335" s="205"/>
      <c r="AW335" s="205">
        <v>43069</v>
      </c>
      <c r="AX335" s="205"/>
      <c r="AY335" s="205">
        <v>44196</v>
      </c>
      <c r="AZ335" s="205"/>
      <c r="BA335" s="212" t="s">
        <v>1294</v>
      </c>
      <c r="BB335" s="204" t="s">
        <v>554</v>
      </c>
      <c r="BC335" s="204" t="s">
        <v>553</v>
      </c>
      <c r="BD335" s="274" t="str">
        <f t="shared" si="51"/>
        <v>0년 5월</v>
      </c>
      <c r="BE335" s="206" t="s">
        <v>944</v>
      </c>
      <c r="BF335" s="207" t="str">
        <f>IF(ISNUMBER(#REF!),IF(#REF!&lt;#REF!,1,""),"")</f>
        <v/>
      </c>
      <c r="BG335" s="207" t="str">
        <f>IF(ISNUMBER(#REF!),IF(#REF!&gt;#REF!,1,""),"")</f>
        <v/>
      </c>
      <c r="BH335" s="207">
        <f>IF(ISNUMBER(#REF!),"",1)</f>
        <v>1</v>
      </c>
      <c r="BI335" s="286" t="s">
        <v>1295</v>
      </c>
      <c r="BJ335" s="442"/>
      <c r="BK335" s="24"/>
    </row>
    <row r="336" spans="1:63" s="24" customFormat="1" ht="20.100000000000001" customHeight="1">
      <c r="A336" s="147">
        <v>330</v>
      </c>
      <c r="B336" s="148">
        <v>1</v>
      </c>
      <c r="C336" s="99" t="s">
        <v>116</v>
      </c>
      <c r="D336" s="288" t="s">
        <v>614</v>
      </c>
      <c r="E336" s="100" t="s">
        <v>27</v>
      </c>
      <c r="F336" s="100" t="s">
        <v>896</v>
      </c>
      <c r="G336" s="100" t="s">
        <v>897</v>
      </c>
      <c r="H336" s="124">
        <v>32400</v>
      </c>
      <c r="I336" s="101">
        <v>1986</v>
      </c>
      <c r="J336" s="124">
        <v>62</v>
      </c>
      <c r="K336" s="124">
        <f t="shared" si="48"/>
        <v>284</v>
      </c>
      <c r="L336" s="124"/>
      <c r="M336" s="124">
        <v>209</v>
      </c>
      <c r="N336" s="124">
        <v>38</v>
      </c>
      <c r="O336" s="124">
        <v>37</v>
      </c>
      <c r="P336" s="124"/>
      <c r="Q336" s="137">
        <v>616</v>
      </c>
      <c r="R336" s="137">
        <v>585</v>
      </c>
      <c r="S336" s="137"/>
      <c r="T336" s="137">
        <v>31</v>
      </c>
      <c r="U336" s="121">
        <v>585</v>
      </c>
      <c r="V336" s="124"/>
      <c r="W336" s="124">
        <v>302</v>
      </c>
      <c r="X336" s="124">
        <v>283</v>
      </c>
      <c r="Y336" s="124"/>
      <c r="Z336" s="124"/>
      <c r="AA336" s="124">
        <v>31</v>
      </c>
      <c r="AB336" s="124">
        <v>31</v>
      </c>
      <c r="AC336" s="124"/>
      <c r="AD336" s="124"/>
      <c r="AE336" s="103">
        <v>2</v>
      </c>
      <c r="AF336" s="103">
        <v>2.38</v>
      </c>
      <c r="AG336" s="105">
        <v>247</v>
      </c>
      <c r="AH336" s="104">
        <v>245</v>
      </c>
      <c r="AI336" s="113" t="s">
        <v>332</v>
      </c>
      <c r="AJ336" s="101">
        <v>2013</v>
      </c>
      <c r="AK336" s="101">
        <v>2024</v>
      </c>
      <c r="AL336" s="106" t="s">
        <v>500</v>
      </c>
      <c r="AM336" s="106" t="s">
        <v>500</v>
      </c>
      <c r="AN336" s="108"/>
      <c r="AO336" s="108">
        <v>41395</v>
      </c>
      <c r="AP336" s="108">
        <v>43756</v>
      </c>
      <c r="AQ336" s="129">
        <v>41593</v>
      </c>
      <c r="AR336" s="129"/>
      <c r="AS336" s="129"/>
      <c r="AT336" s="129">
        <v>43199</v>
      </c>
      <c r="AU336" s="127">
        <v>44196</v>
      </c>
      <c r="AV336" s="129"/>
      <c r="AW336" s="129"/>
      <c r="AX336" s="129"/>
      <c r="AY336" s="129"/>
      <c r="AZ336" s="129"/>
      <c r="BA336" s="114" t="s">
        <v>647</v>
      </c>
      <c r="BB336" s="101"/>
      <c r="BC336" s="101"/>
      <c r="BD336" s="99" t="str">
        <f t="shared" si="51"/>
        <v>0년 5월</v>
      </c>
      <c r="BE336" s="115" t="str">
        <f>IF(OR(AO336&gt;AQ336,AN336=""),"(구)추진위",IF(AN336&lt;DATE(2012,2,1),DATE(2020,3,2),AQ336+365*2))</f>
        <v>(구)추진위</v>
      </c>
      <c r="BF336" s="109" t="str">
        <f>IF(ISNUMBER(#REF!),IF(#REF!&lt;#REF!,1,""),"")</f>
        <v/>
      </c>
      <c r="BG336" s="109" t="str">
        <f>IF(ISNUMBER(#REF!),IF(#REF!&gt;#REF!,1,""),"")</f>
        <v/>
      </c>
      <c r="BH336" s="109">
        <f>IF(ISNUMBER(#REF!),"",1)</f>
        <v>1</v>
      </c>
      <c r="BI336" s="440" t="s">
        <v>967</v>
      </c>
      <c r="BJ336" s="454"/>
    </row>
    <row r="337" spans="1:63" s="24" customFormat="1" ht="20.100000000000001" customHeight="1">
      <c r="A337" s="147">
        <v>331</v>
      </c>
      <c r="B337" s="148">
        <f>IF(C336=C337,B336+1,1)</f>
        <v>1</v>
      </c>
      <c r="C337" s="99" t="s">
        <v>117</v>
      </c>
      <c r="D337" s="112" t="s">
        <v>663</v>
      </c>
      <c r="E337" s="100" t="s">
        <v>27</v>
      </c>
      <c r="F337" s="100" t="s">
        <v>118</v>
      </c>
      <c r="G337" s="100" t="s">
        <v>379</v>
      </c>
      <c r="H337" s="124">
        <v>11203</v>
      </c>
      <c r="I337" s="101" t="s">
        <v>380</v>
      </c>
      <c r="J337" s="124">
        <v>18</v>
      </c>
      <c r="K337" s="124">
        <f t="shared" si="48"/>
        <v>214</v>
      </c>
      <c r="L337" s="132" t="s">
        <v>677</v>
      </c>
      <c r="M337" s="124">
        <v>214</v>
      </c>
      <c r="N337" s="124"/>
      <c r="O337" s="124"/>
      <c r="P337" s="124"/>
      <c r="Q337" s="137">
        <f>SUM(R337:T337)</f>
        <v>199</v>
      </c>
      <c r="R337" s="137">
        <v>199</v>
      </c>
      <c r="S337" s="137"/>
      <c r="T337" s="137"/>
      <c r="U337" s="121">
        <f>SUM(V337:Z337)</f>
        <v>199</v>
      </c>
      <c r="V337" s="124"/>
      <c r="W337" s="124">
        <v>153</v>
      </c>
      <c r="X337" s="124">
        <v>46</v>
      </c>
      <c r="Y337" s="124"/>
      <c r="Z337" s="124"/>
      <c r="AA337" s="124"/>
      <c r="AB337" s="124"/>
      <c r="AC337" s="124"/>
      <c r="AD337" s="124"/>
      <c r="AE337" s="103">
        <v>2.2000000000000002</v>
      </c>
      <c r="AF337" s="103">
        <v>2</v>
      </c>
      <c r="AG337" s="105">
        <v>175</v>
      </c>
      <c r="AH337" s="105"/>
      <c r="AI337" s="113" t="s">
        <v>962</v>
      </c>
      <c r="AJ337" s="101">
        <v>2013</v>
      </c>
      <c r="AK337" s="110"/>
      <c r="AL337" s="106" t="s">
        <v>961</v>
      </c>
      <c r="AM337" s="106" t="s">
        <v>500</v>
      </c>
      <c r="AN337" s="108">
        <v>40554</v>
      </c>
      <c r="AO337" s="108">
        <v>41274</v>
      </c>
      <c r="AP337" s="108"/>
      <c r="AQ337" s="129">
        <v>41451</v>
      </c>
      <c r="AR337" s="129"/>
      <c r="AS337" s="129"/>
      <c r="AT337" s="129"/>
      <c r="AU337" s="129"/>
      <c r="AV337" s="129"/>
      <c r="AW337" s="129"/>
      <c r="AX337" s="129"/>
      <c r="AY337" s="129"/>
      <c r="AZ337" s="129"/>
      <c r="BA337" s="114" t="s">
        <v>963</v>
      </c>
      <c r="BB337" s="101"/>
      <c r="BC337" s="101"/>
      <c r="BD337" s="99" t="str">
        <f t="shared" si="51"/>
        <v>8년 0월</v>
      </c>
      <c r="BE337" s="115">
        <v>44621</v>
      </c>
      <c r="BF337" s="109" t="str">
        <f>IF(ISNUMBER(#REF!),IF(#REF!&lt;#REF!,1,""),"")</f>
        <v/>
      </c>
      <c r="BG337" s="109" t="str">
        <f>IF(ISNUMBER(#REF!),IF(#REF!&gt;#REF!,1,""),"")</f>
        <v/>
      </c>
      <c r="BH337" s="109">
        <f>IF(ISNUMBER(#REF!),"",1)</f>
        <v>1</v>
      </c>
      <c r="BI337" s="440" t="s">
        <v>969</v>
      </c>
      <c r="BJ337" s="454" t="s">
        <v>964</v>
      </c>
    </row>
    <row r="338" spans="1:63" s="24" customFormat="1" ht="20.100000000000001" customHeight="1">
      <c r="A338" s="147">
        <v>332</v>
      </c>
      <c r="B338" s="148">
        <v>1</v>
      </c>
      <c r="C338" s="99" t="s">
        <v>81</v>
      </c>
      <c r="D338" s="209" t="s">
        <v>663</v>
      </c>
      <c r="E338" s="113" t="s">
        <v>27</v>
      </c>
      <c r="F338" s="212" t="s">
        <v>119</v>
      </c>
      <c r="G338" s="113" t="s">
        <v>120</v>
      </c>
      <c r="H338" s="121">
        <v>45836</v>
      </c>
      <c r="I338" s="116" t="s">
        <v>126</v>
      </c>
      <c r="J338" s="121">
        <v>148</v>
      </c>
      <c r="K338" s="124">
        <f t="shared" si="48"/>
        <v>149</v>
      </c>
      <c r="L338" s="121">
        <v>10</v>
      </c>
      <c r="M338" s="121">
        <v>9</v>
      </c>
      <c r="N338" s="121">
        <v>2</v>
      </c>
      <c r="O338" s="121">
        <v>123</v>
      </c>
      <c r="P338" s="121">
        <v>5</v>
      </c>
      <c r="Q338" s="203">
        <f>SUM(R338:T338)</f>
        <v>618</v>
      </c>
      <c r="R338" s="203">
        <v>512</v>
      </c>
      <c r="S338" s="203"/>
      <c r="T338" s="203">
        <v>106</v>
      </c>
      <c r="U338" s="121">
        <f>SUM(V338:Z338)</f>
        <v>512</v>
      </c>
      <c r="V338" s="122"/>
      <c r="W338" s="121"/>
      <c r="X338" s="121">
        <v>512</v>
      </c>
      <c r="Y338" s="121"/>
      <c r="Z338" s="121"/>
      <c r="AA338" s="124">
        <f>SUM(AB338:AD338)</f>
        <v>106</v>
      </c>
      <c r="AB338" s="122" t="s">
        <v>898</v>
      </c>
      <c r="AC338" s="121">
        <v>106</v>
      </c>
      <c r="AD338" s="121"/>
      <c r="AE338" s="102">
        <v>0.63</v>
      </c>
      <c r="AF338" s="375">
        <v>2.2000000000000002</v>
      </c>
      <c r="AG338" s="104">
        <v>159</v>
      </c>
      <c r="AH338" s="104"/>
      <c r="AI338" s="113" t="s">
        <v>786</v>
      </c>
      <c r="AJ338" s="116">
        <v>2008</v>
      </c>
      <c r="AK338" s="116">
        <v>2025</v>
      </c>
      <c r="AL338" s="111">
        <v>39562</v>
      </c>
      <c r="AM338" s="111">
        <v>39813</v>
      </c>
      <c r="AN338" s="108">
        <v>40031</v>
      </c>
      <c r="AO338" s="107">
        <v>40667</v>
      </c>
      <c r="AP338" s="107"/>
      <c r="AQ338" s="205">
        <v>39647</v>
      </c>
      <c r="AR338" s="205"/>
      <c r="AS338" s="205"/>
      <c r="AT338" s="205"/>
      <c r="AU338" s="205"/>
      <c r="AV338" s="205"/>
      <c r="AW338" s="205"/>
      <c r="AX338" s="205"/>
      <c r="AY338" s="205"/>
      <c r="AZ338" s="205"/>
      <c r="BA338" s="212" t="s">
        <v>990</v>
      </c>
      <c r="BB338" s="116"/>
      <c r="BC338" s="116"/>
      <c r="BD338" s="274" t="str">
        <f t="shared" si="51"/>
        <v>10년 1월</v>
      </c>
      <c r="BE338" s="206">
        <f>IF(OR(AN338&gt;DATE(2012,2,1),AN338=""),"(구)추진위",IF(AN338&lt;DATE(2012,2,1),DATE(2020,3,2),AQ338+365*2))</f>
        <v>43892</v>
      </c>
      <c r="BF338" s="207" t="str">
        <f>IF(ISNUMBER(#REF!),IF(#REF!&lt;#REF!,1,""),"")</f>
        <v/>
      </c>
      <c r="BG338" s="207"/>
      <c r="BH338" s="207"/>
      <c r="BI338" s="113" t="s">
        <v>1296</v>
      </c>
      <c r="BJ338" s="442" t="s">
        <v>1297</v>
      </c>
    </row>
    <row r="339" spans="1:63" s="24" customFormat="1" ht="20.100000000000001" customHeight="1">
      <c r="A339" s="147">
        <v>333</v>
      </c>
      <c r="B339" s="150">
        <f t="shared" ref="B339:B353" si="52">B338+1</f>
        <v>2</v>
      </c>
      <c r="C339" s="99" t="s">
        <v>81</v>
      </c>
      <c r="D339" s="210" t="s">
        <v>337</v>
      </c>
      <c r="E339" s="113" t="s">
        <v>26</v>
      </c>
      <c r="F339" s="212" t="s">
        <v>470</v>
      </c>
      <c r="G339" s="113" t="s">
        <v>469</v>
      </c>
      <c r="H339" s="121">
        <v>60917</v>
      </c>
      <c r="I339" s="116" t="s">
        <v>468</v>
      </c>
      <c r="J339" s="121">
        <v>99</v>
      </c>
      <c r="K339" s="124">
        <v>1324</v>
      </c>
      <c r="L339" s="121"/>
      <c r="M339" s="121"/>
      <c r="N339" s="121"/>
      <c r="O339" s="121"/>
      <c r="P339" s="121"/>
      <c r="Q339" s="203">
        <v>1579</v>
      </c>
      <c r="R339" s="203">
        <v>1579</v>
      </c>
      <c r="S339" s="203"/>
      <c r="T339" s="203"/>
      <c r="U339" s="121">
        <v>1579</v>
      </c>
      <c r="V339" s="121">
        <v>240</v>
      </c>
      <c r="W339" s="121">
        <v>1211</v>
      </c>
      <c r="X339" s="121">
        <v>128</v>
      </c>
      <c r="Y339" s="121"/>
      <c r="Z339" s="121"/>
      <c r="AA339" s="124"/>
      <c r="AB339" s="121"/>
      <c r="AC339" s="121"/>
      <c r="AD339" s="121"/>
      <c r="AE339" s="102">
        <v>1.87</v>
      </c>
      <c r="AF339" s="102">
        <v>2.72</v>
      </c>
      <c r="AG339" s="104">
        <v>1312</v>
      </c>
      <c r="AH339" s="104">
        <v>1123</v>
      </c>
      <c r="AI339" s="116"/>
      <c r="AJ339" s="116"/>
      <c r="AK339" s="116"/>
      <c r="AL339" s="111">
        <v>39562</v>
      </c>
      <c r="AM339" s="111">
        <v>42735</v>
      </c>
      <c r="AN339" s="107">
        <v>43731</v>
      </c>
      <c r="AO339" s="107">
        <v>43731</v>
      </c>
      <c r="AP339" s="107"/>
      <c r="AQ339" s="205">
        <v>43829</v>
      </c>
      <c r="AR339" s="205"/>
      <c r="AS339" s="205">
        <v>42413</v>
      </c>
      <c r="AT339" s="365" t="s">
        <v>1298</v>
      </c>
      <c r="AU339" s="205"/>
      <c r="AV339" s="205"/>
      <c r="AW339" s="205"/>
      <c r="AX339" s="205"/>
      <c r="AY339" s="205"/>
      <c r="AZ339" s="205"/>
      <c r="BA339" s="212" t="s">
        <v>1299</v>
      </c>
      <c r="BB339" s="116"/>
      <c r="BC339" s="116"/>
      <c r="BD339" s="274" t="str">
        <f t="shared" si="51"/>
        <v>1년 6월</v>
      </c>
      <c r="BE339" s="374" t="s">
        <v>1300</v>
      </c>
      <c r="BF339" s="207" t="str">
        <f>IF(ISNUMBER(#REF!),IF(#REF!&lt;#REF!,1,""),"")</f>
        <v/>
      </c>
      <c r="BG339" s="207">
        <v>1</v>
      </c>
      <c r="BH339" s="207"/>
      <c r="BI339" s="113" t="s">
        <v>1301</v>
      </c>
      <c r="BJ339" s="272"/>
    </row>
    <row r="340" spans="1:63" s="24" customFormat="1" ht="20.100000000000001" customHeight="1">
      <c r="A340" s="147">
        <v>334</v>
      </c>
      <c r="B340" s="150">
        <f t="shared" si="52"/>
        <v>3</v>
      </c>
      <c r="C340" s="99" t="s">
        <v>81</v>
      </c>
      <c r="D340" s="209" t="s">
        <v>663</v>
      </c>
      <c r="E340" s="113" t="s">
        <v>43</v>
      </c>
      <c r="F340" s="212" t="s">
        <v>124</v>
      </c>
      <c r="G340" s="113" t="s">
        <v>125</v>
      </c>
      <c r="H340" s="121">
        <v>15995</v>
      </c>
      <c r="I340" s="116" t="s">
        <v>128</v>
      </c>
      <c r="J340" s="121">
        <v>49</v>
      </c>
      <c r="K340" s="124">
        <f t="shared" ref="K340:K383" si="53">SUM(L340:P340)</f>
        <v>161</v>
      </c>
      <c r="L340" s="121">
        <v>19</v>
      </c>
      <c r="M340" s="121">
        <v>61</v>
      </c>
      <c r="N340" s="121">
        <v>51</v>
      </c>
      <c r="O340" s="121">
        <v>12</v>
      </c>
      <c r="P340" s="121">
        <v>18</v>
      </c>
      <c r="Q340" s="203">
        <f>SUM(R340:T340)</f>
        <v>477</v>
      </c>
      <c r="R340" s="203">
        <v>477</v>
      </c>
      <c r="S340" s="203"/>
      <c r="T340" s="203"/>
      <c r="U340" s="121">
        <f>SUM(V340:Z340)</f>
        <v>477</v>
      </c>
      <c r="V340" s="122"/>
      <c r="W340" s="121"/>
      <c r="X340" s="121">
        <v>477</v>
      </c>
      <c r="Y340" s="121"/>
      <c r="Z340" s="121"/>
      <c r="AA340" s="124"/>
      <c r="AB340" s="121"/>
      <c r="AC340" s="121"/>
      <c r="AD340" s="121"/>
      <c r="AE340" s="102">
        <v>3</v>
      </c>
      <c r="AF340" s="102">
        <v>6.94</v>
      </c>
      <c r="AG340" s="104">
        <v>75</v>
      </c>
      <c r="AH340" s="104"/>
      <c r="AI340" s="113" t="s">
        <v>786</v>
      </c>
      <c r="AJ340" s="116">
        <v>2012</v>
      </c>
      <c r="AK340" s="116">
        <v>2025</v>
      </c>
      <c r="AL340" s="111">
        <v>40046</v>
      </c>
      <c r="AM340" s="111">
        <v>40178</v>
      </c>
      <c r="AN340" s="108">
        <v>40598</v>
      </c>
      <c r="AO340" s="107">
        <v>40961</v>
      </c>
      <c r="AP340" s="107"/>
      <c r="AQ340" s="205">
        <v>43899</v>
      </c>
      <c r="AR340" s="205"/>
      <c r="AS340" s="205"/>
      <c r="AT340" s="205"/>
      <c r="AU340" s="205"/>
      <c r="AV340" s="205"/>
      <c r="AW340" s="205"/>
      <c r="AX340" s="205"/>
      <c r="AY340" s="205"/>
      <c r="AZ340" s="205"/>
      <c r="BA340" s="212" t="s">
        <v>990</v>
      </c>
      <c r="BB340" s="116"/>
      <c r="BC340" s="116"/>
      <c r="BD340" s="274" t="str">
        <f t="shared" si="51"/>
        <v>1년 3월</v>
      </c>
      <c r="BE340" s="206">
        <f>IF(OR(AN340&gt;DATE(2012,2,1),AN340=""),"(구)추진위",IF(AN340&lt;DATE(2012,2,1),AQ340+365*2,AQ340+365*2))</f>
        <v>44629</v>
      </c>
      <c r="BF340" s="207" t="str">
        <f>IF(ISNUMBER(#REF!),IF(#REF!&lt;#REF!,1,""),"")</f>
        <v/>
      </c>
      <c r="BG340" s="207">
        <v>1</v>
      </c>
      <c r="BH340" s="207">
        <f>IF(ISNUMBER(#REF!),"",1)</f>
        <v>1</v>
      </c>
      <c r="BI340" s="113" t="s">
        <v>899</v>
      </c>
      <c r="BJ340" s="272"/>
    </row>
    <row r="341" spans="1:63" s="24" customFormat="1" ht="20.100000000000001" customHeight="1">
      <c r="A341" s="147">
        <v>335</v>
      </c>
      <c r="B341" s="150">
        <f t="shared" si="52"/>
        <v>4</v>
      </c>
      <c r="C341" s="99" t="s">
        <v>81</v>
      </c>
      <c r="D341" s="244" t="s">
        <v>614</v>
      </c>
      <c r="E341" s="113" t="s">
        <v>27</v>
      </c>
      <c r="F341" s="212" t="s">
        <v>162</v>
      </c>
      <c r="G341" s="113" t="s">
        <v>163</v>
      </c>
      <c r="H341" s="121">
        <v>90404.6</v>
      </c>
      <c r="I341" s="116" t="s">
        <v>164</v>
      </c>
      <c r="J341" s="121">
        <v>283</v>
      </c>
      <c r="K341" s="124">
        <f t="shared" si="53"/>
        <v>737</v>
      </c>
      <c r="L341" s="121">
        <v>129</v>
      </c>
      <c r="M341" s="121">
        <v>274</v>
      </c>
      <c r="N341" s="121">
        <v>201</v>
      </c>
      <c r="O341" s="121">
        <v>40</v>
      </c>
      <c r="P341" s="121">
        <v>93</v>
      </c>
      <c r="Q341" s="203">
        <f>SUM(R341:T341)</f>
        <v>1913</v>
      </c>
      <c r="R341" s="203">
        <v>1817</v>
      </c>
      <c r="S341" s="203"/>
      <c r="T341" s="203">
        <v>96</v>
      </c>
      <c r="U341" s="124">
        <f>SUM(V341:Z341)</f>
        <v>1817</v>
      </c>
      <c r="V341" s="132"/>
      <c r="W341" s="124">
        <f>120+112+541+116</f>
        <v>889</v>
      </c>
      <c r="X341" s="124">
        <f>149+78+429+195</f>
        <v>851</v>
      </c>
      <c r="Y341" s="124">
        <v>77</v>
      </c>
      <c r="Z341" s="124"/>
      <c r="AA341" s="124">
        <f>SUM(AB341:AD341)</f>
        <v>96</v>
      </c>
      <c r="AB341" s="132">
        <v>96</v>
      </c>
      <c r="AC341" s="124"/>
      <c r="AD341" s="124"/>
      <c r="AE341" s="102">
        <v>1.0900000000000001</v>
      </c>
      <c r="AF341" s="102">
        <v>3</v>
      </c>
      <c r="AG341" s="104">
        <v>823</v>
      </c>
      <c r="AH341" s="104">
        <v>808</v>
      </c>
      <c r="AI341" s="116" t="s">
        <v>332</v>
      </c>
      <c r="AJ341" s="116">
        <v>2008</v>
      </c>
      <c r="AK341" s="116">
        <v>2023</v>
      </c>
      <c r="AL341" s="111">
        <v>39562</v>
      </c>
      <c r="AM341" s="111">
        <v>39813</v>
      </c>
      <c r="AN341" s="106">
        <v>40031</v>
      </c>
      <c r="AO341" s="107">
        <v>40879</v>
      </c>
      <c r="AP341" s="107">
        <v>43735</v>
      </c>
      <c r="AQ341" s="205">
        <v>39709</v>
      </c>
      <c r="AR341" s="205"/>
      <c r="AS341" s="205"/>
      <c r="AT341" s="205">
        <v>41113</v>
      </c>
      <c r="AU341" s="205">
        <v>44182</v>
      </c>
      <c r="AV341" s="205"/>
      <c r="AW341" s="205"/>
      <c r="AX341" s="205"/>
      <c r="AY341" s="205"/>
      <c r="AZ341" s="205"/>
      <c r="BA341" s="212" t="s">
        <v>996</v>
      </c>
      <c r="BB341" s="116"/>
      <c r="BC341" s="116"/>
      <c r="BD341" s="274" t="str">
        <f t="shared" si="51"/>
        <v>0년 6월</v>
      </c>
      <c r="BE341" s="206" t="str">
        <f>IF(AN341&lt;DATE(2012,2,1),"제외",AT341+(365*3))</f>
        <v>제외</v>
      </c>
      <c r="BF341" s="207" t="str">
        <f>IF(ISNUMBER(#REF!),IF(#REF!&lt;#REF!,1,""),"")</f>
        <v/>
      </c>
      <c r="BG341" s="207" t="str">
        <f>IF(ISNUMBER(#REF!),IF(#REF!&gt;#REF!,1,""),"")</f>
        <v/>
      </c>
      <c r="BH341" s="207">
        <f>IF(ISNUMBER(#REF!),"",1)</f>
        <v>1</v>
      </c>
      <c r="BI341" s="113" t="s">
        <v>1302</v>
      </c>
      <c r="BJ341" s="442"/>
      <c r="BK341" s="25"/>
    </row>
    <row r="342" spans="1:63" s="24" customFormat="1" ht="20.100000000000001" customHeight="1">
      <c r="A342" s="147">
        <v>336</v>
      </c>
      <c r="B342" s="150">
        <f t="shared" si="52"/>
        <v>5</v>
      </c>
      <c r="C342" s="99" t="s">
        <v>81</v>
      </c>
      <c r="D342" s="244" t="s">
        <v>614</v>
      </c>
      <c r="E342" s="113" t="s">
        <v>27</v>
      </c>
      <c r="F342" s="212" t="s">
        <v>121</v>
      </c>
      <c r="G342" s="113" t="s">
        <v>122</v>
      </c>
      <c r="H342" s="121">
        <v>174614.39999999999</v>
      </c>
      <c r="I342" s="116" t="s">
        <v>127</v>
      </c>
      <c r="J342" s="121">
        <v>290</v>
      </c>
      <c r="K342" s="124">
        <f t="shared" si="53"/>
        <v>1763</v>
      </c>
      <c r="L342" s="121">
        <v>709</v>
      </c>
      <c r="M342" s="121">
        <v>417</v>
      </c>
      <c r="N342" s="121">
        <v>552</v>
      </c>
      <c r="O342" s="121">
        <v>40</v>
      </c>
      <c r="P342" s="121">
        <v>45</v>
      </c>
      <c r="Q342" s="203">
        <f>SUM(R342:T342)</f>
        <v>3209</v>
      </c>
      <c r="R342" s="203">
        <v>3048</v>
      </c>
      <c r="S342" s="203"/>
      <c r="T342" s="203">
        <v>161</v>
      </c>
      <c r="U342" s="124">
        <f>SUM(V342:Z342)</f>
        <v>3048</v>
      </c>
      <c r="V342" s="132">
        <v>2</v>
      </c>
      <c r="W342" s="124">
        <v>1635</v>
      </c>
      <c r="X342" s="124">
        <f>107+589+418+233</f>
        <v>1347</v>
      </c>
      <c r="Y342" s="124">
        <v>63</v>
      </c>
      <c r="Z342" s="124">
        <v>1</v>
      </c>
      <c r="AA342" s="124">
        <f>SUM(AB342:AD342)</f>
        <v>161</v>
      </c>
      <c r="AB342" s="132">
        <v>161</v>
      </c>
      <c r="AC342" s="124"/>
      <c r="AD342" s="124"/>
      <c r="AE342" s="102">
        <v>1.06</v>
      </c>
      <c r="AF342" s="102">
        <v>3</v>
      </c>
      <c r="AG342" s="104">
        <v>1862</v>
      </c>
      <c r="AH342" s="104">
        <v>1862</v>
      </c>
      <c r="AI342" s="116" t="s">
        <v>332</v>
      </c>
      <c r="AJ342" s="116">
        <v>2008</v>
      </c>
      <c r="AK342" s="116">
        <v>2025</v>
      </c>
      <c r="AL342" s="111">
        <v>39562</v>
      </c>
      <c r="AM342" s="111">
        <v>40543</v>
      </c>
      <c r="AN342" s="108">
        <v>40675</v>
      </c>
      <c r="AO342" s="107">
        <v>41471</v>
      </c>
      <c r="AP342" s="205">
        <v>43777</v>
      </c>
      <c r="AQ342" s="205">
        <v>39769</v>
      </c>
      <c r="AR342" s="205"/>
      <c r="AS342" s="205"/>
      <c r="AT342" s="205">
        <v>42710</v>
      </c>
      <c r="AU342" s="205">
        <v>44182</v>
      </c>
      <c r="AV342" s="205"/>
      <c r="AW342" s="205"/>
      <c r="AX342" s="205"/>
      <c r="AY342" s="205"/>
      <c r="AZ342" s="205"/>
      <c r="BA342" s="212" t="s">
        <v>1303</v>
      </c>
      <c r="BB342" s="116"/>
      <c r="BC342" s="116"/>
      <c r="BD342" s="274" t="str">
        <f t="shared" si="51"/>
        <v>0년 6월</v>
      </c>
      <c r="BE342" s="206" t="str">
        <f>IF(OR(AO342&gt;AQ342,AN342=""),"(구)추진위",IF(AN342&lt;DATE(2012,2,1),DATE(2020,3,2),AQ342+365*2))</f>
        <v>(구)추진위</v>
      </c>
      <c r="BF342" s="207" t="str">
        <f>IF(ISNUMBER(#REF!),IF(#REF!&lt;#REF!,1,""),"")</f>
        <v/>
      </c>
      <c r="BG342" s="207" t="str">
        <f>IF(ISNUMBER(#REF!),IF(#REF!&gt;#REF!,1,""),"")</f>
        <v/>
      </c>
      <c r="BH342" s="207">
        <f>IF(ISNUMBER(#REF!),"",1)</f>
        <v>1</v>
      </c>
      <c r="BI342" s="113" t="s">
        <v>1302</v>
      </c>
      <c r="BJ342" s="442"/>
    </row>
    <row r="343" spans="1:63" s="24" customFormat="1" ht="20.100000000000001" customHeight="1">
      <c r="A343" s="147">
        <v>337</v>
      </c>
      <c r="B343" s="150">
        <f t="shared" si="52"/>
        <v>6</v>
      </c>
      <c r="C343" s="99" t="s">
        <v>81</v>
      </c>
      <c r="D343" s="244" t="s">
        <v>614</v>
      </c>
      <c r="E343" s="113" t="s">
        <v>43</v>
      </c>
      <c r="F343" s="212" t="s">
        <v>172</v>
      </c>
      <c r="G343" s="113" t="s">
        <v>173</v>
      </c>
      <c r="H343" s="121">
        <v>27025</v>
      </c>
      <c r="I343" s="116" t="s">
        <v>174</v>
      </c>
      <c r="J343" s="121">
        <v>76</v>
      </c>
      <c r="K343" s="124">
        <f t="shared" si="53"/>
        <v>149</v>
      </c>
      <c r="L343" s="121">
        <v>50</v>
      </c>
      <c r="M343" s="121">
        <v>11</v>
      </c>
      <c r="N343" s="121">
        <v>27</v>
      </c>
      <c r="O343" s="121">
        <v>16</v>
      </c>
      <c r="P343" s="121">
        <v>45</v>
      </c>
      <c r="Q343" s="203">
        <v>933</v>
      </c>
      <c r="R343" s="203">
        <v>933</v>
      </c>
      <c r="S343" s="203"/>
      <c r="T343" s="203"/>
      <c r="U343" s="121">
        <v>933</v>
      </c>
      <c r="V343" s="122"/>
      <c r="W343" s="121">
        <v>379</v>
      </c>
      <c r="X343" s="121">
        <v>508</v>
      </c>
      <c r="Y343" s="121">
        <v>46</v>
      </c>
      <c r="Z343" s="121"/>
      <c r="AA343" s="124"/>
      <c r="AB343" s="121"/>
      <c r="AC343" s="121"/>
      <c r="AD343" s="121"/>
      <c r="AE343" s="102">
        <v>1.1200000000000001</v>
      </c>
      <c r="AF343" s="102">
        <v>6.04</v>
      </c>
      <c r="AG343" s="104">
        <v>161</v>
      </c>
      <c r="AH343" s="104">
        <v>158</v>
      </c>
      <c r="AI343" s="116" t="s">
        <v>332</v>
      </c>
      <c r="AJ343" s="116">
        <v>2008</v>
      </c>
      <c r="AK343" s="116">
        <v>2024</v>
      </c>
      <c r="AL343" s="111">
        <v>39562</v>
      </c>
      <c r="AM343" s="111">
        <v>39813</v>
      </c>
      <c r="AN343" s="106">
        <v>40031</v>
      </c>
      <c r="AO343" s="107">
        <v>40879</v>
      </c>
      <c r="AP343" s="205">
        <v>43297</v>
      </c>
      <c r="AQ343" s="205">
        <v>39604</v>
      </c>
      <c r="AR343" s="205"/>
      <c r="AS343" s="205"/>
      <c r="AT343" s="205">
        <v>41152</v>
      </c>
      <c r="AU343" s="365">
        <v>44284</v>
      </c>
      <c r="AV343" s="205"/>
      <c r="AW343" s="205"/>
      <c r="AX343" s="205"/>
      <c r="AY343" s="205"/>
      <c r="AZ343" s="205"/>
      <c r="BA343" s="212" t="s">
        <v>1303</v>
      </c>
      <c r="BB343" s="116"/>
      <c r="BC343" s="116"/>
      <c r="BD343" s="274" t="s">
        <v>1529</v>
      </c>
      <c r="BE343" s="206" t="str">
        <f>IF(AN343&lt;DATE(2012,2,1),"제외",AT343+(365*3))</f>
        <v>제외</v>
      </c>
      <c r="BF343" s="207" t="str">
        <f>IF(ISNUMBER(#REF!),IF(#REF!&lt;#REF!,1,""),"")</f>
        <v/>
      </c>
      <c r="BG343" s="207" t="str">
        <f>IF(ISNUMBER(#REF!),IF(#REF!&gt;#REF!,1,""),"")</f>
        <v/>
      </c>
      <c r="BH343" s="207">
        <f>IF(ISNUMBER(#REF!),"",1)</f>
        <v>1</v>
      </c>
      <c r="BI343" s="113" t="s">
        <v>1301</v>
      </c>
      <c r="BJ343" s="272"/>
    </row>
    <row r="344" spans="1:63" s="24" customFormat="1" ht="20.100000000000001" customHeight="1">
      <c r="A344" s="147">
        <v>338</v>
      </c>
      <c r="B344" s="150">
        <f t="shared" si="52"/>
        <v>7</v>
      </c>
      <c r="C344" s="99" t="s">
        <v>81</v>
      </c>
      <c r="D344" s="244" t="s">
        <v>614</v>
      </c>
      <c r="E344" s="113" t="s">
        <v>27</v>
      </c>
      <c r="F344" s="212" t="s">
        <v>169</v>
      </c>
      <c r="G344" s="113" t="s">
        <v>170</v>
      </c>
      <c r="H344" s="121">
        <v>86065</v>
      </c>
      <c r="I344" s="116" t="s">
        <v>171</v>
      </c>
      <c r="J344" s="121">
        <v>191</v>
      </c>
      <c r="K344" s="124">
        <f t="shared" si="53"/>
        <v>961</v>
      </c>
      <c r="L344" s="121">
        <v>276</v>
      </c>
      <c r="M344" s="121">
        <v>326</v>
      </c>
      <c r="N344" s="121">
        <v>298</v>
      </c>
      <c r="O344" s="121">
        <v>38</v>
      </c>
      <c r="P344" s="121">
        <v>23</v>
      </c>
      <c r="Q344" s="203">
        <f t="shared" ref="Q344:Q354" si="54">SUM(R344:T344)</f>
        <v>1719</v>
      </c>
      <c r="R344" s="203">
        <v>922</v>
      </c>
      <c r="S344" s="203">
        <v>712</v>
      </c>
      <c r="T344" s="203">
        <v>85</v>
      </c>
      <c r="U344" s="121">
        <f t="shared" ref="U344:U356" si="55">SUM(V344:Z344)</f>
        <v>1634</v>
      </c>
      <c r="V344" s="122"/>
      <c r="W344" s="121">
        <v>815</v>
      </c>
      <c r="X344" s="121">
        <v>819</v>
      </c>
      <c r="Y344" s="121"/>
      <c r="Z344" s="121"/>
      <c r="AA344" s="124">
        <f>SUM(AB344:AD344)</f>
        <v>85</v>
      </c>
      <c r="AB344" s="122">
        <v>85</v>
      </c>
      <c r="AC344" s="121"/>
      <c r="AD344" s="121"/>
      <c r="AE344" s="102">
        <v>1.17</v>
      </c>
      <c r="AF344" s="102">
        <v>2.63</v>
      </c>
      <c r="AG344" s="104">
        <v>1061</v>
      </c>
      <c r="AH344" s="104">
        <v>957</v>
      </c>
      <c r="AI344" s="116" t="s">
        <v>332</v>
      </c>
      <c r="AJ344" s="116">
        <v>2008</v>
      </c>
      <c r="AK344" s="116">
        <v>2023</v>
      </c>
      <c r="AL344" s="111">
        <v>39562</v>
      </c>
      <c r="AM344" s="111">
        <v>40543</v>
      </c>
      <c r="AN344" s="106">
        <v>40570</v>
      </c>
      <c r="AO344" s="107">
        <v>41030</v>
      </c>
      <c r="AP344" s="205">
        <v>43384</v>
      </c>
      <c r="AQ344" s="205">
        <v>39770</v>
      </c>
      <c r="AR344" s="205"/>
      <c r="AS344" s="205"/>
      <c r="AT344" s="205">
        <v>41647</v>
      </c>
      <c r="AU344" s="205">
        <v>42851</v>
      </c>
      <c r="AV344" s="205"/>
      <c r="AW344" s="205"/>
      <c r="AX344" s="205"/>
      <c r="AY344" s="205"/>
      <c r="AZ344" s="205"/>
      <c r="BA344" s="212" t="s">
        <v>1528</v>
      </c>
      <c r="BB344" s="116"/>
      <c r="BC344" s="116"/>
      <c r="BD344" s="274" t="str">
        <f>DATEDIF(MAX(AL344,AO344,AQ344,AT344:AW344,AY344:AZ344),$BF$2,"y")&amp;"년 "&amp;DATEDIF(MAX(AL344,AO344,AQ344,AT344:AW344,AY344:AZ344),$BF$2,"ym")&amp;"월"</f>
        <v>4년 2월</v>
      </c>
      <c r="BE344" s="206" t="str">
        <f>IF(AN344&lt;DATE(2012,2,1),"제외",AT344+(365*3))</f>
        <v>제외</v>
      </c>
      <c r="BF344" s="207" t="str">
        <f>IF(ISNUMBER(#REF!),IF(#REF!&lt;#REF!,1,""),"")</f>
        <v/>
      </c>
      <c r="BG344" s="207" t="str">
        <f>IF(ISNUMBER(#REF!),IF(#REF!&gt;#REF!,1,""),"")</f>
        <v/>
      </c>
      <c r="BH344" s="207">
        <f>IF(ISNUMBER(#REF!),"",1)</f>
        <v>1</v>
      </c>
      <c r="BI344" s="113" t="s">
        <v>1296</v>
      </c>
      <c r="BJ344" s="442"/>
    </row>
    <row r="345" spans="1:63" s="24" customFormat="1" ht="20.100000000000001" customHeight="1">
      <c r="A345" s="147">
        <v>339</v>
      </c>
      <c r="B345" s="150">
        <f t="shared" si="52"/>
        <v>8</v>
      </c>
      <c r="C345" s="99" t="s">
        <v>81</v>
      </c>
      <c r="D345" s="261" t="s">
        <v>615</v>
      </c>
      <c r="E345" s="113" t="s">
        <v>27</v>
      </c>
      <c r="F345" s="212" t="s">
        <v>167</v>
      </c>
      <c r="G345" s="113" t="s">
        <v>168</v>
      </c>
      <c r="H345" s="121">
        <v>93990</v>
      </c>
      <c r="I345" s="116" t="s">
        <v>126</v>
      </c>
      <c r="J345" s="121">
        <v>250</v>
      </c>
      <c r="K345" s="124">
        <f t="shared" si="53"/>
        <v>1360</v>
      </c>
      <c r="L345" s="121">
        <v>984</v>
      </c>
      <c r="M345" s="121">
        <v>247</v>
      </c>
      <c r="N345" s="121">
        <v>16</v>
      </c>
      <c r="O345" s="121">
        <v>9</v>
      </c>
      <c r="P345" s="121">
        <v>104</v>
      </c>
      <c r="Q345" s="203">
        <f t="shared" si="54"/>
        <v>2180</v>
      </c>
      <c r="R345" s="203">
        <v>1396</v>
      </c>
      <c r="S345" s="203">
        <v>606</v>
      </c>
      <c r="T345" s="203">
        <v>178</v>
      </c>
      <c r="U345" s="121">
        <f t="shared" si="55"/>
        <v>2002</v>
      </c>
      <c r="V345" s="122"/>
      <c r="W345" s="121"/>
      <c r="X345" s="121">
        <v>1271</v>
      </c>
      <c r="Y345" s="121">
        <v>731</v>
      </c>
      <c r="Z345" s="121"/>
      <c r="AA345" s="124">
        <f>SUM(AB345:AD345)</f>
        <v>178</v>
      </c>
      <c r="AB345" s="122">
        <v>102</v>
      </c>
      <c r="AC345" s="121">
        <v>76</v>
      </c>
      <c r="AD345" s="121"/>
      <c r="AE345" s="102">
        <v>1.1100000000000001</v>
      </c>
      <c r="AF345" s="102">
        <v>2.99</v>
      </c>
      <c r="AG345" s="104">
        <v>1334</v>
      </c>
      <c r="AH345" s="104">
        <v>1334</v>
      </c>
      <c r="AI345" s="116" t="s">
        <v>332</v>
      </c>
      <c r="AJ345" s="116">
        <v>2008</v>
      </c>
      <c r="AK345" s="116">
        <v>2023</v>
      </c>
      <c r="AL345" s="111">
        <v>39562</v>
      </c>
      <c r="AM345" s="111">
        <v>39813</v>
      </c>
      <c r="AN345" s="106">
        <v>40031</v>
      </c>
      <c r="AO345" s="107">
        <v>40511</v>
      </c>
      <c r="AP345" s="205">
        <v>43091</v>
      </c>
      <c r="AQ345" s="205">
        <v>39571</v>
      </c>
      <c r="AR345" s="205"/>
      <c r="AS345" s="205"/>
      <c r="AT345" s="205">
        <v>40905</v>
      </c>
      <c r="AU345" s="205">
        <v>43136</v>
      </c>
      <c r="AV345" s="365">
        <v>43805</v>
      </c>
      <c r="AW345" s="205"/>
      <c r="AX345" s="205"/>
      <c r="AY345" s="205"/>
      <c r="AZ345" s="205"/>
      <c r="BA345" s="212" t="s">
        <v>1304</v>
      </c>
      <c r="BB345" s="116"/>
      <c r="BC345" s="116"/>
      <c r="BD345" s="274" t="str">
        <f>DATEDIF(MAX(AL345,AO345,AQ345,AT345:AW345,AY345:AZ345),$BF$2,"y")&amp;"년 "&amp;DATEDIF(MAX(AL345,AO345,AQ345,AT345:AW345,AY345:AZ345),$BF$2,"ym")&amp;"월"</f>
        <v>1년 6월</v>
      </c>
      <c r="BE345" s="206" t="str">
        <f>IF(AN345&lt;DATE(2012,2,1),"제외",AT345+(365*3))</f>
        <v>제외</v>
      </c>
      <c r="BF345" s="207" t="str">
        <f>IF(ISNUMBER(#REF!),IF(#REF!&lt;#REF!,1,""),"")</f>
        <v/>
      </c>
      <c r="BG345" s="207" t="str">
        <f>IF(ISNUMBER(#REF!),IF(#REF!&gt;#REF!,1,""),"")</f>
        <v/>
      </c>
      <c r="BH345" s="207">
        <f>IF(ISNUMBER(#REF!),"",1)</f>
        <v>1</v>
      </c>
      <c r="BI345" s="113" t="s">
        <v>1296</v>
      </c>
      <c r="BJ345" s="442"/>
    </row>
    <row r="346" spans="1:63" s="24" customFormat="1" ht="20.100000000000001" customHeight="1">
      <c r="A346" s="147">
        <v>340</v>
      </c>
      <c r="B346" s="150">
        <f t="shared" si="52"/>
        <v>9</v>
      </c>
      <c r="C346" s="99" t="s">
        <v>81</v>
      </c>
      <c r="D346" s="261" t="s">
        <v>615</v>
      </c>
      <c r="E346" s="221" t="s">
        <v>27</v>
      </c>
      <c r="F346" s="214" t="s">
        <v>165</v>
      </c>
      <c r="G346" s="221" t="s">
        <v>166</v>
      </c>
      <c r="H346" s="152">
        <v>151480</v>
      </c>
      <c r="I346" s="224" t="s">
        <v>126</v>
      </c>
      <c r="J346" s="152">
        <v>448</v>
      </c>
      <c r="K346" s="156">
        <f t="shared" si="53"/>
        <v>1397</v>
      </c>
      <c r="L346" s="152">
        <v>677</v>
      </c>
      <c r="M346" s="152">
        <v>372</v>
      </c>
      <c r="N346" s="152">
        <v>13</v>
      </c>
      <c r="O346" s="152">
        <v>11</v>
      </c>
      <c r="P346" s="152">
        <v>324</v>
      </c>
      <c r="Q346" s="220">
        <f t="shared" si="54"/>
        <v>2633</v>
      </c>
      <c r="R346" s="220">
        <v>1580</v>
      </c>
      <c r="S346" s="220">
        <v>921</v>
      </c>
      <c r="T346" s="220">
        <v>132</v>
      </c>
      <c r="U346" s="152">
        <f t="shared" si="55"/>
        <v>2501</v>
      </c>
      <c r="V346" s="289">
        <v>30</v>
      </c>
      <c r="W346" s="152">
        <v>1355</v>
      </c>
      <c r="X346" s="152">
        <v>866</v>
      </c>
      <c r="Y346" s="152">
        <v>247</v>
      </c>
      <c r="Z346" s="152">
        <v>3</v>
      </c>
      <c r="AA346" s="156">
        <f>SUM(AB346:AD346)</f>
        <v>132</v>
      </c>
      <c r="AB346" s="289">
        <v>132</v>
      </c>
      <c r="AC346" s="152"/>
      <c r="AD346" s="152"/>
      <c r="AE346" s="222">
        <v>1.22</v>
      </c>
      <c r="AF346" s="222">
        <v>2.76</v>
      </c>
      <c r="AG346" s="223">
        <v>1399</v>
      </c>
      <c r="AH346" s="223">
        <v>1365</v>
      </c>
      <c r="AI346" s="224" t="s">
        <v>332</v>
      </c>
      <c r="AJ346" s="224">
        <v>2008</v>
      </c>
      <c r="AK346" s="224">
        <v>2023</v>
      </c>
      <c r="AL346" s="225">
        <v>39562</v>
      </c>
      <c r="AM346" s="225">
        <v>39813</v>
      </c>
      <c r="AN346" s="243">
        <v>40031</v>
      </c>
      <c r="AO346" s="159">
        <v>40709</v>
      </c>
      <c r="AP346" s="241">
        <v>42849</v>
      </c>
      <c r="AQ346" s="241">
        <v>39650</v>
      </c>
      <c r="AR346" s="241"/>
      <c r="AS346" s="241"/>
      <c r="AT346" s="241">
        <v>41828</v>
      </c>
      <c r="AU346" s="241">
        <v>43201</v>
      </c>
      <c r="AV346" s="241">
        <v>43628</v>
      </c>
      <c r="AW346" s="241"/>
      <c r="AX346" s="241"/>
      <c r="AY346" s="241"/>
      <c r="AZ346" s="241"/>
      <c r="BA346" s="214" t="s">
        <v>1304</v>
      </c>
      <c r="BB346" s="224"/>
      <c r="BC346" s="224"/>
      <c r="BD346" s="427" t="str">
        <f>DATEDIF(MAX(AL346,AO346,AQ346,AT346:AW346,AY346:AZ346),$BF$2,"y")&amp;"년 "&amp;DATEDIF(MAX(AL346,AO346,AQ346,AT346:AW346,AY346:AZ346),$BF$2,"ym")&amp;"월"</f>
        <v>2년 0월</v>
      </c>
      <c r="BE346" s="231" t="str">
        <f>IF(AN346&lt;DATE(2012,2,1),"제외",AT346+(365*3))</f>
        <v>제외</v>
      </c>
      <c r="BF346" s="242" t="str">
        <f>IF(ISNUMBER(#REF!),IF(#REF!&lt;#REF!,1,""),"")</f>
        <v/>
      </c>
      <c r="BG346" s="242" t="str">
        <f>IF(ISNUMBER(#REF!),IF(#REF!&gt;#REF!,1,""),"")</f>
        <v/>
      </c>
      <c r="BH346" s="242">
        <f>IF(ISNUMBER(#REF!),"",1)</f>
        <v>1</v>
      </c>
      <c r="BI346" s="221" t="s">
        <v>1296</v>
      </c>
      <c r="BJ346" s="251"/>
    </row>
    <row r="347" spans="1:63" s="24" customFormat="1" ht="20.100000000000001" customHeight="1">
      <c r="A347" s="147">
        <v>341</v>
      </c>
      <c r="B347" s="150">
        <f t="shared" si="52"/>
        <v>10</v>
      </c>
      <c r="C347" s="99" t="s">
        <v>81</v>
      </c>
      <c r="D347" s="261" t="s">
        <v>615</v>
      </c>
      <c r="E347" s="221" t="s">
        <v>27</v>
      </c>
      <c r="F347" s="214" t="s">
        <v>225</v>
      </c>
      <c r="G347" s="221" t="s">
        <v>226</v>
      </c>
      <c r="H347" s="152">
        <v>32850</v>
      </c>
      <c r="I347" s="224" t="s">
        <v>227</v>
      </c>
      <c r="J347" s="152">
        <v>105</v>
      </c>
      <c r="K347" s="156">
        <f t="shared" si="53"/>
        <v>233</v>
      </c>
      <c r="L347" s="152">
        <v>10</v>
      </c>
      <c r="M347" s="152">
        <v>58</v>
      </c>
      <c r="N347" s="152">
        <v>84</v>
      </c>
      <c r="O347" s="152">
        <v>12</v>
      </c>
      <c r="P347" s="152">
        <v>69</v>
      </c>
      <c r="Q347" s="220">
        <f t="shared" si="54"/>
        <v>733</v>
      </c>
      <c r="R347" s="220">
        <v>163</v>
      </c>
      <c r="S347" s="220">
        <v>533</v>
      </c>
      <c r="T347" s="220">
        <v>37</v>
      </c>
      <c r="U347" s="152">
        <f t="shared" si="55"/>
        <v>696</v>
      </c>
      <c r="V347" s="289">
        <v>92</v>
      </c>
      <c r="W347" s="152">
        <v>306</v>
      </c>
      <c r="X347" s="152">
        <v>270</v>
      </c>
      <c r="Y347" s="152">
        <v>28</v>
      </c>
      <c r="Z347" s="152"/>
      <c r="AA347" s="156">
        <f>SUM(AB347:AD347)</f>
        <v>37</v>
      </c>
      <c r="AB347" s="152">
        <v>37</v>
      </c>
      <c r="AC347" s="152"/>
      <c r="AD347" s="152"/>
      <c r="AE347" s="222">
        <v>1.08</v>
      </c>
      <c r="AF347" s="222">
        <v>2.79</v>
      </c>
      <c r="AG347" s="223">
        <v>244</v>
      </c>
      <c r="AH347" s="223">
        <v>171</v>
      </c>
      <c r="AI347" s="224" t="s">
        <v>332</v>
      </c>
      <c r="AJ347" s="224">
        <v>2008</v>
      </c>
      <c r="AK347" s="224">
        <v>2023</v>
      </c>
      <c r="AL347" s="225">
        <v>39562</v>
      </c>
      <c r="AM347" s="225">
        <v>40178</v>
      </c>
      <c r="AN347" s="159">
        <v>40031</v>
      </c>
      <c r="AO347" s="159">
        <v>40493</v>
      </c>
      <c r="AP347" s="241">
        <v>43215</v>
      </c>
      <c r="AQ347" s="241">
        <v>39779</v>
      </c>
      <c r="AR347" s="241"/>
      <c r="AS347" s="241"/>
      <c r="AT347" s="241">
        <v>40660</v>
      </c>
      <c r="AU347" s="241">
        <v>41808</v>
      </c>
      <c r="AV347" s="241">
        <v>43455</v>
      </c>
      <c r="AW347" s="241"/>
      <c r="AX347" s="241"/>
      <c r="AY347" s="241"/>
      <c r="AZ347" s="241"/>
      <c r="BA347" s="214" t="s">
        <v>1304</v>
      </c>
      <c r="BB347" s="224"/>
      <c r="BC347" s="224"/>
      <c r="BD347" s="427" t="str">
        <f>DATEDIF(MAX(AL347,AO347,AQ347,AT347:AW347,AY347:AZ347),$BF$2,"y")&amp;"년 "&amp;DATEDIF(MAX(AL347,AO347,AQ347,AT347:AW347,AY347:AZ347),$BF$2,"ym")&amp;"월"</f>
        <v>2년 6월</v>
      </c>
      <c r="BE347" s="231" t="s">
        <v>794</v>
      </c>
      <c r="BF347" s="242" t="str">
        <f>IF(ISNUMBER(#REF!),IF(#REF!&lt;#REF!,1,""),"")</f>
        <v/>
      </c>
      <c r="BG347" s="242" t="str">
        <f>IF(ISNUMBER(#REF!),IF(#REF!&gt;#REF!,1,""),"")</f>
        <v/>
      </c>
      <c r="BH347" s="242">
        <f>IF(ISNUMBER(#REF!),"",1)</f>
        <v>1</v>
      </c>
      <c r="BI347" s="221" t="s">
        <v>1301</v>
      </c>
      <c r="BJ347" s="251"/>
    </row>
    <row r="348" spans="1:63" s="24" customFormat="1" ht="20.100000000000001" customHeight="1">
      <c r="A348" s="147">
        <v>342</v>
      </c>
      <c r="B348" s="150">
        <f t="shared" si="52"/>
        <v>11</v>
      </c>
      <c r="C348" s="99" t="s">
        <v>81</v>
      </c>
      <c r="D348" s="211" t="s">
        <v>338</v>
      </c>
      <c r="E348" s="221" t="s">
        <v>26</v>
      </c>
      <c r="F348" s="221" t="s">
        <v>228</v>
      </c>
      <c r="G348" s="221" t="s">
        <v>229</v>
      </c>
      <c r="H348" s="152">
        <v>44777.9</v>
      </c>
      <c r="I348" s="224" t="s">
        <v>508</v>
      </c>
      <c r="J348" s="152">
        <v>60</v>
      </c>
      <c r="K348" s="156">
        <f t="shared" si="53"/>
        <v>654</v>
      </c>
      <c r="L348" s="152">
        <v>54</v>
      </c>
      <c r="M348" s="152">
        <v>190</v>
      </c>
      <c r="N348" s="152">
        <v>360</v>
      </c>
      <c r="O348" s="152">
        <v>26</v>
      </c>
      <c r="P348" s="152">
        <v>24</v>
      </c>
      <c r="Q348" s="220">
        <f t="shared" si="54"/>
        <v>941</v>
      </c>
      <c r="R348" s="220">
        <v>590</v>
      </c>
      <c r="S348" s="220">
        <v>346</v>
      </c>
      <c r="T348" s="220">
        <v>5</v>
      </c>
      <c r="U348" s="152">
        <f t="shared" si="55"/>
        <v>936</v>
      </c>
      <c r="V348" s="152"/>
      <c r="W348" s="152">
        <v>285</v>
      </c>
      <c r="X348" s="152">
        <v>599</v>
      </c>
      <c r="Y348" s="152">
        <v>52</v>
      </c>
      <c r="Z348" s="152"/>
      <c r="AA348" s="156">
        <f>SUM(AB348:AD348)</f>
        <v>5</v>
      </c>
      <c r="AB348" s="152"/>
      <c r="AC348" s="152">
        <v>5</v>
      </c>
      <c r="AD348" s="152"/>
      <c r="AE348" s="222">
        <v>1.1200000000000001</v>
      </c>
      <c r="AF348" s="222">
        <v>2.97</v>
      </c>
      <c r="AG348" s="223">
        <v>714</v>
      </c>
      <c r="AH348" s="223">
        <v>609</v>
      </c>
      <c r="AI348" s="226" t="s">
        <v>332</v>
      </c>
      <c r="AJ348" s="224">
        <v>2008</v>
      </c>
      <c r="AK348" s="224">
        <v>2021</v>
      </c>
      <c r="AL348" s="225">
        <v>39562</v>
      </c>
      <c r="AM348" s="225">
        <v>39813</v>
      </c>
      <c r="AN348" s="159">
        <v>39906</v>
      </c>
      <c r="AO348" s="159">
        <v>40127</v>
      </c>
      <c r="AP348" s="241">
        <v>44336</v>
      </c>
      <c r="AQ348" s="241">
        <v>39619</v>
      </c>
      <c r="AR348" s="241"/>
      <c r="AS348" s="241">
        <v>39855</v>
      </c>
      <c r="AT348" s="241">
        <v>40508</v>
      </c>
      <c r="AU348" s="241">
        <v>41682</v>
      </c>
      <c r="AV348" s="241">
        <v>42591</v>
      </c>
      <c r="AW348" s="241">
        <v>43230</v>
      </c>
      <c r="AX348" s="241">
        <v>43262</v>
      </c>
      <c r="AY348" s="219" t="s">
        <v>1514</v>
      </c>
      <c r="AZ348" s="241"/>
      <c r="BA348" s="214" t="s">
        <v>1527</v>
      </c>
      <c r="BB348" s="224"/>
      <c r="BC348" s="224"/>
      <c r="BD348" s="427" t="s">
        <v>1388</v>
      </c>
      <c r="BE348" s="231" t="s">
        <v>794</v>
      </c>
      <c r="BF348" s="242" t="str">
        <f>IF(ISNUMBER(#REF!),IF(#REF!&lt;#REF!,1,""),"")</f>
        <v/>
      </c>
      <c r="BG348" s="242" t="str">
        <f>IF(ISNUMBER(#REF!),IF(#REF!&gt;#REF!,1,""),"")</f>
        <v/>
      </c>
      <c r="BH348" s="242">
        <f>IF(ISNUMBER(#REF!),"",1)</f>
        <v>1</v>
      </c>
      <c r="BI348" s="221" t="s">
        <v>899</v>
      </c>
      <c r="BJ348" s="455"/>
    </row>
    <row r="349" spans="1:63" s="24" customFormat="1" ht="20.100000000000001" customHeight="1">
      <c r="A349" s="147">
        <v>343</v>
      </c>
      <c r="B349" s="150">
        <f t="shared" si="52"/>
        <v>12</v>
      </c>
      <c r="C349" s="99" t="s">
        <v>81</v>
      </c>
      <c r="D349" s="113" t="s">
        <v>339</v>
      </c>
      <c r="E349" s="221" t="s">
        <v>26</v>
      </c>
      <c r="F349" s="221" t="s">
        <v>324</v>
      </c>
      <c r="G349" s="221" t="s">
        <v>900</v>
      </c>
      <c r="H349" s="152">
        <v>128886</v>
      </c>
      <c r="I349" s="224">
        <v>1982</v>
      </c>
      <c r="J349" s="152">
        <v>59</v>
      </c>
      <c r="K349" s="156">
        <f t="shared" si="53"/>
        <v>2230</v>
      </c>
      <c r="L349" s="152">
        <v>1020</v>
      </c>
      <c r="M349" s="152">
        <v>1210</v>
      </c>
      <c r="N349" s="152"/>
      <c r="O349" s="152"/>
      <c r="P349" s="152"/>
      <c r="Q349" s="220">
        <f t="shared" si="54"/>
        <v>2540</v>
      </c>
      <c r="R349" s="220">
        <v>2230</v>
      </c>
      <c r="S349" s="220">
        <v>310</v>
      </c>
      <c r="T349" s="220"/>
      <c r="U349" s="152">
        <f t="shared" si="55"/>
        <v>2540</v>
      </c>
      <c r="V349" s="152"/>
      <c r="W349" s="152">
        <v>510</v>
      </c>
      <c r="X349" s="152">
        <v>1191</v>
      </c>
      <c r="Y349" s="152">
        <v>603</v>
      </c>
      <c r="Z349" s="152">
        <v>236</v>
      </c>
      <c r="AA349" s="156"/>
      <c r="AB349" s="152"/>
      <c r="AC349" s="152"/>
      <c r="AD349" s="152"/>
      <c r="AE349" s="222">
        <v>0.78</v>
      </c>
      <c r="AF349" s="222">
        <v>2.4700000000000002</v>
      </c>
      <c r="AG349" s="223">
        <v>2313</v>
      </c>
      <c r="AH349" s="223">
        <v>2312</v>
      </c>
      <c r="AI349" s="224" t="s">
        <v>332</v>
      </c>
      <c r="AJ349" s="224">
        <v>2002</v>
      </c>
      <c r="AK349" s="224">
        <v>2009</v>
      </c>
      <c r="AL349" s="225">
        <v>38345</v>
      </c>
      <c r="AM349" s="225"/>
      <c r="AN349" s="159"/>
      <c r="AO349" s="159">
        <v>38453</v>
      </c>
      <c r="AP349" s="241">
        <v>38943</v>
      </c>
      <c r="AQ349" s="241"/>
      <c r="AR349" s="241"/>
      <c r="AS349" s="241">
        <v>37506</v>
      </c>
      <c r="AT349" s="241">
        <v>37564</v>
      </c>
      <c r="AU349" s="241">
        <v>38488</v>
      </c>
      <c r="AV349" s="241">
        <v>39079</v>
      </c>
      <c r="AW349" s="241">
        <v>39213</v>
      </c>
      <c r="AX349" s="241">
        <v>40072</v>
      </c>
      <c r="AY349" s="241">
        <v>40140</v>
      </c>
      <c r="AZ349" s="241">
        <v>40366</v>
      </c>
      <c r="BA349" s="214" t="s">
        <v>339</v>
      </c>
      <c r="BB349" s="224"/>
      <c r="BC349" s="224"/>
      <c r="BD349" s="427" t="str">
        <f t="shared" ref="BD349:BD354" si="56">DATEDIF(MAX(AL349,AO349,AQ349,AT349:AW349,AY349:AZ349),$BF$2,"y")&amp;"년 "&amp;DATEDIF(MAX(AL349,AO349,AQ349,AT349:AW349,AY349:AZ349),$BF$2,"ym")&amp;"월"</f>
        <v>10년 11월</v>
      </c>
      <c r="BE349" s="231" t="s">
        <v>794</v>
      </c>
      <c r="BF349" s="242" t="str">
        <f>IF(ISNUMBER(#REF!),IF(#REF!&lt;#REF!,1,""),"")</f>
        <v/>
      </c>
      <c r="BG349" s="242" t="str">
        <f>IF(ISNUMBER(#REF!),IF(#REF!&gt;#REF!,1,""),"")</f>
        <v/>
      </c>
      <c r="BH349" s="242">
        <f>IF(ISNUMBER(#REF!),"",1)</f>
        <v>1</v>
      </c>
      <c r="BI349" s="221" t="s">
        <v>899</v>
      </c>
      <c r="BJ349" s="455"/>
    </row>
    <row r="350" spans="1:63" s="24" customFormat="1" ht="20.100000000000001" customHeight="1">
      <c r="A350" s="147">
        <v>344</v>
      </c>
      <c r="B350" s="150">
        <f t="shared" si="52"/>
        <v>13</v>
      </c>
      <c r="C350" s="99" t="s">
        <v>81</v>
      </c>
      <c r="D350" s="113" t="s">
        <v>339</v>
      </c>
      <c r="E350" s="221" t="s">
        <v>26</v>
      </c>
      <c r="F350" s="221" t="s">
        <v>325</v>
      </c>
      <c r="G350" s="221" t="s">
        <v>901</v>
      </c>
      <c r="H350" s="152">
        <v>32691</v>
      </c>
      <c r="I350" s="224">
        <v>1985</v>
      </c>
      <c r="J350" s="152">
        <v>27</v>
      </c>
      <c r="K350" s="156">
        <f t="shared" si="53"/>
        <v>519</v>
      </c>
      <c r="L350" s="152"/>
      <c r="M350" s="152">
        <v>167</v>
      </c>
      <c r="N350" s="152">
        <v>352</v>
      </c>
      <c r="O350" s="152"/>
      <c r="P350" s="152"/>
      <c r="Q350" s="220">
        <f t="shared" si="54"/>
        <v>696</v>
      </c>
      <c r="R350" s="220">
        <v>519</v>
      </c>
      <c r="S350" s="220">
        <v>123</v>
      </c>
      <c r="T350" s="220">
        <v>54</v>
      </c>
      <c r="U350" s="152">
        <f t="shared" si="55"/>
        <v>642</v>
      </c>
      <c r="V350" s="152"/>
      <c r="W350" s="152">
        <v>97</v>
      </c>
      <c r="X350" s="152">
        <v>280</v>
      </c>
      <c r="Y350" s="152">
        <v>265</v>
      </c>
      <c r="Z350" s="152"/>
      <c r="AA350" s="156">
        <f>SUM(AB350:AD350)</f>
        <v>54</v>
      </c>
      <c r="AB350" s="152"/>
      <c r="AC350" s="152">
        <v>54</v>
      </c>
      <c r="AD350" s="152"/>
      <c r="AE350" s="222">
        <v>1.1000000000000001</v>
      </c>
      <c r="AF350" s="222">
        <v>2.5</v>
      </c>
      <c r="AG350" s="223">
        <v>519</v>
      </c>
      <c r="AH350" s="223">
        <v>519</v>
      </c>
      <c r="AI350" s="224" t="s">
        <v>332</v>
      </c>
      <c r="AJ350" s="224">
        <v>2003</v>
      </c>
      <c r="AK350" s="224">
        <v>2009</v>
      </c>
      <c r="AL350" s="225">
        <v>38345</v>
      </c>
      <c r="AM350" s="225"/>
      <c r="AN350" s="159"/>
      <c r="AO350" s="159">
        <v>38453</v>
      </c>
      <c r="AP350" s="241">
        <v>39778</v>
      </c>
      <c r="AQ350" s="241"/>
      <c r="AR350" s="241">
        <v>37554</v>
      </c>
      <c r="AS350" s="241">
        <v>37644</v>
      </c>
      <c r="AT350" s="241">
        <v>37784</v>
      </c>
      <c r="AU350" s="241">
        <v>38488</v>
      </c>
      <c r="AV350" s="241">
        <v>38897</v>
      </c>
      <c r="AW350" s="241">
        <v>39020</v>
      </c>
      <c r="AX350" s="241">
        <v>39931</v>
      </c>
      <c r="AY350" s="241">
        <v>39903</v>
      </c>
      <c r="AZ350" s="241">
        <v>39959</v>
      </c>
      <c r="BA350" s="214" t="s">
        <v>339</v>
      </c>
      <c r="BB350" s="224"/>
      <c r="BC350" s="224"/>
      <c r="BD350" s="427" t="str">
        <f t="shared" si="56"/>
        <v>12년 1월</v>
      </c>
      <c r="BE350" s="231" t="s">
        <v>794</v>
      </c>
      <c r="BF350" s="242" t="str">
        <f>IF(ISNUMBER(#REF!),IF(#REF!&lt;#REF!,1,""),"")</f>
        <v/>
      </c>
      <c r="BG350" s="242" t="str">
        <f>IF(ISNUMBER(#REF!),IF(#REF!&gt;#REF!,1,""),"")</f>
        <v/>
      </c>
      <c r="BH350" s="242">
        <f>IF(ISNUMBER(#REF!),"",1)</f>
        <v>1</v>
      </c>
      <c r="BI350" s="221" t="s">
        <v>899</v>
      </c>
      <c r="BJ350" s="455"/>
    </row>
    <row r="351" spans="1:63" s="24" customFormat="1" ht="20.100000000000001" customHeight="1">
      <c r="A351" s="147">
        <v>345</v>
      </c>
      <c r="B351" s="150">
        <f t="shared" si="52"/>
        <v>14</v>
      </c>
      <c r="C351" s="99" t="s">
        <v>81</v>
      </c>
      <c r="D351" s="113" t="s">
        <v>339</v>
      </c>
      <c r="E351" s="113" t="s">
        <v>26</v>
      </c>
      <c r="F351" s="113" t="s">
        <v>326</v>
      </c>
      <c r="G351" s="113" t="s">
        <v>902</v>
      </c>
      <c r="H351" s="121">
        <v>14450</v>
      </c>
      <c r="I351" s="116">
        <v>1984</v>
      </c>
      <c r="J351" s="121">
        <v>4</v>
      </c>
      <c r="K351" s="124">
        <f t="shared" si="53"/>
        <v>420</v>
      </c>
      <c r="L351" s="121"/>
      <c r="M351" s="121">
        <v>165</v>
      </c>
      <c r="N351" s="121">
        <v>255</v>
      </c>
      <c r="O351" s="121"/>
      <c r="P351" s="121"/>
      <c r="Q351" s="203">
        <f t="shared" si="54"/>
        <v>447</v>
      </c>
      <c r="R351" s="203">
        <v>433</v>
      </c>
      <c r="S351" s="203"/>
      <c r="T351" s="203">
        <v>14</v>
      </c>
      <c r="U351" s="121">
        <f t="shared" si="55"/>
        <v>433</v>
      </c>
      <c r="V351" s="121"/>
      <c r="W351" s="121">
        <v>161</v>
      </c>
      <c r="X351" s="121">
        <v>272</v>
      </c>
      <c r="Y351" s="121"/>
      <c r="Z351" s="121"/>
      <c r="AA351" s="124">
        <f>SUM(AB351:AD351)</f>
        <v>14</v>
      </c>
      <c r="AB351" s="121"/>
      <c r="AC351" s="121">
        <v>14</v>
      </c>
      <c r="AD351" s="121"/>
      <c r="AE351" s="102">
        <v>2.08</v>
      </c>
      <c r="AF351" s="102">
        <v>2.69</v>
      </c>
      <c r="AG351" s="104">
        <v>454</v>
      </c>
      <c r="AH351" s="104">
        <v>429</v>
      </c>
      <c r="AI351" s="116" t="s">
        <v>332</v>
      </c>
      <c r="AJ351" s="116">
        <v>2003</v>
      </c>
      <c r="AK351" s="116">
        <v>2009</v>
      </c>
      <c r="AL351" s="111">
        <v>38345</v>
      </c>
      <c r="AM351" s="111"/>
      <c r="AN351" s="107"/>
      <c r="AO351" s="107">
        <v>38726</v>
      </c>
      <c r="AP351" s="205">
        <v>39493</v>
      </c>
      <c r="AQ351" s="205"/>
      <c r="AR351" s="205">
        <v>37554</v>
      </c>
      <c r="AS351" s="205">
        <v>37629</v>
      </c>
      <c r="AT351" s="205">
        <v>37802</v>
      </c>
      <c r="AU351" s="205">
        <v>38881</v>
      </c>
      <c r="AV351" s="205">
        <v>39079</v>
      </c>
      <c r="AW351" s="205">
        <v>39241</v>
      </c>
      <c r="AX351" s="205"/>
      <c r="AY351" s="205">
        <v>40086</v>
      </c>
      <c r="AZ351" s="205">
        <v>40245</v>
      </c>
      <c r="BA351" s="212" t="s">
        <v>339</v>
      </c>
      <c r="BB351" s="116"/>
      <c r="BC351" s="116"/>
      <c r="BD351" s="274" t="str">
        <f t="shared" si="56"/>
        <v>11년 3월</v>
      </c>
      <c r="BE351" s="206" t="s">
        <v>794</v>
      </c>
      <c r="BF351" s="207" t="str">
        <f>IF(ISNUMBER(#REF!),IF(#REF!&lt;#REF!,1,""),"")</f>
        <v/>
      </c>
      <c r="BG351" s="207" t="str">
        <f>IF(ISNUMBER(#REF!),IF(#REF!&gt;#REF!,1,""),"")</f>
        <v/>
      </c>
      <c r="BH351" s="207">
        <f>IF(ISNUMBER(#REF!),"",1)</f>
        <v>1</v>
      </c>
      <c r="BI351" s="113" t="s">
        <v>899</v>
      </c>
      <c r="BJ351" s="272"/>
    </row>
    <row r="352" spans="1:63" s="24" customFormat="1" ht="20.100000000000001" customHeight="1">
      <c r="A352" s="147">
        <v>346</v>
      </c>
      <c r="B352" s="150">
        <f t="shared" si="52"/>
        <v>15</v>
      </c>
      <c r="C352" s="99" t="s">
        <v>81</v>
      </c>
      <c r="D352" s="113" t="s">
        <v>339</v>
      </c>
      <c r="E352" s="113" t="s">
        <v>26</v>
      </c>
      <c r="F352" s="113" t="s">
        <v>327</v>
      </c>
      <c r="G352" s="113" t="s">
        <v>328</v>
      </c>
      <c r="H352" s="121">
        <v>125233</v>
      </c>
      <c r="I352" s="116">
        <v>1984</v>
      </c>
      <c r="J352" s="121">
        <v>81</v>
      </c>
      <c r="K352" s="124">
        <f t="shared" si="53"/>
        <v>1276</v>
      </c>
      <c r="L352" s="121"/>
      <c r="M352" s="121">
        <v>177</v>
      </c>
      <c r="N352" s="121">
        <v>716</v>
      </c>
      <c r="O352" s="121">
        <v>383</v>
      </c>
      <c r="P352" s="121"/>
      <c r="Q352" s="203">
        <f t="shared" si="54"/>
        <v>2422</v>
      </c>
      <c r="R352" s="203">
        <v>1273</v>
      </c>
      <c r="S352" s="203">
        <v>1149</v>
      </c>
      <c r="T352" s="203"/>
      <c r="U352" s="121">
        <f t="shared" si="55"/>
        <v>2422</v>
      </c>
      <c r="V352" s="121"/>
      <c r="W352" s="121"/>
      <c r="X352" s="121">
        <v>485</v>
      </c>
      <c r="Y352" s="121">
        <v>1257</v>
      </c>
      <c r="Z352" s="121">
        <v>680</v>
      </c>
      <c r="AA352" s="124"/>
      <c r="AB352" s="121"/>
      <c r="AC352" s="121"/>
      <c r="AD352" s="121"/>
      <c r="AE352" s="102">
        <v>0.78</v>
      </c>
      <c r="AF352" s="102">
        <v>2.4900000000000002</v>
      </c>
      <c r="AG352" s="104">
        <v>1276</v>
      </c>
      <c r="AH352" s="104">
        <v>1269</v>
      </c>
      <c r="AI352" s="116" t="s">
        <v>332</v>
      </c>
      <c r="AJ352" s="116">
        <v>2002</v>
      </c>
      <c r="AK352" s="116">
        <v>2011</v>
      </c>
      <c r="AL352" s="111">
        <v>38345</v>
      </c>
      <c r="AM352" s="111"/>
      <c r="AN352" s="107"/>
      <c r="AO352" s="107">
        <v>38453</v>
      </c>
      <c r="AP352" s="205">
        <v>41103</v>
      </c>
      <c r="AQ352" s="205"/>
      <c r="AR352" s="205"/>
      <c r="AS352" s="205">
        <v>37391</v>
      </c>
      <c r="AT352" s="205">
        <v>37562</v>
      </c>
      <c r="AU352" s="205">
        <v>38488</v>
      </c>
      <c r="AV352" s="205">
        <v>39206</v>
      </c>
      <c r="AW352" s="205">
        <v>39770</v>
      </c>
      <c r="AX352" s="205">
        <v>40680</v>
      </c>
      <c r="AY352" s="205">
        <v>41211</v>
      </c>
      <c r="AZ352" s="205">
        <v>41418</v>
      </c>
      <c r="BA352" s="212" t="s">
        <v>339</v>
      </c>
      <c r="BB352" s="116"/>
      <c r="BC352" s="116"/>
      <c r="BD352" s="274" t="str">
        <f t="shared" si="56"/>
        <v>8년 1월</v>
      </c>
      <c r="BE352" s="206" t="s">
        <v>794</v>
      </c>
      <c r="BF352" s="207" t="str">
        <f>IF(ISNUMBER(#REF!),IF(#REF!&lt;#REF!,1,""),"")</f>
        <v/>
      </c>
      <c r="BG352" s="207" t="str">
        <f>IF(ISNUMBER(#REF!),IF(#REF!&gt;#REF!,1,""),"")</f>
        <v/>
      </c>
      <c r="BH352" s="207">
        <f>IF(ISNUMBER(#REF!),"",1)</f>
        <v>1</v>
      </c>
      <c r="BI352" s="113" t="s">
        <v>899</v>
      </c>
      <c r="BJ352" s="272"/>
    </row>
    <row r="353" spans="1:63" s="24" customFormat="1" ht="20.100000000000001" customHeight="1">
      <c r="A353" s="147">
        <v>347</v>
      </c>
      <c r="B353" s="150">
        <f t="shared" si="52"/>
        <v>16</v>
      </c>
      <c r="C353" s="99" t="s">
        <v>81</v>
      </c>
      <c r="D353" s="113" t="s">
        <v>339</v>
      </c>
      <c r="E353" s="113" t="s">
        <v>43</v>
      </c>
      <c r="F353" s="113" t="s">
        <v>276</v>
      </c>
      <c r="G353" s="113" t="s">
        <v>277</v>
      </c>
      <c r="H353" s="121">
        <v>14208</v>
      </c>
      <c r="I353" s="116" t="s">
        <v>278</v>
      </c>
      <c r="J353" s="121">
        <v>13</v>
      </c>
      <c r="K353" s="124">
        <f t="shared" si="53"/>
        <v>41</v>
      </c>
      <c r="L353" s="121"/>
      <c r="M353" s="121"/>
      <c r="N353" s="121">
        <v>36</v>
      </c>
      <c r="O353" s="121">
        <v>4</v>
      </c>
      <c r="P353" s="121">
        <v>1</v>
      </c>
      <c r="Q353" s="203">
        <f t="shared" si="54"/>
        <v>536</v>
      </c>
      <c r="R353" s="203">
        <v>27</v>
      </c>
      <c r="S353" s="203">
        <v>509</v>
      </c>
      <c r="T353" s="203"/>
      <c r="U353" s="121">
        <f t="shared" si="55"/>
        <v>536</v>
      </c>
      <c r="V353" s="121"/>
      <c r="W353" s="121"/>
      <c r="X353" s="121"/>
      <c r="Y353" s="121">
        <v>528</v>
      </c>
      <c r="Z353" s="121">
        <v>8</v>
      </c>
      <c r="AA353" s="124"/>
      <c r="AB353" s="121"/>
      <c r="AC353" s="121"/>
      <c r="AD353" s="121"/>
      <c r="AE353" s="102">
        <v>1.1100000000000001</v>
      </c>
      <c r="AF353" s="102">
        <v>7.05</v>
      </c>
      <c r="AG353" s="104">
        <v>21</v>
      </c>
      <c r="AH353" s="104">
        <v>17</v>
      </c>
      <c r="AI353" s="116" t="s">
        <v>332</v>
      </c>
      <c r="AJ353" s="116">
        <v>2010</v>
      </c>
      <c r="AK353" s="116">
        <v>2019</v>
      </c>
      <c r="AL353" s="111">
        <v>40046</v>
      </c>
      <c r="AM353" s="111">
        <v>40178</v>
      </c>
      <c r="AN353" s="107">
        <v>40247</v>
      </c>
      <c r="AO353" s="107">
        <v>40515</v>
      </c>
      <c r="AP353" s="205">
        <v>42227</v>
      </c>
      <c r="AQ353" s="205">
        <v>40175</v>
      </c>
      <c r="AR353" s="205"/>
      <c r="AS353" s="205"/>
      <c r="AT353" s="205">
        <v>40564</v>
      </c>
      <c r="AU353" s="205">
        <v>40935</v>
      </c>
      <c r="AV353" s="205">
        <v>41589</v>
      </c>
      <c r="AW353" s="205">
        <v>41963</v>
      </c>
      <c r="AX353" s="205">
        <v>41964</v>
      </c>
      <c r="AY353" s="205">
        <v>43426</v>
      </c>
      <c r="AZ353" s="205">
        <v>43433</v>
      </c>
      <c r="BA353" s="212" t="s">
        <v>339</v>
      </c>
      <c r="BB353" s="116"/>
      <c r="BC353" s="116"/>
      <c r="BD353" s="274" t="str">
        <f t="shared" si="56"/>
        <v>2년 7월</v>
      </c>
      <c r="BE353" s="206" t="s">
        <v>794</v>
      </c>
      <c r="BF353" s="207" t="str">
        <f>IF(ISNUMBER(#REF!),IF(#REF!&lt;#REF!,1,""),"")</f>
        <v/>
      </c>
      <c r="BG353" s="207" t="str">
        <f>IF(ISNUMBER(#REF!),IF(#REF!&gt;#REF!,1,""),"")</f>
        <v/>
      </c>
      <c r="BH353" s="207">
        <f>IF(ISNUMBER(#REF!),"",1)</f>
        <v>1</v>
      </c>
      <c r="BI353" s="113" t="s">
        <v>899</v>
      </c>
      <c r="BJ353" s="272"/>
    </row>
    <row r="354" spans="1:63" s="24" customFormat="1" ht="20.100000000000001" customHeight="1">
      <c r="A354" s="147">
        <v>348</v>
      </c>
      <c r="B354" s="148">
        <v>1</v>
      </c>
      <c r="C354" s="99" t="s">
        <v>104</v>
      </c>
      <c r="D354" s="261" t="s">
        <v>615</v>
      </c>
      <c r="E354" s="163" t="s">
        <v>27</v>
      </c>
      <c r="F354" s="163" t="s">
        <v>1328</v>
      </c>
      <c r="G354" s="163" t="s">
        <v>401</v>
      </c>
      <c r="H354" s="164">
        <v>49646</v>
      </c>
      <c r="I354" s="171">
        <v>1985</v>
      </c>
      <c r="J354" s="164">
        <v>219</v>
      </c>
      <c r="K354" s="164">
        <f t="shared" si="53"/>
        <v>1046</v>
      </c>
      <c r="L354" s="165">
        <v>305</v>
      </c>
      <c r="M354" s="165">
        <v>652</v>
      </c>
      <c r="N354" s="165">
        <v>89</v>
      </c>
      <c r="O354" s="165"/>
      <c r="P354" s="165"/>
      <c r="Q354" s="166">
        <f t="shared" si="54"/>
        <v>980</v>
      </c>
      <c r="R354" s="166">
        <v>334</v>
      </c>
      <c r="S354" s="166">
        <v>596</v>
      </c>
      <c r="T354" s="166">
        <v>50</v>
      </c>
      <c r="U354" s="165">
        <f t="shared" si="55"/>
        <v>930</v>
      </c>
      <c r="V354" s="165">
        <v>12</v>
      </c>
      <c r="W354" s="165">
        <v>538</v>
      </c>
      <c r="X354" s="165">
        <v>380</v>
      </c>
      <c r="Y354" s="165"/>
      <c r="Z354" s="165"/>
      <c r="AA354" s="190">
        <f>SUM(AB354:AD354)</f>
        <v>50</v>
      </c>
      <c r="AB354" s="165">
        <v>42</v>
      </c>
      <c r="AC354" s="165">
        <v>8</v>
      </c>
      <c r="AD354" s="165"/>
      <c r="AE354" s="179">
        <v>2.2999999999999998</v>
      </c>
      <c r="AF354" s="179">
        <v>2.5</v>
      </c>
      <c r="AG354" s="170">
        <v>343</v>
      </c>
      <c r="AH354" s="170">
        <v>267</v>
      </c>
      <c r="AI354" s="171" t="s">
        <v>332</v>
      </c>
      <c r="AJ354" s="171">
        <v>2010</v>
      </c>
      <c r="AK354" s="171">
        <v>2025</v>
      </c>
      <c r="AL354" s="172">
        <v>39728</v>
      </c>
      <c r="AM354" s="172">
        <v>40451</v>
      </c>
      <c r="AN354" s="172">
        <v>39752</v>
      </c>
      <c r="AO354" s="181">
        <v>40438</v>
      </c>
      <c r="AP354" s="174">
        <v>41939</v>
      </c>
      <c r="AQ354" s="174">
        <v>39909</v>
      </c>
      <c r="AR354" s="174"/>
      <c r="AS354" s="174"/>
      <c r="AT354" s="174">
        <v>41274</v>
      </c>
      <c r="AU354" s="174">
        <v>44042</v>
      </c>
      <c r="AV354" s="184">
        <v>43909</v>
      </c>
      <c r="AW354" s="174"/>
      <c r="AX354" s="174"/>
      <c r="AY354" s="174"/>
      <c r="AZ354" s="174"/>
      <c r="BA354" s="433" t="s">
        <v>1329</v>
      </c>
      <c r="BB354" s="171"/>
      <c r="BC354" s="171"/>
      <c r="BD354" s="247" t="str">
        <f t="shared" si="56"/>
        <v>0년 11월</v>
      </c>
      <c r="BE354" s="175" t="s">
        <v>794</v>
      </c>
      <c r="BF354" s="176" t="str">
        <f>IF(ISNUMBER(#REF!),IF(#REF!&lt;#REF!,1,""),"")</f>
        <v/>
      </c>
      <c r="BG354" s="176" t="str">
        <f>IF(ISNUMBER(#REF!),IF(#REF!&gt;#REF!,1,""),"")</f>
        <v/>
      </c>
      <c r="BH354" s="176">
        <f>IF(ISNUMBER(#REF!),"",1)</f>
        <v>1</v>
      </c>
      <c r="BI354" s="200" t="s">
        <v>1526</v>
      </c>
      <c r="BJ354" s="428"/>
    </row>
    <row r="355" spans="1:63" s="24" customFormat="1" ht="20.100000000000001" customHeight="1">
      <c r="A355" s="147">
        <v>349</v>
      </c>
      <c r="B355" s="148">
        <v>1</v>
      </c>
      <c r="C355" s="99" t="s">
        <v>82</v>
      </c>
      <c r="D355" s="210" t="s">
        <v>337</v>
      </c>
      <c r="E355" s="113" t="s">
        <v>26</v>
      </c>
      <c r="F355" s="113" t="s">
        <v>904</v>
      </c>
      <c r="G355" s="113" t="s">
        <v>473</v>
      </c>
      <c r="H355" s="124">
        <v>137996</v>
      </c>
      <c r="I355" s="204">
        <v>1982</v>
      </c>
      <c r="J355" s="124">
        <v>29</v>
      </c>
      <c r="K355" s="124">
        <f t="shared" si="53"/>
        <v>2120</v>
      </c>
      <c r="L355" s="124"/>
      <c r="M355" s="124">
        <v>540</v>
      </c>
      <c r="N355" s="124">
        <v>1580</v>
      </c>
      <c r="O355" s="124"/>
      <c r="P355" s="124"/>
      <c r="Q355" s="203">
        <v>2859</v>
      </c>
      <c r="R355" s="192">
        <v>2120</v>
      </c>
      <c r="S355" s="192">
        <f>Q355-R355</f>
        <v>739</v>
      </c>
      <c r="T355" s="203"/>
      <c r="U355" s="121">
        <f t="shared" si="55"/>
        <v>2859</v>
      </c>
      <c r="V355" s="124"/>
      <c r="W355" s="124">
        <v>190</v>
      </c>
      <c r="X355" s="124">
        <v>1957</v>
      </c>
      <c r="Y355" s="124">
        <v>704</v>
      </c>
      <c r="Z355" s="124">
        <v>8</v>
      </c>
      <c r="AA355" s="124"/>
      <c r="AB355" s="124"/>
      <c r="AC355" s="124"/>
      <c r="AD355" s="124"/>
      <c r="AE355" s="103">
        <v>1.3</v>
      </c>
      <c r="AF355" s="103">
        <v>2.37</v>
      </c>
      <c r="AG355" s="105">
        <v>2165</v>
      </c>
      <c r="AH355" s="105">
        <v>1845</v>
      </c>
      <c r="AI355" s="116" t="s">
        <v>770</v>
      </c>
      <c r="AJ355" s="191">
        <v>2019</v>
      </c>
      <c r="AK355" s="191">
        <v>2027</v>
      </c>
      <c r="AL355" s="106">
        <v>40298</v>
      </c>
      <c r="AM355" s="106">
        <v>40298</v>
      </c>
      <c r="AN355" s="107">
        <v>43524</v>
      </c>
      <c r="AO355" s="107">
        <v>43524</v>
      </c>
      <c r="AP355" s="205"/>
      <c r="AQ355" s="205">
        <v>43971</v>
      </c>
      <c r="AR355" s="205"/>
      <c r="AS355" s="205">
        <v>42002</v>
      </c>
      <c r="AT355" s="205">
        <v>44250</v>
      </c>
      <c r="AU355" s="205"/>
      <c r="AV355" s="205"/>
      <c r="AW355" s="205"/>
      <c r="AX355" s="205"/>
      <c r="AY355" s="205"/>
      <c r="AZ355" s="205"/>
      <c r="BA355" s="188" t="s">
        <v>1525</v>
      </c>
      <c r="BB355" s="204"/>
      <c r="BC355" s="204"/>
      <c r="BD355" s="274" t="s">
        <v>1387</v>
      </c>
      <c r="BE355" s="206">
        <f>AQ355+(365*2)</f>
        <v>44701</v>
      </c>
      <c r="BF355" s="207" t="str">
        <f>IF(ISNUMBER(#REF!),IF(#REF!&lt;#REF!,1,""),"")</f>
        <v/>
      </c>
      <c r="BG355" s="207" t="str">
        <f>IF(ISNUMBER(#REF!),IF(#REF!&gt;#REF!,1,""),"")</f>
        <v/>
      </c>
      <c r="BH355" s="207">
        <f>IF(ISNUMBER(#REF!),"",1)</f>
        <v>1</v>
      </c>
      <c r="BI355" s="286" t="s">
        <v>989</v>
      </c>
      <c r="BJ355" s="442"/>
    </row>
    <row r="356" spans="1:63" s="24" customFormat="1" ht="20.100000000000001" customHeight="1">
      <c r="A356" s="147">
        <v>350</v>
      </c>
      <c r="B356" s="150">
        <v>2</v>
      </c>
      <c r="C356" s="99" t="s">
        <v>82</v>
      </c>
      <c r="D356" s="209" t="s">
        <v>663</v>
      </c>
      <c r="E356" s="113" t="s">
        <v>26</v>
      </c>
      <c r="F356" s="113" t="s">
        <v>472</v>
      </c>
      <c r="G356" s="113" t="s">
        <v>471</v>
      </c>
      <c r="H356" s="124">
        <v>102100</v>
      </c>
      <c r="I356" s="204">
        <v>1984</v>
      </c>
      <c r="J356" s="124">
        <v>26</v>
      </c>
      <c r="K356" s="124">
        <f t="shared" si="53"/>
        <v>632</v>
      </c>
      <c r="L356" s="124"/>
      <c r="M356" s="124"/>
      <c r="N356" s="124">
        <v>172</v>
      </c>
      <c r="O356" s="124">
        <v>460</v>
      </c>
      <c r="P356" s="124"/>
      <c r="Q356" s="203">
        <f>SUM(R356:T356)</f>
        <v>1339</v>
      </c>
      <c r="R356" s="203">
        <v>632</v>
      </c>
      <c r="S356" s="203">
        <v>707</v>
      </c>
      <c r="T356" s="203"/>
      <c r="U356" s="121">
        <f t="shared" si="55"/>
        <v>1339</v>
      </c>
      <c r="V356" s="124"/>
      <c r="W356" s="124"/>
      <c r="X356" s="124">
        <v>1339</v>
      </c>
      <c r="Y356" s="124"/>
      <c r="Z356" s="124"/>
      <c r="AA356" s="124"/>
      <c r="AB356" s="124"/>
      <c r="AC356" s="124"/>
      <c r="AD356" s="124"/>
      <c r="AE356" s="103">
        <v>0.82</v>
      </c>
      <c r="AF356" s="103">
        <v>1.8</v>
      </c>
      <c r="AG356" s="105">
        <v>632</v>
      </c>
      <c r="AH356" s="105"/>
      <c r="AI356" s="116" t="s">
        <v>786</v>
      </c>
      <c r="AJ356" s="191">
        <v>2016</v>
      </c>
      <c r="AK356" s="191">
        <v>2028</v>
      </c>
      <c r="AL356" s="106">
        <v>40298</v>
      </c>
      <c r="AM356" s="106">
        <v>40298</v>
      </c>
      <c r="AN356" s="107">
        <v>42695</v>
      </c>
      <c r="AO356" s="107">
        <v>42695</v>
      </c>
      <c r="AP356" s="205"/>
      <c r="AQ356" s="205">
        <v>42824</v>
      </c>
      <c r="AR356" s="205"/>
      <c r="AS356" s="205">
        <v>42002</v>
      </c>
      <c r="AT356" s="205"/>
      <c r="AU356" s="205"/>
      <c r="AV356" s="205"/>
      <c r="AW356" s="205"/>
      <c r="AX356" s="205"/>
      <c r="AY356" s="205"/>
      <c r="AZ356" s="205"/>
      <c r="BA356" s="212" t="s">
        <v>990</v>
      </c>
      <c r="BB356" s="204"/>
      <c r="BC356" s="204"/>
      <c r="BD356" s="274" t="str">
        <f>DATEDIF(MAX(AL356,AO356,AQ356,AT356:AW356,AY356:AZ356),$BF$2,"y")&amp;"년 "&amp;DATEDIF(MAX(AL356,AO356,AQ356,AT356:AW356,AY356:AZ356),$BF$2,"ym")&amp;"월"</f>
        <v>4년 3월</v>
      </c>
      <c r="BE356" s="374" t="s">
        <v>991</v>
      </c>
      <c r="BF356" s="207" t="str">
        <f>IF(ISNUMBER(#REF!),IF(#REF!&lt;#REF!,1,""),"")</f>
        <v/>
      </c>
      <c r="BG356" s="207">
        <v>1</v>
      </c>
      <c r="BH356" s="207"/>
      <c r="BI356" s="286" t="s">
        <v>992</v>
      </c>
      <c r="BJ356" s="442" t="s">
        <v>993</v>
      </c>
    </row>
    <row r="357" spans="1:63" s="24" customFormat="1" ht="20.100000000000001" customHeight="1">
      <c r="A357" s="147">
        <v>351</v>
      </c>
      <c r="B357" s="150">
        <v>3</v>
      </c>
      <c r="C357" s="99" t="s">
        <v>82</v>
      </c>
      <c r="D357" s="210" t="s">
        <v>337</v>
      </c>
      <c r="E357" s="113" t="s">
        <v>27</v>
      </c>
      <c r="F357" s="113" t="s">
        <v>905</v>
      </c>
      <c r="G357" s="113" t="s">
        <v>83</v>
      </c>
      <c r="H357" s="124">
        <v>52895</v>
      </c>
      <c r="I357" s="204" t="s">
        <v>363</v>
      </c>
      <c r="J357" s="124">
        <v>143</v>
      </c>
      <c r="K357" s="124">
        <f t="shared" si="53"/>
        <v>420</v>
      </c>
      <c r="L357" s="124">
        <v>20</v>
      </c>
      <c r="M357" s="124">
        <v>175</v>
      </c>
      <c r="N357" s="124">
        <v>41</v>
      </c>
      <c r="O357" s="124">
        <v>65</v>
      </c>
      <c r="P357" s="124">
        <v>119</v>
      </c>
      <c r="Q357" s="203">
        <v>880</v>
      </c>
      <c r="R357" s="203">
        <v>408</v>
      </c>
      <c r="S357" s="203">
        <v>428</v>
      </c>
      <c r="T357" s="203">
        <v>44</v>
      </c>
      <c r="U357" s="121">
        <v>836</v>
      </c>
      <c r="V357" s="124" t="s">
        <v>736</v>
      </c>
      <c r="W357" s="124">
        <v>214</v>
      </c>
      <c r="X357" s="124">
        <v>464</v>
      </c>
      <c r="Y357" s="124">
        <v>158</v>
      </c>
      <c r="Z357" s="124" t="s">
        <v>736</v>
      </c>
      <c r="AA357" s="213">
        <v>44</v>
      </c>
      <c r="AB357" s="124">
        <v>44</v>
      </c>
      <c r="AC357" s="124"/>
      <c r="AD357" s="124"/>
      <c r="AE357" s="102">
        <v>1.45</v>
      </c>
      <c r="AF357" s="102">
        <v>2.3199999999999998</v>
      </c>
      <c r="AG357" s="104">
        <v>408</v>
      </c>
      <c r="AH357" s="104">
        <v>408</v>
      </c>
      <c r="AI357" s="116" t="s">
        <v>332</v>
      </c>
      <c r="AJ357" s="191">
        <v>2016</v>
      </c>
      <c r="AK357" s="191">
        <v>2027</v>
      </c>
      <c r="AL357" s="106">
        <v>40298</v>
      </c>
      <c r="AM357" s="106">
        <v>42369</v>
      </c>
      <c r="AN357" s="107">
        <v>42594</v>
      </c>
      <c r="AO357" s="107">
        <v>42594</v>
      </c>
      <c r="AP357" s="184">
        <v>44292</v>
      </c>
      <c r="AQ357" s="205">
        <v>42856</v>
      </c>
      <c r="AR357" s="205"/>
      <c r="AS357" s="205"/>
      <c r="AT357" s="205">
        <v>43332</v>
      </c>
      <c r="AU357" s="205"/>
      <c r="AV357" s="205"/>
      <c r="AW357" s="205"/>
      <c r="AX357" s="205"/>
      <c r="AY357" s="205"/>
      <c r="AZ357" s="205"/>
      <c r="BA357" s="212" t="s">
        <v>975</v>
      </c>
      <c r="BB357" s="204"/>
      <c r="BC357" s="204"/>
      <c r="BD357" s="274" t="str">
        <f>DATEDIF(MAX(AL357,AO357,AQ357,AT357:AW357,AY357:AZ357),$BF$2,"y")&amp;"년 "&amp;DATEDIF(MAX(AL357,AO357,AQ357,AT357:AW357,AY357:AZ357),$BF$2,"ym")&amp;"월"</f>
        <v>2년 10월</v>
      </c>
      <c r="BE357" s="206">
        <f>IF(AN357&lt;DATE(2012,2,1),"제외",AT357+(365*3))</f>
        <v>44427</v>
      </c>
      <c r="BF357" s="207" t="str">
        <f>IF(ISNUMBER(#REF!),IF(#REF!&lt;#REF!,1,""),"")</f>
        <v/>
      </c>
      <c r="BG357" s="207" t="str">
        <f>IF(ISNUMBER(#REF!),IF(#REF!&gt;#REF!,1,""),"")</f>
        <v/>
      </c>
      <c r="BH357" s="207">
        <f>IF(ISNUMBER(#REF!),"",1)</f>
        <v>1</v>
      </c>
      <c r="BI357" s="286" t="s">
        <v>994</v>
      </c>
      <c r="BJ357" s="442"/>
    </row>
    <row r="358" spans="1:63" s="24" customFormat="1" ht="20.100000000000001" customHeight="1">
      <c r="A358" s="147">
        <v>352</v>
      </c>
      <c r="B358" s="150">
        <v>4</v>
      </c>
      <c r="C358" s="99" t="s">
        <v>82</v>
      </c>
      <c r="D358" s="210" t="s">
        <v>337</v>
      </c>
      <c r="E358" s="113" t="s">
        <v>26</v>
      </c>
      <c r="F358" s="113" t="s">
        <v>475</v>
      </c>
      <c r="G358" s="113" t="s">
        <v>474</v>
      </c>
      <c r="H358" s="124">
        <v>63629</v>
      </c>
      <c r="I358" s="204">
        <v>1983</v>
      </c>
      <c r="J358" s="124">
        <v>7</v>
      </c>
      <c r="K358" s="124">
        <f t="shared" si="53"/>
        <v>800</v>
      </c>
      <c r="L358" s="124"/>
      <c r="M358" s="124"/>
      <c r="N358" s="124"/>
      <c r="O358" s="124">
        <v>800</v>
      </c>
      <c r="P358" s="124"/>
      <c r="Q358" s="203">
        <f>SUM(R358:T358)</f>
        <v>1240</v>
      </c>
      <c r="R358" s="203">
        <v>800</v>
      </c>
      <c r="S358" s="203">
        <v>440</v>
      </c>
      <c r="T358" s="203"/>
      <c r="U358" s="121">
        <f>SUM(V358:Z358)</f>
        <v>1240</v>
      </c>
      <c r="V358" s="124"/>
      <c r="W358" s="124"/>
      <c r="X358" s="124">
        <v>1240</v>
      </c>
      <c r="Y358" s="124"/>
      <c r="Z358" s="124"/>
      <c r="AA358" s="124"/>
      <c r="AB358" s="124"/>
      <c r="AC358" s="124"/>
      <c r="AD358" s="124"/>
      <c r="AE358" s="103">
        <v>1.75</v>
      </c>
      <c r="AF358" s="103">
        <v>2.5</v>
      </c>
      <c r="AG358" s="105">
        <v>834</v>
      </c>
      <c r="AH358" s="105">
        <v>776</v>
      </c>
      <c r="AI358" s="204" t="s">
        <v>770</v>
      </c>
      <c r="AJ358" s="191">
        <v>2017</v>
      </c>
      <c r="AK358" s="204">
        <v>2027</v>
      </c>
      <c r="AL358" s="106">
        <v>40298</v>
      </c>
      <c r="AM358" s="106">
        <v>40298</v>
      </c>
      <c r="AN358" s="107">
        <v>42870</v>
      </c>
      <c r="AO358" s="107">
        <v>42870</v>
      </c>
      <c r="AP358" s="205">
        <v>44133</v>
      </c>
      <c r="AQ358" s="205">
        <v>42909</v>
      </c>
      <c r="AR358" s="205"/>
      <c r="AS358" s="205">
        <v>42002</v>
      </c>
      <c r="AT358" s="205">
        <v>43853</v>
      </c>
      <c r="AU358" s="205"/>
      <c r="AV358" s="205"/>
      <c r="AW358" s="205"/>
      <c r="AX358" s="205"/>
      <c r="AY358" s="205"/>
      <c r="AZ358" s="205"/>
      <c r="BA358" s="188" t="s">
        <v>1525</v>
      </c>
      <c r="BB358" s="204"/>
      <c r="BC358" s="204"/>
      <c r="BD358" s="274" t="str">
        <f>DATEDIF(MAX(AL358,AO358,AQ358,AT358:AW358,AY358:AZ358),$BF$2,"y")&amp;"년 "&amp;DATEDIF(MAX(AL358,AO358,AQ358,AT358:AW358,AY358:AZ358),$BF$2,"ym")&amp;"월"</f>
        <v>1년 5월</v>
      </c>
      <c r="BE358" s="206">
        <f>AT358+(365*2)</f>
        <v>44583</v>
      </c>
      <c r="BF358" s="207" t="str">
        <f>IF(ISNUMBER(#REF!),IF(#REF!&lt;#REF!,1,""),"")</f>
        <v/>
      </c>
      <c r="BG358" s="207" t="str">
        <f>IF(ISNUMBER(#REF!),IF(#REF!&gt;#REF!,1,""),"")</f>
        <v/>
      </c>
      <c r="BH358" s="207">
        <f>IF(ISNUMBER(#REF!),"",1)</f>
        <v>1</v>
      </c>
      <c r="BI358" s="286" t="s">
        <v>995</v>
      </c>
      <c r="BJ358" s="442"/>
    </row>
    <row r="359" spans="1:63" s="24" customFormat="1" ht="20.100000000000001" customHeight="1">
      <c r="A359" s="147">
        <v>353</v>
      </c>
      <c r="B359" s="150">
        <f>B358+1</f>
        <v>5</v>
      </c>
      <c r="C359" s="99" t="s">
        <v>82</v>
      </c>
      <c r="D359" s="244" t="s">
        <v>614</v>
      </c>
      <c r="E359" s="113" t="s">
        <v>26</v>
      </c>
      <c r="F359" s="113" t="s">
        <v>477</v>
      </c>
      <c r="G359" s="113" t="s">
        <v>476</v>
      </c>
      <c r="H359" s="124">
        <v>60678.8</v>
      </c>
      <c r="I359" s="204">
        <v>1983</v>
      </c>
      <c r="J359" s="124">
        <v>10</v>
      </c>
      <c r="K359" s="124">
        <f t="shared" si="53"/>
        <v>1110</v>
      </c>
      <c r="L359" s="124"/>
      <c r="M359" s="124">
        <v>210</v>
      </c>
      <c r="N359" s="124">
        <v>900</v>
      </c>
      <c r="O359" s="124"/>
      <c r="P359" s="124"/>
      <c r="Q359" s="203">
        <f>R359+S359</f>
        <v>1437</v>
      </c>
      <c r="R359" s="203">
        <v>1110</v>
      </c>
      <c r="S359" s="203">
        <v>327</v>
      </c>
      <c r="T359" s="203"/>
      <c r="U359" s="121">
        <v>1437</v>
      </c>
      <c r="V359" s="124"/>
      <c r="W359" s="124">
        <v>259</v>
      </c>
      <c r="X359" s="124">
        <v>1018</v>
      </c>
      <c r="Y359" s="124">
        <v>160</v>
      </c>
      <c r="Z359" s="124"/>
      <c r="AA359" s="124"/>
      <c r="AB359" s="124"/>
      <c r="AC359" s="124"/>
      <c r="AD359" s="124"/>
      <c r="AE359" s="103">
        <v>1.7</v>
      </c>
      <c r="AF359" s="103">
        <v>2.83</v>
      </c>
      <c r="AG359" s="105">
        <v>1169</v>
      </c>
      <c r="AH359" s="105">
        <v>1167</v>
      </c>
      <c r="AI359" s="116" t="s">
        <v>332</v>
      </c>
      <c r="AJ359" s="191">
        <v>2017</v>
      </c>
      <c r="AK359" s="204">
        <v>2024</v>
      </c>
      <c r="AL359" s="106">
        <v>40298</v>
      </c>
      <c r="AM359" s="106">
        <v>40298</v>
      </c>
      <c r="AN359" s="107">
        <v>42870</v>
      </c>
      <c r="AO359" s="107">
        <v>42870</v>
      </c>
      <c r="AP359" s="184">
        <v>43579</v>
      </c>
      <c r="AQ359" s="205">
        <v>42935</v>
      </c>
      <c r="AR359" s="205"/>
      <c r="AS359" s="205">
        <v>42002</v>
      </c>
      <c r="AT359" s="205">
        <v>43171</v>
      </c>
      <c r="AU359" s="205">
        <v>44075</v>
      </c>
      <c r="AV359" s="205"/>
      <c r="AW359" s="205"/>
      <c r="AX359" s="205"/>
      <c r="AY359" s="205"/>
      <c r="AZ359" s="205"/>
      <c r="BA359" s="212" t="s">
        <v>996</v>
      </c>
      <c r="BB359" s="204"/>
      <c r="BC359" s="204"/>
      <c r="BD359" s="274" t="str">
        <f>DATEDIF(MAX(AL359,AO359,AQ359,AT359:AW359,AY359:AZ359),$BF$2,"y")&amp;"년 "&amp;DATEDIF(MAX(AL359,AO359,AQ359,AT359:AW359,AY359:AZ359),$BF$2,"ym")&amp;"월"</f>
        <v>0년 9월</v>
      </c>
      <c r="BE359" s="206">
        <f>MAX(AM359,DATE(2012,2,1))+(3*365)</f>
        <v>42035</v>
      </c>
      <c r="BF359" s="207" t="str">
        <f>IF(ISNUMBER(#REF!),IF(#REF!&lt;#REF!,1,""),"")</f>
        <v/>
      </c>
      <c r="BG359" s="207" t="str">
        <f>IF(ISNUMBER(#REF!),IF(#REF!&gt;#REF!,1,""),"")</f>
        <v/>
      </c>
      <c r="BH359" s="207">
        <f>IF(ISNUMBER(#REF!),"",1)</f>
        <v>1</v>
      </c>
      <c r="BI359" s="286" t="s">
        <v>992</v>
      </c>
      <c r="BJ359" s="442"/>
      <c r="BK359" s="22"/>
    </row>
    <row r="360" spans="1:63" s="24" customFormat="1" ht="20.100000000000001" customHeight="1">
      <c r="A360" s="147">
        <v>354</v>
      </c>
      <c r="B360" s="150">
        <f>B359+1</f>
        <v>6</v>
      </c>
      <c r="C360" s="99" t="s">
        <v>82</v>
      </c>
      <c r="D360" s="211" t="s">
        <v>338</v>
      </c>
      <c r="E360" s="113" t="s">
        <v>26</v>
      </c>
      <c r="F360" s="113" t="s">
        <v>54</v>
      </c>
      <c r="G360" s="113" t="s">
        <v>510</v>
      </c>
      <c r="H360" s="124">
        <v>118176</v>
      </c>
      <c r="I360" s="204">
        <v>1982</v>
      </c>
      <c r="J360" s="124">
        <v>47</v>
      </c>
      <c r="K360" s="124">
        <f t="shared" si="53"/>
        <v>1262</v>
      </c>
      <c r="L360" s="124"/>
      <c r="M360" s="124">
        <v>620</v>
      </c>
      <c r="N360" s="124">
        <v>642</v>
      </c>
      <c r="O360" s="124"/>
      <c r="P360" s="124"/>
      <c r="Q360" s="203">
        <f t="shared" ref="Q360:Q365" si="57">SUM(R360:T360)</f>
        <v>2099</v>
      </c>
      <c r="R360" s="203">
        <v>1316</v>
      </c>
      <c r="S360" s="203">
        <v>783</v>
      </c>
      <c r="T360" s="203"/>
      <c r="U360" s="121">
        <f t="shared" ref="U360:U365" si="58">SUM(V360:Z360)</f>
        <v>2099</v>
      </c>
      <c r="V360" s="124"/>
      <c r="W360" s="124">
        <v>706</v>
      </c>
      <c r="X360" s="124">
        <v>845</v>
      </c>
      <c r="Y360" s="124">
        <v>504</v>
      </c>
      <c r="Z360" s="124">
        <v>44</v>
      </c>
      <c r="AA360" s="124"/>
      <c r="AB360" s="124"/>
      <c r="AC360" s="124"/>
      <c r="AD360" s="124"/>
      <c r="AE360" s="103">
        <v>0.81</v>
      </c>
      <c r="AF360" s="103">
        <v>2.2799999999999998</v>
      </c>
      <c r="AG360" s="105">
        <v>1340</v>
      </c>
      <c r="AH360" s="105">
        <v>1294</v>
      </c>
      <c r="AI360" s="204" t="s">
        <v>332</v>
      </c>
      <c r="AJ360" s="191">
        <v>2011</v>
      </c>
      <c r="AK360" s="204">
        <v>2021</v>
      </c>
      <c r="AL360" s="106">
        <v>40298</v>
      </c>
      <c r="AM360" s="106"/>
      <c r="AN360" s="160">
        <v>40809</v>
      </c>
      <c r="AO360" s="108">
        <v>40809</v>
      </c>
      <c r="AP360" s="184">
        <v>43089</v>
      </c>
      <c r="AQ360" s="205">
        <v>37985</v>
      </c>
      <c r="AR360" s="205"/>
      <c r="AS360" s="205">
        <v>40304</v>
      </c>
      <c r="AT360" s="205">
        <v>40885</v>
      </c>
      <c r="AU360" s="205">
        <v>42180</v>
      </c>
      <c r="AV360" s="205">
        <v>42578</v>
      </c>
      <c r="AW360" s="205">
        <v>43457</v>
      </c>
      <c r="AX360" s="205">
        <v>43600</v>
      </c>
      <c r="AY360" s="205"/>
      <c r="AZ360" s="205"/>
      <c r="BA360" s="212" t="s">
        <v>338</v>
      </c>
      <c r="BB360" s="204"/>
      <c r="BC360" s="204"/>
      <c r="BD360" s="274" t="str">
        <f>DATEDIF(MAX(AL360,AO360,AQ360,AT360:AW360,AY360:AZ360),$BF$2,"y")&amp;"년 "&amp;DATEDIF(MAX(AL360,AO360,AQ360,AT360:AW360,AY360:AZ360),$BF$2,"ym")&amp;"월"</f>
        <v>2년 6월</v>
      </c>
      <c r="BE360" s="206" t="s">
        <v>794</v>
      </c>
      <c r="BF360" s="207" t="str">
        <f>IF(ISNUMBER(#REF!),IF(#REF!&lt;#REF!,1,""),"")</f>
        <v/>
      </c>
      <c r="BG360" s="207" t="str">
        <f>IF(ISNUMBER(#REF!),IF(#REF!&gt;#REF!,1,""),"")</f>
        <v/>
      </c>
      <c r="BH360" s="207">
        <f>IF(ISNUMBER(#REF!),"",1)</f>
        <v>1</v>
      </c>
      <c r="BI360" s="286" t="s">
        <v>994</v>
      </c>
      <c r="BJ360" s="442"/>
    </row>
    <row r="361" spans="1:63" s="24" customFormat="1" ht="20.100000000000001" customHeight="1">
      <c r="A361" s="147">
        <v>355</v>
      </c>
      <c r="B361" s="150">
        <f>B360+1</f>
        <v>7</v>
      </c>
      <c r="C361" s="99" t="s">
        <v>82</v>
      </c>
      <c r="D361" s="113" t="s">
        <v>339</v>
      </c>
      <c r="E361" s="113" t="s">
        <v>26</v>
      </c>
      <c r="F361" s="113" t="s">
        <v>231</v>
      </c>
      <c r="G361" s="113" t="s">
        <v>511</v>
      </c>
      <c r="H361" s="124">
        <v>118069</v>
      </c>
      <c r="I361" s="204">
        <v>1982</v>
      </c>
      <c r="J361" s="124">
        <v>38</v>
      </c>
      <c r="K361" s="124">
        <f t="shared" si="53"/>
        <v>1620</v>
      </c>
      <c r="L361" s="124">
        <v>500</v>
      </c>
      <c r="M361" s="124">
        <v>1120</v>
      </c>
      <c r="N361" s="124"/>
      <c r="O361" s="124"/>
      <c r="P361" s="124"/>
      <c r="Q361" s="203">
        <f t="shared" si="57"/>
        <v>2128</v>
      </c>
      <c r="R361" s="203">
        <v>1607</v>
      </c>
      <c r="S361" s="203">
        <v>521</v>
      </c>
      <c r="T361" s="203"/>
      <c r="U361" s="121">
        <f t="shared" si="58"/>
        <v>2128</v>
      </c>
      <c r="V361" s="124">
        <v>62</v>
      </c>
      <c r="W361" s="124">
        <v>806</v>
      </c>
      <c r="X361" s="124">
        <v>1011</v>
      </c>
      <c r="Y361" s="124">
        <v>249</v>
      </c>
      <c r="Z361" s="124"/>
      <c r="AA361" s="124"/>
      <c r="AB361" s="124"/>
      <c r="AC361" s="124"/>
      <c r="AD361" s="124"/>
      <c r="AE361" s="103">
        <v>0.71</v>
      </c>
      <c r="AF361" s="103">
        <v>2.27</v>
      </c>
      <c r="AG361" s="105">
        <v>1618</v>
      </c>
      <c r="AH361" s="105">
        <v>1607</v>
      </c>
      <c r="AI361" s="204" t="s">
        <v>332</v>
      </c>
      <c r="AJ361" s="191">
        <v>2011</v>
      </c>
      <c r="AK361" s="191">
        <v>2021</v>
      </c>
      <c r="AL361" s="106">
        <v>40298</v>
      </c>
      <c r="AM361" s="106"/>
      <c r="AN361" s="160">
        <v>40764</v>
      </c>
      <c r="AO361" s="108">
        <v>40764</v>
      </c>
      <c r="AP361" s="184">
        <v>44334</v>
      </c>
      <c r="AQ361" s="205">
        <v>37926</v>
      </c>
      <c r="AR361" s="205">
        <v>38952</v>
      </c>
      <c r="AS361" s="205">
        <v>39182</v>
      </c>
      <c r="AT361" s="205">
        <v>41178</v>
      </c>
      <c r="AU361" s="205">
        <v>42185</v>
      </c>
      <c r="AV361" s="205">
        <v>42690</v>
      </c>
      <c r="AW361" s="205">
        <v>43151</v>
      </c>
      <c r="AX361" s="205">
        <v>43175</v>
      </c>
      <c r="AY361" s="205">
        <v>44224</v>
      </c>
      <c r="AZ361" s="184">
        <v>44336</v>
      </c>
      <c r="BA361" s="188" t="s">
        <v>856</v>
      </c>
      <c r="BB361" s="204"/>
      <c r="BC361" s="204"/>
      <c r="BD361" s="274" t="s">
        <v>1524</v>
      </c>
      <c r="BE361" s="206" t="s">
        <v>794</v>
      </c>
      <c r="BF361" s="207" t="str">
        <f>IF(ISNUMBER(#REF!),IF(#REF!&lt;#REF!,1,""),"")</f>
        <v/>
      </c>
      <c r="BG361" s="207" t="str">
        <f>IF(ISNUMBER(#REF!),IF(#REF!&gt;#REF!,1,""),"")</f>
        <v/>
      </c>
      <c r="BH361" s="207">
        <f>IF(ISNUMBER(#REF!),"",1)</f>
        <v>1</v>
      </c>
      <c r="BI361" s="286" t="s">
        <v>989</v>
      </c>
      <c r="BJ361" s="442"/>
    </row>
    <row r="362" spans="1:63" s="24" customFormat="1" ht="20.100000000000001" customHeight="1">
      <c r="A362" s="147">
        <v>356</v>
      </c>
      <c r="B362" s="150">
        <f>B361+1</f>
        <v>8</v>
      </c>
      <c r="C362" s="99" t="s">
        <v>82</v>
      </c>
      <c r="D362" s="113" t="s">
        <v>339</v>
      </c>
      <c r="E362" s="113" t="s">
        <v>26</v>
      </c>
      <c r="F362" s="113" t="s">
        <v>175</v>
      </c>
      <c r="G362" s="113" t="s">
        <v>509</v>
      </c>
      <c r="H362" s="124">
        <v>80419.100000000006</v>
      </c>
      <c r="I362" s="204">
        <v>1982</v>
      </c>
      <c r="J362" s="124">
        <v>24</v>
      </c>
      <c r="K362" s="124">
        <f t="shared" si="53"/>
        <v>722</v>
      </c>
      <c r="L362" s="124"/>
      <c r="M362" s="124">
        <v>400</v>
      </c>
      <c r="N362" s="124">
        <v>322</v>
      </c>
      <c r="O362" s="124"/>
      <c r="P362" s="124"/>
      <c r="Q362" s="203">
        <f t="shared" si="57"/>
        <v>1317</v>
      </c>
      <c r="R362" s="203">
        <v>739</v>
      </c>
      <c r="S362" s="203">
        <v>578</v>
      </c>
      <c r="T362" s="203"/>
      <c r="U362" s="121">
        <f t="shared" si="58"/>
        <v>1317</v>
      </c>
      <c r="V362" s="124"/>
      <c r="W362" s="124">
        <v>316</v>
      </c>
      <c r="X362" s="124">
        <v>752</v>
      </c>
      <c r="Y362" s="124">
        <v>247</v>
      </c>
      <c r="Z362" s="124">
        <v>2</v>
      </c>
      <c r="AA362" s="124"/>
      <c r="AB362" s="124"/>
      <c r="AC362" s="124"/>
      <c r="AD362" s="124"/>
      <c r="AE362" s="103">
        <v>0.67</v>
      </c>
      <c r="AF362" s="103">
        <v>2.1160999999999999</v>
      </c>
      <c r="AG362" s="105">
        <v>746</v>
      </c>
      <c r="AH362" s="105">
        <v>717</v>
      </c>
      <c r="AI362" s="204" t="s">
        <v>332</v>
      </c>
      <c r="AJ362" s="191">
        <v>2011</v>
      </c>
      <c r="AK362" s="191">
        <v>2020</v>
      </c>
      <c r="AL362" s="106">
        <v>40298</v>
      </c>
      <c r="AM362" s="106"/>
      <c r="AN362" s="145">
        <v>40906</v>
      </c>
      <c r="AO362" s="107">
        <v>40906</v>
      </c>
      <c r="AP362" s="184">
        <v>44273</v>
      </c>
      <c r="AQ362" s="205">
        <v>40988</v>
      </c>
      <c r="AR362" s="205"/>
      <c r="AS362" s="205">
        <v>40304</v>
      </c>
      <c r="AT362" s="205">
        <v>41627</v>
      </c>
      <c r="AU362" s="205">
        <v>42243</v>
      </c>
      <c r="AV362" s="365">
        <v>42475</v>
      </c>
      <c r="AW362" s="205">
        <v>43070</v>
      </c>
      <c r="AX362" s="205">
        <v>43125</v>
      </c>
      <c r="AY362" s="205">
        <v>44186</v>
      </c>
      <c r="AZ362" s="184">
        <v>44336</v>
      </c>
      <c r="BA362" s="188" t="s">
        <v>856</v>
      </c>
      <c r="BB362" s="204"/>
      <c r="BC362" s="204"/>
      <c r="BD362" s="274" t="s">
        <v>1523</v>
      </c>
      <c r="BE362" s="206" t="s">
        <v>794</v>
      </c>
      <c r="BF362" s="207" t="str">
        <f>IF(ISNUMBER(#REF!),IF(#REF!&lt;#REF!,1,""),"")</f>
        <v/>
      </c>
      <c r="BG362" s="207" t="str">
        <f>IF(ISNUMBER(#REF!),IF(#REF!&gt;#REF!,1,""),"")</f>
        <v/>
      </c>
      <c r="BH362" s="207">
        <f>IF(ISNUMBER(#REF!),"",1)</f>
        <v>1</v>
      </c>
      <c r="BI362" s="286" t="s">
        <v>995</v>
      </c>
      <c r="BJ362" s="442"/>
    </row>
    <row r="363" spans="1:63" s="24" customFormat="1" ht="20.100000000000001" customHeight="1">
      <c r="A363" s="147">
        <v>357</v>
      </c>
      <c r="B363" s="150">
        <v>9</v>
      </c>
      <c r="C363" s="99" t="s">
        <v>82</v>
      </c>
      <c r="D363" s="212" t="s">
        <v>339</v>
      </c>
      <c r="E363" s="113" t="s">
        <v>26</v>
      </c>
      <c r="F363" s="113" t="s">
        <v>997</v>
      </c>
      <c r="G363" s="113" t="s">
        <v>998</v>
      </c>
      <c r="H363" s="124">
        <v>9288.7000000000007</v>
      </c>
      <c r="I363" s="204">
        <v>1984</v>
      </c>
      <c r="J363" s="124">
        <v>5</v>
      </c>
      <c r="K363" s="124">
        <f t="shared" si="53"/>
        <v>44</v>
      </c>
      <c r="L363" s="124"/>
      <c r="M363" s="124"/>
      <c r="N363" s="124"/>
      <c r="O363" s="124">
        <v>44</v>
      </c>
      <c r="P363" s="124"/>
      <c r="Q363" s="203">
        <f t="shared" si="57"/>
        <v>100</v>
      </c>
      <c r="R363" s="203">
        <v>43</v>
      </c>
      <c r="S363" s="203">
        <v>57</v>
      </c>
      <c r="T363" s="203"/>
      <c r="U363" s="121">
        <f t="shared" si="58"/>
        <v>100</v>
      </c>
      <c r="V363" s="124"/>
      <c r="W363" s="124"/>
      <c r="X363" s="124">
        <v>62</v>
      </c>
      <c r="Y363" s="124">
        <v>35</v>
      </c>
      <c r="Z363" s="124">
        <v>3</v>
      </c>
      <c r="AA363" s="124"/>
      <c r="AB363" s="124"/>
      <c r="AC363" s="124"/>
      <c r="AD363" s="124"/>
      <c r="AE363" s="103">
        <v>0.47</v>
      </c>
      <c r="AF363" s="103">
        <v>1.6359999999999999</v>
      </c>
      <c r="AG363" s="105">
        <v>47</v>
      </c>
      <c r="AH363" s="105">
        <v>45</v>
      </c>
      <c r="AI363" s="204" t="s">
        <v>332</v>
      </c>
      <c r="AJ363" s="204">
        <v>2007</v>
      </c>
      <c r="AK363" s="204">
        <v>2020</v>
      </c>
      <c r="AL363" s="106"/>
      <c r="AM363" s="106"/>
      <c r="AN363" s="145"/>
      <c r="AO363" s="107"/>
      <c r="AP363" s="205"/>
      <c r="AQ363" s="205">
        <v>37998</v>
      </c>
      <c r="AR363" s="205"/>
      <c r="AS363" s="205">
        <v>38834</v>
      </c>
      <c r="AT363" s="205">
        <v>38876</v>
      </c>
      <c r="AU363" s="205">
        <v>38909</v>
      </c>
      <c r="AV363" s="365">
        <v>39087</v>
      </c>
      <c r="AW363" s="205">
        <v>43241</v>
      </c>
      <c r="AX363" s="205">
        <v>43245</v>
      </c>
      <c r="AY363" s="205">
        <v>44054</v>
      </c>
      <c r="AZ363" s="205">
        <v>44158</v>
      </c>
      <c r="BA363" s="212" t="s">
        <v>856</v>
      </c>
      <c r="BB363" s="204"/>
      <c r="BC363" s="204"/>
      <c r="BD363" s="274" t="str">
        <f t="shared" ref="BD363:BD370" si="59">DATEDIF(MAX(AL363,AO363,AQ363,AT363:AW363,AY363:AZ363),$BF$2,"y")&amp;"년 "&amp;DATEDIF(MAX(AL363,AO363,AQ363,AT363:AW363,AY363:AZ363),$BF$2,"ym")&amp;"월"</f>
        <v>0년 7월</v>
      </c>
      <c r="BE363" s="206" t="s">
        <v>794</v>
      </c>
      <c r="BF363" s="207"/>
      <c r="BG363" s="207"/>
      <c r="BH363" s="207">
        <v>1</v>
      </c>
      <c r="BI363" s="286" t="s">
        <v>994</v>
      </c>
      <c r="BJ363" s="442"/>
    </row>
    <row r="364" spans="1:63" s="24" customFormat="1" ht="20.100000000000001" customHeight="1">
      <c r="A364" s="147">
        <v>358</v>
      </c>
      <c r="B364" s="150">
        <v>10</v>
      </c>
      <c r="C364" s="99" t="s">
        <v>82</v>
      </c>
      <c r="D364" s="113" t="s">
        <v>339</v>
      </c>
      <c r="E364" s="113" t="s">
        <v>26</v>
      </c>
      <c r="F364" s="113" t="s">
        <v>513</v>
      </c>
      <c r="G364" s="113" t="s">
        <v>512</v>
      </c>
      <c r="H364" s="124">
        <v>114500</v>
      </c>
      <c r="I364" s="204">
        <v>1981</v>
      </c>
      <c r="J364" s="124">
        <v>39</v>
      </c>
      <c r="K364" s="124">
        <f t="shared" si="53"/>
        <v>1062</v>
      </c>
      <c r="L364" s="124"/>
      <c r="M364" s="124">
        <v>400</v>
      </c>
      <c r="N364" s="124">
        <v>662</v>
      </c>
      <c r="O364" s="124"/>
      <c r="P364" s="124"/>
      <c r="Q364" s="203">
        <f t="shared" si="57"/>
        <v>1571</v>
      </c>
      <c r="R364" s="203">
        <v>1062</v>
      </c>
      <c r="S364" s="203">
        <v>509</v>
      </c>
      <c r="T364" s="203"/>
      <c r="U364" s="121">
        <f t="shared" si="58"/>
        <v>1571</v>
      </c>
      <c r="V364" s="124"/>
      <c r="W364" s="124">
        <v>462</v>
      </c>
      <c r="X364" s="124">
        <v>581</v>
      </c>
      <c r="Y364" s="124">
        <v>473</v>
      </c>
      <c r="Z364" s="124">
        <v>55</v>
      </c>
      <c r="AA364" s="124"/>
      <c r="AB364" s="124"/>
      <c r="AC364" s="124"/>
      <c r="AD364" s="124"/>
      <c r="AE364" s="103">
        <v>0.75</v>
      </c>
      <c r="AF364" s="103">
        <v>1.88</v>
      </c>
      <c r="AG364" s="105">
        <v>1135</v>
      </c>
      <c r="AH364" s="105">
        <v>1133</v>
      </c>
      <c r="AI364" s="204" t="s">
        <v>332</v>
      </c>
      <c r="AJ364" s="191">
        <v>2011</v>
      </c>
      <c r="AK364" s="191">
        <v>2020</v>
      </c>
      <c r="AL364" s="106">
        <v>40298</v>
      </c>
      <c r="AM364" s="157"/>
      <c r="AN364" s="160">
        <v>40809</v>
      </c>
      <c r="AO364" s="108">
        <v>40809</v>
      </c>
      <c r="AP364" s="157">
        <v>43663</v>
      </c>
      <c r="AQ364" s="205">
        <v>40872</v>
      </c>
      <c r="AR364" s="205"/>
      <c r="AS364" s="205">
        <v>40304</v>
      </c>
      <c r="AT364" s="205">
        <v>41005</v>
      </c>
      <c r="AU364" s="205">
        <v>42172</v>
      </c>
      <c r="AV364" s="205">
        <v>42451</v>
      </c>
      <c r="AW364" s="205">
        <v>42986</v>
      </c>
      <c r="AX364" s="205">
        <v>43668</v>
      </c>
      <c r="AY364" s="205">
        <v>43921</v>
      </c>
      <c r="AZ364" s="205">
        <v>44119</v>
      </c>
      <c r="BA364" s="212" t="s">
        <v>856</v>
      </c>
      <c r="BB364" s="204"/>
      <c r="BC364" s="204"/>
      <c r="BD364" s="274" t="str">
        <f t="shared" si="59"/>
        <v>0년 8월</v>
      </c>
      <c r="BE364" s="206" t="s">
        <v>794</v>
      </c>
      <c r="BF364" s="207" t="str">
        <f>IF(ISNUMBER(#REF!),IF(#REF!&lt;#REF!,1,""),"")</f>
        <v/>
      </c>
      <c r="BG364" s="207" t="str">
        <f>IF(ISNUMBER(#REF!),IF(#REF!&gt;#REF!,1,""),"")</f>
        <v/>
      </c>
      <c r="BH364" s="207">
        <f>IF(ISNUMBER(#REF!),"",1)</f>
        <v>1</v>
      </c>
      <c r="BI364" s="286" t="s">
        <v>995</v>
      </c>
      <c r="BJ364" s="442"/>
    </row>
    <row r="365" spans="1:63" s="24" customFormat="1" ht="20.100000000000001" customHeight="1">
      <c r="A365" s="147">
        <v>359</v>
      </c>
      <c r="B365" s="150">
        <v>11</v>
      </c>
      <c r="C365" s="99" t="s">
        <v>82</v>
      </c>
      <c r="D365" s="113" t="s">
        <v>339</v>
      </c>
      <c r="E365" s="113" t="s">
        <v>26</v>
      </c>
      <c r="F365" s="113" t="s">
        <v>230</v>
      </c>
      <c r="G365" s="113" t="s">
        <v>521</v>
      </c>
      <c r="H365" s="124">
        <v>31967</v>
      </c>
      <c r="I365" s="204">
        <v>1982</v>
      </c>
      <c r="J365" s="124">
        <v>11</v>
      </c>
      <c r="K365" s="124">
        <f t="shared" si="53"/>
        <v>400</v>
      </c>
      <c r="L365" s="124"/>
      <c r="M365" s="124">
        <v>300</v>
      </c>
      <c r="N365" s="124">
        <v>100</v>
      </c>
      <c r="O365" s="124"/>
      <c r="P365" s="124"/>
      <c r="Q365" s="203">
        <f t="shared" si="57"/>
        <v>543</v>
      </c>
      <c r="R365" s="203">
        <v>400</v>
      </c>
      <c r="S365" s="203">
        <v>143</v>
      </c>
      <c r="T365" s="203"/>
      <c r="U365" s="121">
        <f t="shared" si="58"/>
        <v>543</v>
      </c>
      <c r="V365" s="124"/>
      <c r="W365" s="124">
        <v>224</v>
      </c>
      <c r="X365" s="124">
        <v>274</v>
      </c>
      <c r="Y365" s="124">
        <v>45</v>
      </c>
      <c r="Z365" s="124"/>
      <c r="AA365" s="124"/>
      <c r="AB365" s="124"/>
      <c r="AC365" s="124"/>
      <c r="AD365" s="124"/>
      <c r="AE365" s="103">
        <v>0.91</v>
      </c>
      <c r="AF365" s="103">
        <v>2.1960000000000002</v>
      </c>
      <c r="AG365" s="105">
        <v>400</v>
      </c>
      <c r="AH365" s="105">
        <v>400</v>
      </c>
      <c r="AI365" s="204" t="s">
        <v>332</v>
      </c>
      <c r="AJ365" s="191">
        <v>2011</v>
      </c>
      <c r="AK365" s="204">
        <v>2018</v>
      </c>
      <c r="AL365" s="106">
        <v>40298</v>
      </c>
      <c r="AM365" s="106"/>
      <c r="AN365" s="145">
        <v>40906</v>
      </c>
      <c r="AO365" s="107">
        <v>40906</v>
      </c>
      <c r="AP365" s="205">
        <v>40987</v>
      </c>
      <c r="AQ365" s="205">
        <v>41079</v>
      </c>
      <c r="AR365" s="205"/>
      <c r="AS365" s="205">
        <v>40304</v>
      </c>
      <c r="AT365" s="205">
        <v>41472</v>
      </c>
      <c r="AU365" s="205">
        <v>41943</v>
      </c>
      <c r="AV365" s="205">
        <v>42195</v>
      </c>
      <c r="AW365" s="205">
        <v>42488</v>
      </c>
      <c r="AX365" s="205">
        <v>42514</v>
      </c>
      <c r="AY365" s="205">
        <v>43306</v>
      </c>
      <c r="AZ365" s="205">
        <v>43446</v>
      </c>
      <c r="BA365" s="212" t="s">
        <v>856</v>
      </c>
      <c r="BB365" s="204"/>
      <c r="BC365" s="204"/>
      <c r="BD365" s="274" t="str">
        <f t="shared" si="59"/>
        <v>2년 6월</v>
      </c>
      <c r="BE365" s="206" t="s">
        <v>794</v>
      </c>
      <c r="BF365" s="207" t="str">
        <f>IF(ISNUMBER(#REF!),IF(#REF!&lt;#REF!,1,""),"")</f>
        <v/>
      </c>
      <c r="BG365" s="207" t="str">
        <f>IF(ISNUMBER(#REF!),IF(#REF!&gt;#REF!,1,""),"")</f>
        <v/>
      </c>
      <c r="BH365" s="207">
        <f>IF(ISNUMBER(#REF!),"",1)</f>
        <v>1</v>
      </c>
      <c r="BI365" s="286" t="s">
        <v>995</v>
      </c>
      <c r="BJ365" s="442"/>
    </row>
    <row r="366" spans="1:63" s="24" customFormat="1" ht="20.100000000000001" customHeight="1">
      <c r="A366" s="147">
        <v>360</v>
      </c>
      <c r="B366" s="148">
        <v>1</v>
      </c>
      <c r="C366" s="99" t="s">
        <v>86</v>
      </c>
      <c r="D366" s="202" t="s">
        <v>662</v>
      </c>
      <c r="E366" s="113" t="s">
        <v>27</v>
      </c>
      <c r="F366" s="113" t="s">
        <v>1016</v>
      </c>
      <c r="G366" s="113" t="s">
        <v>1017</v>
      </c>
      <c r="H366" s="124">
        <v>10812</v>
      </c>
      <c r="I366" s="204">
        <v>1986</v>
      </c>
      <c r="J366" s="124">
        <v>7</v>
      </c>
      <c r="K366" s="124">
        <f t="shared" si="53"/>
        <v>228</v>
      </c>
      <c r="L366" s="124"/>
      <c r="M366" s="124">
        <v>196</v>
      </c>
      <c r="N366" s="124">
        <v>32</v>
      </c>
      <c r="O366" s="124"/>
      <c r="P366" s="124"/>
      <c r="Q366" s="203"/>
      <c r="R366" s="203"/>
      <c r="S366" s="203"/>
      <c r="T366" s="203"/>
      <c r="U366" s="121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252">
        <v>1.22</v>
      </c>
      <c r="AF366" s="103">
        <v>2.5</v>
      </c>
      <c r="AG366" s="105"/>
      <c r="AH366" s="105"/>
      <c r="AI366" s="204"/>
      <c r="AJ366" s="204"/>
      <c r="AK366" s="204"/>
      <c r="AL366" s="106">
        <v>44189</v>
      </c>
      <c r="AM366" s="106">
        <v>46022</v>
      </c>
      <c r="AN366" s="107"/>
      <c r="AO366" s="107"/>
      <c r="AP366" s="205"/>
      <c r="AQ366" s="205"/>
      <c r="AR366" s="205"/>
      <c r="AS366" s="205"/>
      <c r="AT366" s="205"/>
      <c r="AU366" s="205"/>
      <c r="AV366" s="205"/>
      <c r="AW366" s="205"/>
      <c r="AX366" s="205"/>
      <c r="AY366" s="205"/>
      <c r="AZ366" s="205"/>
      <c r="BA366" s="212" t="s">
        <v>35</v>
      </c>
      <c r="BB366" s="204"/>
      <c r="BC366" s="204"/>
      <c r="BD366" s="274" t="str">
        <f t="shared" si="59"/>
        <v>0년 6월</v>
      </c>
      <c r="BE366" s="206">
        <f>MAX(AM366,DATE(2012,2,1))+(3*365)</f>
        <v>47117</v>
      </c>
      <c r="BF366" s="207" t="str">
        <f>IF(ISNUMBER(#REF!),IF(#REF!&lt;#REF!,1,""),"")</f>
        <v/>
      </c>
      <c r="BG366" s="207" t="str">
        <f>IF(ISNUMBER(#REF!),IF(#REF!&gt;#REF!,1,""),"")</f>
        <v/>
      </c>
      <c r="BH366" s="207">
        <f>IF(ISNUMBER(#REF!),"",1)</f>
        <v>1</v>
      </c>
      <c r="BI366" s="286" t="s">
        <v>1018</v>
      </c>
      <c r="BJ366" s="442" t="s">
        <v>1019</v>
      </c>
    </row>
    <row r="367" spans="1:63" s="24" customFormat="1" ht="20.100000000000001" customHeight="1">
      <c r="A367" s="147">
        <v>361</v>
      </c>
      <c r="B367" s="150">
        <f t="shared" ref="B367:B383" si="60">B366+1</f>
        <v>2</v>
      </c>
      <c r="C367" s="99" t="s">
        <v>86</v>
      </c>
      <c r="D367" s="202" t="s">
        <v>662</v>
      </c>
      <c r="E367" s="113" t="s">
        <v>27</v>
      </c>
      <c r="F367" s="113" t="s">
        <v>366</v>
      </c>
      <c r="G367" s="113" t="s">
        <v>796</v>
      </c>
      <c r="H367" s="124">
        <v>19708</v>
      </c>
      <c r="I367" s="204" t="s">
        <v>797</v>
      </c>
      <c r="J367" s="124">
        <v>45</v>
      </c>
      <c r="K367" s="124">
        <f t="shared" si="53"/>
        <v>172</v>
      </c>
      <c r="L367" s="124"/>
      <c r="M367" s="124">
        <v>56</v>
      </c>
      <c r="N367" s="124">
        <v>25</v>
      </c>
      <c r="O367" s="124">
        <v>6</v>
      </c>
      <c r="P367" s="124">
        <v>85</v>
      </c>
      <c r="Q367" s="203"/>
      <c r="R367" s="203"/>
      <c r="S367" s="203"/>
      <c r="T367" s="203"/>
      <c r="U367" s="121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252">
        <v>0.50800000000000001</v>
      </c>
      <c r="AF367" s="103">
        <v>2.5</v>
      </c>
      <c r="AG367" s="105"/>
      <c r="AH367" s="105"/>
      <c r="AI367" s="204"/>
      <c r="AJ367" s="204"/>
      <c r="AK367" s="204"/>
      <c r="AL367" s="106">
        <v>44189</v>
      </c>
      <c r="AM367" s="106">
        <v>47848</v>
      </c>
      <c r="AN367" s="107"/>
      <c r="AO367" s="107"/>
      <c r="AP367" s="205"/>
      <c r="AQ367" s="205"/>
      <c r="AR367" s="205"/>
      <c r="AS367" s="205"/>
      <c r="AT367" s="205"/>
      <c r="AU367" s="205"/>
      <c r="AV367" s="205"/>
      <c r="AW367" s="205"/>
      <c r="AX367" s="205"/>
      <c r="AY367" s="205"/>
      <c r="AZ367" s="205"/>
      <c r="BA367" s="212" t="s">
        <v>35</v>
      </c>
      <c r="BB367" s="204"/>
      <c r="BC367" s="204"/>
      <c r="BD367" s="274" t="str">
        <f t="shared" si="59"/>
        <v>0년 6월</v>
      </c>
      <c r="BE367" s="206">
        <f>MAX(AM367,DATE(2012,2,1))+(3*365)</f>
        <v>48943</v>
      </c>
      <c r="BF367" s="207" t="str">
        <f>IF(ISNUMBER(#REF!),IF(#REF!&lt;#REF!,1,""),"")</f>
        <v/>
      </c>
      <c r="BG367" s="207" t="str">
        <f>IF(ISNUMBER(#REF!),IF(#REF!&gt;#REF!,1,""),"")</f>
        <v/>
      </c>
      <c r="BH367" s="207">
        <f>IF(ISNUMBER(#REF!),"",1)</f>
        <v>1</v>
      </c>
      <c r="BI367" s="286" t="s">
        <v>1018</v>
      </c>
      <c r="BJ367" s="442" t="s">
        <v>1019</v>
      </c>
    </row>
    <row r="368" spans="1:63" s="24" customFormat="1" ht="20.100000000000001" customHeight="1">
      <c r="A368" s="147">
        <v>362</v>
      </c>
      <c r="B368" s="150">
        <f t="shared" si="60"/>
        <v>3</v>
      </c>
      <c r="C368" s="99" t="s">
        <v>86</v>
      </c>
      <c r="D368" s="202" t="s">
        <v>662</v>
      </c>
      <c r="E368" s="113" t="s">
        <v>27</v>
      </c>
      <c r="F368" s="113" t="s">
        <v>798</v>
      </c>
      <c r="G368" s="113" t="s">
        <v>799</v>
      </c>
      <c r="H368" s="124">
        <v>25339</v>
      </c>
      <c r="I368" s="204" t="s">
        <v>800</v>
      </c>
      <c r="J368" s="124">
        <v>45</v>
      </c>
      <c r="K368" s="124">
        <f t="shared" si="53"/>
        <v>560</v>
      </c>
      <c r="L368" s="124">
        <v>94</v>
      </c>
      <c r="M368" s="124">
        <v>255</v>
      </c>
      <c r="N368" s="124">
        <v>168</v>
      </c>
      <c r="O368" s="124">
        <v>37</v>
      </c>
      <c r="P368" s="124">
        <v>6</v>
      </c>
      <c r="Q368" s="203"/>
      <c r="R368" s="203"/>
      <c r="S368" s="203"/>
      <c r="T368" s="203"/>
      <c r="U368" s="121"/>
      <c r="V368" s="124"/>
      <c r="W368" s="124"/>
      <c r="X368" s="124"/>
      <c r="Y368" s="124"/>
      <c r="Z368" s="124"/>
      <c r="AA368" s="124"/>
      <c r="AB368" s="124"/>
      <c r="AC368" s="124"/>
      <c r="AD368" s="253"/>
      <c r="AE368" s="252">
        <v>1.125</v>
      </c>
      <c r="AF368" s="103">
        <v>2.5</v>
      </c>
      <c r="AG368" s="105"/>
      <c r="AH368" s="105"/>
      <c r="AI368" s="204"/>
      <c r="AJ368" s="204"/>
      <c r="AK368" s="204"/>
      <c r="AL368" s="106">
        <v>44189</v>
      </c>
      <c r="AM368" s="106">
        <v>47848</v>
      </c>
      <c r="AN368" s="107"/>
      <c r="AO368" s="107"/>
      <c r="AP368" s="205"/>
      <c r="AQ368" s="205"/>
      <c r="AR368" s="205"/>
      <c r="AS368" s="205"/>
      <c r="AT368" s="205"/>
      <c r="AU368" s="205"/>
      <c r="AV368" s="205"/>
      <c r="AW368" s="205"/>
      <c r="AX368" s="205"/>
      <c r="AY368" s="205"/>
      <c r="AZ368" s="205"/>
      <c r="BA368" s="212" t="s">
        <v>35</v>
      </c>
      <c r="BB368" s="204"/>
      <c r="BC368" s="204"/>
      <c r="BD368" s="274" t="str">
        <f t="shared" si="59"/>
        <v>0년 6월</v>
      </c>
      <c r="BE368" s="206">
        <f t="shared" ref="BE368:BE374" si="61">AM368+365*3</f>
        <v>48943</v>
      </c>
      <c r="BF368" s="207"/>
      <c r="BG368" s="207" t="str">
        <f>IF(ISNUMBER(#REF!),IF(#REF!&gt;#REF!,1,""),"")</f>
        <v/>
      </c>
      <c r="BH368" s="207">
        <f>IF(ISNUMBER(#REF!),"",1)</f>
        <v>1</v>
      </c>
      <c r="BI368" s="286" t="s">
        <v>1018</v>
      </c>
      <c r="BJ368" s="442" t="s">
        <v>1019</v>
      </c>
    </row>
    <row r="369" spans="1:63" s="24" customFormat="1" ht="20.100000000000001" customHeight="1">
      <c r="A369" s="147">
        <v>363</v>
      </c>
      <c r="B369" s="150">
        <f t="shared" si="60"/>
        <v>4</v>
      </c>
      <c r="C369" s="99" t="s">
        <v>86</v>
      </c>
      <c r="D369" s="202" t="s">
        <v>662</v>
      </c>
      <c r="E369" s="113" t="s">
        <v>27</v>
      </c>
      <c r="F369" s="113" t="s">
        <v>1020</v>
      </c>
      <c r="G369" s="113" t="s">
        <v>1021</v>
      </c>
      <c r="H369" s="124">
        <v>15269</v>
      </c>
      <c r="I369" s="204" t="s">
        <v>1022</v>
      </c>
      <c r="J369" s="124">
        <v>22</v>
      </c>
      <c r="K369" s="124">
        <f t="shared" si="53"/>
        <v>164</v>
      </c>
      <c r="L369" s="124">
        <v>8</v>
      </c>
      <c r="M369" s="124">
        <v>9</v>
      </c>
      <c r="N369" s="124">
        <v>56</v>
      </c>
      <c r="O369" s="124">
        <v>89</v>
      </c>
      <c r="P369" s="124">
        <v>2</v>
      </c>
      <c r="Q369" s="203"/>
      <c r="R369" s="203"/>
      <c r="S369" s="203"/>
      <c r="T369" s="203"/>
      <c r="U369" s="121"/>
      <c r="V369" s="124"/>
      <c r="W369" s="124"/>
      <c r="X369" s="124"/>
      <c r="Y369" s="124"/>
      <c r="Z369" s="124"/>
      <c r="AA369" s="124"/>
      <c r="AB369" s="124"/>
      <c r="AC369" s="124"/>
      <c r="AD369" s="253"/>
      <c r="AE369" s="252">
        <v>1.2669999999999999</v>
      </c>
      <c r="AF369" s="103">
        <v>2.5</v>
      </c>
      <c r="AG369" s="105"/>
      <c r="AH369" s="105"/>
      <c r="AI369" s="204"/>
      <c r="AJ369" s="204"/>
      <c r="AK369" s="204"/>
      <c r="AL369" s="106">
        <v>44189</v>
      </c>
      <c r="AM369" s="106">
        <v>47848</v>
      </c>
      <c r="AN369" s="107"/>
      <c r="AO369" s="107"/>
      <c r="AP369" s="205"/>
      <c r="AQ369" s="205"/>
      <c r="AR369" s="205"/>
      <c r="AS369" s="205"/>
      <c r="AT369" s="205"/>
      <c r="AU369" s="205"/>
      <c r="AV369" s="205"/>
      <c r="AW369" s="205"/>
      <c r="AX369" s="205"/>
      <c r="AY369" s="205"/>
      <c r="AZ369" s="205"/>
      <c r="BA369" s="212" t="s">
        <v>35</v>
      </c>
      <c r="BB369" s="204"/>
      <c r="BC369" s="204"/>
      <c r="BD369" s="274" t="str">
        <f t="shared" si="59"/>
        <v>0년 6월</v>
      </c>
      <c r="BE369" s="206">
        <f t="shared" si="61"/>
        <v>48943</v>
      </c>
      <c r="BF369" s="207"/>
      <c r="BG369" s="207"/>
      <c r="BH369" s="207">
        <v>1</v>
      </c>
      <c r="BI369" s="286" t="s">
        <v>1018</v>
      </c>
      <c r="BJ369" s="442" t="s">
        <v>1019</v>
      </c>
    </row>
    <row r="370" spans="1:63" s="24" customFormat="1" ht="20.100000000000001" customHeight="1">
      <c r="A370" s="147">
        <v>364</v>
      </c>
      <c r="B370" s="150">
        <f t="shared" si="60"/>
        <v>5</v>
      </c>
      <c r="C370" s="99" t="s">
        <v>86</v>
      </c>
      <c r="D370" s="202" t="s">
        <v>662</v>
      </c>
      <c r="E370" s="113" t="s">
        <v>27</v>
      </c>
      <c r="F370" s="113" t="s">
        <v>801</v>
      </c>
      <c r="G370" s="113" t="s">
        <v>1023</v>
      </c>
      <c r="H370" s="121">
        <v>24553</v>
      </c>
      <c r="I370" s="116" t="s">
        <v>31</v>
      </c>
      <c r="J370" s="121">
        <v>78</v>
      </c>
      <c r="K370" s="124">
        <f t="shared" si="53"/>
        <v>468</v>
      </c>
      <c r="L370" s="121"/>
      <c r="M370" s="121">
        <v>29</v>
      </c>
      <c r="N370" s="121">
        <v>31</v>
      </c>
      <c r="O370" s="121">
        <v>381</v>
      </c>
      <c r="P370" s="121">
        <v>27</v>
      </c>
      <c r="Q370" s="203"/>
      <c r="R370" s="203"/>
      <c r="S370" s="203"/>
      <c r="T370" s="203"/>
      <c r="U370" s="121"/>
      <c r="V370" s="121"/>
      <c r="W370" s="121"/>
      <c r="X370" s="121"/>
      <c r="Y370" s="121"/>
      <c r="Z370" s="121"/>
      <c r="AA370" s="124"/>
      <c r="AB370" s="121"/>
      <c r="AC370" s="121"/>
      <c r="AD370" s="253"/>
      <c r="AE370" s="254">
        <v>0.51800000000000002</v>
      </c>
      <c r="AF370" s="102">
        <v>2.5</v>
      </c>
      <c r="AG370" s="104"/>
      <c r="AH370" s="104"/>
      <c r="AI370" s="204"/>
      <c r="AJ370" s="116"/>
      <c r="AK370" s="116"/>
      <c r="AL370" s="106">
        <v>44189</v>
      </c>
      <c r="AM370" s="106">
        <v>46022</v>
      </c>
      <c r="AN370" s="106"/>
      <c r="AO370" s="107"/>
      <c r="AP370" s="205"/>
      <c r="AQ370" s="208"/>
      <c r="AR370" s="205"/>
      <c r="AS370" s="205"/>
      <c r="AT370" s="208"/>
      <c r="AU370" s="205"/>
      <c r="AV370" s="205"/>
      <c r="AW370" s="205"/>
      <c r="AX370" s="205"/>
      <c r="AY370" s="205"/>
      <c r="AZ370" s="205"/>
      <c r="BA370" s="212" t="s">
        <v>35</v>
      </c>
      <c r="BB370" s="456"/>
      <c r="BC370" s="116"/>
      <c r="BD370" s="274" t="str">
        <f t="shared" si="59"/>
        <v>0년 6월</v>
      </c>
      <c r="BE370" s="206">
        <f t="shared" si="61"/>
        <v>47117</v>
      </c>
      <c r="BF370" s="207" t="str">
        <f>IF(ISNUMBER(#REF!),IF(#REF!&lt;#REF!,1,""),"")</f>
        <v/>
      </c>
      <c r="BG370" s="207" t="str">
        <f>IF(ISNUMBER(#REF!),IF(#REF!&gt;#REF!,1,""),"")</f>
        <v/>
      </c>
      <c r="BH370" s="207">
        <f>IF(ISNUMBER(#REF!),"",1)</f>
        <v>1</v>
      </c>
      <c r="BI370" s="286" t="s">
        <v>1018</v>
      </c>
      <c r="BJ370" s="442" t="s">
        <v>1019</v>
      </c>
    </row>
    <row r="371" spans="1:63" s="24" customFormat="1" ht="20.100000000000001" customHeight="1">
      <c r="A371" s="147">
        <v>365</v>
      </c>
      <c r="B371" s="150">
        <f t="shared" si="60"/>
        <v>6</v>
      </c>
      <c r="C371" s="99" t="s">
        <v>86</v>
      </c>
      <c r="D371" s="264" t="s">
        <v>336</v>
      </c>
      <c r="E371" s="113" t="s">
        <v>27</v>
      </c>
      <c r="F371" s="113" t="s">
        <v>802</v>
      </c>
      <c r="G371" s="113" t="s">
        <v>1024</v>
      </c>
      <c r="H371" s="121">
        <v>19335</v>
      </c>
      <c r="I371" s="116" t="s">
        <v>803</v>
      </c>
      <c r="J371" s="121">
        <v>68</v>
      </c>
      <c r="K371" s="124">
        <f t="shared" si="53"/>
        <v>285</v>
      </c>
      <c r="L371" s="121">
        <v>1</v>
      </c>
      <c r="M371" s="121">
        <v>6</v>
      </c>
      <c r="N371" s="121">
        <v>120</v>
      </c>
      <c r="O371" s="121">
        <v>158</v>
      </c>
      <c r="P371" s="121"/>
      <c r="Q371" s="203"/>
      <c r="R371" s="203"/>
      <c r="S371" s="203"/>
      <c r="T371" s="203"/>
      <c r="U371" s="121"/>
      <c r="V371" s="121"/>
      <c r="W371" s="121"/>
      <c r="X371" s="121"/>
      <c r="Y371" s="121"/>
      <c r="Z371" s="121"/>
      <c r="AA371" s="124"/>
      <c r="AB371" s="121"/>
      <c r="AC371" s="121"/>
      <c r="AD371" s="253"/>
      <c r="AE371" s="254">
        <v>0.30199999999999999</v>
      </c>
      <c r="AF371" s="102">
        <v>2.5</v>
      </c>
      <c r="AG371" s="104">
        <v>285</v>
      </c>
      <c r="AH371" s="104"/>
      <c r="AI371" s="204"/>
      <c r="AJ371" s="116"/>
      <c r="AK371" s="116"/>
      <c r="AL371" s="106">
        <v>44189</v>
      </c>
      <c r="AM371" s="106">
        <v>45291</v>
      </c>
      <c r="AN371" s="106">
        <v>44266</v>
      </c>
      <c r="AO371" s="373">
        <v>44266</v>
      </c>
      <c r="AP371" s="205"/>
      <c r="AQ371" s="208"/>
      <c r="AR371" s="205"/>
      <c r="AS371" s="205"/>
      <c r="AT371" s="208"/>
      <c r="AU371" s="205"/>
      <c r="AV371" s="205"/>
      <c r="AW371" s="205"/>
      <c r="AX371" s="205"/>
      <c r="AY371" s="205"/>
      <c r="AZ371" s="205"/>
      <c r="BA371" s="212" t="s">
        <v>1025</v>
      </c>
      <c r="BB371" s="456"/>
      <c r="BC371" s="116"/>
      <c r="BD371" s="274" t="s">
        <v>1389</v>
      </c>
      <c r="BE371" s="206">
        <f t="shared" si="61"/>
        <v>46386</v>
      </c>
      <c r="BF371" s="207" t="str">
        <f>IF(ISNUMBER(#REF!),IF(#REF!&lt;#REF!,1,""),"")</f>
        <v/>
      </c>
      <c r="BG371" s="207" t="str">
        <f>IF(ISNUMBER(#REF!),IF(#REF!&gt;#REF!,1,""),"")</f>
        <v/>
      </c>
      <c r="BH371" s="207">
        <f>IF(ISNUMBER(#REF!),"",1)</f>
        <v>1</v>
      </c>
      <c r="BI371" s="286" t="s">
        <v>1018</v>
      </c>
      <c r="BJ371" s="442" t="s">
        <v>1019</v>
      </c>
    </row>
    <row r="372" spans="1:63" s="24" customFormat="1" ht="20.100000000000001" customHeight="1">
      <c r="A372" s="147">
        <v>366</v>
      </c>
      <c r="B372" s="150">
        <f t="shared" si="60"/>
        <v>7</v>
      </c>
      <c r="C372" s="99" t="s">
        <v>86</v>
      </c>
      <c r="D372" s="202" t="s">
        <v>662</v>
      </c>
      <c r="E372" s="113" t="s">
        <v>27</v>
      </c>
      <c r="F372" s="113" t="s">
        <v>805</v>
      </c>
      <c r="G372" s="113" t="s">
        <v>1026</v>
      </c>
      <c r="H372" s="121">
        <v>18986</v>
      </c>
      <c r="I372" s="116" t="s">
        <v>804</v>
      </c>
      <c r="J372" s="290">
        <v>64</v>
      </c>
      <c r="K372" s="291">
        <f t="shared" si="53"/>
        <v>168</v>
      </c>
      <c r="L372" s="290">
        <v>6</v>
      </c>
      <c r="M372" s="290">
        <v>105</v>
      </c>
      <c r="N372" s="290">
        <v>9</v>
      </c>
      <c r="O372" s="290">
        <v>34</v>
      </c>
      <c r="P372" s="290">
        <v>14</v>
      </c>
      <c r="Q372" s="203"/>
      <c r="R372" s="203"/>
      <c r="S372" s="203"/>
      <c r="T372" s="203"/>
      <c r="U372" s="121"/>
      <c r="V372" s="121"/>
      <c r="W372" s="121"/>
      <c r="X372" s="121"/>
      <c r="Y372" s="121"/>
      <c r="Z372" s="121"/>
      <c r="AA372" s="124"/>
      <c r="AB372" s="121"/>
      <c r="AC372" s="121"/>
      <c r="AD372" s="253"/>
      <c r="AE372" s="254">
        <v>0.36099999999999999</v>
      </c>
      <c r="AF372" s="102">
        <v>2.5</v>
      </c>
      <c r="AG372" s="104"/>
      <c r="AH372" s="104"/>
      <c r="AI372" s="204"/>
      <c r="AJ372" s="116"/>
      <c r="AK372" s="116"/>
      <c r="AL372" s="106">
        <v>44189</v>
      </c>
      <c r="AM372" s="106">
        <v>46022</v>
      </c>
      <c r="AN372" s="106"/>
      <c r="AO372" s="107"/>
      <c r="AP372" s="205"/>
      <c r="AQ372" s="208"/>
      <c r="AR372" s="205"/>
      <c r="AS372" s="205"/>
      <c r="AT372" s="208"/>
      <c r="AU372" s="205"/>
      <c r="AV372" s="205"/>
      <c r="AW372" s="205"/>
      <c r="AX372" s="205"/>
      <c r="AY372" s="205"/>
      <c r="AZ372" s="205"/>
      <c r="BA372" s="212" t="s">
        <v>35</v>
      </c>
      <c r="BB372" s="456"/>
      <c r="BC372" s="116"/>
      <c r="BD372" s="274" t="str">
        <f t="shared" ref="BD372:BD384" si="62">DATEDIF(MAX(AL372,AO372,AQ372,AT372:AW372,AY372:AZ372),$BF$2,"y")&amp;"년 "&amp;DATEDIF(MAX(AL372,AO372,AQ372,AT372:AW372,AY372:AZ372),$BF$2,"ym")&amp;"월"</f>
        <v>0년 6월</v>
      </c>
      <c r="BE372" s="206">
        <f t="shared" si="61"/>
        <v>47117</v>
      </c>
      <c r="BF372" s="207" t="str">
        <f>IF(ISNUMBER(#REF!),IF(#REF!&lt;#REF!,1,""),"")</f>
        <v/>
      </c>
      <c r="BG372" s="207" t="str">
        <f>IF(ISNUMBER(#REF!),IF(#REF!&gt;#REF!,1,""),"")</f>
        <v/>
      </c>
      <c r="BH372" s="207">
        <f>IF(ISNUMBER(#REF!),"",1)</f>
        <v>1</v>
      </c>
      <c r="BI372" s="286" t="s">
        <v>1018</v>
      </c>
      <c r="BJ372" s="442" t="s">
        <v>1019</v>
      </c>
    </row>
    <row r="373" spans="1:63" s="24" customFormat="1" ht="20.100000000000001" customHeight="1">
      <c r="A373" s="147">
        <v>367</v>
      </c>
      <c r="B373" s="150">
        <f t="shared" si="60"/>
        <v>8</v>
      </c>
      <c r="C373" s="99" t="s">
        <v>86</v>
      </c>
      <c r="D373" s="202" t="s">
        <v>662</v>
      </c>
      <c r="E373" s="113" t="s">
        <v>27</v>
      </c>
      <c r="F373" s="113" t="s">
        <v>806</v>
      </c>
      <c r="G373" s="113" t="s">
        <v>1027</v>
      </c>
      <c r="H373" s="121">
        <v>14045</v>
      </c>
      <c r="I373" s="116" t="s">
        <v>807</v>
      </c>
      <c r="J373" s="121">
        <v>41</v>
      </c>
      <c r="K373" s="124">
        <f t="shared" si="53"/>
        <v>263</v>
      </c>
      <c r="L373" s="121">
        <v>2</v>
      </c>
      <c r="M373" s="121">
        <v>24</v>
      </c>
      <c r="N373" s="121">
        <v>93</v>
      </c>
      <c r="O373" s="121">
        <v>143</v>
      </c>
      <c r="P373" s="121">
        <v>1</v>
      </c>
      <c r="Q373" s="203"/>
      <c r="R373" s="203"/>
      <c r="S373" s="203"/>
      <c r="T373" s="203"/>
      <c r="U373" s="121"/>
      <c r="V373" s="121"/>
      <c r="W373" s="121"/>
      <c r="X373" s="121"/>
      <c r="Y373" s="121"/>
      <c r="Z373" s="121"/>
      <c r="AA373" s="124"/>
      <c r="AB373" s="121"/>
      <c r="AC373" s="121"/>
      <c r="AD373" s="253"/>
      <c r="AE373" s="254">
        <v>0.66200000000000003</v>
      </c>
      <c r="AF373" s="102">
        <v>2.5</v>
      </c>
      <c r="AG373" s="104"/>
      <c r="AH373" s="104"/>
      <c r="AI373" s="204"/>
      <c r="AJ373" s="116"/>
      <c r="AK373" s="116"/>
      <c r="AL373" s="106">
        <v>44189</v>
      </c>
      <c r="AM373" s="106">
        <v>46022</v>
      </c>
      <c r="AN373" s="106"/>
      <c r="AO373" s="107"/>
      <c r="AP373" s="205"/>
      <c r="AQ373" s="208"/>
      <c r="AR373" s="205"/>
      <c r="AS373" s="205"/>
      <c r="AT373" s="208"/>
      <c r="AU373" s="205"/>
      <c r="AV373" s="205"/>
      <c r="AW373" s="205"/>
      <c r="AX373" s="205"/>
      <c r="AY373" s="205"/>
      <c r="AZ373" s="205"/>
      <c r="BA373" s="212" t="s">
        <v>35</v>
      </c>
      <c r="BB373" s="456"/>
      <c r="BC373" s="116"/>
      <c r="BD373" s="274" t="str">
        <f t="shared" si="62"/>
        <v>0년 6월</v>
      </c>
      <c r="BE373" s="206">
        <f t="shared" si="61"/>
        <v>47117</v>
      </c>
      <c r="BF373" s="207" t="str">
        <f>IF(ISNUMBER(#REF!),IF(#REF!&lt;#REF!,1,""),"")</f>
        <v/>
      </c>
      <c r="BG373" s="207" t="str">
        <f>IF(ISNUMBER(#REF!),IF(#REF!&gt;#REF!,1,""),"")</f>
        <v/>
      </c>
      <c r="BH373" s="207">
        <f>IF(ISNUMBER(#REF!),"",1)</f>
        <v>1</v>
      </c>
      <c r="BI373" s="286" t="s">
        <v>1018</v>
      </c>
      <c r="BJ373" s="442" t="s">
        <v>1019</v>
      </c>
    </row>
    <row r="374" spans="1:63" s="24" customFormat="1" ht="20.100000000000001" customHeight="1">
      <c r="A374" s="147">
        <v>368</v>
      </c>
      <c r="B374" s="150">
        <f t="shared" si="60"/>
        <v>9</v>
      </c>
      <c r="C374" s="99" t="s">
        <v>86</v>
      </c>
      <c r="D374" s="202" t="s">
        <v>662</v>
      </c>
      <c r="E374" s="113" t="s">
        <v>27</v>
      </c>
      <c r="F374" s="113" t="s">
        <v>1028</v>
      </c>
      <c r="G374" s="113" t="s">
        <v>1029</v>
      </c>
      <c r="H374" s="121">
        <v>10929</v>
      </c>
      <c r="I374" s="116" t="s">
        <v>1030</v>
      </c>
      <c r="J374" s="121">
        <v>24</v>
      </c>
      <c r="K374" s="124">
        <f t="shared" si="53"/>
        <v>211</v>
      </c>
      <c r="L374" s="121">
        <v>66</v>
      </c>
      <c r="M374" s="121">
        <v>129</v>
      </c>
      <c r="N374" s="121">
        <v>16</v>
      </c>
      <c r="O374" s="121"/>
      <c r="P374" s="121"/>
      <c r="Q374" s="203"/>
      <c r="R374" s="203"/>
      <c r="S374" s="203"/>
      <c r="T374" s="203"/>
      <c r="U374" s="121"/>
      <c r="V374" s="121"/>
      <c r="W374" s="121"/>
      <c r="X374" s="121"/>
      <c r="Y374" s="121"/>
      <c r="Z374" s="121"/>
      <c r="AA374" s="124"/>
      <c r="AB374" s="121"/>
      <c r="AC374" s="121"/>
      <c r="AD374" s="253"/>
      <c r="AE374" s="254">
        <v>1.3407</v>
      </c>
      <c r="AF374" s="102">
        <v>2.5</v>
      </c>
      <c r="AG374" s="104"/>
      <c r="AH374" s="104"/>
      <c r="AI374" s="204"/>
      <c r="AJ374" s="116"/>
      <c r="AK374" s="116"/>
      <c r="AL374" s="106">
        <v>44189</v>
      </c>
      <c r="AM374" s="106">
        <v>47848</v>
      </c>
      <c r="AN374" s="106"/>
      <c r="AO374" s="107"/>
      <c r="AP374" s="205"/>
      <c r="AQ374" s="208"/>
      <c r="AR374" s="205"/>
      <c r="AS374" s="205"/>
      <c r="AT374" s="208"/>
      <c r="AU374" s="205"/>
      <c r="AV374" s="205"/>
      <c r="AW374" s="205"/>
      <c r="AX374" s="205"/>
      <c r="AY374" s="205"/>
      <c r="AZ374" s="205"/>
      <c r="BA374" s="212" t="s">
        <v>35</v>
      </c>
      <c r="BB374" s="456"/>
      <c r="BC374" s="116"/>
      <c r="BD374" s="274" t="str">
        <f t="shared" si="62"/>
        <v>0년 6월</v>
      </c>
      <c r="BE374" s="206">
        <f t="shared" si="61"/>
        <v>48943</v>
      </c>
      <c r="BF374" s="207"/>
      <c r="BG374" s="207" t="str">
        <f>IF(ISNUMBER(#REF!),IF(#REF!&gt;#REF!,1,""),"")</f>
        <v/>
      </c>
      <c r="BH374" s="207">
        <f>IF(ISNUMBER(#REF!),"",1)</f>
        <v>1</v>
      </c>
      <c r="BI374" s="286" t="s">
        <v>1018</v>
      </c>
      <c r="BJ374" s="442" t="s">
        <v>1019</v>
      </c>
    </row>
    <row r="375" spans="1:63" s="25" customFormat="1" ht="20.100000000000001" customHeight="1">
      <c r="A375" s="147">
        <v>369</v>
      </c>
      <c r="B375" s="150">
        <f t="shared" si="60"/>
        <v>10</v>
      </c>
      <c r="C375" s="99" t="s">
        <v>86</v>
      </c>
      <c r="D375" s="202" t="s">
        <v>662</v>
      </c>
      <c r="E375" s="113" t="s">
        <v>26</v>
      </c>
      <c r="F375" s="113" t="s">
        <v>482</v>
      </c>
      <c r="G375" s="113" t="s">
        <v>481</v>
      </c>
      <c r="H375" s="121">
        <v>99413</v>
      </c>
      <c r="I375" s="204" t="s">
        <v>48</v>
      </c>
      <c r="J375" s="124">
        <v>48</v>
      </c>
      <c r="K375" s="124">
        <f t="shared" si="53"/>
        <v>2296</v>
      </c>
      <c r="L375" s="124">
        <v>411</v>
      </c>
      <c r="M375" s="124">
        <v>382</v>
      </c>
      <c r="N375" s="124">
        <v>1038</v>
      </c>
      <c r="O375" s="124">
        <v>370</v>
      </c>
      <c r="P375" s="124">
        <v>95</v>
      </c>
      <c r="Q375" s="203"/>
      <c r="R375" s="203"/>
      <c r="S375" s="203"/>
      <c r="T375" s="203"/>
      <c r="U375" s="121"/>
      <c r="V375" s="121"/>
      <c r="W375" s="121"/>
      <c r="X375" s="121"/>
      <c r="Y375" s="121"/>
      <c r="Z375" s="121"/>
      <c r="AA375" s="124"/>
      <c r="AB375" s="121"/>
      <c r="AC375" s="121"/>
      <c r="AD375" s="121"/>
      <c r="AE375" s="252">
        <v>1.468</v>
      </c>
      <c r="AF375" s="103">
        <v>3</v>
      </c>
      <c r="AG375" s="104">
        <v>2296</v>
      </c>
      <c r="AH375" s="105"/>
      <c r="AI375" s="204"/>
      <c r="AJ375" s="204"/>
      <c r="AK375" s="204"/>
      <c r="AL375" s="106">
        <v>44189</v>
      </c>
      <c r="AM375" s="106">
        <v>45291</v>
      </c>
      <c r="AN375" s="107"/>
      <c r="AO375" s="107"/>
      <c r="AP375" s="205"/>
      <c r="AQ375" s="205"/>
      <c r="AR375" s="205"/>
      <c r="AS375" s="205">
        <v>43840</v>
      </c>
      <c r="AT375" s="205"/>
      <c r="AU375" s="205"/>
      <c r="AV375" s="205"/>
      <c r="AW375" s="205"/>
      <c r="AX375" s="205"/>
      <c r="AY375" s="205"/>
      <c r="AZ375" s="205"/>
      <c r="BA375" s="212" t="s">
        <v>35</v>
      </c>
      <c r="BB375" s="204"/>
      <c r="BC375" s="204"/>
      <c r="BD375" s="274" t="str">
        <f t="shared" si="62"/>
        <v>0년 6월</v>
      </c>
      <c r="BE375" s="206">
        <f>MAX(AM375,DATE(2012,2,1))+(3*365)</f>
        <v>46386</v>
      </c>
      <c r="BF375" s="207" t="str">
        <f>IF(ISNUMBER(#REF!),IF(#REF!&lt;#REF!,1,""),"")</f>
        <v/>
      </c>
      <c r="BG375" s="207" t="str">
        <f>IF(ISNUMBER(#REF!),IF(#REF!&gt;#REF!,1,""),"")</f>
        <v/>
      </c>
      <c r="BH375" s="207">
        <f>IF(ISNUMBER(#REF!),"",1)</f>
        <v>1</v>
      </c>
      <c r="BI375" s="286" t="s">
        <v>1031</v>
      </c>
      <c r="BJ375" s="442" t="s">
        <v>1019</v>
      </c>
      <c r="BK375" s="24"/>
    </row>
    <row r="376" spans="1:63" s="24" customFormat="1" ht="20.100000000000001" customHeight="1">
      <c r="A376" s="147">
        <v>370</v>
      </c>
      <c r="B376" s="150">
        <f t="shared" si="60"/>
        <v>11</v>
      </c>
      <c r="C376" s="99" t="s">
        <v>86</v>
      </c>
      <c r="D376" s="209" t="s">
        <v>663</v>
      </c>
      <c r="E376" s="113" t="s">
        <v>26</v>
      </c>
      <c r="F376" s="113" t="s">
        <v>808</v>
      </c>
      <c r="G376" s="113" t="s">
        <v>809</v>
      </c>
      <c r="H376" s="124">
        <v>12264</v>
      </c>
      <c r="I376" s="204">
        <v>1984</v>
      </c>
      <c r="J376" s="124">
        <v>7</v>
      </c>
      <c r="K376" s="124">
        <f t="shared" si="53"/>
        <v>339</v>
      </c>
      <c r="L376" s="124"/>
      <c r="M376" s="124">
        <v>146</v>
      </c>
      <c r="N376" s="124">
        <v>193</v>
      </c>
      <c r="O376" s="124"/>
      <c r="P376" s="124"/>
      <c r="Q376" s="203">
        <f>SUM(R376:T376)</f>
        <v>339</v>
      </c>
      <c r="R376" s="203">
        <v>339</v>
      </c>
      <c r="S376" s="203"/>
      <c r="T376" s="203"/>
      <c r="U376" s="121">
        <f t="shared" ref="U376:U383" si="63">SUM(V376:Z376)</f>
        <v>339</v>
      </c>
      <c r="V376" s="122" t="s">
        <v>810</v>
      </c>
      <c r="W376" s="122" t="s">
        <v>811</v>
      </c>
      <c r="X376" s="121">
        <v>339</v>
      </c>
      <c r="Y376" s="121"/>
      <c r="Z376" s="121"/>
      <c r="AA376" s="124"/>
      <c r="AB376" s="122"/>
      <c r="AC376" s="132"/>
      <c r="AD376" s="121"/>
      <c r="AE376" s="252">
        <v>1.306</v>
      </c>
      <c r="AF376" s="103">
        <v>3</v>
      </c>
      <c r="AG376" s="105">
        <v>339</v>
      </c>
      <c r="AH376" s="105"/>
      <c r="AI376" s="113" t="s">
        <v>786</v>
      </c>
      <c r="AJ376" s="116">
        <v>2010</v>
      </c>
      <c r="AK376" s="116"/>
      <c r="AL376" s="106">
        <v>44189</v>
      </c>
      <c r="AM376" s="106">
        <v>46022</v>
      </c>
      <c r="AN376" s="108"/>
      <c r="AO376" s="108"/>
      <c r="AP376" s="205"/>
      <c r="AQ376" s="205">
        <v>37938</v>
      </c>
      <c r="AR376" s="205">
        <v>37802</v>
      </c>
      <c r="AS376" s="205">
        <v>37827</v>
      </c>
      <c r="AT376" s="205"/>
      <c r="AU376" s="205"/>
      <c r="AV376" s="205"/>
      <c r="AW376" s="205"/>
      <c r="AX376" s="205"/>
      <c r="AY376" s="205"/>
      <c r="AZ376" s="205"/>
      <c r="BA376" s="212" t="s">
        <v>498</v>
      </c>
      <c r="BB376" s="204"/>
      <c r="BC376" s="204"/>
      <c r="BD376" s="274" t="str">
        <f t="shared" si="62"/>
        <v>0년 6월</v>
      </c>
      <c r="BE376" s="206" t="str">
        <f>IF(AN376&lt;DATE(2012,2,1),"제외",AQ376+(365*2))</f>
        <v>제외</v>
      </c>
      <c r="BF376" s="207" t="str">
        <f>IF(ISNUMBER(#REF!),IF(#REF!&lt;#REF!,1,""),"")</f>
        <v/>
      </c>
      <c r="BG376" s="207" t="str">
        <f>IF(ISNUMBER(#REF!),IF(#REF!&gt;#REF!,1,""),"")</f>
        <v/>
      </c>
      <c r="BH376" s="207">
        <f>IF(ISNUMBER(#REF!),"",1)</f>
        <v>1</v>
      </c>
      <c r="BI376" s="286" t="s">
        <v>1018</v>
      </c>
      <c r="BJ376" s="442" t="s">
        <v>1019</v>
      </c>
    </row>
    <row r="377" spans="1:63" s="24" customFormat="1" ht="20.100000000000001" customHeight="1">
      <c r="A377" s="147">
        <v>371</v>
      </c>
      <c r="B377" s="150">
        <f t="shared" si="60"/>
        <v>12</v>
      </c>
      <c r="C377" s="99" t="s">
        <v>86</v>
      </c>
      <c r="D377" s="209" t="s">
        <v>663</v>
      </c>
      <c r="E377" s="113" t="s">
        <v>26</v>
      </c>
      <c r="F377" s="113" t="s">
        <v>812</v>
      </c>
      <c r="G377" s="113" t="s">
        <v>813</v>
      </c>
      <c r="H377" s="124">
        <v>10088</v>
      </c>
      <c r="I377" s="204">
        <v>1986</v>
      </c>
      <c r="J377" s="124">
        <v>3</v>
      </c>
      <c r="K377" s="124">
        <f t="shared" si="53"/>
        <v>270</v>
      </c>
      <c r="L377" s="124"/>
      <c r="M377" s="124">
        <v>270</v>
      </c>
      <c r="N377" s="124"/>
      <c r="O377" s="124"/>
      <c r="P377" s="124"/>
      <c r="Q377" s="203">
        <f>SUM(R377:T377)</f>
        <v>270</v>
      </c>
      <c r="R377" s="203">
        <v>270</v>
      </c>
      <c r="S377" s="203"/>
      <c r="T377" s="203"/>
      <c r="U377" s="121">
        <f t="shared" si="63"/>
        <v>270</v>
      </c>
      <c r="V377" s="122" t="s">
        <v>810</v>
      </c>
      <c r="W377" s="122" t="s">
        <v>811</v>
      </c>
      <c r="X377" s="121">
        <v>270</v>
      </c>
      <c r="Y377" s="121"/>
      <c r="Z377" s="121"/>
      <c r="AA377" s="124"/>
      <c r="AB377" s="122"/>
      <c r="AC377" s="132"/>
      <c r="AD377" s="121"/>
      <c r="AE377" s="252">
        <v>1.48</v>
      </c>
      <c r="AF377" s="103">
        <v>3</v>
      </c>
      <c r="AG377" s="105">
        <v>248</v>
      </c>
      <c r="AH377" s="105"/>
      <c r="AI377" s="113" t="s">
        <v>786</v>
      </c>
      <c r="AJ377" s="116">
        <v>2010</v>
      </c>
      <c r="AK377" s="116"/>
      <c r="AL377" s="106">
        <v>44189</v>
      </c>
      <c r="AM377" s="106">
        <v>47848</v>
      </c>
      <c r="AN377" s="108"/>
      <c r="AO377" s="108"/>
      <c r="AP377" s="205"/>
      <c r="AQ377" s="205">
        <v>38896</v>
      </c>
      <c r="AR377" s="205">
        <v>37834</v>
      </c>
      <c r="AS377" s="205"/>
      <c r="AT377" s="205"/>
      <c r="AU377" s="205"/>
      <c r="AV377" s="205"/>
      <c r="AW377" s="205"/>
      <c r="AX377" s="205"/>
      <c r="AY377" s="205"/>
      <c r="AZ377" s="205"/>
      <c r="BA377" s="212" t="s">
        <v>1032</v>
      </c>
      <c r="BB377" s="204"/>
      <c r="BC377" s="204"/>
      <c r="BD377" s="274" t="str">
        <f t="shared" si="62"/>
        <v>0년 6월</v>
      </c>
      <c r="BE377" s="206" t="str">
        <f>IF(AN377&lt;DATE(2012,2,1),"제외",AQ377+(365*2))</f>
        <v>제외</v>
      </c>
      <c r="BF377" s="207" t="str">
        <f>IF(ISNUMBER(#REF!),IF(#REF!&lt;#REF!,1,""),"")</f>
        <v/>
      </c>
      <c r="BG377" s="207" t="str">
        <f>IF(ISNUMBER(#REF!),IF(#REF!&gt;#REF!,1,""),"")</f>
        <v/>
      </c>
      <c r="BH377" s="207">
        <f>IF(ISNUMBER(#REF!),"",1)</f>
        <v>1</v>
      </c>
      <c r="BI377" s="286" t="s">
        <v>1018</v>
      </c>
      <c r="BJ377" s="442" t="s">
        <v>1019</v>
      </c>
    </row>
    <row r="378" spans="1:63" s="24" customFormat="1" ht="20.100000000000001" customHeight="1">
      <c r="A378" s="147">
        <v>372</v>
      </c>
      <c r="B378" s="150">
        <f t="shared" si="60"/>
        <v>13</v>
      </c>
      <c r="C378" s="99" t="s">
        <v>86</v>
      </c>
      <c r="D378" s="210" t="s">
        <v>337</v>
      </c>
      <c r="E378" s="113" t="s">
        <v>26</v>
      </c>
      <c r="F378" s="113" t="s">
        <v>814</v>
      </c>
      <c r="G378" s="113" t="s">
        <v>483</v>
      </c>
      <c r="H378" s="124">
        <v>19166</v>
      </c>
      <c r="I378" s="204">
        <v>1986</v>
      </c>
      <c r="J378" s="124">
        <v>9</v>
      </c>
      <c r="K378" s="124">
        <f t="shared" si="53"/>
        <v>413</v>
      </c>
      <c r="L378" s="124">
        <v>66</v>
      </c>
      <c r="M378" s="124">
        <v>62</v>
      </c>
      <c r="N378" s="124">
        <v>167</v>
      </c>
      <c r="O378" s="124">
        <v>77</v>
      </c>
      <c r="P378" s="124">
        <v>41</v>
      </c>
      <c r="Q378" s="203">
        <v>576</v>
      </c>
      <c r="R378" s="203">
        <v>576</v>
      </c>
      <c r="S378" s="203"/>
      <c r="T378" s="203"/>
      <c r="U378" s="121">
        <f t="shared" si="63"/>
        <v>576</v>
      </c>
      <c r="V378" s="124"/>
      <c r="W378" s="124">
        <v>338</v>
      </c>
      <c r="X378" s="124">
        <v>238</v>
      </c>
      <c r="Y378" s="124"/>
      <c r="Z378" s="124"/>
      <c r="AA378" s="124"/>
      <c r="AB378" s="124"/>
      <c r="AC378" s="124"/>
      <c r="AD378" s="124"/>
      <c r="AE378" s="252">
        <v>1.4370000000000001</v>
      </c>
      <c r="AF378" s="103">
        <v>2.9554</v>
      </c>
      <c r="AG378" s="104">
        <v>411</v>
      </c>
      <c r="AH378" s="368">
        <v>402</v>
      </c>
      <c r="AI378" s="113" t="s">
        <v>332</v>
      </c>
      <c r="AJ378" s="116">
        <v>2016</v>
      </c>
      <c r="AK378" s="116">
        <v>2022</v>
      </c>
      <c r="AL378" s="106">
        <v>44189</v>
      </c>
      <c r="AM378" s="106">
        <v>41274</v>
      </c>
      <c r="AN378" s="108">
        <v>42257</v>
      </c>
      <c r="AO378" s="108">
        <v>42257</v>
      </c>
      <c r="AP378" s="205">
        <v>42824</v>
      </c>
      <c r="AQ378" s="205">
        <v>42396</v>
      </c>
      <c r="AR378" s="205"/>
      <c r="AS378" s="205">
        <v>42031</v>
      </c>
      <c r="AT378" s="205">
        <v>42863</v>
      </c>
      <c r="AU378" s="205"/>
      <c r="AV378" s="205"/>
      <c r="AW378" s="205"/>
      <c r="AX378" s="205"/>
      <c r="AY378" s="205"/>
      <c r="AZ378" s="205"/>
      <c r="BA378" s="457" t="s">
        <v>1522</v>
      </c>
      <c r="BB378" s="204"/>
      <c r="BC378" s="204"/>
      <c r="BD378" s="274" t="str">
        <f t="shared" si="62"/>
        <v>0년 6월</v>
      </c>
      <c r="BE378" s="206">
        <v>44688</v>
      </c>
      <c r="BF378" s="207" t="str">
        <f>IF(ISNUMBER(#REF!),IF(#REF!&lt;#REF!,1,""),"")</f>
        <v/>
      </c>
      <c r="BG378" s="207">
        <f>IF(ISNUMBER(#REF!),"",1)</f>
        <v>1</v>
      </c>
      <c r="BH378" s="207"/>
      <c r="BI378" s="286" t="s">
        <v>1033</v>
      </c>
      <c r="BJ378" s="442" t="s">
        <v>1034</v>
      </c>
    </row>
    <row r="379" spans="1:63" s="24" customFormat="1" ht="20.100000000000001" customHeight="1">
      <c r="A379" s="147">
        <v>373</v>
      </c>
      <c r="B379" s="150">
        <f t="shared" si="60"/>
        <v>14</v>
      </c>
      <c r="C379" s="99" t="s">
        <v>86</v>
      </c>
      <c r="D379" s="261" t="s">
        <v>615</v>
      </c>
      <c r="E379" s="113" t="s">
        <v>26</v>
      </c>
      <c r="F379" s="113" t="s">
        <v>816</v>
      </c>
      <c r="G379" s="113" t="s">
        <v>817</v>
      </c>
      <c r="H379" s="124">
        <v>60046</v>
      </c>
      <c r="I379" s="204" t="s">
        <v>265</v>
      </c>
      <c r="J379" s="124">
        <v>43</v>
      </c>
      <c r="K379" s="124">
        <f t="shared" si="53"/>
        <v>1260</v>
      </c>
      <c r="L379" s="124">
        <v>232</v>
      </c>
      <c r="M379" s="124">
        <v>486</v>
      </c>
      <c r="N379" s="124">
        <v>542</v>
      </c>
      <c r="O379" s="124"/>
      <c r="P379" s="124"/>
      <c r="Q379" s="203">
        <f t="shared" ref="Q379:Q387" si="64">SUM(R379:T379)</f>
        <v>1843</v>
      </c>
      <c r="R379" s="203">
        <v>1103</v>
      </c>
      <c r="S379" s="203">
        <v>695</v>
      </c>
      <c r="T379" s="203">
        <v>45</v>
      </c>
      <c r="U379" s="121">
        <f t="shared" si="63"/>
        <v>1798</v>
      </c>
      <c r="V379" s="124"/>
      <c r="W379" s="124">
        <v>1603</v>
      </c>
      <c r="X379" s="124">
        <v>195</v>
      </c>
      <c r="Y379" s="124"/>
      <c r="Z379" s="124"/>
      <c r="AA379" s="124">
        <f>SUM(AB379:AD379)</f>
        <v>45</v>
      </c>
      <c r="AB379" s="124"/>
      <c r="AC379" s="124">
        <v>45</v>
      </c>
      <c r="AD379" s="124"/>
      <c r="AE379" s="252">
        <v>1.29</v>
      </c>
      <c r="AF379" s="103">
        <v>2.9</v>
      </c>
      <c r="AG379" s="105">
        <v>1299</v>
      </c>
      <c r="AH379" s="370">
        <v>1124</v>
      </c>
      <c r="AI379" s="204" t="s">
        <v>332</v>
      </c>
      <c r="AJ379" s="116">
        <v>2010</v>
      </c>
      <c r="AK379" s="116"/>
      <c r="AL379" s="106">
        <v>44189</v>
      </c>
      <c r="AM379" s="106"/>
      <c r="AN379" s="108"/>
      <c r="AO379" s="108">
        <v>39744</v>
      </c>
      <c r="AP379" s="205">
        <v>43321</v>
      </c>
      <c r="AQ379" s="205">
        <v>37985</v>
      </c>
      <c r="AR379" s="205">
        <v>37771</v>
      </c>
      <c r="AS379" s="205">
        <v>37785</v>
      </c>
      <c r="AT379" s="205">
        <v>39876</v>
      </c>
      <c r="AU379" s="205">
        <v>40438</v>
      </c>
      <c r="AV379" s="205">
        <v>41018</v>
      </c>
      <c r="AW379" s="205"/>
      <c r="AX379" s="205"/>
      <c r="AY379" s="205"/>
      <c r="AZ379" s="205"/>
      <c r="BA379" s="212" t="s">
        <v>1035</v>
      </c>
      <c r="BB379" s="204"/>
      <c r="BC379" s="204"/>
      <c r="BD379" s="274" t="str">
        <f t="shared" si="62"/>
        <v>0년 6월</v>
      </c>
      <c r="BE379" s="206" t="s">
        <v>794</v>
      </c>
      <c r="BF379" s="207" t="str">
        <f>IF(ISNUMBER(#REF!),IF(#REF!&lt;#REF!,1,""),"")</f>
        <v/>
      </c>
      <c r="BG379" s="207" t="str">
        <f>IF(ISNUMBER(#REF!),IF(#REF!&gt;#REF!,1,""),"")</f>
        <v/>
      </c>
      <c r="BH379" s="207">
        <f>IF(ISNUMBER(#REF!),"",1)</f>
        <v>1</v>
      </c>
      <c r="BI379" s="286" t="s">
        <v>1036</v>
      </c>
      <c r="BJ379" s="442" t="s">
        <v>1019</v>
      </c>
    </row>
    <row r="380" spans="1:63" s="24" customFormat="1" ht="20.100000000000001" customHeight="1">
      <c r="A380" s="147">
        <v>374</v>
      </c>
      <c r="B380" s="150">
        <f t="shared" si="60"/>
        <v>15</v>
      </c>
      <c r="C380" s="99" t="s">
        <v>86</v>
      </c>
      <c r="D380" s="211" t="s">
        <v>338</v>
      </c>
      <c r="E380" s="113" t="s">
        <v>26</v>
      </c>
      <c r="F380" s="113" t="s">
        <v>815</v>
      </c>
      <c r="G380" s="113" t="s">
        <v>504</v>
      </c>
      <c r="H380" s="124">
        <v>39162</v>
      </c>
      <c r="I380" s="204" t="s">
        <v>185</v>
      </c>
      <c r="J380" s="124">
        <v>11</v>
      </c>
      <c r="K380" s="124">
        <f t="shared" si="53"/>
        <v>1005</v>
      </c>
      <c r="L380" s="124">
        <v>408</v>
      </c>
      <c r="M380" s="124">
        <v>597</v>
      </c>
      <c r="N380" s="124"/>
      <c r="O380" s="124"/>
      <c r="P380" s="124"/>
      <c r="Q380" s="203">
        <f t="shared" si="64"/>
        <v>1108</v>
      </c>
      <c r="R380" s="203">
        <v>820</v>
      </c>
      <c r="S380" s="203">
        <v>247</v>
      </c>
      <c r="T380" s="203">
        <v>41</v>
      </c>
      <c r="U380" s="121">
        <f t="shared" si="63"/>
        <v>1067</v>
      </c>
      <c r="V380" s="124"/>
      <c r="W380" s="124">
        <v>794</v>
      </c>
      <c r="X380" s="124">
        <v>273</v>
      </c>
      <c r="Y380" s="124"/>
      <c r="Z380" s="124"/>
      <c r="AA380" s="124">
        <f>SUM(AB380:AD380)</f>
        <v>41</v>
      </c>
      <c r="AB380" s="124"/>
      <c r="AC380" s="124">
        <v>41</v>
      </c>
      <c r="AD380" s="124"/>
      <c r="AE380" s="252">
        <v>1.88</v>
      </c>
      <c r="AF380" s="103">
        <v>2.76</v>
      </c>
      <c r="AG380" s="105">
        <v>1017</v>
      </c>
      <c r="AH380" s="105">
        <v>819</v>
      </c>
      <c r="AI380" s="204" t="s">
        <v>332</v>
      </c>
      <c r="AJ380" s="116">
        <v>2010</v>
      </c>
      <c r="AK380" s="116">
        <v>2022</v>
      </c>
      <c r="AL380" s="106">
        <v>44189</v>
      </c>
      <c r="AM380" s="106">
        <v>41274</v>
      </c>
      <c r="AN380" s="106">
        <v>40556</v>
      </c>
      <c r="AO380" s="108">
        <v>40563</v>
      </c>
      <c r="AP380" s="205">
        <v>42579</v>
      </c>
      <c r="AQ380" s="205">
        <v>40718</v>
      </c>
      <c r="AR380" s="205">
        <v>37771</v>
      </c>
      <c r="AS380" s="205">
        <v>37791</v>
      </c>
      <c r="AT380" s="205">
        <v>40906</v>
      </c>
      <c r="AU380" s="205">
        <v>42726</v>
      </c>
      <c r="AV380" s="205">
        <v>43003</v>
      </c>
      <c r="AW380" s="205">
        <v>43704</v>
      </c>
      <c r="AX380" s="205">
        <v>43705</v>
      </c>
      <c r="AY380" s="205"/>
      <c r="AZ380" s="205"/>
      <c r="BA380" s="212" t="s">
        <v>985</v>
      </c>
      <c r="BB380" s="204"/>
      <c r="BC380" s="204"/>
      <c r="BD380" s="274" t="str">
        <f t="shared" si="62"/>
        <v>0년 6월</v>
      </c>
      <c r="BE380" s="206" t="str">
        <f>IF(AN380&lt;DATE(2012,2,1),"제외",AT380+(365*3))</f>
        <v>제외</v>
      </c>
      <c r="BF380" s="207" t="str">
        <f>IF(ISNUMBER(#REF!),IF(#REF!&lt;#REF!,1,""),"")</f>
        <v/>
      </c>
      <c r="BG380" s="207" t="str">
        <f>IF(ISNUMBER(#REF!),IF(#REF!&gt;#REF!,1,""),"")</f>
        <v/>
      </c>
      <c r="BH380" s="207">
        <f>IF(ISNUMBER(#REF!),"",1)</f>
        <v>1</v>
      </c>
      <c r="BI380" s="286" t="s">
        <v>1037</v>
      </c>
      <c r="BJ380" s="442" t="s">
        <v>1019</v>
      </c>
    </row>
    <row r="381" spans="1:63" s="24" customFormat="1" ht="20.100000000000001" customHeight="1">
      <c r="A381" s="147">
        <v>375</v>
      </c>
      <c r="B381" s="150">
        <f t="shared" si="60"/>
        <v>16</v>
      </c>
      <c r="C381" s="99" t="s">
        <v>86</v>
      </c>
      <c r="D381" s="113" t="s">
        <v>339</v>
      </c>
      <c r="E381" s="113" t="s">
        <v>26</v>
      </c>
      <c r="F381" s="113" t="s">
        <v>525</v>
      </c>
      <c r="G381" s="113" t="s">
        <v>524</v>
      </c>
      <c r="H381" s="124">
        <v>61301</v>
      </c>
      <c r="I381" s="204" t="s">
        <v>281</v>
      </c>
      <c r="J381" s="124">
        <v>222</v>
      </c>
      <c r="K381" s="124">
        <f t="shared" si="53"/>
        <v>1470</v>
      </c>
      <c r="L381" s="124">
        <v>290</v>
      </c>
      <c r="M381" s="124">
        <v>266</v>
      </c>
      <c r="N381" s="124">
        <v>557</v>
      </c>
      <c r="O381" s="124">
        <v>340</v>
      </c>
      <c r="P381" s="124">
        <v>17</v>
      </c>
      <c r="Q381" s="203">
        <f t="shared" si="64"/>
        <v>1008</v>
      </c>
      <c r="R381" s="203">
        <v>762</v>
      </c>
      <c r="S381" s="203">
        <v>213</v>
      </c>
      <c r="T381" s="203">
        <v>33</v>
      </c>
      <c r="U381" s="121">
        <f t="shared" si="63"/>
        <v>975</v>
      </c>
      <c r="V381" s="124"/>
      <c r="W381" s="124">
        <v>209</v>
      </c>
      <c r="X381" s="124">
        <v>498</v>
      </c>
      <c r="Y381" s="124">
        <v>268</v>
      </c>
      <c r="Z381" s="124"/>
      <c r="AA381" s="124">
        <f>SUM(AB381:AD381)</f>
        <v>33</v>
      </c>
      <c r="AB381" s="124"/>
      <c r="AC381" s="124">
        <v>33</v>
      </c>
      <c r="AD381" s="124"/>
      <c r="AE381" s="252">
        <v>1.2</v>
      </c>
      <c r="AF381" s="103">
        <v>2.4500000000000002</v>
      </c>
      <c r="AG381" s="105">
        <v>789</v>
      </c>
      <c r="AH381" s="105">
        <v>681</v>
      </c>
      <c r="AI381" s="204" t="s">
        <v>332</v>
      </c>
      <c r="AJ381" s="116">
        <v>2003</v>
      </c>
      <c r="AK381" s="116">
        <v>2015</v>
      </c>
      <c r="AL381" s="106" t="s">
        <v>791</v>
      </c>
      <c r="AM381" s="106"/>
      <c r="AN381" s="106"/>
      <c r="AO381" s="108">
        <v>38961</v>
      </c>
      <c r="AP381" s="205">
        <v>42558</v>
      </c>
      <c r="AQ381" s="205"/>
      <c r="AR381" s="205">
        <v>37741</v>
      </c>
      <c r="AS381" s="205">
        <v>37741</v>
      </c>
      <c r="AT381" s="205">
        <v>37797</v>
      </c>
      <c r="AU381" s="205">
        <v>39163</v>
      </c>
      <c r="AV381" s="205">
        <v>39447</v>
      </c>
      <c r="AW381" s="205">
        <v>41114</v>
      </c>
      <c r="AX381" s="205">
        <v>41408</v>
      </c>
      <c r="AY381" s="205">
        <v>42916</v>
      </c>
      <c r="AZ381" s="205">
        <v>43040</v>
      </c>
      <c r="BA381" s="212" t="s">
        <v>1038</v>
      </c>
      <c r="BB381" s="204"/>
      <c r="BC381" s="204"/>
      <c r="BD381" s="274" t="str">
        <f t="shared" si="62"/>
        <v>3년 7월</v>
      </c>
      <c r="BE381" s="206" t="s">
        <v>794</v>
      </c>
      <c r="BF381" s="207" t="str">
        <f>IF(ISNUMBER(#REF!),IF(#REF!&lt;#REF!,1,""),"")</f>
        <v/>
      </c>
      <c r="BG381" s="207" t="str">
        <f>IF(ISNUMBER(#REF!),IF(#REF!&gt;#REF!,1,""),"")</f>
        <v/>
      </c>
      <c r="BH381" s="207">
        <f>IF(ISNUMBER(#REF!),"",1)</f>
        <v>1</v>
      </c>
      <c r="BI381" s="286" t="s">
        <v>1036</v>
      </c>
      <c r="BJ381" s="442"/>
    </row>
    <row r="382" spans="1:63" s="22" customFormat="1" ht="20.100000000000001" customHeight="1">
      <c r="A382" s="147">
        <v>376</v>
      </c>
      <c r="B382" s="150">
        <f t="shared" si="60"/>
        <v>17</v>
      </c>
      <c r="C382" s="99" t="s">
        <v>86</v>
      </c>
      <c r="D382" s="113" t="s">
        <v>339</v>
      </c>
      <c r="E382" s="113" t="s">
        <v>26</v>
      </c>
      <c r="F382" s="212" t="s">
        <v>279</v>
      </c>
      <c r="G382" s="113" t="s">
        <v>523</v>
      </c>
      <c r="H382" s="124">
        <v>28211</v>
      </c>
      <c r="I382" s="204" t="s">
        <v>280</v>
      </c>
      <c r="J382" s="124">
        <v>118</v>
      </c>
      <c r="K382" s="124">
        <f t="shared" si="53"/>
        <v>212</v>
      </c>
      <c r="L382" s="124">
        <v>40</v>
      </c>
      <c r="M382" s="124">
        <v>34</v>
      </c>
      <c r="N382" s="124">
        <v>80</v>
      </c>
      <c r="O382" s="124">
        <v>53</v>
      </c>
      <c r="P382" s="124">
        <v>5</v>
      </c>
      <c r="Q382" s="203">
        <f t="shared" si="64"/>
        <v>457</v>
      </c>
      <c r="R382" s="203">
        <v>178</v>
      </c>
      <c r="S382" s="203">
        <v>258</v>
      </c>
      <c r="T382" s="203">
        <v>21</v>
      </c>
      <c r="U382" s="121">
        <f t="shared" si="63"/>
        <v>436</v>
      </c>
      <c r="V382" s="124"/>
      <c r="W382" s="124">
        <v>81</v>
      </c>
      <c r="X382" s="124">
        <v>251</v>
      </c>
      <c r="Y382" s="124">
        <v>104</v>
      </c>
      <c r="Z382" s="124"/>
      <c r="AA382" s="213">
        <f>SUM(AB382:AD382)</f>
        <v>21</v>
      </c>
      <c r="AB382" s="124"/>
      <c r="AC382" s="124">
        <v>21</v>
      </c>
      <c r="AD382" s="124"/>
      <c r="AE382" s="252">
        <v>2.95</v>
      </c>
      <c r="AF382" s="103">
        <v>2.4900000000000002</v>
      </c>
      <c r="AG382" s="105">
        <v>199</v>
      </c>
      <c r="AH382" s="105">
        <v>178</v>
      </c>
      <c r="AI382" s="204" t="s">
        <v>332</v>
      </c>
      <c r="AJ382" s="116">
        <v>2003</v>
      </c>
      <c r="AK382" s="116">
        <v>2014</v>
      </c>
      <c r="AL382" s="106" t="s">
        <v>791</v>
      </c>
      <c r="AM382" s="106"/>
      <c r="AN382" s="106"/>
      <c r="AO382" s="108">
        <v>39016</v>
      </c>
      <c r="AP382" s="205"/>
      <c r="AQ382" s="205">
        <v>37950</v>
      </c>
      <c r="AR382" s="205">
        <v>39029</v>
      </c>
      <c r="AS382" s="205">
        <v>39029</v>
      </c>
      <c r="AT382" s="205">
        <v>37959</v>
      </c>
      <c r="AU382" s="205">
        <v>39286</v>
      </c>
      <c r="AV382" s="205">
        <v>39450</v>
      </c>
      <c r="AW382" s="205">
        <v>41037</v>
      </c>
      <c r="AX382" s="205">
        <v>41204</v>
      </c>
      <c r="AY382" s="205">
        <v>42712</v>
      </c>
      <c r="AZ382" s="205">
        <v>42950</v>
      </c>
      <c r="BA382" s="212" t="s">
        <v>1038</v>
      </c>
      <c r="BB382" s="204"/>
      <c r="BC382" s="204"/>
      <c r="BD382" s="274" t="str">
        <f t="shared" si="62"/>
        <v>3년 10월</v>
      </c>
      <c r="BE382" s="206" t="s">
        <v>794</v>
      </c>
      <c r="BF382" s="207" t="str">
        <f>IF(ISNUMBER(#REF!),IF(#REF!&lt;#REF!,1,""),"")</f>
        <v/>
      </c>
      <c r="BG382" s="207" t="str">
        <f>IF(ISNUMBER(#REF!),IF(#REF!&gt;#REF!,1,""),"")</f>
        <v/>
      </c>
      <c r="BH382" s="207">
        <f>IF(ISNUMBER(#REF!),"",1)</f>
        <v>1</v>
      </c>
      <c r="BI382" s="286" t="s">
        <v>1037</v>
      </c>
      <c r="BJ382" s="442"/>
      <c r="BK382" s="24"/>
    </row>
    <row r="383" spans="1:63" s="24" customFormat="1" ht="20.100000000000001" customHeight="1">
      <c r="A383" s="147">
        <v>377</v>
      </c>
      <c r="B383" s="150">
        <f t="shared" si="60"/>
        <v>18</v>
      </c>
      <c r="C383" s="99" t="s">
        <v>86</v>
      </c>
      <c r="D383" s="113" t="s">
        <v>339</v>
      </c>
      <c r="E383" s="113" t="s">
        <v>26</v>
      </c>
      <c r="F383" s="113" t="s">
        <v>818</v>
      </c>
      <c r="G383" s="113" t="s">
        <v>549</v>
      </c>
      <c r="H383" s="124">
        <v>23290</v>
      </c>
      <c r="I383" s="204">
        <v>1979</v>
      </c>
      <c r="J383" s="124">
        <v>9</v>
      </c>
      <c r="K383" s="124">
        <f t="shared" si="53"/>
        <v>177</v>
      </c>
      <c r="L383" s="124">
        <v>22</v>
      </c>
      <c r="M383" s="124">
        <v>24</v>
      </c>
      <c r="N383" s="124">
        <v>75</v>
      </c>
      <c r="O383" s="124">
        <v>41</v>
      </c>
      <c r="P383" s="124">
        <v>15</v>
      </c>
      <c r="Q383" s="203">
        <f t="shared" si="64"/>
        <v>317</v>
      </c>
      <c r="R383" s="203">
        <v>176</v>
      </c>
      <c r="S383" s="203">
        <v>107</v>
      </c>
      <c r="T383" s="203">
        <v>34</v>
      </c>
      <c r="U383" s="121">
        <f t="shared" si="63"/>
        <v>283</v>
      </c>
      <c r="V383" s="124"/>
      <c r="W383" s="124"/>
      <c r="X383" s="124">
        <v>283</v>
      </c>
      <c r="Y383" s="124"/>
      <c r="Z383" s="124"/>
      <c r="AA383" s="124">
        <f>SUM(AB383:AD383)</f>
        <v>34</v>
      </c>
      <c r="AB383" s="124"/>
      <c r="AC383" s="124">
        <v>34</v>
      </c>
      <c r="AD383" s="124"/>
      <c r="AE383" s="252">
        <v>0.96</v>
      </c>
      <c r="AF383" s="103">
        <v>2.12</v>
      </c>
      <c r="AG383" s="105">
        <v>162</v>
      </c>
      <c r="AH383" s="105">
        <v>162</v>
      </c>
      <c r="AI383" s="204" t="s">
        <v>332</v>
      </c>
      <c r="AJ383" s="116">
        <v>2000</v>
      </c>
      <c r="AK383" s="116">
        <v>2013</v>
      </c>
      <c r="AL383" s="111" t="s">
        <v>605</v>
      </c>
      <c r="AM383" s="111"/>
      <c r="AN383" s="111"/>
      <c r="AO383" s="108">
        <v>39265</v>
      </c>
      <c r="AP383" s="205"/>
      <c r="AQ383" s="205"/>
      <c r="AR383" s="205"/>
      <c r="AS383" s="205">
        <v>36479</v>
      </c>
      <c r="AT383" s="205">
        <v>36602</v>
      </c>
      <c r="AU383" s="205">
        <v>40120</v>
      </c>
      <c r="AV383" s="205">
        <v>40267</v>
      </c>
      <c r="AW383" s="205">
        <v>40676</v>
      </c>
      <c r="AX383" s="205">
        <v>41410</v>
      </c>
      <c r="AY383" s="205">
        <v>41638</v>
      </c>
      <c r="AZ383" s="205">
        <v>41683</v>
      </c>
      <c r="BA383" s="212" t="s">
        <v>1038</v>
      </c>
      <c r="BB383" s="204"/>
      <c r="BC383" s="204"/>
      <c r="BD383" s="274" t="str">
        <f t="shared" si="62"/>
        <v>7년 4월</v>
      </c>
      <c r="BE383" s="206" t="s">
        <v>794</v>
      </c>
      <c r="BF383" s="207" t="str">
        <f>IF(ISNUMBER(#REF!),IF(#REF!&lt;#REF!,1,""),"")</f>
        <v/>
      </c>
      <c r="BG383" s="207" t="str">
        <f>IF(ISNUMBER(#REF!),IF(#REF!&gt;#REF!,1,""),"")</f>
        <v/>
      </c>
      <c r="BH383" s="207">
        <f>IF(ISNUMBER(#REF!),"",1)</f>
        <v>1</v>
      </c>
      <c r="BI383" s="286" t="s">
        <v>1037</v>
      </c>
      <c r="BJ383" s="442"/>
    </row>
    <row r="384" spans="1:63" s="24" customFormat="1" ht="20.100000000000001" customHeight="1">
      <c r="A384" s="147">
        <v>378</v>
      </c>
      <c r="B384" s="148">
        <v>1</v>
      </c>
      <c r="C384" s="99" t="s">
        <v>131</v>
      </c>
      <c r="D384" s="210" t="s">
        <v>337</v>
      </c>
      <c r="E384" s="113" t="s">
        <v>27</v>
      </c>
      <c r="F384" s="113" t="s">
        <v>869</v>
      </c>
      <c r="G384" s="113" t="s">
        <v>870</v>
      </c>
      <c r="H384" s="124">
        <v>47972.5</v>
      </c>
      <c r="I384" s="204" t="s">
        <v>871</v>
      </c>
      <c r="J384" s="124"/>
      <c r="K384" s="124">
        <v>912</v>
      </c>
      <c r="L384" s="121"/>
      <c r="M384" s="121"/>
      <c r="N384" s="121"/>
      <c r="O384" s="121"/>
      <c r="P384" s="121"/>
      <c r="Q384" s="203">
        <f t="shared" si="64"/>
        <v>1070</v>
      </c>
      <c r="R384" s="203">
        <v>1015</v>
      </c>
      <c r="S384" s="203"/>
      <c r="T384" s="203">
        <v>55</v>
      </c>
      <c r="U384" s="121">
        <v>1015</v>
      </c>
      <c r="V384" s="121"/>
      <c r="W384" s="121"/>
      <c r="X384" s="121"/>
      <c r="Y384" s="121"/>
      <c r="Z384" s="121"/>
      <c r="AA384" s="124">
        <v>55</v>
      </c>
      <c r="AB384" s="121">
        <v>55</v>
      </c>
      <c r="AC384" s="121"/>
      <c r="AD384" s="121"/>
      <c r="AE384" s="103" t="s">
        <v>34</v>
      </c>
      <c r="AF384" s="103">
        <v>2.5</v>
      </c>
      <c r="AG384" s="105">
        <v>497</v>
      </c>
      <c r="AH384" s="105">
        <v>497</v>
      </c>
      <c r="AI384" s="204" t="s">
        <v>332</v>
      </c>
      <c r="AJ384" s="371">
        <v>2018</v>
      </c>
      <c r="AK384" s="371">
        <v>2028</v>
      </c>
      <c r="AL384" s="106" t="s">
        <v>500</v>
      </c>
      <c r="AM384" s="106"/>
      <c r="AN384" s="106">
        <v>42978</v>
      </c>
      <c r="AO384" s="372">
        <v>43392</v>
      </c>
      <c r="AP384" s="365">
        <v>44090</v>
      </c>
      <c r="AQ384" s="205">
        <v>43595</v>
      </c>
      <c r="AR384" s="205"/>
      <c r="AS384" s="205"/>
      <c r="AT384" s="205">
        <v>44120</v>
      </c>
      <c r="AU384" s="205"/>
      <c r="AV384" s="205"/>
      <c r="AW384" s="205"/>
      <c r="AX384" s="205"/>
      <c r="AY384" s="205"/>
      <c r="AZ384" s="205"/>
      <c r="BA384" s="212" t="s">
        <v>1200</v>
      </c>
      <c r="BB384" s="204"/>
      <c r="BC384" s="204"/>
      <c r="BD384" s="274" t="str">
        <f t="shared" si="62"/>
        <v>0년 8월</v>
      </c>
      <c r="BE384" s="206">
        <f>AQ384+(365*2)</f>
        <v>44325</v>
      </c>
      <c r="BF384" s="207" t="str">
        <f>IF(ISNUMBER(#REF!),IF(#REF!&lt;#REF!,1,""),"")</f>
        <v/>
      </c>
      <c r="BG384" s="207" t="str">
        <f>IF(ISNUMBER(#REF!),IF(#REF!&gt;#REF!,1,""),"")</f>
        <v/>
      </c>
      <c r="BH384" s="207">
        <f>IF(ISNUMBER(#REF!),"",1)</f>
        <v>1</v>
      </c>
      <c r="BI384" s="146" t="s">
        <v>1518</v>
      </c>
      <c r="BJ384" s="442"/>
    </row>
    <row r="385" spans="1:63" s="24" customFormat="1" ht="20.100000000000001" customHeight="1">
      <c r="A385" s="147">
        <v>379</v>
      </c>
      <c r="B385" s="150">
        <f t="shared" ref="B385:B394" si="65">B384+1</f>
        <v>2</v>
      </c>
      <c r="C385" s="99" t="s">
        <v>131</v>
      </c>
      <c r="D385" s="215" t="s">
        <v>615</v>
      </c>
      <c r="E385" s="113" t="s">
        <v>27</v>
      </c>
      <c r="F385" s="113" t="s">
        <v>872</v>
      </c>
      <c r="G385" s="113" t="s">
        <v>181</v>
      </c>
      <c r="H385" s="124">
        <v>34495</v>
      </c>
      <c r="I385" s="204" t="s">
        <v>182</v>
      </c>
      <c r="J385" s="124">
        <v>127</v>
      </c>
      <c r="K385" s="124">
        <f t="shared" ref="K385:K429" si="66">SUM(L385:P385)</f>
        <v>460</v>
      </c>
      <c r="L385" s="121">
        <v>386</v>
      </c>
      <c r="M385" s="121">
        <v>14</v>
      </c>
      <c r="N385" s="121">
        <v>9</v>
      </c>
      <c r="O385" s="121">
        <v>51</v>
      </c>
      <c r="P385" s="121"/>
      <c r="Q385" s="203">
        <f t="shared" si="64"/>
        <v>902</v>
      </c>
      <c r="R385" s="192">
        <v>299</v>
      </c>
      <c r="S385" s="192">
        <v>519</v>
      </c>
      <c r="T385" s="192">
        <v>84</v>
      </c>
      <c r="U385" s="161">
        <v>818</v>
      </c>
      <c r="V385" s="121"/>
      <c r="W385" s="161" t="s">
        <v>1513</v>
      </c>
      <c r="X385" s="161">
        <v>716</v>
      </c>
      <c r="Y385" s="161">
        <v>102</v>
      </c>
      <c r="Z385" s="121"/>
      <c r="AA385" s="154">
        <v>84</v>
      </c>
      <c r="AB385" s="161">
        <v>47</v>
      </c>
      <c r="AC385" s="161">
        <v>37</v>
      </c>
      <c r="AD385" s="121"/>
      <c r="AE385" s="103" t="s">
        <v>34</v>
      </c>
      <c r="AF385" s="103">
        <v>3</v>
      </c>
      <c r="AG385" s="104">
        <v>242</v>
      </c>
      <c r="AH385" s="104">
        <v>225</v>
      </c>
      <c r="AI385" s="204" t="s">
        <v>332</v>
      </c>
      <c r="AJ385" s="371">
        <v>2015</v>
      </c>
      <c r="AK385" s="371">
        <v>2022</v>
      </c>
      <c r="AL385" s="106">
        <v>39510</v>
      </c>
      <c r="AM385" s="106">
        <v>39813</v>
      </c>
      <c r="AN385" s="106">
        <v>39993</v>
      </c>
      <c r="AO385" s="108">
        <v>40280</v>
      </c>
      <c r="AP385" s="365">
        <v>42713</v>
      </c>
      <c r="AQ385" s="205">
        <v>39616</v>
      </c>
      <c r="AR385" s="205"/>
      <c r="AS385" s="205"/>
      <c r="AT385" s="205">
        <v>40843</v>
      </c>
      <c r="AU385" s="365">
        <v>43461</v>
      </c>
      <c r="AV385" s="218">
        <v>44343</v>
      </c>
      <c r="AW385" s="205"/>
      <c r="AX385" s="205"/>
      <c r="AY385" s="205"/>
      <c r="AZ385" s="205"/>
      <c r="BA385" s="188" t="s">
        <v>1521</v>
      </c>
      <c r="BB385" s="204"/>
      <c r="BC385" s="204"/>
      <c r="BD385" s="274" t="s">
        <v>1386</v>
      </c>
      <c r="BE385" s="206" t="s">
        <v>794</v>
      </c>
      <c r="BF385" s="207" t="str">
        <f>IF(ISNUMBER(#REF!),IF(#REF!&lt;#REF!,1,""),"")</f>
        <v/>
      </c>
      <c r="BG385" s="207" t="str">
        <f>IF(ISNUMBER(#REF!),IF(#REF!&gt;#REF!,1,""),"")</f>
        <v/>
      </c>
      <c r="BH385" s="207">
        <f>IF(ISNUMBER(#REF!),"",1)</f>
        <v>1</v>
      </c>
      <c r="BI385" s="390" t="s">
        <v>1520</v>
      </c>
      <c r="BJ385" s="442"/>
    </row>
    <row r="386" spans="1:63" s="24" customFormat="1" ht="20.100000000000001" customHeight="1">
      <c r="A386" s="147">
        <v>380</v>
      </c>
      <c r="B386" s="150">
        <f t="shared" si="65"/>
        <v>3</v>
      </c>
      <c r="C386" s="99" t="s">
        <v>131</v>
      </c>
      <c r="D386" s="261" t="s">
        <v>615</v>
      </c>
      <c r="E386" s="113" t="s">
        <v>27</v>
      </c>
      <c r="F386" s="113" t="s">
        <v>247</v>
      </c>
      <c r="G386" s="113" t="s">
        <v>248</v>
      </c>
      <c r="H386" s="124">
        <v>37022</v>
      </c>
      <c r="I386" s="204" t="s">
        <v>87</v>
      </c>
      <c r="J386" s="124">
        <v>100</v>
      </c>
      <c r="K386" s="124">
        <f t="shared" si="66"/>
        <v>209</v>
      </c>
      <c r="L386" s="121">
        <v>176</v>
      </c>
      <c r="M386" s="121">
        <v>6</v>
      </c>
      <c r="N386" s="121">
        <v>4</v>
      </c>
      <c r="O386" s="121">
        <v>23</v>
      </c>
      <c r="P386" s="121"/>
      <c r="Q386" s="203">
        <f t="shared" si="64"/>
        <v>769</v>
      </c>
      <c r="R386" s="192">
        <v>136</v>
      </c>
      <c r="S386" s="192">
        <v>591</v>
      </c>
      <c r="T386" s="203">
        <v>42</v>
      </c>
      <c r="U386" s="121">
        <f t="shared" ref="U386:U393" si="67">SUM(V386:Z386)</f>
        <v>727</v>
      </c>
      <c r="V386" s="124"/>
      <c r="W386" s="124">
        <v>484</v>
      </c>
      <c r="X386" s="124">
        <v>215</v>
      </c>
      <c r="Y386" s="124">
        <v>28</v>
      </c>
      <c r="Z386" s="124"/>
      <c r="AA386" s="124">
        <f t="shared" ref="AA386:AA392" si="68">SUM(AB386:AD386)</f>
        <v>42</v>
      </c>
      <c r="AB386" s="124">
        <v>42</v>
      </c>
      <c r="AC386" s="124"/>
      <c r="AD386" s="124"/>
      <c r="AE386" s="103" t="s">
        <v>34</v>
      </c>
      <c r="AF386" s="103">
        <v>2.5</v>
      </c>
      <c r="AG386" s="105">
        <v>176</v>
      </c>
      <c r="AH386" s="105">
        <v>135</v>
      </c>
      <c r="AI386" s="204" t="s">
        <v>332</v>
      </c>
      <c r="AJ386" s="371">
        <v>2014</v>
      </c>
      <c r="AK386" s="371">
        <v>2023</v>
      </c>
      <c r="AL386" s="106">
        <v>39510</v>
      </c>
      <c r="AM386" s="106"/>
      <c r="AN386" s="108"/>
      <c r="AO386" s="108">
        <v>40168</v>
      </c>
      <c r="AP386" s="205">
        <v>43458</v>
      </c>
      <c r="AQ386" s="205">
        <v>39587</v>
      </c>
      <c r="AR386" s="205"/>
      <c r="AS386" s="205"/>
      <c r="AT386" s="205">
        <v>40326</v>
      </c>
      <c r="AU386" s="205">
        <v>41667</v>
      </c>
      <c r="AV386" s="205">
        <v>43903</v>
      </c>
      <c r="AW386" s="205"/>
      <c r="AX386" s="205"/>
      <c r="AY386" s="205"/>
      <c r="AZ386" s="205"/>
      <c r="BA386" s="212" t="s">
        <v>1035</v>
      </c>
      <c r="BB386" s="204"/>
      <c r="BC386" s="204"/>
      <c r="BD386" s="274" t="str">
        <f t="shared" ref="BD386:BD429" si="69">DATEDIF(MAX(AL386,AO386,AQ386,AT386:AW386,AY386:AZ386),$BF$2,"y")&amp;"년 "&amp;DATEDIF(MAX(AL386,AO386,AQ386,AT386:AW386,AY386:AZ386),$BF$2,"ym")&amp;"월"</f>
        <v>1년 3월</v>
      </c>
      <c r="BE386" s="206" t="s">
        <v>794</v>
      </c>
      <c r="BF386" s="207" t="str">
        <f>IF(ISNUMBER(#REF!),IF(#REF!&lt;#REF!,1,""),"")</f>
        <v/>
      </c>
      <c r="BG386" s="207" t="str">
        <f>IF(ISNUMBER(#REF!),IF(#REF!&gt;#REF!,1,""),"")</f>
        <v/>
      </c>
      <c r="BH386" s="207">
        <f>IF(ISNUMBER(#REF!),"",1)</f>
        <v>1</v>
      </c>
      <c r="BI386" s="390" t="s">
        <v>1518</v>
      </c>
      <c r="BJ386" s="442"/>
    </row>
    <row r="387" spans="1:63" s="24" customFormat="1" ht="20.100000000000001" customHeight="1">
      <c r="A387" s="147">
        <v>381</v>
      </c>
      <c r="B387" s="150">
        <f t="shared" si="65"/>
        <v>4</v>
      </c>
      <c r="C387" s="99" t="s">
        <v>131</v>
      </c>
      <c r="D387" s="261" t="s">
        <v>615</v>
      </c>
      <c r="E387" s="113" t="s">
        <v>27</v>
      </c>
      <c r="F387" s="113" t="s">
        <v>235</v>
      </c>
      <c r="G387" s="113" t="s">
        <v>236</v>
      </c>
      <c r="H387" s="124">
        <v>32509</v>
      </c>
      <c r="I387" s="204" t="s">
        <v>237</v>
      </c>
      <c r="J387" s="124">
        <v>82</v>
      </c>
      <c r="K387" s="124">
        <f t="shared" si="66"/>
        <v>432</v>
      </c>
      <c r="L387" s="121">
        <v>362</v>
      </c>
      <c r="M387" s="121">
        <v>13</v>
      </c>
      <c r="N387" s="121">
        <v>9</v>
      </c>
      <c r="O387" s="121">
        <v>48</v>
      </c>
      <c r="P387" s="121"/>
      <c r="Q387" s="203">
        <f t="shared" si="64"/>
        <v>832</v>
      </c>
      <c r="R387" s="203">
        <v>376</v>
      </c>
      <c r="S387" s="203">
        <v>414</v>
      </c>
      <c r="T387" s="203">
        <v>42</v>
      </c>
      <c r="U387" s="121">
        <f t="shared" si="67"/>
        <v>790</v>
      </c>
      <c r="V387" s="124">
        <v>85</v>
      </c>
      <c r="W387" s="124">
        <v>468</v>
      </c>
      <c r="X387" s="124">
        <v>237</v>
      </c>
      <c r="Y387" s="124"/>
      <c r="Z387" s="124"/>
      <c r="AA387" s="124">
        <f t="shared" si="68"/>
        <v>42</v>
      </c>
      <c r="AB387" s="124">
        <v>42</v>
      </c>
      <c r="AC387" s="124"/>
      <c r="AD387" s="124"/>
      <c r="AE387" s="103" t="s">
        <v>34</v>
      </c>
      <c r="AF387" s="103">
        <v>2.7473000000000001</v>
      </c>
      <c r="AG387" s="105">
        <v>413</v>
      </c>
      <c r="AH387" s="105">
        <v>377</v>
      </c>
      <c r="AI387" s="204" t="s">
        <v>332</v>
      </c>
      <c r="AJ387" s="371">
        <v>2012</v>
      </c>
      <c r="AK387" s="371">
        <v>2024</v>
      </c>
      <c r="AL387" s="106">
        <v>39510</v>
      </c>
      <c r="AM387" s="106"/>
      <c r="AN387" s="108"/>
      <c r="AO387" s="108">
        <v>40414</v>
      </c>
      <c r="AP387" s="205">
        <v>43083</v>
      </c>
      <c r="AQ387" s="205">
        <v>39603</v>
      </c>
      <c r="AR387" s="205"/>
      <c r="AS387" s="205"/>
      <c r="AT387" s="205">
        <v>40584</v>
      </c>
      <c r="AU387" s="205">
        <v>41250</v>
      </c>
      <c r="AV387" s="205">
        <v>43574</v>
      </c>
      <c r="AW387" s="205"/>
      <c r="AX387" s="205">
        <v>44089</v>
      </c>
      <c r="AY387" s="205"/>
      <c r="AZ387" s="205"/>
      <c r="BA387" s="212" t="s">
        <v>1035</v>
      </c>
      <c r="BB387" s="204"/>
      <c r="BC387" s="204"/>
      <c r="BD387" s="274" t="str">
        <f t="shared" si="69"/>
        <v>2년 2월</v>
      </c>
      <c r="BE387" s="206" t="s">
        <v>794</v>
      </c>
      <c r="BF387" s="207" t="str">
        <f>IF(ISNUMBER(#REF!),IF(#REF!&lt;#REF!,1,""),"")</f>
        <v/>
      </c>
      <c r="BG387" s="207" t="str">
        <f>IF(ISNUMBER(#REF!),IF(#REF!&gt;#REF!,1,""),"")</f>
        <v/>
      </c>
      <c r="BH387" s="207">
        <f>IF(ISNUMBER(#REF!),"",1)</f>
        <v>1</v>
      </c>
      <c r="BI387" s="146" t="s">
        <v>1518</v>
      </c>
      <c r="BJ387" s="442"/>
    </row>
    <row r="388" spans="1:63" s="24" customFormat="1" ht="20.100000000000001" customHeight="1">
      <c r="A388" s="147">
        <v>382</v>
      </c>
      <c r="B388" s="150">
        <f t="shared" si="65"/>
        <v>5</v>
      </c>
      <c r="C388" s="99" t="s">
        <v>131</v>
      </c>
      <c r="D388" s="211" t="s">
        <v>338</v>
      </c>
      <c r="E388" s="113" t="s">
        <v>27</v>
      </c>
      <c r="F388" s="113" t="s">
        <v>178</v>
      </c>
      <c r="G388" s="113" t="s">
        <v>179</v>
      </c>
      <c r="H388" s="124">
        <v>36192.5</v>
      </c>
      <c r="I388" s="204" t="s">
        <v>180</v>
      </c>
      <c r="J388" s="124">
        <v>84</v>
      </c>
      <c r="K388" s="124">
        <f t="shared" si="66"/>
        <v>759</v>
      </c>
      <c r="L388" s="121">
        <v>637</v>
      </c>
      <c r="M388" s="121">
        <v>23</v>
      </c>
      <c r="N388" s="121">
        <v>15</v>
      </c>
      <c r="O388" s="121">
        <v>84</v>
      </c>
      <c r="P388" s="121"/>
      <c r="Q388" s="203">
        <v>926</v>
      </c>
      <c r="R388" s="203">
        <v>586</v>
      </c>
      <c r="S388" s="203">
        <v>222</v>
      </c>
      <c r="T388" s="203">
        <v>118</v>
      </c>
      <c r="U388" s="124">
        <f t="shared" si="67"/>
        <v>808</v>
      </c>
      <c r="V388" s="124"/>
      <c r="W388" s="124">
        <v>364</v>
      </c>
      <c r="X388" s="124">
        <v>444</v>
      </c>
      <c r="Y388" s="124"/>
      <c r="Z388" s="124"/>
      <c r="AA388" s="124">
        <f t="shared" si="68"/>
        <v>118</v>
      </c>
      <c r="AB388" s="124">
        <v>44</v>
      </c>
      <c r="AC388" s="124">
        <v>74</v>
      </c>
      <c r="AD388" s="124"/>
      <c r="AE388" s="103" t="s">
        <v>34</v>
      </c>
      <c r="AF388" s="103">
        <v>3</v>
      </c>
      <c r="AG388" s="105">
        <v>631</v>
      </c>
      <c r="AH388" s="105">
        <v>628</v>
      </c>
      <c r="AI388" s="204" t="s">
        <v>332</v>
      </c>
      <c r="AJ388" s="371">
        <v>2014</v>
      </c>
      <c r="AK388" s="371">
        <v>2025</v>
      </c>
      <c r="AL388" s="106">
        <v>39510</v>
      </c>
      <c r="AM388" s="106">
        <v>39813</v>
      </c>
      <c r="AN388" s="106">
        <v>40123</v>
      </c>
      <c r="AO388" s="108">
        <v>40513</v>
      </c>
      <c r="AP388" s="205">
        <v>42258</v>
      </c>
      <c r="AQ388" s="205">
        <v>39631</v>
      </c>
      <c r="AR388" s="205"/>
      <c r="AS388" s="205"/>
      <c r="AT388" s="205">
        <v>40744</v>
      </c>
      <c r="AU388" s="205">
        <v>42507</v>
      </c>
      <c r="AV388" s="205">
        <v>43130</v>
      </c>
      <c r="AW388" s="205">
        <v>44103</v>
      </c>
      <c r="AX388" s="205">
        <v>44012</v>
      </c>
      <c r="AY388" s="205"/>
      <c r="AZ388" s="205"/>
      <c r="BA388" s="212" t="s">
        <v>338</v>
      </c>
      <c r="BB388" s="204"/>
      <c r="BC388" s="204"/>
      <c r="BD388" s="274" t="str">
        <f t="shared" si="69"/>
        <v>0년 9월</v>
      </c>
      <c r="BE388" s="206" t="s">
        <v>794</v>
      </c>
      <c r="BF388" s="207" t="str">
        <f>IF(ISNUMBER(#REF!),IF(#REF!&lt;#REF!,1,""),"")</f>
        <v/>
      </c>
      <c r="BG388" s="207" t="str">
        <f>IF(ISNUMBER(#REF!),IF(#REF!&gt;#REF!,1,""),"")</f>
        <v/>
      </c>
      <c r="BH388" s="207">
        <f>IF(ISNUMBER(#REF!),"",1)</f>
        <v>1</v>
      </c>
      <c r="BI388" s="286" t="s">
        <v>1305</v>
      </c>
      <c r="BJ388" s="442"/>
      <c r="BK388" s="22"/>
    </row>
    <row r="389" spans="1:63" s="24" customFormat="1" ht="20.100000000000001" customHeight="1">
      <c r="A389" s="147">
        <v>383</v>
      </c>
      <c r="B389" s="150">
        <f t="shared" si="65"/>
        <v>6</v>
      </c>
      <c r="C389" s="99" t="s">
        <v>131</v>
      </c>
      <c r="D389" s="211" t="s">
        <v>338</v>
      </c>
      <c r="E389" s="113" t="s">
        <v>27</v>
      </c>
      <c r="F389" s="113" t="s">
        <v>244</v>
      </c>
      <c r="G389" s="113" t="s">
        <v>245</v>
      </c>
      <c r="H389" s="121">
        <v>24847</v>
      </c>
      <c r="I389" s="204" t="s">
        <v>246</v>
      </c>
      <c r="J389" s="124">
        <v>95</v>
      </c>
      <c r="K389" s="124">
        <f t="shared" si="66"/>
        <v>245</v>
      </c>
      <c r="L389" s="121">
        <v>206</v>
      </c>
      <c r="M389" s="121">
        <v>7</v>
      </c>
      <c r="N389" s="121">
        <v>5</v>
      </c>
      <c r="O389" s="121">
        <v>27</v>
      </c>
      <c r="P389" s="121"/>
      <c r="Q389" s="203">
        <f>SUM(R389:T389)</f>
        <v>466</v>
      </c>
      <c r="R389" s="203">
        <v>109</v>
      </c>
      <c r="S389" s="203">
        <v>331</v>
      </c>
      <c r="T389" s="203">
        <v>26</v>
      </c>
      <c r="U389" s="121">
        <f t="shared" si="67"/>
        <v>440</v>
      </c>
      <c r="V389" s="124">
        <v>50</v>
      </c>
      <c r="W389" s="124">
        <v>235</v>
      </c>
      <c r="X389" s="124">
        <v>155</v>
      </c>
      <c r="Y389" s="124"/>
      <c r="Z389" s="124"/>
      <c r="AA389" s="124">
        <f t="shared" si="68"/>
        <v>26</v>
      </c>
      <c r="AB389" s="124">
        <v>26</v>
      </c>
      <c r="AC389" s="124"/>
      <c r="AD389" s="124"/>
      <c r="AE389" s="103" t="s">
        <v>34</v>
      </c>
      <c r="AF389" s="103">
        <v>2.2999999999999998</v>
      </c>
      <c r="AG389" s="104">
        <v>153</v>
      </c>
      <c r="AH389" s="104">
        <v>101</v>
      </c>
      <c r="AI389" s="204" t="s">
        <v>332</v>
      </c>
      <c r="AJ389" s="371">
        <v>2014</v>
      </c>
      <c r="AK389" s="371">
        <v>2023</v>
      </c>
      <c r="AL389" s="106">
        <v>39510</v>
      </c>
      <c r="AM389" s="106"/>
      <c r="AN389" s="108"/>
      <c r="AO389" s="108">
        <v>40414</v>
      </c>
      <c r="AP389" s="205">
        <v>43347</v>
      </c>
      <c r="AQ389" s="205">
        <v>39603</v>
      </c>
      <c r="AR389" s="205"/>
      <c r="AS389" s="205"/>
      <c r="AT389" s="205">
        <v>40781</v>
      </c>
      <c r="AU389" s="205">
        <v>41732</v>
      </c>
      <c r="AV389" s="205">
        <v>42884</v>
      </c>
      <c r="AW389" s="205">
        <v>43921</v>
      </c>
      <c r="AX389" s="205">
        <v>43944</v>
      </c>
      <c r="AY389" s="205"/>
      <c r="AZ389" s="205"/>
      <c r="BA389" s="212" t="s">
        <v>338</v>
      </c>
      <c r="BB389" s="204"/>
      <c r="BC389" s="204"/>
      <c r="BD389" s="274" t="str">
        <f t="shared" si="69"/>
        <v>1년 2월</v>
      </c>
      <c r="BE389" s="206" t="s">
        <v>794</v>
      </c>
      <c r="BF389" s="207" t="str">
        <f>IF(ISNUMBER(#REF!),IF(#REF!&lt;#REF!,1,""),"")</f>
        <v/>
      </c>
      <c r="BG389" s="207" t="str">
        <f>IF(ISNUMBER(#REF!),IF(#REF!&gt;#REF!,1,""),"")</f>
        <v/>
      </c>
      <c r="BH389" s="207">
        <f>IF(ISNUMBER(#REF!),"",1)</f>
        <v>1</v>
      </c>
      <c r="BI389" s="390" t="s">
        <v>1520</v>
      </c>
      <c r="BJ389" s="442"/>
      <c r="BK389" s="22"/>
    </row>
    <row r="390" spans="1:63" s="24" customFormat="1" ht="20.100000000000001" customHeight="1">
      <c r="A390" s="147">
        <v>384</v>
      </c>
      <c r="B390" s="150">
        <f t="shared" si="65"/>
        <v>7</v>
      </c>
      <c r="C390" s="99" t="s">
        <v>131</v>
      </c>
      <c r="D390" s="211" t="s">
        <v>338</v>
      </c>
      <c r="E390" s="113" t="s">
        <v>27</v>
      </c>
      <c r="F390" s="113" t="s">
        <v>249</v>
      </c>
      <c r="G390" s="113" t="s">
        <v>250</v>
      </c>
      <c r="H390" s="124">
        <v>132479.79999999999</v>
      </c>
      <c r="I390" s="204" t="s">
        <v>251</v>
      </c>
      <c r="J390" s="124">
        <v>583</v>
      </c>
      <c r="K390" s="124">
        <f t="shared" si="66"/>
        <v>1858</v>
      </c>
      <c r="L390" s="121">
        <v>1558</v>
      </c>
      <c r="M390" s="121">
        <v>56</v>
      </c>
      <c r="N390" s="121">
        <v>38</v>
      </c>
      <c r="O390" s="121">
        <v>206</v>
      </c>
      <c r="P390" s="121"/>
      <c r="Q390" s="203">
        <f>SUM(R390:T390)</f>
        <v>2473</v>
      </c>
      <c r="R390" s="203">
        <v>930</v>
      </c>
      <c r="S390" s="203">
        <v>1393</v>
      </c>
      <c r="T390" s="203">
        <v>150</v>
      </c>
      <c r="U390" s="121">
        <f t="shared" si="67"/>
        <v>2323</v>
      </c>
      <c r="V390" s="124"/>
      <c r="W390" s="124">
        <v>1444</v>
      </c>
      <c r="X390" s="124">
        <v>813</v>
      </c>
      <c r="Y390" s="124">
        <v>66</v>
      </c>
      <c r="Z390" s="124"/>
      <c r="AA390" s="124">
        <f t="shared" si="68"/>
        <v>150</v>
      </c>
      <c r="AB390" s="124">
        <v>150</v>
      </c>
      <c r="AC390" s="124"/>
      <c r="AD390" s="124"/>
      <c r="AE390" s="103" t="s">
        <v>34</v>
      </c>
      <c r="AF390" s="103">
        <v>2.57</v>
      </c>
      <c r="AG390" s="104">
        <v>962</v>
      </c>
      <c r="AH390" s="104">
        <v>827</v>
      </c>
      <c r="AI390" s="204" t="s">
        <v>332</v>
      </c>
      <c r="AJ390" s="371">
        <v>2014</v>
      </c>
      <c r="AK390" s="371">
        <v>2025</v>
      </c>
      <c r="AL390" s="106">
        <v>39510</v>
      </c>
      <c r="AM390" s="106"/>
      <c r="AN390" s="108"/>
      <c r="AO390" s="108">
        <v>40375</v>
      </c>
      <c r="AP390" s="205">
        <v>43567</v>
      </c>
      <c r="AQ390" s="205">
        <v>39583</v>
      </c>
      <c r="AR390" s="205"/>
      <c r="AS390" s="205"/>
      <c r="AT390" s="205">
        <v>40574</v>
      </c>
      <c r="AU390" s="205">
        <v>42094</v>
      </c>
      <c r="AV390" s="205">
        <v>42678</v>
      </c>
      <c r="AW390" s="205">
        <v>43698</v>
      </c>
      <c r="AX390" s="205">
        <v>43699</v>
      </c>
      <c r="AY390" s="205"/>
      <c r="AZ390" s="205"/>
      <c r="BA390" s="212" t="s">
        <v>338</v>
      </c>
      <c r="BB390" s="204"/>
      <c r="BC390" s="204"/>
      <c r="BD390" s="274" t="str">
        <f t="shared" si="69"/>
        <v>1년 10월</v>
      </c>
      <c r="BE390" s="206" t="s">
        <v>794</v>
      </c>
      <c r="BF390" s="207" t="str">
        <f>IF(ISNUMBER(#REF!),IF(#REF!&lt;#REF!,1,""),"")</f>
        <v/>
      </c>
      <c r="BG390" s="207" t="str">
        <f>IF(ISNUMBER(#REF!),IF(#REF!&gt;#REF!,1,""),"")</f>
        <v/>
      </c>
      <c r="BH390" s="207">
        <f>IF(ISNUMBER(#REF!),"",1)</f>
        <v>1</v>
      </c>
      <c r="BI390" s="286" t="s">
        <v>1305</v>
      </c>
      <c r="BJ390" s="442"/>
    </row>
    <row r="391" spans="1:63" s="24" customFormat="1" ht="20.100000000000001" customHeight="1">
      <c r="A391" s="147">
        <v>385</v>
      </c>
      <c r="B391" s="150">
        <f t="shared" si="65"/>
        <v>8</v>
      </c>
      <c r="C391" s="99" t="s">
        <v>131</v>
      </c>
      <c r="D391" s="211" t="s">
        <v>338</v>
      </c>
      <c r="E391" s="113" t="s">
        <v>27</v>
      </c>
      <c r="F391" s="113" t="s">
        <v>242</v>
      </c>
      <c r="G391" s="113" t="s">
        <v>243</v>
      </c>
      <c r="H391" s="124">
        <v>22840</v>
      </c>
      <c r="I391" s="204" t="s">
        <v>238</v>
      </c>
      <c r="J391" s="124">
        <v>62</v>
      </c>
      <c r="K391" s="124">
        <f t="shared" si="66"/>
        <v>175</v>
      </c>
      <c r="L391" s="121">
        <v>147</v>
      </c>
      <c r="M391" s="121">
        <v>5</v>
      </c>
      <c r="N391" s="121">
        <v>4</v>
      </c>
      <c r="O391" s="121">
        <v>19</v>
      </c>
      <c r="P391" s="121"/>
      <c r="Q391" s="203">
        <f>SUM(R391:T391)</f>
        <v>420</v>
      </c>
      <c r="R391" s="203">
        <v>75</v>
      </c>
      <c r="S391" s="203">
        <v>321</v>
      </c>
      <c r="T391" s="203">
        <v>24</v>
      </c>
      <c r="U391" s="121">
        <f t="shared" si="67"/>
        <v>396</v>
      </c>
      <c r="V391" s="124">
        <v>45</v>
      </c>
      <c r="W391" s="124">
        <v>83</v>
      </c>
      <c r="X391" s="124">
        <v>245</v>
      </c>
      <c r="Y391" s="124">
        <v>23</v>
      </c>
      <c r="Z391" s="124"/>
      <c r="AA391" s="124">
        <f t="shared" si="68"/>
        <v>24</v>
      </c>
      <c r="AB391" s="124">
        <v>24</v>
      </c>
      <c r="AC391" s="124"/>
      <c r="AD391" s="124"/>
      <c r="AE391" s="103" t="s">
        <v>34</v>
      </c>
      <c r="AF391" s="103">
        <v>2.2999999999999998</v>
      </c>
      <c r="AG391" s="104">
        <v>99</v>
      </c>
      <c r="AH391" s="104">
        <v>75</v>
      </c>
      <c r="AI391" s="204" t="s">
        <v>332</v>
      </c>
      <c r="AJ391" s="371">
        <v>2014</v>
      </c>
      <c r="AK391" s="371">
        <v>2023</v>
      </c>
      <c r="AL391" s="106">
        <v>39510</v>
      </c>
      <c r="AM391" s="106"/>
      <c r="AN391" s="108"/>
      <c r="AO391" s="108">
        <v>40375</v>
      </c>
      <c r="AP391" s="205">
        <v>41253</v>
      </c>
      <c r="AQ391" s="205">
        <v>39602</v>
      </c>
      <c r="AR391" s="205"/>
      <c r="AS391" s="205"/>
      <c r="AT391" s="205">
        <v>40499</v>
      </c>
      <c r="AU391" s="205">
        <v>41663</v>
      </c>
      <c r="AV391" s="205">
        <v>42782</v>
      </c>
      <c r="AW391" s="205">
        <v>43441</v>
      </c>
      <c r="AX391" s="205">
        <v>43447</v>
      </c>
      <c r="AY391" s="205"/>
      <c r="AZ391" s="205"/>
      <c r="BA391" s="212" t="s">
        <v>338</v>
      </c>
      <c r="BB391" s="204"/>
      <c r="BC391" s="204"/>
      <c r="BD391" s="274" t="str">
        <f t="shared" si="69"/>
        <v>2년 6월</v>
      </c>
      <c r="BE391" s="206" t="s">
        <v>794</v>
      </c>
      <c r="BF391" s="207" t="str">
        <f>IF(ISNUMBER(#REF!),IF(#REF!&lt;#REF!,1,""),"")</f>
        <v/>
      </c>
      <c r="BG391" s="207" t="str">
        <f>IF(ISNUMBER(#REF!),IF(#REF!&gt;#REF!,1,""),"")</f>
        <v/>
      </c>
      <c r="BH391" s="207">
        <f>IF(ISNUMBER(#REF!),"",1)</f>
        <v>1</v>
      </c>
      <c r="BI391" s="146" t="s">
        <v>1517</v>
      </c>
      <c r="BJ391" s="442"/>
    </row>
    <row r="392" spans="1:63" s="24" customFormat="1" ht="20.100000000000001" customHeight="1">
      <c r="A392" s="147">
        <v>386</v>
      </c>
      <c r="B392" s="150">
        <f t="shared" si="65"/>
        <v>9</v>
      </c>
      <c r="C392" s="99" t="s">
        <v>131</v>
      </c>
      <c r="D392" s="211" t="s">
        <v>338</v>
      </c>
      <c r="E392" s="113" t="s">
        <v>27</v>
      </c>
      <c r="F392" s="113" t="s">
        <v>239</v>
      </c>
      <c r="G392" s="113" t="s">
        <v>240</v>
      </c>
      <c r="H392" s="154">
        <v>47200.2</v>
      </c>
      <c r="I392" s="204" t="s">
        <v>241</v>
      </c>
      <c r="J392" s="124">
        <v>72</v>
      </c>
      <c r="K392" s="124">
        <f t="shared" si="66"/>
        <v>174</v>
      </c>
      <c r="L392" s="121">
        <v>146</v>
      </c>
      <c r="M392" s="121">
        <v>5</v>
      </c>
      <c r="N392" s="121">
        <v>4</v>
      </c>
      <c r="O392" s="121">
        <v>19</v>
      </c>
      <c r="P392" s="121"/>
      <c r="Q392" s="203">
        <f>SUM(R392:T392)</f>
        <v>677</v>
      </c>
      <c r="R392" s="203">
        <v>121</v>
      </c>
      <c r="S392" s="203">
        <v>522</v>
      </c>
      <c r="T392" s="203">
        <v>34</v>
      </c>
      <c r="U392" s="121">
        <f t="shared" si="67"/>
        <v>643</v>
      </c>
      <c r="V392" s="124">
        <v>27</v>
      </c>
      <c r="W392" s="124">
        <v>116</v>
      </c>
      <c r="X392" s="124">
        <v>447</v>
      </c>
      <c r="Y392" s="124">
        <v>53</v>
      </c>
      <c r="Z392" s="124"/>
      <c r="AA392" s="124">
        <f t="shared" si="68"/>
        <v>34</v>
      </c>
      <c r="AB392" s="124">
        <v>12</v>
      </c>
      <c r="AC392" s="124">
        <v>22</v>
      </c>
      <c r="AD392" s="124"/>
      <c r="AE392" s="103" t="s">
        <v>34</v>
      </c>
      <c r="AF392" s="103">
        <v>2.5</v>
      </c>
      <c r="AG392" s="105">
        <v>168</v>
      </c>
      <c r="AH392" s="105">
        <v>123</v>
      </c>
      <c r="AI392" s="204" t="s">
        <v>332</v>
      </c>
      <c r="AJ392" s="371">
        <v>2013</v>
      </c>
      <c r="AK392" s="371">
        <v>2021</v>
      </c>
      <c r="AL392" s="106">
        <v>39510</v>
      </c>
      <c r="AM392" s="106"/>
      <c r="AN392" s="108"/>
      <c r="AO392" s="108">
        <v>40280</v>
      </c>
      <c r="AP392" s="205">
        <v>42310</v>
      </c>
      <c r="AQ392" s="205">
        <v>39602</v>
      </c>
      <c r="AR392" s="205"/>
      <c r="AS392" s="205"/>
      <c r="AT392" s="205">
        <v>40424</v>
      </c>
      <c r="AU392" s="205">
        <v>41528</v>
      </c>
      <c r="AV392" s="205">
        <v>42429</v>
      </c>
      <c r="AW392" s="205">
        <v>42906</v>
      </c>
      <c r="AX392" s="205">
        <v>42929</v>
      </c>
      <c r="AY392" s="205"/>
      <c r="AZ392" s="205"/>
      <c r="BA392" s="188" t="s">
        <v>1519</v>
      </c>
      <c r="BB392" s="204"/>
      <c r="BC392" s="204"/>
      <c r="BD392" s="274" t="str">
        <f t="shared" si="69"/>
        <v>4년 0월</v>
      </c>
      <c r="BE392" s="206" t="s">
        <v>794</v>
      </c>
      <c r="BF392" s="207" t="str">
        <f>IF(ISNUMBER(#REF!),IF(#REF!&lt;#REF!,1,""),"")</f>
        <v/>
      </c>
      <c r="BG392" s="207" t="str">
        <f>IF(ISNUMBER(#REF!),IF(#REF!&gt;#REF!,1,""),"")</f>
        <v/>
      </c>
      <c r="BH392" s="207">
        <f>IF(ISNUMBER(#REF!),"",1)</f>
        <v>1</v>
      </c>
      <c r="BI392" s="390" t="s">
        <v>1517</v>
      </c>
      <c r="BJ392" s="442"/>
    </row>
    <row r="393" spans="1:63" s="24" customFormat="1" ht="20.100000000000001" customHeight="1">
      <c r="A393" s="147">
        <v>387</v>
      </c>
      <c r="B393" s="150">
        <f t="shared" si="65"/>
        <v>10</v>
      </c>
      <c r="C393" s="99" t="s">
        <v>131</v>
      </c>
      <c r="D393" s="211" t="s">
        <v>338</v>
      </c>
      <c r="E393" s="113" t="s">
        <v>26</v>
      </c>
      <c r="F393" s="113" t="s">
        <v>183</v>
      </c>
      <c r="G393" s="113" t="s">
        <v>184</v>
      </c>
      <c r="H393" s="124">
        <v>96152.2</v>
      </c>
      <c r="I393" s="204">
        <v>1989</v>
      </c>
      <c r="J393" s="124">
        <v>41</v>
      </c>
      <c r="K393" s="124">
        <f t="shared" si="66"/>
        <v>1580</v>
      </c>
      <c r="L393" s="124">
        <v>720</v>
      </c>
      <c r="M393" s="124">
        <v>860</v>
      </c>
      <c r="N393" s="124"/>
      <c r="O393" s="124"/>
      <c r="P393" s="124"/>
      <c r="Q393" s="203">
        <f>SUM(R393:T393)</f>
        <v>2571</v>
      </c>
      <c r="R393" s="203">
        <v>1566</v>
      </c>
      <c r="S393" s="203">
        <v>831</v>
      </c>
      <c r="T393" s="203">
        <v>174</v>
      </c>
      <c r="U393" s="121">
        <f t="shared" si="67"/>
        <v>2397</v>
      </c>
      <c r="V393" s="121"/>
      <c r="W393" s="121">
        <v>1129</v>
      </c>
      <c r="X393" s="121">
        <v>1200</v>
      </c>
      <c r="Y393" s="121">
        <v>68</v>
      </c>
      <c r="Z393" s="121">
        <v>0</v>
      </c>
      <c r="AA393" s="124">
        <v>174</v>
      </c>
      <c r="AB393" s="121"/>
      <c r="AC393" s="121">
        <v>174</v>
      </c>
      <c r="AD393" s="121"/>
      <c r="AE393" s="103">
        <v>0.85</v>
      </c>
      <c r="AF393" s="103">
        <v>2.9</v>
      </c>
      <c r="AG393" s="105">
        <v>1569</v>
      </c>
      <c r="AH393" s="105">
        <v>1505</v>
      </c>
      <c r="AI393" s="204" t="s">
        <v>332</v>
      </c>
      <c r="AJ393" s="371">
        <v>2016</v>
      </c>
      <c r="AK393" s="371">
        <v>2022</v>
      </c>
      <c r="AL393" s="106">
        <v>39510</v>
      </c>
      <c r="AM393" s="106">
        <v>39813</v>
      </c>
      <c r="AN393" s="106">
        <v>40559</v>
      </c>
      <c r="AO393" s="108">
        <v>41023</v>
      </c>
      <c r="AP393" s="205">
        <v>43550</v>
      </c>
      <c r="AQ393" s="205">
        <v>41215</v>
      </c>
      <c r="AR393" s="205"/>
      <c r="AS393" s="205">
        <v>36880</v>
      </c>
      <c r="AT393" s="205">
        <v>42002</v>
      </c>
      <c r="AU393" s="205">
        <v>42675</v>
      </c>
      <c r="AV393" s="205">
        <v>43003</v>
      </c>
      <c r="AW393" s="205">
        <v>43405</v>
      </c>
      <c r="AX393" s="205">
        <v>43406</v>
      </c>
      <c r="AY393" s="205"/>
      <c r="AZ393" s="205"/>
      <c r="BA393" s="212" t="s">
        <v>338</v>
      </c>
      <c r="BB393" s="204"/>
      <c r="BC393" s="204"/>
      <c r="BD393" s="274" t="str">
        <f t="shared" si="69"/>
        <v>2년 7월</v>
      </c>
      <c r="BE393" s="206" t="s">
        <v>794</v>
      </c>
      <c r="BF393" s="207" t="str">
        <f>IF(ISNUMBER(#REF!),IF(#REF!&lt;#REF!,1,""),"")</f>
        <v/>
      </c>
      <c r="BG393" s="207" t="str">
        <f>IF(ISNUMBER(#REF!),IF(#REF!&gt;#REF!,1,""),"")</f>
        <v/>
      </c>
      <c r="BH393" s="207">
        <f>IF(ISNUMBER(#REF!),"",1)</f>
        <v>1</v>
      </c>
      <c r="BI393" s="390" t="s">
        <v>1518</v>
      </c>
      <c r="BJ393" s="442"/>
    </row>
    <row r="394" spans="1:63" s="24" customFormat="1" ht="20.100000000000001" customHeight="1">
      <c r="A394" s="147">
        <v>388</v>
      </c>
      <c r="B394" s="150">
        <f t="shared" si="65"/>
        <v>11</v>
      </c>
      <c r="C394" s="99" t="s">
        <v>131</v>
      </c>
      <c r="D394" s="113" t="s">
        <v>339</v>
      </c>
      <c r="E394" s="113" t="s">
        <v>659</v>
      </c>
      <c r="F394" s="113" t="s">
        <v>873</v>
      </c>
      <c r="G394" s="113" t="s">
        <v>331</v>
      </c>
      <c r="H394" s="124">
        <v>38238</v>
      </c>
      <c r="I394" s="204" t="s">
        <v>241</v>
      </c>
      <c r="J394" s="124">
        <v>102</v>
      </c>
      <c r="K394" s="124">
        <f t="shared" si="66"/>
        <v>108</v>
      </c>
      <c r="L394" s="121">
        <v>108</v>
      </c>
      <c r="M394" s="122" t="s">
        <v>776</v>
      </c>
      <c r="N394" s="121"/>
      <c r="O394" s="121"/>
      <c r="P394" s="121"/>
      <c r="Q394" s="203"/>
      <c r="R394" s="203"/>
      <c r="S394" s="203"/>
      <c r="T394" s="203"/>
      <c r="U394" s="121"/>
      <c r="V394" s="124" t="s">
        <v>874</v>
      </c>
      <c r="W394" s="124"/>
      <c r="X394" s="124"/>
      <c r="Y394" s="124"/>
      <c r="Z394" s="124"/>
      <c r="AA394" s="124"/>
      <c r="AB394" s="124"/>
      <c r="AC394" s="124"/>
      <c r="AD394" s="124"/>
      <c r="AE394" s="103">
        <v>0.8</v>
      </c>
      <c r="AF394" s="103"/>
      <c r="AG394" s="105">
        <v>87</v>
      </c>
      <c r="AH394" s="105"/>
      <c r="AI394" s="204" t="s">
        <v>875</v>
      </c>
      <c r="AJ394" s="371">
        <v>2006</v>
      </c>
      <c r="AK394" s="371">
        <v>2012</v>
      </c>
      <c r="AL394" s="106">
        <v>39510</v>
      </c>
      <c r="AM394" s="106"/>
      <c r="AN394" s="108"/>
      <c r="AO394" s="108">
        <v>39882</v>
      </c>
      <c r="AP394" s="205"/>
      <c r="AQ394" s="208" t="s">
        <v>876</v>
      </c>
      <c r="AR394" s="205"/>
      <c r="AS394" s="205"/>
      <c r="AT394" s="208" t="s">
        <v>876</v>
      </c>
      <c r="AU394" s="205">
        <v>41011</v>
      </c>
      <c r="AV394" s="205"/>
      <c r="AW394" s="205">
        <v>41023</v>
      </c>
      <c r="AX394" s="205"/>
      <c r="AY394" s="205">
        <v>41579</v>
      </c>
      <c r="AZ394" s="205"/>
      <c r="BA394" s="212" t="s">
        <v>339</v>
      </c>
      <c r="BB394" s="204" t="s">
        <v>554</v>
      </c>
      <c r="BC394" s="204" t="s">
        <v>553</v>
      </c>
      <c r="BD394" s="274" t="str">
        <f t="shared" si="69"/>
        <v>7년 7월</v>
      </c>
      <c r="BE394" s="206" t="s">
        <v>794</v>
      </c>
      <c r="BF394" s="207" t="str">
        <f>IF(ISNUMBER(#REF!),IF(#REF!&lt;#REF!,1,""),"")</f>
        <v/>
      </c>
      <c r="BG394" s="207" t="str">
        <f>IF(ISNUMBER(#REF!),IF(#REF!&gt;#REF!,1,""),"")</f>
        <v/>
      </c>
      <c r="BH394" s="207">
        <f>IF(ISNUMBER(#REF!),"",1)</f>
        <v>1</v>
      </c>
      <c r="BI394" s="390" t="s">
        <v>1517</v>
      </c>
      <c r="BJ394" s="442"/>
    </row>
    <row r="395" spans="1:63" s="24" customFormat="1" ht="20.100000000000001" customHeight="1">
      <c r="A395" s="147">
        <v>389</v>
      </c>
      <c r="B395" s="148">
        <f>IF(C394=C395,B394+1,1)</f>
        <v>1</v>
      </c>
      <c r="C395" s="99" t="s">
        <v>105</v>
      </c>
      <c r="D395" s="264" t="s">
        <v>336</v>
      </c>
      <c r="E395" s="113" t="s">
        <v>659</v>
      </c>
      <c r="F395" s="113" t="s">
        <v>1039</v>
      </c>
      <c r="G395" s="113" t="s">
        <v>561</v>
      </c>
      <c r="H395" s="124">
        <v>45139</v>
      </c>
      <c r="I395" s="204">
        <v>1961</v>
      </c>
      <c r="J395" s="124">
        <v>265</v>
      </c>
      <c r="K395" s="124">
        <f t="shared" si="66"/>
        <v>295</v>
      </c>
      <c r="L395" s="124">
        <v>295</v>
      </c>
      <c r="M395" s="132" t="s">
        <v>776</v>
      </c>
      <c r="N395" s="124"/>
      <c r="O395" s="124"/>
      <c r="P395" s="124"/>
      <c r="Q395" s="203"/>
      <c r="R395" s="203"/>
      <c r="S395" s="203"/>
      <c r="T395" s="203"/>
      <c r="U395" s="121"/>
      <c r="V395" s="124" t="s">
        <v>874</v>
      </c>
      <c r="W395" s="124"/>
      <c r="X395" s="124"/>
      <c r="Y395" s="124"/>
      <c r="Z395" s="124"/>
      <c r="AA395" s="124"/>
      <c r="AB395" s="124"/>
      <c r="AC395" s="124"/>
      <c r="AD395" s="124"/>
      <c r="AE395" s="103">
        <v>5</v>
      </c>
      <c r="AF395" s="103"/>
      <c r="AG395" s="105">
        <v>179</v>
      </c>
      <c r="AH395" s="105"/>
      <c r="AI395" s="204" t="s">
        <v>891</v>
      </c>
      <c r="AJ395" s="204">
        <v>2007</v>
      </c>
      <c r="AK395" s="204"/>
      <c r="AL395" s="106" t="s">
        <v>500</v>
      </c>
      <c r="AM395" s="106" t="s">
        <v>500</v>
      </c>
      <c r="AN395" s="106">
        <v>39323</v>
      </c>
      <c r="AO395" s="108">
        <v>39482</v>
      </c>
      <c r="AP395" s="205"/>
      <c r="AQ395" s="205"/>
      <c r="AR395" s="205"/>
      <c r="AS395" s="205"/>
      <c r="AT395" s="205"/>
      <c r="AU395" s="205"/>
      <c r="AV395" s="205"/>
      <c r="AW395" s="205"/>
      <c r="AX395" s="205"/>
      <c r="AY395" s="205"/>
      <c r="AZ395" s="205"/>
      <c r="BA395" s="450" t="s">
        <v>1014</v>
      </c>
      <c r="BB395" s="204" t="s">
        <v>554</v>
      </c>
      <c r="BC395" s="204" t="s">
        <v>553</v>
      </c>
      <c r="BD395" s="274" t="str">
        <f t="shared" si="69"/>
        <v>13년 4월</v>
      </c>
      <c r="BE395" s="206" t="str">
        <f>IF(AN395&lt;DATE(2012,2,1),"제외",AT395+(365*3))</f>
        <v>제외</v>
      </c>
      <c r="BF395" s="207" t="str">
        <f>IF(ISNUMBER(#REF!),IF(#REF!&lt;#REF!,1,""),"")</f>
        <v/>
      </c>
      <c r="BG395" s="207" t="str">
        <f>IF(ISNUMBER(#REF!),IF(#REF!&gt;#REF!,1,""),"")</f>
        <v/>
      </c>
      <c r="BH395" s="207">
        <f>IF(ISNUMBER(#REF!),"",1)</f>
        <v>1</v>
      </c>
      <c r="BI395" s="286" t="s">
        <v>1040</v>
      </c>
      <c r="BJ395" s="442"/>
    </row>
    <row r="396" spans="1:63" s="24" customFormat="1" ht="20.100000000000001" customHeight="1">
      <c r="A396" s="147">
        <v>390</v>
      </c>
      <c r="B396" s="150">
        <f>B395+1</f>
        <v>2</v>
      </c>
      <c r="C396" s="99" t="s">
        <v>105</v>
      </c>
      <c r="D396" s="210" t="s">
        <v>337</v>
      </c>
      <c r="E396" s="113" t="s">
        <v>26</v>
      </c>
      <c r="F396" s="113" t="s">
        <v>133</v>
      </c>
      <c r="G396" s="113" t="s">
        <v>497</v>
      </c>
      <c r="H396" s="124">
        <v>12829</v>
      </c>
      <c r="I396" s="204">
        <v>1982</v>
      </c>
      <c r="J396" s="124">
        <v>7</v>
      </c>
      <c r="K396" s="124">
        <f t="shared" si="66"/>
        <v>120</v>
      </c>
      <c r="L396" s="124">
        <v>6</v>
      </c>
      <c r="M396" s="124">
        <v>114</v>
      </c>
      <c r="N396" s="124"/>
      <c r="O396" s="124"/>
      <c r="P396" s="124"/>
      <c r="Q396" s="203">
        <f>SUM(R396:T396)</f>
        <v>217</v>
      </c>
      <c r="R396" s="203">
        <v>217</v>
      </c>
      <c r="S396" s="203"/>
      <c r="T396" s="203"/>
      <c r="U396" s="121">
        <f>SUM(V396:Z396)</f>
        <v>217</v>
      </c>
      <c r="V396" s="124"/>
      <c r="W396" s="124"/>
      <c r="X396" s="124">
        <v>100</v>
      </c>
      <c r="Y396" s="124">
        <v>117</v>
      </c>
      <c r="Z396" s="124"/>
      <c r="AA396" s="124"/>
      <c r="AB396" s="124"/>
      <c r="AC396" s="124"/>
      <c r="AD396" s="124"/>
      <c r="AE396" s="103">
        <v>0.52</v>
      </c>
      <c r="AF396" s="103">
        <v>2.2999999999999998</v>
      </c>
      <c r="AG396" s="105">
        <v>117</v>
      </c>
      <c r="AH396" s="370">
        <v>116</v>
      </c>
      <c r="AI396" s="113" t="s">
        <v>332</v>
      </c>
      <c r="AJ396" s="204">
        <v>2014</v>
      </c>
      <c r="AK396" s="204"/>
      <c r="AL396" s="106" t="s">
        <v>500</v>
      </c>
      <c r="AM396" s="106" t="s">
        <v>500</v>
      </c>
      <c r="AN396" s="108">
        <v>38600</v>
      </c>
      <c r="AO396" s="108">
        <v>39181</v>
      </c>
      <c r="AP396" s="205">
        <v>40532</v>
      </c>
      <c r="AQ396" s="205">
        <v>37930</v>
      </c>
      <c r="AR396" s="205">
        <v>37782</v>
      </c>
      <c r="AS396" s="205">
        <v>37828</v>
      </c>
      <c r="AT396" s="205">
        <v>43658</v>
      </c>
      <c r="AU396" s="205"/>
      <c r="AV396" s="205"/>
      <c r="AW396" s="205"/>
      <c r="AX396" s="205"/>
      <c r="AY396" s="205"/>
      <c r="AZ396" s="205"/>
      <c r="BA396" s="212" t="s">
        <v>975</v>
      </c>
      <c r="BB396" s="204"/>
      <c r="BC396" s="204"/>
      <c r="BD396" s="274" t="str">
        <f t="shared" si="69"/>
        <v>1년 11월</v>
      </c>
      <c r="BE396" s="206" t="str">
        <f>IF(OR(AO396&gt;AQ396,AN396=""),"(구)추진위",IF(AN396&lt;DATE(2012,2,1),DATE(2020,3,2),AQ396+365*2))</f>
        <v>(구)추진위</v>
      </c>
      <c r="BF396" s="207" t="str">
        <f>IF(ISNUMBER(#REF!),IF(#REF!&lt;#REF!,1,""),"")</f>
        <v/>
      </c>
      <c r="BG396" s="207" t="str">
        <f>IF(ISNUMBER(#REF!),IF(#REF!&gt;#REF!,1,""),"")</f>
        <v/>
      </c>
      <c r="BH396" s="207">
        <f>IF(ISNUMBER(#REF!),"",1)</f>
        <v>1</v>
      </c>
      <c r="BI396" s="286" t="s">
        <v>1041</v>
      </c>
      <c r="BJ396" s="442"/>
    </row>
    <row r="397" spans="1:63" s="24" customFormat="1" ht="20.100000000000001" customHeight="1">
      <c r="A397" s="147">
        <v>391</v>
      </c>
      <c r="B397" s="150">
        <f>B396+1</f>
        <v>3</v>
      </c>
      <c r="C397" s="99" t="s">
        <v>105</v>
      </c>
      <c r="D397" s="261" t="s">
        <v>615</v>
      </c>
      <c r="E397" s="113" t="s">
        <v>26</v>
      </c>
      <c r="F397" s="113" t="s">
        <v>189</v>
      </c>
      <c r="G397" s="113" t="s">
        <v>903</v>
      </c>
      <c r="H397" s="124">
        <v>19969.400000000001</v>
      </c>
      <c r="I397" s="204">
        <v>1985</v>
      </c>
      <c r="J397" s="124">
        <v>9</v>
      </c>
      <c r="K397" s="124">
        <f t="shared" si="66"/>
        <v>300</v>
      </c>
      <c r="L397" s="124"/>
      <c r="M397" s="124">
        <v>300</v>
      </c>
      <c r="N397" s="124"/>
      <c r="O397" s="124"/>
      <c r="P397" s="124"/>
      <c r="Q397" s="203">
        <v>576</v>
      </c>
      <c r="R397" s="203">
        <v>251</v>
      </c>
      <c r="S397" s="203">
        <v>325</v>
      </c>
      <c r="T397" s="203"/>
      <c r="U397" s="121">
        <f>SUM(V397:Z397)</f>
        <v>576</v>
      </c>
      <c r="V397" s="124"/>
      <c r="W397" s="124">
        <v>115</v>
      </c>
      <c r="X397" s="124">
        <v>461</v>
      </c>
      <c r="Y397" s="124"/>
      <c r="Z397" s="124"/>
      <c r="AA397" s="124"/>
      <c r="AB397" s="124"/>
      <c r="AC397" s="124"/>
      <c r="AD397" s="124"/>
      <c r="AE397" s="103">
        <v>0.87</v>
      </c>
      <c r="AF397" s="103">
        <v>2.8</v>
      </c>
      <c r="AG397" s="369">
        <v>301</v>
      </c>
      <c r="AH397" s="368">
        <v>228</v>
      </c>
      <c r="AI397" s="204" t="s">
        <v>332</v>
      </c>
      <c r="AJ397" s="204">
        <v>2014</v>
      </c>
      <c r="AK397" s="204"/>
      <c r="AL397" s="106" t="s">
        <v>500</v>
      </c>
      <c r="AM397" s="106" t="s">
        <v>500</v>
      </c>
      <c r="AN397" s="106">
        <v>40882</v>
      </c>
      <c r="AO397" s="108">
        <v>41396</v>
      </c>
      <c r="AP397" s="205">
        <v>42405</v>
      </c>
      <c r="AQ397" s="205">
        <v>40042</v>
      </c>
      <c r="AR397" s="205">
        <v>40484</v>
      </c>
      <c r="AS397" s="205">
        <v>40630</v>
      </c>
      <c r="AT397" s="205">
        <v>41547</v>
      </c>
      <c r="AU397" s="205">
        <v>43901</v>
      </c>
      <c r="AV397" s="205">
        <v>44133</v>
      </c>
      <c r="AW397" s="205"/>
      <c r="AX397" s="205"/>
      <c r="AY397" s="205"/>
      <c r="AZ397" s="205"/>
      <c r="BA397" s="212" t="s">
        <v>1516</v>
      </c>
      <c r="BB397" s="204"/>
      <c r="BC397" s="204"/>
      <c r="BD397" s="274" t="str">
        <f t="shared" si="69"/>
        <v>0년 8월</v>
      </c>
      <c r="BE397" s="206" t="str">
        <f>IF(AN397&lt;DATE(2012,2,1),"제외",AT397+(365*3))</f>
        <v>제외</v>
      </c>
      <c r="BF397" s="207" t="str">
        <f>IF(ISNUMBER(#REF!),IF(#REF!&lt;#REF!,1,""),"")</f>
        <v/>
      </c>
      <c r="BG397" s="207" t="str">
        <f>IF(ISNUMBER(#REF!),IF(#REF!&gt;#REF!,1,""),"")</f>
        <v/>
      </c>
      <c r="BH397" s="207">
        <f>IF(ISNUMBER(#REF!),"",1)</f>
        <v>1</v>
      </c>
      <c r="BI397" s="286" t="s">
        <v>1042</v>
      </c>
      <c r="BJ397" s="442"/>
    </row>
    <row r="398" spans="1:63" s="24" customFormat="1" ht="20.100000000000001" customHeight="1">
      <c r="A398" s="147">
        <v>392</v>
      </c>
      <c r="B398" s="150">
        <f>B397+1</f>
        <v>4</v>
      </c>
      <c r="C398" s="99" t="s">
        <v>105</v>
      </c>
      <c r="D398" s="113" t="s">
        <v>339</v>
      </c>
      <c r="E398" s="113" t="s">
        <v>659</v>
      </c>
      <c r="F398" s="113" t="s">
        <v>1043</v>
      </c>
      <c r="G398" s="113" t="s">
        <v>570</v>
      </c>
      <c r="H398" s="124">
        <v>46425</v>
      </c>
      <c r="I398" s="204">
        <v>1960</v>
      </c>
      <c r="J398" s="124">
        <v>194</v>
      </c>
      <c r="K398" s="124">
        <f t="shared" si="66"/>
        <v>408</v>
      </c>
      <c r="L398" s="124">
        <v>408</v>
      </c>
      <c r="M398" s="132" t="s">
        <v>776</v>
      </c>
      <c r="N398" s="124"/>
      <c r="O398" s="124"/>
      <c r="P398" s="124"/>
      <c r="Q398" s="203"/>
      <c r="R398" s="203"/>
      <c r="S398" s="203"/>
      <c r="T398" s="203"/>
      <c r="U398" s="121"/>
      <c r="V398" s="124" t="s">
        <v>874</v>
      </c>
      <c r="W398" s="124"/>
      <c r="X398" s="124"/>
      <c r="Y398" s="124"/>
      <c r="Z398" s="124"/>
      <c r="AA398" s="124"/>
      <c r="AB398" s="124"/>
      <c r="AC398" s="124"/>
      <c r="AD398" s="124"/>
      <c r="AE398" s="103">
        <v>2.5</v>
      </c>
      <c r="AF398" s="102"/>
      <c r="AG398" s="105">
        <v>296</v>
      </c>
      <c r="AH398" s="105"/>
      <c r="AI398" s="204" t="s">
        <v>891</v>
      </c>
      <c r="AJ398" s="204">
        <v>2007</v>
      </c>
      <c r="AK398" s="204">
        <v>2016</v>
      </c>
      <c r="AL398" s="106" t="s">
        <v>500</v>
      </c>
      <c r="AM398" s="106"/>
      <c r="AN398" s="106"/>
      <c r="AO398" s="108">
        <v>40984</v>
      </c>
      <c r="AP398" s="205"/>
      <c r="AQ398" s="208" t="s">
        <v>876</v>
      </c>
      <c r="AR398" s="205"/>
      <c r="AS398" s="205"/>
      <c r="AT398" s="208" t="s">
        <v>876</v>
      </c>
      <c r="AU398" s="205">
        <v>41348</v>
      </c>
      <c r="AV398" s="205"/>
      <c r="AW398" s="205">
        <v>42114</v>
      </c>
      <c r="AX398" s="205"/>
      <c r="AY398" s="205">
        <v>42664</v>
      </c>
      <c r="AZ398" s="205"/>
      <c r="BA398" s="212" t="s">
        <v>339</v>
      </c>
      <c r="BB398" s="204" t="s">
        <v>554</v>
      </c>
      <c r="BC398" s="204" t="s">
        <v>553</v>
      </c>
      <c r="BD398" s="274" t="str">
        <f t="shared" si="69"/>
        <v>4년 8월</v>
      </c>
      <c r="BE398" s="206" t="s">
        <v>794</v>
      </c>
      <c r="BF398" s="207" t="str">
        <f>IF(ISNUMBER(#REF!),IF(#REF!&lt;#REF!,1,""),"")</f>
        <v/>
      </c>
      <c r="BG398" s="207" t="str">
        <f>IF(ISNUMBER(#REF!),IF(#REF!&gt;#REF!,1,""),"")</f>
        <v/>
      </c>
      <c r="BH398" s="207">
        <f>IF(ISNUMBER(#REF!),"",1)</f>
        <v>1</v>
      </c>
      <c r="BI398" s="286" t="s">
        <v>1040</v>
      </c>
      <c r="BJ398" s="442"/>
    </row>
    <row r="399" spans="1:63" s="24" customFormat="1" ht="20.100000000000001" customHeight="1">
      <c r="A399" s="147">
        <v>393</v>
      </c>
      <c r="B399" s="150">
        <f>B398+1</f>
        <v>5</v>
      </c>
      <c r="C399" s="99" t="s">
        <v>105</v>
      </c>
      <c r="D399" s="113" t="s">
        <v>339</v>
      </c>
      <c r="E399" s="113" t="s">
        <v>659</v>
      </c>
      <c r="F399" s="113" t="s">
        <v>1044</v>
      </c>
      <c r="G399" s="113" t="s">
        <v>578</v>
      </c>
      <c r="H399" s="124">
        <v>75352</v>
      </c>
      <c r="I399" s="204">
        <v>1955</v>
      </c>
      <c r="J399" s="124">
        <v>154</v>
      </c>
      <c r="K399" s="124">
        <f t="shared" si="66"/>
        <v>225</v>
      </c>
      <c r="L399" s="121">
        <v>225</v>
      </c>
      <c r="M399" s="132" t="s">
        <v>776</v>
      </c>
      <c r="N399" s="121"/>
      <c r="O399" s="121"/>
      <c r="P399" s="121"/>
      <c r="Q399" s="203"/>
      <c r="R399" s="203"/>
      <c r="S399" s="203"/>
      <c r="T399" s="203"/>
      <c r="U399" s="121"/>
      <c r="V399" s="124" t="s">
        <v>874</v>
      </c>
      <c r="W399" s="124"/>
      <c r="X399" s="124"/>
      <c r="Y399" s="124"/>
      <c r="Z399" s="124"/>
      <c r="AA399" s="124"/>
      <c r="AB399" s="124"/>
      <c r="AC399" s="124"/>
      <c r="AD399" s="124"/>
      <c r="AE399" s="103">
        <v>2.5</v>
      </c>
      <c r="AF399" s="102"/>
      <c r="AG399" s="105">
        <v>218</v>
      </c>
      <c r="AH399" s="105"/>
      <c r="AI399" s="204" t="s">
        <v>875</v>
      </c>
      <c r="AJ399" s="204">
        <v>2007</v>
      </c>
      <c r="AK399" s="204">
        <v>2015</v>
      </c>
      <c r="AL399" s="106" t="s">
        <v>500</v>
      </c>
      <c r="AM399" s="106"/>
      <c r="AN399" s="106"/>
      <c r="AO399" s="108">
        <v>39461</v>
      </c>
      <c r="AP399" s="205">
        <v>41382</v>
      </c>
      <c r="AQ399" s="208" t="s">
        <v>876</v>
      </c>
      <c r="AR399" s="205"/>
      <c r="AS399" s="205"/>
      <c r="AT399" s="208" t="s">
        <v>876</v>
      </c>
      <c r="AU399" s="205">
        <v>41425</v>
      </c>
      <c r="AV399" s="205"/>
      <c r="AW399" s="205">
        <v>41841</v>
      </c>
      <c r="AX399" s="205"/>
      <c r="AY399" s="205">
        <v>42310</v>
      </c>
      <c r="AZ399" s="205"/>
      <c r="BA399" s="212" t="s">
        <v>339</v>
      </c>
      <c r="BB399" s="204" t="s">
        <v>554</v>
      </c>
      <c r="BC399" s="204" t="s">
        <v>553</v>
      </c>
      <c r="BD399" s="274" t="str">
        <f t="shared" si="69"/>
        <v>5년 7월</v>
      </c>
      <c r="BE399" s="206" t="s">
        <v>794</v>
      </c>
      <c r="BF399" s="207" t="str">
        <f>IF(ISNUMBER(#REF!),IF(#REF!&lt;#REF!,1,""),"")</f>
        <v/>
      </c>
      <c r="BG399" s="207" t="str">
        <f>IF(ISNUMBER(#REF!),IF(#REF!&gt;#REF!,1,""),"")</f>
        <v/>
      </c>
      <c r="BH399" s="207">
        <f>IF(ISNUMBER(#REF!),"",1)</f>
        <v>1</v>
      </c>
      <c r="BI399" s="286" t="s">
        <v>1040</v>
      </c>
      <c r="BJ399" s="442"/>
    </row>
    <row r="400" spans="1:63" s="24" customFormat="1" ht="20.100000000000001" customHeight="1">
      <c r="A400" s="147">
        <v>394</v>
      </c>
      <c r="B400" s="150">
        <f>B399+1</f>
        <v>6</v>
      </c>
      <c r="C400" s="99" t="s">
        <v>105</v>
      </c>
      <c r="D400" s="113" t="s">
        <v>339</v>
      </c>
      <c r="E400" s="113" t="s">
        <v>659</v>
      </c>
      <c r="F400" s="113" t="s">
        <v>1045</v>
      </c>
      <c r="G400" s="113" t="s">
        <v>1046</v>
      </c>
      <c r="H400" s="121">
        <v>49551</v>
      </c>
      <c r="I400" s="116" t="s">
        <v>1047</v>
      </c>
      <c r="J400" s="121">
        <v>165</v>
      </c>
      <c r="K400" s="124">
        <f t="shared" si="66"/>
        <v>185</v>
      </c>
      <c r="L400" s="121">
        <v>185</v>
      </c>
      <c r="M400" s="132" t="s">
        <v>776</v>
      </c>
      <c r="N400" s="121"/>
      <c r="O400" s="121"/>
      <c r="P400" s="121"/>
      <c r="Q400" s="203"/>
      <c r="R400" s="203"/>
      <c r="S400" s="203"/>
      <c r="T400" s="203"/>
      <c r="U400" s="121"/>
      <c r="V400" s="121" t="s">
        <v>874</v>
      </c>
      <c r="W400" s="121"/>
      <c r="X400" s="121"/>
      <c r="Y400" s="121"/>
      <c r="Z400" s="121"/>
      <c r="AA400" s="124"/>
      <c r="AB400" s="121"/>
      <c r="AC400" s="121"/>
      <c r="AD400" s="121"/>
      <c r="AE400" s="102">
        <v>2</v>
      </c>
      <c r="AF400" s="102"/>
      <c r="AG400" s="104">
        <v>106</v>
      </c>
      <c r="AH400" s="104"/>
      <c r="AI400" s="204" t="s">
        <v>875</v>
      </c>
      <c r="AJ400" s="116">
        <v>2007</v>
      </c>
      <c r="AK400" s="116">
        <v>2012</v>
      </c>
      <c r="AL400" s="106" t="s">
        <v>500</v>
      </c>
      <c r="AM400" s="106"/>
      <c r="AN400" s="106"/>
      <c r="AO400" s="107">
        <v>39461</v>
      </c>
      <c r="AP400" s="205"/>
      <c r="AQ400" s="208" t="s">
        <v>876</v>
      </c>
      <c r="AR400" s="205"/>
      <c r="AS400" s="205"/>
      <c r="AT400" s="208" t="s">
        <v>876</v>
      </c>
      <c r="AU400" s="205">
        <v>40227</v>
      </c>
      <c r="AV400" s="205"/>
      <c r="AW400" s="205">
        <v>40681</v>
      </c>
      <c r="AX400" s="205"/>
      <c r="AY400" s="205">
        <v>41198</v>
      </c>
      <c r="AZ400" s="205"/>
      <c r="BA400" s="212" t="s">
        <v>339</v>
      </c>
      <c r="BB400" s="456" t="s">
        <v>554</v>
      </c>
      <c r="BC400" s="116" t="s">
        <v>553</v>
      </c>
      <c r="BD400" s="274" t="str">
        <f t="shared" si="69"/>
        <v>8년 8월</v>
      </c>
      <c r="BE400" s="206" t="s">
        <v>794</v>
      </c>
      <c r="BF400" s="207" t="str">
        <f>IF(ISNUMBER(#REF!),IF(#REF!&lt;#REF!,1,""),"")</f>
        <v/>
      </c>
      <c r="BG400" s="207" t="str">
        <f>IF(ISNUMBER(#REF!),IF(#REF!&gt;#REF!,1,""),"")</f>
        <v/>
      </c>
      <c r="BH400" s="207">
        <f>IF(ISNUMBER(#REF!),"",1)</f>
        <v>1</v>
      </c>
      <c r="BI400" s="286" t="s">
        <v>1040</v>
      </c>
      <c r="BJ400" s="272"/>
    </row>
    <row r="401" spans="1:62" s="24" customFormat="1" ht="20.100000000000001" customHeight="1">
      <c r="A401" s="147">
        <v>395</v>
      </c>
      <c r="B401" s="148">
        <v>1</v>
      </c>
      <c r="C401" s="99" t="s">
        <v>84</v>
      </c>
      <c r="D401" s="202" t="s">
        <v>662</v>
      </c>
      <c r="E401" s="113" t="s">
        <v>27</v>
      </c>
      <c r="F401" s="113" t="s">
        <v>364</v>
      </c>
      <c r="G401" s="113" t="s">
        <v>85</v>
      </c>
      <c r="H401" s="124">
        <v>29268</v>
      </c>
      <c r="I401" s="116" t="s">
        <v>365</v>
      </c>
      <c r="J401" s="124">
        <v>84</v>
      </c>
      <c r="K401" s="124">
        <f t="shared" si="66"/>
        <v>723</v>
      </c>
      <c r="L401" s="121">
        <v>43</v>
      </c>
      <c r="M401" s="121">
        <v>180</v>
      </c>
      <c r="N401" s="121">
        <v>350</v>
      </c>
      <c r="O401" s="121">
        <v>150</v>
      </c>
      <c r="P401" s="121"/>
      <c r="Q401" s="203"/>
      <c r="R401" s="203"/>
      <c r="S401" s="203"/>
      <c r="T401" s="203"/>
      <c r="U401" s="121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02">
        <v>2</v>
      </c>
      <c r="AF401" s="102">
        <v>2.2999999999999998</v>
      </c>
      <c r="AG401" s="104">
        <v>723</v>
      </c>
      <c r="AH401" s="105"/>
      <c r="AI401" s="204"/>
      <c r="AJ401" s="204"/>
      <c r="AK401" s="204"/>
      <c r="AL401" s="106">
        <v>41645</v>
      </c>
      <c r="AM401" s="157">
        <v>46022</v>
      </c>
      <c r="AN401" s="107"/>
      <c r="AO401" s="107"/>
      <c r="AP401" s="205"/>
      <c r="AQ401" s="205"/>
      <c r="AR401" s="205"/>
      <c r="AS401" s="205"/>
      <c r="AT401" s="205"/>
      <c r="AU401" s="205"/>
      <c r="AV401" s="205"/>
      <c r="AW401" s="205"/>
      <c r="AX401" s="205"/>
      <c r="AY401" s="205"/>
      <c r="AZ401" s="205"/>
      <c r="BA401" s="212" t="s">
        <v>35</v>
      </c>
      <c r="BB401" s="204"/>
      <c r="BC401" s="204"/>
      <c r="BD401" s="274" t="str">
        <f t="shared" si="69"/>
        <v>7년 5월</v>
      </c>
      <c r="BE401" s="206">
        <f>MAX(AM401,DATE(2012,2,1))+(3*365)</f>
        <v>47117</v>
      </c>
      <c r="BF401" s="207" t="str">
        <f>IF(ISNUMBER(#REF!),IF(#REF!&lt;#REF!,1,""),"")</f>
        <v/>
      </c>
      <c r="BG401" s="207" t="str">
        <f>IF(ISNUMBER(#REF!),IF(#REF!&gt;#REF!,1,""),"")</f>
        <v/>
      </c>
      <c r="BH401" s="207">
        <f>IF(ISNUMBER(#REF!),"",1)</f>
        <v>1</v>
      </c>
      <c r="BI401" s="286" t="s">
        <v>972</v>
      </c>
      <c r="BJ401" s="442"/>
    </row>
    <row r="402" spans="1:62" s="24" customFormat="1" ht="20.100000000000001" customHeight="1">
      <c r="A402" s="147">
        <v>396</v>
      </c>
      <c r="B402" s="150">
        <f t="shared" ref="B402:B411" si="70">B401+1</f>
        <v>2</v>
      </c>
      <c r="C402" s="99" t="s">
        <v>84</v>
      </c>
      <c r="D402" s="202" t="s">
        <v>662</v>
      </c>
      <c r="E402" s="113" t="s">
        <v>26</v>
      </c>
      <c r="F402" s="113" t="s">
        <v>480</v>
      </c>
      <c r="G402" s="113" t="s">
        <v>479</v>
      </c>
      <c r="H402" s="121">
        <v>16404</v>
      </c>
      <c r="I402" s="116" t="s">
        <v>478</v>
      </c>
      <c r="J402" s="124">
        <v>8</v>
      </c>
      <c r="K402" s="124">
        <f t="shared" si="66"/>
        <v>435</v>
      </c>
      <c r="L402" s="121">
        <v>20</v>
      </c>
      <c r="M402" s="121">
        <v>80</v>
      </c>
      <c r="N402" s="121">
        <v>235</v>
      </c>
      <c r="O402" s="121">
        <v>100</v>
      </c>
      <c r="P402" s="121"/>
      <c r="Q402" s="203"/>
      <c r="R402" s="203"/>
      <c r="S402" s="203"/>
      <c r="T402" s="203"/>
      <c r="U402" s="121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02">
        <v>2.2999999999999998</v>
      </c>
      <c r="AF402" s="102">
        <v>2.2999999999999998</v>
      </c>
      <c r="AG402" s="104">
        <v>435</v>
      </c>
      <c r="AH402" s="105"/>
      <c r="AI402" s="204"/>
      <c r="AJ402" s="204"/>
      <c r="AK402" s="204"/>
      <c r="AL402" s="106">
        <v>41645</v>
      </c>
      <c r="AM402" s="157">
        <v>46022</v>
      </c>
      <c r="AN402" s="107"/>
      <c r="AO402" s="107"/>
      <c r="AP402" s="205"/>
      <c r="AQ402" s="205"/>
      <c r="AR402" s="365">
        <v>43598</v>
      </c>
      <c r="AS402" s="205"/>
      <c r="AT402" s="205"/>
      <c r="AU402" s="205"/>
      <c r="AV402" s="205"/>
      <c r="AW402" s="205"/>
      <c r="AX402" s="205"/>
      <c r="AY402" s="205"/>
      <c r="AZ402" s="205"/>
      <c r="BA402" s="212" t="s">
        <v>35</v>
      </c>
      <c r="BB402" s="204"/>
      <c r="BC402" s="204"/>
      <c r="BD402" s="274" t="str">
        <f t="shared" si="69"/>
        <v>7년 5월</v>
      </c>
      <c r="BE402" s="206">
        <f>MAX(AM402,DATE(2012,2,1))+(3*365)</f>
        <v>47117</v>
      </c>
      <c r="BF402" s="207" t="str">
        <f>IF(ISNUMBER(#REF!),IF(#REF!&lt;#REF!,1,""),"")</f>
        <v/>
      </c>
      <c r="BG402" s="207" t="str">
        <f>IF(ISNUMBER(#REF!),IF(#REF!&gt;#REF!,1,""),"")</f>
        <v/>
      </c>
      <c r="BH402" s="207">
        <f>IF(ISNUMBER(#REF!),"",1)</f>
        <v>1</v>
      </c>
      <c r="BI402" s="286" t="s">
        <v>972</v>
      </c>
      <c r="BJ402" s="442"/>
    </row>
    <row r="403" spans="1:62" s="24" customFormat="1" ht="20.100000000000001" customHeight="1">
      <c r="A403" s="147">
        <v>397</v>
      </c>
      <c r="B403" s="150">
        <f t="shared" si="70"/>
        <v>3</v>
      </c>
      <c r="C403" s="99" t="s">
        <v>84</v>
      </c>
      <c r="D403" s="210" t="s">
        <v>337</v>
      </c>
      <c r="E403" s="113" t="s">
        <v>27</v>
      </c>
      <c r="F403" s="113" t="s">
        <v>973</v>
      </c>
      <c r="G403" s="113" t="s">
        <v>974</v>
      </c>
      <c r="H403" s="124">
        <v>17738</v>
      </c>
      <c r="I403" s="204" t="s">
        <v>130</v>
      </c>
      <c r="J403" s="124">
        <v>9</v>
      </c>
      <c r="K403" s="124">
        <f t="shared" si="66"/>
        <v>9</v>
      </c>
      <c r="L403" s="124"/>
      <c r="M403" s="124">
        <v>4</v>
      </c>
      <c r="N403" s="124">
        <v>5</v>
      </c>
      <c r="O403" s="124"/>
      <c r="P403" s="124"/>
      <c r="Q403" s="203">
        <f t="shared" ref="Q403:Q411" si="71">SUM(R403:T403)</f>
        <v>390</v>
      </c>
      <c r="R403" s="203">
        <v>331</v>
      </c>
      <c r="S403" s="203"/>
      <c r="T403" s="203">
        <v>59</v>
      </c>
      <c r="U403" s="121">
        <f t="shared" ref="U403:U415" si="72">SUM(V403:Z403)</f>
        <v>331</v>
      </c>
      <c r="V403" s="124"/>
      <c r="W403" s="124">
        <v>295</v>
      </c>
      <c r="X403" s="124">
        <v>36</v>
      </c>
      <c r="Y403" s="124"/>
      <c r="Z403" s="124"/>
      <c r="AA403" s="124">
        <f>SUM(AB403:AD403)</f>
        <v>59</v>
      </c>
      <c r="AB403" s="124">
        <v>51</v>
      </c>
      <c r="AC403" s="124">
        <v>8</v>
      </c>
      <c r="AD403" s="124"/>
      <c r="AE403" s="103">
        <v>1.5</v>
      </c>
      <c r="AF403" s="103">
        <v>2.2999999999999998</v>
      </c>
      <c r="AG403" s="105">
        <v>99</v>
      </c>
      <c r="AH403" s="105">
        <v>99</v>
      </c>
      <c r="AI403" s="113" t="s">
        <v>332</v>
      </c>
      <c r="AJ403" s="204">
        <v>2015</v>
      </c>
      <c r="AK403" s="116"/>
      <c r="AL403" s="106">
        <v>39072</v>
      </c>
      <c r="AM403" s="106">
        <v>39448</v>
      </c>
      <c r="AN403" s="108">
        <v>41653</v>
      </c>
      <c r="AO403" s="108">
        <v>42104</v>
      </c>
      <c r="AP403" s="205">
        <v>42839</v>
      </c>
      <c r="AQ403" s="205">
        <v>40210</v>
      </c>
      <c r="AR403" s="205"/>
      <c r="AS403" s="205"/>
      <c r="AT403" s="365">
        <v>43480</v>
      </c>
      <c r="AU403" s="205"/>
      <c r="AV403" s="205"/>
      <c r="AW403" s="205"/>
      <c r="AX403" s="205"/>
      <c r="AY403" s="205"/>
      <c r="AZ403" s="205"/>
      <c r="BA403" s="212" t="s">
        <v>975</v>
      </c>
      <c r="BB403" s="204"/>
      <c r="BC403" s="204"/>
      <c r="BD403" s="274" t="str">
        <f t="shared" si="69"/>
        <v>2년 5월</v>
      </c>
      <c r="BE403" s="206" t="str">
        <f>IF(OR(AO403&gt;AQ403,AN403=""),"(구)추진위",IF(AN403&lt;DATE(2012,2,1),DATE(2020,3,2),AQ403+365*2))</f>
        <v>(구)추진위</v>
      </c>
      <c r="BF403" s="207" t="str">
        <f>IF(ISNUMBER(#REF!),IF(#REF!&lt;#REF!,1,""),"")</f>
        <v/>
      </c>
      <c r="BG403" s="207" t="str">
        <f>IF(ISNUMBER(#REF!),IF(#REF!&gt;#REF!,1,""),"")</f>
        <v/>
      </c>
      <c r="BH403" s="207">
        <f>IF(ISNUMBER(#REF!),"",1)</f>
        <v>1</v>
      </c>
      <c r="BI403" s="286" t="s">
        <v>972</v>
      </c>
      <c r="BJ403" s="442"/>
    </row>
    <row r="404" spans="1:62" s="24" customFormat="1" ht="20.100000000000001" customHeight="1">
      <c r="A404" s="147">
        <v>398</v>
      </c>
      <c r="B404" s="150">
        <f t="shared" si="70"/>
        <v>4</v>
      </c>
      <c r="C404" s="99" t="s">
        <v>84</v>
      </c>
      <c r="D404" s="210" t="s">
        <v>337</v>
      </c>
      <c r="E404" s="113" t="s">
        <v>27</v>
      </c>
      <c r="F404" s="113" t="s">
        <v>402</v>
      </c>
      <c r="G404" s="113" t="s">
        <v>976</v>
      </c>
      <c r="H404" s="124">
        <v>24500</v>
      </c>
      <c r="I404" s="204" t="s">
        <v>176</v>
      </c>
      <c r="J404" s="124">
        <v>45</v>
      </c>
      <c r="K404" s="124">
        <f t="shared" si="66"/>
        <v>196</v>
      </c>
      <c r="L404" s="124">
        <v>15</v>
      </c>
      <c r="M404" s="124">
        <v>70</v>
      </c>
      <c r="N404" s="124">
        <v>90</v>
      </c>
      <c r="O404" s="124">
        <v>21</v>
      </c>
      <c r="P404" s="124"/>
      <c r="Q404" s="203">
        <f t="shared" si="71"/>
        <v>352</v>
      </c>
      <c r="R404" s="203">
        <v>292</v>
      </c>
      <c r="S404" s="203"/>
      <c r="T404" s="203">
        <v>60</v>
      </c>
      <c r="U404" s="121">
        <f t="shared" si="72"/>
        <v>292</v>
      </c>
      <c r="V404" s="124"/>
      <c r="W404" s="124">
        <v>120</v>
      </c>
      <c r="X404" s="124">
        <v>140</v>
      </c>
      <c r="Y404" s="124">
        <v>32</v>
      </c>
      <c r="Z404" s="124"/>
      <c r="AA404" s="124">
        <f>SUM(AB404:AD404)</f>
        <v>60</v>
      </c>
      <c r="AB404" s="124">
        <v>60</v>
      </c>
      <c r="AC404" s="124"/>
      <c r="AD404" s="124"/>
      <c r="AE404" s="103">
        <v>0.37</v>
      </c>
      <c r="AF404" s="103">
        <v>2.2200000000000002</v>
      </c>
      <c r="AG404" s="104">
        <v>124</v>
      </c>
      <c r="AH404" s="104">
        <v>120</v>
      </c>
      <c r="AI404" s="204" t="s">
        <v>332</v>
      </c>
      <c r="AJ404" s="204">
        <v>2009</v>
      </c>
      <c r="AK404" s="116"/>
      <c r="AL404" s="106">
        <v>39072</v>
      </c>
      <c r="AM404" s="106">
        <v>39072</v>
      </c>
      <c r="AN404" s="106">
        <v>39994</v>
      </c>
      <c r="AO404" s="108">
        <v>40171</v>
      </c>
      <c r="AP404" s="205"/>
      <c r="AQ404" s="205">
        <v>39146</v>
      </c>
      <c r="AR404" s="205"/>
      <c r="AS404" s="205"/>
      <c r="AT404" s="205">
        <v>40347</v>
      </c>
      <c r="AU404" s="205"/>
      <c r="AV404" s="205"/>
      <c r="AW404" s="205"/>
      <c r="AX404" s="205"/>
      <c r="AY404" s="205"/>
      <c r="AZ404" s="205"/>
      <c r="BA404" s="212" t="s">
        <v>977</v>
      </c>
      <c r="BB404" s="204"/>
      <c r="BC404" s="204"/>
      <c r="BD404" s="274" t="str">
        <f t="shared" si="69"/>
        <v>11년 0월</v>
      </c>
      <c r="BE404" s="206" t="str">
        <f>IF(AN404&lt;DATE(2012,2,1),"제외",AT404+(365*3))</f>
        <v>제외</v>
      </c>
      <c r="BF404" s="207" t="str">
        <f>IF(ISNUMBER(#REF!),IF(#REF!&lt;#REF!,1,""),"")</f>
        <v/>
      </c>
      <c r="BG404" s="207" t="str">
        <f>IF(ISNUMBER(#REF!),IF(#REF!&gt;#REF!,1,""),"")</f>
        <v/>
      </c>
      <c r="BH404" s="207">
        <f>IF(ISNUMBER(#REF!),"",1)</f>
        <v>1</v>
      </c>
      <c r="BI404" s="286" t="s">
        <v>972</v>
      </c>
      <c r="BJ404" s="442"/>
    </row>
    <row r="405" spans="1:62" s="24" customFormat="1" ht="20.100000000000001" customHeight="1">
      <c r="A405" s="147">
        <v>399</v>
      </c>
      <c r="B405" s="150">
        <f t="shared" si="70"/>
        <v>5</v>
      </c>
      <c r="C405" s="99" t="s">
        <v>84</v>
      </c>
      <c r="D405" s="210" t="s">
        <v>337</v>
      </c>
      <c r="E405" s="113" t="s">
        <v>26</v>
      </c>
      <c r="F405" s="113" t="s">
        <v>177</v>
      </c>
      <c r="G405" s="113" t="s">
        <v>978</v>
      </c>
      <c r="H405" s="124">
        <v>13062</v>
      </c>
      <c r="I405" s="204" t="s">
        <v>123</v>
      </c>
      <c r="J405" s="124">
        <v>13</v>
      </c>
      <c r="K405" s="124">
        <f t="shared" si="66"/>
        <v>267</v>
      </c>
      <c r="L405" s="124">
        <v>20</v>
      </c>
      <c r="M405" s="124">
        <v>90</v>
      </c>
      <c r="N405" s="124">
        <v>120</v>
      </c>
      <c r="O405" s="124">
        <v>37</v>
      </c>
      <c r="P405" s="124"/>
      <c r="Q405" s="203">
        <f t="shared" si="71"/>
        <v>272</v>
      </c>
      <c r="R405" s="203">
        <v>272</v>
      </c>
      <c r="S405" s="203"/>
      <c r="T405" s="203"/>
      <c r="U405" s="121">
        <f t="shared" si="72"/>
        <v>272</v>
      </c>
      <c r="V405" s="124"/>
      <c r="W405" s="124">
        <v>132</v>
      </c>
      <c r="X405" s="124">
        <v>140</v>
      </c>
      <c r="Y405" s="124"/>
      <c r="Z405" s="124"/>
      <c r="AA405" s="124"/>
      <c r="AB405" s="124"/>
      <c r="AC405" s="124"/>
      <c r="AD405" s="124"/>
      <c r="AE405" s="103">
        <v>1.04</v>
      </c>
      <c r="AF405" s="103">
        <v>2.2999999999999998</v>
      </c>
      <c r="AG405" s="104">
        <v>186</v>
      </c>
      <c r="AH405" s="104">
        <v>151</v>
      </c>
      <c r="AI405" s="116" t="s">
        <v>332</v>
      </c>
      <c r="AJ405" s="204">
        <v>2010</v>
      </c>
      <c r="AK405" s="204"/>
      <c r="AL405" s="106">
        <v>39072</v>
      </c>
      <c r="AM405" s="106">
        <v>39072</v>
      </c>
      <c r="AN405" s="106">
        <v>40057</v>
      </c>
      <c r="AO405" s="108">
        <v>40246</v>
      </c>
      <c r="AP405" s="205">
        <v>42818</v>
      </c>
      <c r="AQ405" s="205"/>
      <c r="AR405" s="205"/>
      <c r="AS405" s="205"/>
      <c r="AT405" s="205">
        <v>37155</v>
      </c>
      <c r="AU405" s="205"/>
      <c r="AV405" s="205"/>
      <c r="AW405" s="205"/>
      <c r="AX405" s="205"/>
      <c r="AY405" s="205"/>
      <c r="AZ405" s="205"/>
      <c r="BA405" s="212" t="s">
        <v>979</v>
      </c>
      <c r="BB405" s="204"/>
      <c r="BC405" s="204"/>
      <c r="BD405" s="274" t="str">
        <f t="shared" si="69"/>
        <v>11년 3월</v>
      </c>
      <c r="BE405" s="206" t="str">
        <f>IF(AN405&lt;DATE(2012,2,1),"제외",AT405+(365*3))</f>
        <v>제외</v>
      </c>
      <c r="BF405" s="207" t="str">
        <f>IF(ISNUMBER(#REF!),IF(#REF!&lt;#REF!,1,""),"")</f>
        <v/>
      </c>
      <c r="BG405" s="207" t="str">
        <f>IF(ISNUMBER(#REF!),IF(#REF!&gt;#REF!,1,""),"")</f>
        <v/>
      </c>
      <c r="BH405" s="207">
        <f>IF(ISNUMBER(#REF!),"",1)</f>
        <v>1</v>
      </c>
      <c r="BI405" s="286" t="s">
        <v>980</v>
      </c>
      <c r="BJ405" s="442"/>
    </row>
    <row r="406" spans="1:62" s="24" customFormat="1" ht="20.100000000000001" customHeight="1">
      <c r="A406" s="147">
        <v>400</v>
      </c>
      <c r="B406" s="150">
        <f t="shared" si="70"/>
        <v>6</v>
      </c>
      <c r="C406" s="99" t="s">
        <v>84</v>
      </c>
      <c r="D406" s="244" t="s">
        <v>614</v>
      </c>
      <c r="E406" s="113" t="s">
        <v>27</v>
      </c>
      <c r="F406" s="113" t="s">
        <v>981</v>
      </c>
      <c r="G406" s="113" t="s">
        <v>982</v>
      </c>
      <c r="H406" s="124">
        <v>16154</v>
      </c>
      <c r="I406" s="204" t="s">
        <v>234</v>
      </c>
      <c r="J406" s="124">
        <v>14</v>
      </c>
      <c r="K406" s="124">
        <f t="shared" si="66"/>
        <v>160</v>
      </c>
      <c r="L406" s="124">
        <v>10</v>
      </c>
      <c r="M406" s="124">
        <v>60</v>
      </c>
      <c r="N406" s="124">
        <v>80</v>
      </c>
      <c r="O406" s="124">
        <v>10</v>
      </c>
      <c r="P406" s="124"/>
      <c r="Q406" s="203">
        <f t="shared" si="71"/>
        <v>260</v>
      </c>
      <c r="R406" s="203">
        <v>215</v>
      </c>
      <c r="S406" s="203"/>
      <c r="T406" s="203">
        <v>45</v>
      </c>
      <c r="U406" s="121">
        <f t="shared" si="72"/>
        <v>215</v>
      </c>
      <c r="V406" s="124"/>
      <c r="W406" s="124">
        <v>41</v>
      </c>
      <c r="X406" s="124">
        <v>174</v>
      </c>
      <c r="Y406" s="124"/>
      <c r="Z406" s="124"/>
      <c r="AA406" s="124">
        <f>SUM(AB406:AD406)</f>
        <v>45</v>
      </c>
      <c r="AB406" s="124">
        <v>42</v>
      </c>
      <c r="AC406" s="124">
        <v>3</v>
      </c>
      <c r="AD406" s="124"/>
      <c r="AE406" s="103">
        <v>0.55000000000000004</v>
      </c>
      <c r="AF406" s="103">
        <v>2.1800000000000002</v>
      </c>
      <c r="AG406" s="105">
        <v>132</v>
      </c>
      <c r="AH406" s="367">
        <v>129</v>
      </c>
      <c r="AI406" s="204" t="s">
        <v>332</v>
      </c>
      <c r="AJ406" s="116">
        <v>2008</v>
      </c>
      <c r="AK406" s="116"/>
      <c r="AL406" s="106">
        <v>39072</v>
      </c>
      <c r="AM406" s="106"/>
      <c r="AN406" s="108"/>
      <c r="AO406" s="108">
        <v>39973</v>
      </c>
      <c r="AP406" s="205">
        <v>40711</v>
      </c>
      <c r="AQ406" s="205">
        <v>39195</v>
      </c>
      <c r="AR406" s="205"/>
      <c r="AS406" s="205"/>
      <c r="AT406" s="205">
        <v>40137</v>
      </c>
      <c r="AU406" s="205">
        <v>40718</v>
      </c>
      <c r="AV406" s="205"/>
      <c r="AW406" s="205"/>
      <c r="AX406" s="205"/>
      <c r="AY406" s="205"/>
      <c r="AZ406" s="205"/>
      <c r="BA406" s="212" t="s">
        <v>983</v>
      </c>
      <c r="BB406" s="204"/>
      <c r="BC406" s="204"/>
      <c r="BD406" s="274" t="str">
        <f t="shared" si="69"/>
        <v>10년 0월</v>
      </c>
      <c r="BE406" s="206" t="s">
        <v>794</v>
      </c>
      <c r="BF406" s="207" t="str">
        <f>IF(ISNUMBER(#REF!),IF(#REF!&lt;#REF!,1,""),"")</f>
        <v/>
      </c>
      <c r="BG406" s="207" t="str">
        <f>IF(ISNUMBER(#REF!),IF(#REF!&gt;#REF!,1,""),"")</f>
        <v/>
      </c>
      <c r="BH406" s="207">
        <f>IF(ISNUMBER(#REF!),"",1)</f>
        <v>1</v>
      </c>
      <c r="BI406" s="286" t="s">
        <v>972</v>
      </c>
      <c r="BJ406" s="442"/>
    </row>
    <row r="407" spans="1:62" s="24" customFormat="1" ht="20.100000000000001" customHeight="1">
      <c r="A407" s="147">
        <v>401</v>
      </c>
      <c r="B407" s="150">
        <f t="shared" si="70"/>
        <v>7</v>
      </c>
      <c r="C407" s="99" t="s">
        <v>84</v>
      </c>
      <c r="D407" s="211" t="s">
        <v>338</v>
      </c>
      <c r="E407" s="113" t="s">
        <v>26</v>
      </c>
      <c r="F407" s="113" t="s">
        <v>984</v>
      </c>
      <c r="G407" s="113" t="s">
        <v>514</v>
      </c>
      <c r="H407" s="124">
        <v>33263.1</v>
      </c>
      <c r="I407" s="204">
        <v>1985</v>
      </c>
      <c r="J407" s="124">
        <v>45</v>
      </c>
      <c r="K407" s="124">
        <f t="shared" si="66"/>
        <v>534</v>
      </c>
      <c r="L407" s="124"/>
      <c r="M407" s="124">
        <v>416</v>
      </c>
      <c r="N407" s="124">
        <v>118</v>
      </c>
      <c r="O407" s="124"/>
      <c r="P407" s="124"/>
      <c r="Q407" s="203">
        <f t="shared" si="71"/>
        <v>834</v>
      </c>
      <c r="R407" s="203">
        <v>493</v>
      </c>
      <c r="S407" s="203">
        <v>266</v>
      </c>
      <c r="T407" s="203">
        <v>75</v>
      </c>
      <c r="U407" s="121">
        <f t="shared" si="72"/>
        <v>759</v>
      </c>
      <c r="V407" s="124"/>
      <c r="W407" s="124">
        <v>374</v>
      </c>
      <c r="X407" s="124">
        <v>385</v>
      </c>
      <c r="Y407" s="124"/>
      <c r="Z407" s="124"/>
      <c r="AA407" s="124">
        <f>SUM(AB407:AD407)</f>
        <v>75</v>
      </c>
      <c r="AB407" s="124"/>
      <c r="AC407" s="124">
        <v>75</v>
      </c>
      <c r="AD407" s="124"/>
      <c r="AE407" s="103">
        <v>1.23</v>
      </c>
      <c r="AF407" s="103">
        <v>2.8252000000000002</v>
      </c>
      <c r="AG407" s="105">
        <v>541</v>
      </c>
      <c r="AH407" s="105">
        <v>489</v>
      </c>
      <c r="AI407" s="204" t="s">
        <v>332</v>
      </c>
      <c r="AJ407" s="204">
        <v>2007</v>
      </c>
      <c r="AK407" s="116"/>
      <c r="AL407" s="106">
        <v>39072</v>
      </c>
      <c r="AM407" s="106"/>
      <c r="AN407" s="108"/>
      <c r="AO407" s="108">
        <v>39321</v>
      </c>
      <c r="AP407" s="205">
        <v>43455</v>
      </c>
      <c r="AQ407" s="205">
        <v>37984</v>
      </c>
      <c r="AR407" s="205">
        <v>37769</v>
      </c>
      <c r="AS407" s="205">
        <v>37929</v>
      </c>
      <c r="AT407" s="205">
        <v>39325</v>
      </c>
      <c r="AU407" s="205">
        <v>39521</v>
      </c>
      <c r="AV407" s="205">
        <v>43230</v>
      </c>
      <c r="AW407" s="205">
        <v>43880</v>
      </c>
      <c r="AX407" s="205">
        <v>44120</v>
      </c>
      <c r="AY407" s="205"/>
      <c r="AZ407" s="205"/>
      <c r="BA407" s="212" t="s">
        <v>985</v>
      </c>
      <c r="BB407" s="204"/>
      <c r="BC407" s="204"/>
      <c r="BD407" s="274" t="str">
        <f t="shared" si="69"/>
        <v>1년 4월</v>
      </c>
      <c r="BE407" s="206" t="s">
        <v>794</v>
      </c>
      <c r="BF407" s="207" t="str">
        <f>IF(ISNUMBER(#REF!),IF(#REF!&lt;#REF!,1,""),"")</f>
        <v/>
      </c>
      <c r="BG407" s="207" t="str">
        <f>IF(ISNUMBER(#REF!),IF(#REF!&gt;#REF!,1,""),"")</f>
        <v/>
      </c>
      <c r="BH407" s="207">
        <f>IF(ISNUMBER(#REF!),"",1)</f>
        <v>1</v>
      </c>
      <c r="BI407" s="286" t="s">
        <v>980</v>
      </c>
      <c r="BJ407" s="442"/>
    </row>
    <row r="408" spans="1:62" s="24" customFormat="1" ht="20.100000000000001" customHeight="1">
      <c r="A408" s="147">
        <v>402</v>
      </c>
      <c r="B408" s="150">
        <f t="shared" si="70"/>
        <v>8</v>
      </c>
      <c r="C408" s="99" t="s">
        <v>84</v>
      </c>
      <c r="D408" s="113" t="s">
        <v>339</v>
      </c>
      <c r="E408" s="113" t="s">
        <v>26</v>
      </c>
      <c r="F408" s="113" t="s">
        <v>986</v>
      </c>
      <c r="G408" s="113" t="s">
        <v>329</v>
      </c>
      <c r="H408" s="124">
        <v>77755</v>
      </c>
      <c r="I408" s="204">
        <v>1986</v>
      </c>
      <c r="J408" s="124">
        <v>37</v>
      </c>
      <c r="K408" s="124">
        <f t="shared" si="66"/>
        <v>1260</v>
      </c>
      <c r="L408" s="121"/>
      <c r="M408" s="121">
        <v>800</v>
      </c>
      <c r="N408" s="121">
        <v>460</v>
      </c>
      <c r="O408" s="121"/>
      <c r="P408" s="121"/>
      <c r="Q408" s="203">
        <f t="shared" si="71"/>
        <v>1651</v>
      </c>
      <c r="R408" s="203">
        <v>1363</v>
      </c>
      <c r="S408" s="203"/>
      <c r="T408" s="203">
        <v>288</v>
      </c>
      <c r="U408" s="121">
        <f t="shared" si="72"/>
        <v>1363</v>
      </c>
      <c r="V408" s="121"/>
      <c r="W408" s="121">
        <v>117</v>
      </c>
      <c r="X408" s="121">
        <v>685</v>
      </c>
      <c r="Y408" s="121">
        <v>476</v>
      </c>
      <c r="Z408" s="121">
        <v>85</v>
      </c>
      <c r="AA408" s="124">
        <f>SUM(AB408:AD408)</f>
        <v>288</v>
      </c>
      <c r="AB408" s="121"/>
      <c r="AC408" s="121">
        <v>223</v>
      </c>
      <c r="AD408" s="121">
        <v>65</v>
      </c>
      <c r="AE408" s="103">
        <v>0.77</v>
      </c>
      <c r="AF408" s="103">
        <v>2.66</v>
      </c>
      <c r="AG408" s="105">
        <v>1260</v>
      </c>
      <c r="AH408" s="105">
        <v>1252</v>
      </c>
      <c r="AI408" s="116" t="s">
        <v>332</v>
      </c>
      <c r="AJ408" s="204">
        <v>2007</v>
      </c>
      <c r="AK408" s="204">
        <v>2010</v>
      </c>
      <c r="AL408" s="111" t="s">
        <v>605</v>
      </c>
      <c r="AM408" s="111"/>
      <c r="AN408" s="111"/>
      <c r="AO408" s="108">
        <v>38733</v>
      </c>
      <c r="AP408" s="205">
        <v>38859</v>
      </c>
      <c r="AQ408" s="205"/>
      <c r="AR408" s="205"/>
      <c r="AS408" s="205">
        <v>37704</v>
      </c>
      <c r="AT408" s="205">
        <v>37802</v>
      </c>
      <c r="AU408" s="205">
        <v>38861</v>
      </c>
      <c r="AV408" s="205">
        <v>39013</v>
      </c>
      <c r="AW408" s="205">
        <v>39195</v>
      </c>
      <c r="AX408" s="205">
        <v>40134</v>
      </c>
      <c r="AY408" s="205">
        <v>40116</v>
      </c>
      <c r="AZ408" s="205">
        <v>40267</v>
      </c>
      <c r="BA408" s="212" t="s">
        <v>339</v>
      </c>
      <c r="BB408" s="204"/>
      <c r="BC408" s="204"/>
      <c r="BD408" s="274" t="str">
        <f t="shared" si="69"/>
        <v>11년 3월</v>
      </c>
      <c r="BE408" s="206" t="s">
        <v>794</v>
      </c>
      <c r="BF408" s="207" t="str">
        <f>IF(ISNUMBER(#REF!),IF(#REF!&lt;#REF!,1,""),"")</f>
        <v/>
      </c>
      <c r="BG408" s="207" t="str">
        <f>IF(ISNUMBER(#REF!),IF(#REF!&gt;#REF!,1,""),"")</f>
        <v/>
      </c>
      <c r="BH408" s="207">
        <f>IF(ISNUMBER(#REF!),"",1)</f>
        <v>1</v>
      </c>
      <c r="BI408" s="286" t="s">
        <v>972</v>
      </c>
      <c r="BJ408" s="442"/>
    </row>
    <row r="409" spans="1:62" s="24" customFormat="1" ht="20.100000000000001" customHeight="1">
      <c r="A409" s="147">
        <v>403</v>
      </c>
      <c r="B409" s="150">
        <f t="shared" si="70"/>
        <v>9</v>
      </c>
      <c r="C409" s="99" t="s">
        <v>84</v>
      </c>
      <c r="D409" s="113" t="s">
        <v>339</v>
      </c>
      <c r="E409" s="113" t="s">
        <v>26</v>
      </c>
      <c r="F409" s="113" t="s">
        <v>330</v>
      </c>
      <c r="G409" s="113" t="s">
        <v>551</v>
      </c>
      <c r="H409" s="121">
        <v>66998</v>
      </c>
      <c r="I409" s="116">
        <v>1986</v>
      </c>
      <c r="J409" s="121">
        <v>35</v>
      </c>
      <c r="K409" s="124">
        <f t="shared" si="66"/>
        <v>1050</v>
      </c>
      <c r="L409" s="121"/>
      <c r="M409" s="121">
        <v>846</v>
      </c>
      <c r="N409" s="121">
        <v>204</v>
      </c>
      <c r="O409" s="121"/>
      <c r="P409" s="121"/>
      <c r="Q409" s="203">
        <f t="shared" si="71"/>
        <v>1486</v>
      </c>
      <c r="R409" s="203">
        <v>1026</v>
      </c>
      <c r="S409" s="203">
        <v>310</v>
      </c>
      <c r="T409" s="203">
        <v>150</v>
      </c>
      <c r="U409" s="121">
        <f t="shared" si="72"/>
        <v>1336</v>
      </c>
      <c r="V409" s="121"/>
      <c r="W409" s="121">
        <v>164</v>
      </c>
      <c r="X409" s="121">
        <v>616</v>
      </c>
      <c r="Y409" s="121">
        <v>376</v>
      </c>
      <c r="Z409" s="121">
        <v>180</v>
      </c>
      <c r="AA409" s="124">
        <f>SUM(AB409:AD409)</f>
        <v>150</v>
      </c>
      <c r="AB409" s="121"/>
      <c r="AC409" s="121">
        <v>150</v>
      </c>
      <c r="AD409" s="121"/>
      <c r="AE409" s="102">
        <v>0.8</v>
      </c>
      <c r="AF409" s="102">
        <v>2.77</v>
      </c>
      <c r="AG409" s="104">
        <v>1047</v>
      </c>
      <c r="AH409" s="104">
        <v>1047</v>
      </c>
      <c r="AI409" s="116" t="s">
        <v>332</v>
      </c>
      <c r="AJ409" s="116">
        <v>2005</v>
      </c>
      <c r="AK409" s="116">
        <v>2009</v>
      </c>
      <c r="AL409" s="111" t="s">
        <v>605</v>
      </c>
      <c r="AM409" s="111"/>
      <c r="AN409" s="111"/>
      <c r="AO409" s="107">
        <v>38887</v>
      </c>
      <c r="AP409" s="205">
        <v>39443</v>
      </c>
      <c r="AQ409" s="205"/>
      <c r="AR409" s="205"/>
      <c r="AS409" s="205">
        <v>37680</v>
      </c>
      <c r="AT409" s="205">
        <v>37802</v>
      </c>
      <c r="AU409" s="205">
        <v>38888</v>
      </c>
      <c r="AV409" s="205">
        <v>39002</v>
      </c>
      <c r="AW409" s="205">
        <v>39202</v>
      </c>
      <c r="AX409" s="205">
        <v>40142</v>
      </c>
      <c r="AY409" s="205">
        <v>40149</v>
      </c>
      <c r="AZ409" s="205">
        <v>40347</v>
      </c>
      <c r="BA409" s="212" t="s">
        <v>339</v>
      </c>
      <c r="BB409" s="116"/>
      <c r="BC409" s="116"/>
      <c r="BD409" s="274" t="str">
        <f t="shared" si="69"/>
        <v>11년 0월</v>
      </c>
      <c r="BE409" s="206" t="s">
        <v>794</v>
      </c>
      <c r="BF409" s="207" t="str">
        <f>IF(ISNUMBER(#REF!),IF(#REF!&lt;#REF!,1,""),"")</f>
        <v/>
      </c>
      <c r="BG409" s="207" t="str">
        <f>IF(ISNUMBER(#REF!),IF(#REF!&gt;#REF!,1,""),"")</f>
        <v/>
      </c>
      <c r="BH409" s="207">
        <f>IF(ISNUMBER(#REF!),"",1)</f>
        <v>1</v>
      </c>
      <c r="BI409" s="286" t="s">
        <v>972</v>
      </c>
      <c r="BJ409" s="272"/>
    </row>
    <row r="410" spans="1:62" s="24" customFormat="1" ht="20.100000000000001" customHeight="1">
      <c r="A410" s="147">
        <v>404</v>
      </c>
      <c r="B410" s="150">
        <f t="shared" si="70"/>
        <v>10</v>
      </c>
      <c r="C410" s="99" t="s">
        <v>84</v>
      </c>
      <c r="D410" s="113" t="s">
        <v>339</v>
      </c>
      <c r="E410" s="113" t="s">
        <v>26</v>
      </c>
      <c r="F410" s="113" t="s">
        <v>987</v>
      </c>
      <c r="G410" s="113" t="s">
        <v>550</v>
      </c>
      <c r="H410" s="121">
        <v>23728</v>
      </c>
      <c r="I410" s="204">
        <v>1989</v>
      </c>
      <c r="J410" s="124">
        <v>13</v>
      </c>
      <c r="K410" s="124">
        <f t="shared" si="66"/>
        <v>33</v>
      </c>
      <c r="L410" s="124">
        <v>2</v>
      </c>
      <c r="M410" s="124">
        <v>12</v>
      </c>
      <c r="N410" s="124">
        <v>15</v>
      </c>
      <c r="O410" s="124">
        <v>4</v>
      </c>
      <c r="P410" s="124"/>
      <c r="Q410" s="203">
        <f t="shared" si="71"/>
        <v>589</v>
      </c>
      <c r="R410" s="203">
        <v>393</v>
      </c>
      <c r="S410" s="203">
        <v>178</v>
      </c>
      <c r="T410" s="203">
        <v>18</v>
      </c>
      <c r="U410" s="121">
        <f t="shared" si="72"/>
        <v>571</v>
      </c>
      <c r="V410" s="121"/>
      <c r="W410" s="121">
        <v>141</v>
      </c>
      <c r="X410" s="121">
        <v>398</v>
      </c>
      <c r="Y410" s="121">
        <v>32</v>
      </c>
      <c r="Z410" s="121"/>
      <c r="AA410" s="124">
        <f>SUM(AB410:AD410)</f>
        <v>18</v>
      </c>
      <c r="AB410" s="121"/>
      <c r="AC410" s="121">
        <v>18</v>
      </c>
      <c r="AD410" s="121"/>
      <c r="AE410" s="103">
        <v>0.95</v>
      </c>
      <c r="AF410" s="103">
        <v>2.5</v>
      </c>
      <c r="AG410" s="105">
        <v>393</v>
      </c>
      <c r="AH410" s="105">
        <v>393</v>
      </c>
      <c r="AI410" s="204" t="s">
        <v>332</v>
      </c>
      <c r="AJ410" s="204">
        <v>2007</v>
      </c>
      <c r="AK410" s="204">
        <v>2012</v>
      </c>
      <c r="AL410" s="106">
        <v>39072</v>
      </c>
      <c r="AM410" s="106"/>
      <c r="AN410" s="108"/>
      <c r="AO410" s="108">
        <v>39377</v>
      </c>
      <c r="AP410" s="205"/>
      <c r="AQ410" s="205"/>
      <c r="AR410" s="205"/>
      <c r="AS410" s="205">
        <v>37802</v>
      </c>
      <c r="AT410" s="205">
        <v>37802</v>
      </c>
      <c r="AU410" s="205">
        <v>39813</v>
      </c>
      <c r="AV410" s="205">
        <v>40178</v>
      </c>
      <c r="AW410" s="205">
        <v>40606</v>
      </c>
      <c r="AX410" s="205">
        <v>41403</v>
      </c>
      <c r="AY410" s="205">
        <v>41488</v>
      </c>
      <c r="AZ410" s="205">
        <v>41831</v>
      </c>
      <c r="BA410" s="212" t="s">
        <v>339</v>
      </c>
      <c r="BB410" s="204"/>
      <c r="BC410" s="204"/>
      <c r="BD410" s="274" t="str">
        <f t="shared" si="69"/>
        <v>6년 11월</v>
      </c>
      <c r="BE410" s="206" t="s">
        <v>794</v>
      </c>
      <c r="BF410" s="207" t="str">
        <f>IF(ISNUMBER(#REF!),IF(#REF!&lt;#REF!,1,""),"")</f>
        <v/>
      </c>
      <c r="BG410" s="207" t="str">
        <f>IF(ISNUMBER(#REF!),IF(#REF!&gt;#REF!,1,""),"")</f>
        <v/>
      </c>
      <c r="BH410" s="207">
        <f>IF(ISNUMBER(#REF!),"",1)</f>
        <v>1</v>
      </c>
      <c r="BI410" s="286" t="s">
        <v>972</v>
      </c>
      <c r="BJ410" s="442"/>
    </row>
    <row r="411" spans="1:62" s="24" customFormat="1" ht="20.100000000000001" customHeight="1">
      <c r="A411" s="147">
        <v>405</v>
      </c>
      <c r="B411" s="150">
        <f t="shared" si="70"/>
        <v>11</v>
      </c>
      <c r="C411" s="99" t="s">
        <v>84</v>
      </c>
      <c r="D411" s="113" t="s">
        <v>339</v>
      </c>
      <c r="E411" s="113" t="s">
        <v>43</v>
      </c>
      <c r="F411" s="113" t="s">
        <v>587</v>
      </c>
      <c r="G411" s="113" t="s">
        <v>586</v>
      </c>
      <c r="H411" s="124">
        <v>6986</v>
      </c>
      <c r="I411" s="204">
        <v>1987</v>
      </c>
      <c r="J411" s="124">
        <v>21</v>
      </c>
      <c r="K411" s="124">
        <f t="shared" si="66"/>
        <v>33</v>
      </c>
      <c r="L411" s="124">
        <v>2</v>
      </c>
      <c r="M411" s="124">
        <v>12</v>
      </c>
      <c r="N411" s="124">
        <v>15</v>
      </c>
      <c r="O411" s="124">
        <v>4</v>
      </c>
      <c r="P411" s="124"/>
      <c r="Q411" s="203">
        <f t="shared" si="71"/>
        <v>340</v>
      </c>
      <c r="R411" s="203">
        <v>340</v>
      </c>
      <c r="S411" s="203"/>
      <c r="T411" s="203"/>
      <c r="U411" s="121">
        <f t="shared" si="72"/>
        <v>340</v>
      </c>
      <c r="V411" s="124"/>
      <c r="W411" s="124">
        <v>136</v>
      </c>
      <c r="X411" s="124">
        <v>102</v>
      </c>
      <c r="Y411" s="124">
        <v>68</v>
      </c>
      <c r="Z411" s="124">
        <v>34</v>
      </c>
      <c r="AA411" s="124"/>
      <c r="AB411" s="124"/>
      <c r="AC411" s="124"/>
      <c r="AD411" s="124"/>
      <c r="AE411" s="103">
        <v>1.26</v>
      </c>
      <c r="AF411" s="103">
        <v>6.69</v>
      </c>
      <c r="AG411" s="105">
        <v>53</v>
      </c>
      <c r="AH411" s="105">
        <v>50</v>
      </c>
      <c r="AI411" s="204" t="s">
        <v>332</v>
      </c>
      <c r="AJ411" s="204">
        <v>2007</v>
      </c>
      <c r="AK411" s="204">
        <v>2012</v>
      </c>
      <c r="AL411" s="111" t="s">
        <v>605</v>
      </c>
      <c r="AM411" s="111"/>
      <c r="AN411" s="111"/>
      <c r="AO411" s="108">
        <v>38621</v>
      </c>
      <c r="AP411" s="205">
        <v>39307</v>
      </c>
      <c r="AQ411" s="205">
        <v>38691</v>
      </c>
      <c r="AR411" s="205"/>
      <c r="AS411" s="205"/>
      <c r="AT411" s="205">
        <v>38727</v>
      </c>
      <c r="AU411" s="205">
        <v>39346</v>
      </c>
      <c r="AV411" s="205">
        <v>39443</v>
      </c>
      <c r="AW411" s="205">
        <v>40563</v>
      </c>
      <c r="AX411" s="205">
        <v>40661</v>
      </c>
      <c r="AY411" s="205">
        <v>41698</v>
      </c>
      <c r="AZ411" s="205">
        <v>41712</v>
      </c>
      <c r="BA411" s="212" t="s">
        <v>339</v>
      </c>
      <c r="BB411" s="204"/>
      <c r="BC411" s="204"/>
      <c r="BD411" s="274" t="str">
        <f t="shared" si="69"/>
        <v>7년 3월</v>
      </c>
      <c r="BE411" s="206" t="s">
        <v>794</v>
      </c>
      <c r="BF411" s="207" t="str">
        <f>IF(ISNUMBER(#REF!),IF(#REF!&lt;#REF!,1,""),"")</f>
        <v/>
      </c>
      <c r="BG411" s="207" t="str">
        <f>IF(ISNUMBER(#REF!),IF(#REF!&gt;#REF!,1,""),"")</f>
        <v/>
      </c>
      <c r="BH411" s="207">
        <f>IF(ISNUMBER(#REF!),"",1)</f>
        <v>1</v>
      </c>
      <c r="BI411" s="286" t="s">
        <v>972</v>
      </c>
      <c r="BJ411" s="442"/>
    </row>
    <row r="412" spans="1:62" s="24" customFormat="1" ht="20.100000000000001" customHeight="1">
      <c r="A412" s="147">
        <v>406</v>
      </c>
      <c r="B412" s="148">
        <f>IF(C408=C412,B408+1,1)</f>
        <v>1</v>
      </c>
      <c r="C412" s="99" t="s">
        <v>938</v>
      </c>
      <c r="D412" s="244" t="s">
        <v>614</v>
      </c>
      <c r="E412" s="113" t="s">
        <v>27</v>
      </c>
      <c r="F412" s="113" t="s">
        <v>1001</v>
      </c>
      <c r="G412" s="113" t="s">
        <v>381</v>
      </c>
      <c r="H412" s="121">
        <v>84013</v>
      </c>
      <c r="I412" s="116" t="s">
        <v>382</v>
      </c>
      <c r="J412" s="121">
        <v>184</v>
      </c>
      <c r="K412" s="124">
        <f t="shared" si="66"/>
        <v>477</v>
      </c>
      <c r="L412" s="121"/>
      <c r="M412" s="121"/>
      <c r="N412" s="121"/>
      <c r="O412" s="121">
        <v>477</v>
      </c>
      <c r="P412" s="121"/>
      <c r="Q412" s="203">
        <v>1096</v>
      </c>
      <c r="R412" s="203">
        <v>293</v>
      </c>
      <c r="S412" s="203">
        <v>561</v>
      </c>
      <c r="T412" s="203">
        <v>242</v>
      </c>
      <c r="U412" s="121">
        <f t="shared" si="72"/>
        <v>854</v>
      </c>
      <c r="V412" s="121"/>
      <c r="W412" s="121">
        <v>322</v>
      </c>
      <c r="X412" s="121">
        <v>526</v>
      </c>
      <c r="Y412" s="121">
        <v>6</v>
      </c>
      <c r="Z412" s="121"/>
      <c r="AA412" s="124">
        <f>SUM(AB412:AD412)</f>
        <v>242</v>
      </c>
      <c r="AB412" s="121">
        <v>52</v>
      </c>
      <c r="AC412" s="121">
        <v>190</v>
      </c>
      <c r="AD412" s="121"/>
      <c r="AE412" s="102">
        <v>0.43</v>
      </c>
      <c r="AF412" s="102">
        <v>1.6</v>
      </c>
      <c r="AG412" s="104">
        <v>300</v>
      </c>
      <c r="AH412" s="104">
        <v>293</v>
      </c>
      <c r="AI412" s="116" t="s">
        <v>332</v>
      </c>
      <c r="AJ412" s="116">
        <v>2013</v>
      </c>
      <c r="AK412" s="116"/>
      <c r="AL412" s="111" t="s">
        <v>500</v>
      </c>
      <c r="AM412" s="111" t="s">
        <v>500</v>
      </c>
      <c r="AN412" s="111">
        <v>40451</v>
      </c>
      <c r="AO412" s="107">
        <v>41341</v>
      </c>
      <c r="AP412" s="205">
        <v>43738</v>
      </c>
      <c r="AQ412" s="205">
        <v>39428</v>
      </c>
      <c r="AR412" s="205"/>
      <c r="AS412" s="205"/>
      <c r="AT412" s="205">
        <v>42396</v>
      </c>
      <c r="AU412" s="205">
        <v>43878</v>
      </c>
      <c r="AV412" s="205"/>
      <c r="AW412" s="205"/>
      <c r="AX412" s="205"/>
      <c r="AY412" s="205"/>
      <c r="AZ412" s="205"/>
      <c r="BA412" s="212" t="s">
        <v>983</v>
      </c>
      <c r="BB412" s="116"/>
      <c r="BC412" s="116"/>
      <c r="BD412" s="274" t="str">
        <f t="shared" si="69"/>
        <v>1년 4월</v>
      </c>
      <c r="BE412" s="206" t="s">
        <v>794</v>
      </c>
      <c r="BF412" s="207" t="str">
        <f>IF(ISNUMBER(#REF!),IF(#REF!&lt;#REF!,1,""),"")</f>
        <v/>
      </c>
      <c r="BG412" s="207" t="str">
        <f>IF(ISNUMBER(#REF!),IF(#REF!&gt;#REF!,1,""),"")</f>
        <v/>
      </c>
      <c r="BH412" s="207">
        <f>IF(ISNUMBER(#REF!),"",1)</f>
        <v>1</v>
      </c>
      <c r="BI412" s="286" t="s">
        <v>1002</v>
      </c>
      <c r="BJ412" s="458"/>
    </row>
    <row r="413" spans="1:62" s="24" customFormat="1" ht="20.100000000000001" customHeight="1">
      <c r="A413" s="147">
        <v>407</v>
      </c>
      <c r="B413" s="150">
        <f>B412+1</f>
        <v>2</v>
      </c>
      <c r="C413" s="99" t="s">
        <v>938</v>
      </c>
      <c r="D413" s="261" t="s">
        <v>615</v>
      </c>
      <c r="E413" s="113" t="s">
        <v>26</v>
      </c>
      <c r="F413" s="113" t="s">
        <v>1003</v>
      </c>
      <c r="G413" s="113" t="s">
        <v>772</v>
      </c>
      <c r="H413" s="121">
        <v>32535</v>
      </c>
      <c r="I413" s="116">
        <v>1982</v>
      </c>
      <c r="J413" s="121">
        <v>143</v>
      </c>
      <c r="K413" s="124">
        <f t="shared" si="66"/>
        <v>305</v>
      </c>
      <c r="L413" s="121"/>
      <c r="M413" s="121"/>
      <c r="N413" s="121"/>
      <c r="O413" s="121">
        <v>305</v>
      </c>
      <c r="P413" s="121"/>
      <c r="Q413" s="203">
        <f>SUM(R413:T413)</f>
        <v>565</v>
      </c>
      <c r="R413" s="203">
        <v>275</v>
      </c>
      <c r="S413" s="203">
        <v>255</v>
      </c>
      <c r="T413" s="203">
        <v>35</v>
      </c>
      <c r="U413" s="121">
        <f t="shared" si="72"/>
        <v>530</v>
      </c>
      <c r="V413" s="121"/>
      <c r="W413" s="121">
        <v>215</v>
      </c>
      <c r="X413" s="121">
        <v>315</v>
      </c>
      <c r="Y413" s="121"/>
      <c r="Z413" s="121"/>
      <c r="AA413" s="124">
        <f>SUM(AB413:AD413)</f>
        <v>35</v>
      </c>
      <c r="AB413" s="121"/>
      <c r="AC413" s="121">
        <v>35</v>
      </c>
      <c r="AD413" s="121"/>
      <c r="AE413" s="102">
        <v>0.75</v>
      </c>
      <c r="AF413" s="366">
        <v>2.4984999999999999</v>
      </c>
      <c r="AG413" s="104">
        <v>291</v>
      </c>
      <c r="AH413" s="104">
        <v>259</v>
      </c>
      <c r="AI413" s="116" t="s">
        <v>332</v>
      </c>
      <c r="AJ413" s="116">
        <v>2004</v>
      </c>
      <c r="AK413" s="116">
        <v>2022</v>
      </c>
      <c r="AL413" s="111" t="s">
        <v>500</v>
      </c>
      <c r="AM413" s="111"/>
      <c r="AN413" s="111"/>
      <c r="AO413" s="107">
        <v>39293</v>
      </c>
      <c r="AP413" s="205">
        <v>39650</v>
      </c>
      <c r="AQ413" s="205">
        <v>38660</v>
      </c>
      <c r="AR413" s="205"/>
      <c r="AS413" s="205"/>
      <c r="AT413" s="205">
        <v>39443</v>
      </c>
      <c r="AU413" s="205">
        <v>39806</v>
      </c>
      <c r="AV413" s="365" t="s">
        <v>1004</v>
      </c>
      <c r="AW413" s="205"/>
      <c r="AX413" s="205"/>
      <c r="AY413" s="205"/>
      <c r="AZ413" s="205"/>
      <c r="BA413" s="188" t="s">
        <v>1515</v>
      </c>
      <c r="BB413" s="116"/>
      <c r="BC413" s="116"/>
      <c r="BD413" s="274" t="str">
        <f t="shared" si="69"/>
        <v>12년 6월</v>
      </c>
      <c r="BE413" s="206" t="s">
        <v>794</v>
      </c>
      <c r="BF413" s="207" t="str">
        <f>IF(ISNUMBER(#REF!),IF(#REF!&lt;#REF!,1,""),"")</f>
        <v/>
      </c>
      <c r="BG413" s="207" t="str">
        <f>IF(ISNUMBER(#REF!),IF(#REF!&gt;#REF!,1,""),"")</f>
        <v/>
      </c>
      <c r="BH413" s="207">
        <f>IF(ISNUMBER(#REF!),"",1)</f>
        <v>1</v>
      </c>
      <c r="BI413" s="286" t="s">
        <v>1005</v>
      </c>
      <c r="BJ413" s="272"/>
    </row>
    <row r="414" spans="1:62" s="24" customFormat="1" ht="20.100000000000001" customHeight="1">
      <c r="A414" s="147">
        <v>408</v>
      </c>
      <c r="B414" s="150">
        <f>B413+1</f>
        <v>3</v>
      </c>
      <c r="C414" s="99" t="s">
        <v>938</v>
      </c>
      <c r="D414" s="211" t="s">
        <v>338</v>
      </c>
      <c r="E414" s="113" t="s">
        <v>27</v>
      </c>
      <c r="F414" s="113" t="s">
        <v>1006</v>
      </c>
      <c r="G414" s="113" t="s">
        <v>420</v>
      </c>
      <c r="H414" s="121">
        <v>33912</v>
      </c>
      <c r="I414" s="116" t="s">
        <v>1007</v>
      </c>
      <c r="J414" s="121">
        <v>135</v>
      </c>
      <c r="K414" s="124">
        <f t="shared" si="66"/>
        <v>375</v>
      </c>
      <c r="L414" s="121"/>
      <c r="M414" s="121"/>
      <c r="N414" s="121"/>
      <c r="O414" s="121">
        <v>375</v>
      </c>
      <c r="P414" s="121"/>
      <c r="Q414" s="203">
        <f>SUM(R414:T414)</f>
        <v>632</v>
      </c>
      <c r="R414" s="203">
        <v>261</v>
      </c>
      <c r="S414" s="203">
        <v>339</v>
      </c>
      <c r="T414" s="203">
        <v>32</v>
      </c>
      <c r="U414" s="121">
        <f t="shared" si="72"/>
        <v>600</v>
      </c>
      <c r="V414" s="121">
        <v>78</v>
      </c>
      <c r="W414" s="121">
        <v>306</v>
      </c>
      <c r="X414" s="121">
        <v>216</v>
      </c>
      <c r="Y414" s="121"/>
      <c r="Z414" s="121"/>
      <c r="AA414" s="124">
        <f>SUM(AB414:AD414)</f>
        <v>32</v>
      </c>
      <c r="AB414" s="121">
        <v>32</v>
      </c>
      <c r="AC414" s="121"/>
      <c r="AD414" s="121"/>
      <c r="AE414" s="102">
        <v>1</v>
      </c>
      <c r="AF414" s="366">
        <v>2.3628</v>
      </c>
      <c r="AG414" s="104">
        <v>302</v>
      </c>
      <c r="AH414" s="104">
        <v>237</v>
      </c>
      <c r="AI414" s="116" t="s">
        <v>332</v>
      </c>
      <c r="AJ414" s="116">
        <v>2005</v>
      </c>
      <c r="AK414" s="116">
        <v>2021</v>
      </c>
      <c r="AL414" s="111" t="s">
        <v>500</v>
      </c>
      <c r="AM414" s="111"/>
      <c r="AN414" s="111"/>
      <c r="AO414" s="107">
        <v>39230</v>
      </c>
      <c r="AP414" s="205">
        <v>43469</v>
      </c>
      <c r="AQ414" s="205">
        <v>38670</v>
      </c>
      <c r="AR414" s="205"/>
      <c r="AS414" s="205"/>
      <c r="AT414" s="205">
        <v>39304</v>
      </c>
      <c r="AU414" s="205">
        <v>39489</v>
      </c>
      <c r="AV414" s="205">
        <v>42311</v>
      </c>
      <c r="AW414" s="205">
        <v>43195</v>
      </c>
      <c r="AX414" s="205">
        <v>43208</v>
      </c>
      <c r="AY414" s="205"/>
      <c r="AZ414" s="205"/>
      <c r="BA414" s="212" t="s">
        <v>985</v>
      </c>
      <c r="BB414" s="116"/>
      <c r="BC414" s="116"/>
      <c r="BD414" s="274" t="str">
        <f t="shared" si="69"/>
        <v>3년 2월</v>
      </c>
      <c r="BE414" s="206" t="s">
        <v>794</v>
      </c>
      <c r="BF414" s="207" t="str">
        <f>IF(ISNUMBER(#REF!),IF(#REF!&lt;#REF!,1,""),"")</f>
        <v/>
      </c>
      <c r="BG414" s="207" t="str">
        <f>IF(ISNUMBER(#REF!),IF(#REF!&gt;#REF!,1,""),"")</f>
        <v/>
      </c>
      <c r="BH414" s="207">
        <f>IF(ISNUMBER(#REF!),"",1)</f>
        <v>1</v>
      </c>
      <c r="BI414" s="286" t="s">
        <v>1002</v>
      </c>
      <c r="BJ414" s="458"/>
    </row>
    <row r="415" spans="1:62" s="24" customFormat="1" ht="20.100000000000001" customHeight="1">
      <c r="A415" s="147">
        <v>409</v>
      </c>
      <c r="B415" s="150">
        <f>B414+1</f>
        <v>4</v>
      </c>
      <c r="C415" s="99" t="s">
        <v>938</v>
      </c>
      <c r="D415" s="146" t="s">
        <v>339</v>
      </c>
      <c r="E415" s="113" t="s">
        <v>26</v>
      </c>
      <c r="F415" s="113" t="s">
        <v>713</v>
      </c>
      <c r="G415" s="113" t="s">
        <v>1008</v>
      </c>
      <c r="H415" s="161">
        <v>20158.599999999999</v>
      </c>
      <c r="I415" s="116">
        <v>1982</v>
      </c>
      <c r="J415" s="121">
        <v>68</v>
      </c>
      <c r="K415" s="124">
        <f t="shared" si="66"/>
        <v>257</v>
      </c>
      <c r="L415" s="121"/>
      <c r="M415" s="121"/>
      <c r="N415" s="121"/>
      <c r="O415" s="121">
        <v>257</v>
      </c>
      <c r="P415" s="121"/>
      <c r="Q415" s="203">
        <f>SUM(R415:T415)</f>
        <v>410</v>
      </c>
      <c r="R415" s="203">
        <v>196</v>
      </c>
      <c r="S415" s="203">
        <v>166</v>
      </c>
      <c r="T415" s="203">
        <v>48</v>
      </c>
      <c r="U415" s="121">
        <f t="shared" si="72"/>
        <v>362</v>
      </c>
      <c r="V415" s="121"/>
      <c r="W415" s="121">
        <v>228</v>
      </c>
      <c r="X415" s="121">
        <v>134</v>
      </c>
      <c r="Y415" s="121"/>
      <c r="Z415" s="121"/>
      <c r="AA415" s="124">
        <f>SUM(AB415:AD415)</f>
        <v>48</v>
      </c>
      <c r="AB415" s="121"/>
      <c r="AC415" s="121">
        <v>48</v>
      </c>
      <c r="AD415" s="121"/>
      <c r="AE415" s="102">
        <v>0.7</v>
      </c>
      <c r="AF415" s="366">
        <v>2.4973999999999998</v>
      </c>
      <c r="AG415" s="104">
        <v>223</v>
      </c>
      <c r="AH415" s="104">
        <v>193</v>
      </c>
      <c r="AI415" s="116" t="s">
        <v>332</v>
      </c>
      <c r="AJ415" s="116">
        <v>2004</v>
      </c>
      <c r="AK415" s="116">
        <v>2021</v>
      </c>
      <c r="AL415" s="111" t="s">
        <v>500</v>
      </c>
      <c r="AM415" s="111" t="s">
        <v>500</v>
      </c>
      <c r="AN415" s="111">
        <v>38821</v>
      </c>
      <c r="AO415" s="107">
        <v>39293</v>
      </c>
      <c r="AP415" s="205">
        <v>43388</v>
      </c>
      <c r="AQ415" s="205">
        <v>38033</v>
      </c>
      <c r="AR415" s="205"/>
      <c r="AS415" s="205"/>
      <c r="AT415" s="205">
        <v>40794</v>
      </c>
      <c r="AU415" s="205">
        <v>42404</v>
      </c>
      <c r="AV415" s="205">
        <v>42852</v>
      </c>
      <c r="AW415" s="205">
        <v>43556</v>
      </c>
      <c r="AX415" s="205">
        <v>43558</v>
      </c>
      <c r="AY415" s="218" t="s">
        <v>1514</v>
      </c>
      <c r="AZ415" s="205"/>
      <c r="BA415" s="188" t="s">
        <v>593</v>
      </c>
      <c r="BB415" s="116"/>
      <c r="BC415" s="116"/>
      <c r="BD415" s="274" t="str">
        <f t="shared" si="69"/>
        <v>2년 2월</v>
      </c>
      <c r="BE415" s="206" t="s">
        <v>794</v>
      </c>
      <c r="BF415" s="207" t="str">
        <f>IF(ISNUMBER(#REF!),IF(#REF!&lt;#REF!,1,""),"")</f>
        <v/>
      </c>
      <c r="BG415" s="207" t="str">
        <f>IF(ISNUMBER(#REF!),IF(#REF!&gt;#REF!,1,""),"")</f>
        <v/>
      </c>
      <c r="BH415" s="207">
        <f>IF(ISNUMBER(#REF!),"",1)</f>
        <v>1</v>
      </c>
      <c r="BI415" s="286" t="s">
        <v>1009</v>
      </c>
      <c r="BJ415" s="272"/>
    </row>
    <row r="416" spans="1:62" s="24" customFormat="1" ht="20.100000000000001" customHeight="1">
      <c r="A416" s="147">
        <v>410</v>
      </c>
      <c r="B416" s="148">
        <v>1</v>
      </c>
      <c r="C416" s="99" t="s">
        <v>89</v>
      </c>
      <c r="D416" s="202" t="s">
        <v>662</v>
      </c>
      <c r="E416" s="113" t="s">
        <v>27</v>
      </c>
      <c r="F416" s="113" t="s">
        <v>90</v>
      </c>
      <c r="G416" s="113" t="s">
        <v>91</v>
      </c>
      <c r="H416" s="121">
        <v>32400</v>
      </c>
      <c r="I416" s="116" t="s">
        <v>367</v>
      </c>
      <c r="J416" s="121">
        <v>100</v>
      </c>
      <c r="K416" s="124">
        <f t="shared" si="66"/>
        <v>100</v>
      </c>
      <c r="L416" s="121"/>
      <c r="M416" s="121"/>
      <c r="N416" s="121">
        <v>34</v>
      </c>
      <c r="O416" s="121">
        <v>66</v>
      </c>
      <c r="P416" s="121"/>
      <c r="Q416" s="203"/>
      <c r="R416" s="203"/>
      <c r="S416" s="203"/>
      <c r="T416" s="203"/>
      <c r="U416" s="121"/>
      <c r="V416" s="121"/>
      <c r="W416" s="121"/>
      <c r="X416" s="121"/>
      <c r="Y416" s="121"/>
      <c r="Z416" s="121"/>
      <c r="AA416" s="124"/>
      <c r="AB416" s="121"/>
      <c r="AC416" s="121"/>
      <c r="AD416" s="121"/>
      <c r="AE416" s="102">
        <v>2.5</v>
      </c>
      <c r="AF416" s="102" t="s">
        <v>595</v>
      </c>
      <c r="AG416" s="119">
        <v>150</v>
      </c>
      <c r="AH416" s="104"/>
      <c r="AI416" s="116"/>
      <c r="AJ416" s="116"/>
      <c r="AK416" s="116"/>
      <c r="AL416" s="111">
        <v>40683</v>
      </c>
      <c r="AM416" s="111">
        <v>42735</v>
      </c>
      <c r="AN416" s="107"/>
      <c r="AO416" s="107"/>
      <c r="AP416" s="205"/>
      <c r="AQ416" s="205"/>
      <c r="AR416" s="205"/>
      <c r="AS416" s="205"/>
      <c r="AT416" s="205"/>
      <c r="AU416" s="205"/>
      <c r="AV416" s="205"/>
      <c r="AW416" s="205"/>
      <c r="AX416" s="205"/>
      <c r="AY416" s="205"/>
      <c r="AZ416" s="205"/>
      <c r="BA416" s="212" t="s">
        <v>35</v>
      </c>
      <c r="BB416" s="116"/>
      <c r="BC416" s="116"/>
      <c r="BD416" s="274" t="str">
        <f t="shared" si="69"/>
        <v>10년 1월</v>
      </c>
      <c r="BE416" s="206">
        <f t="shared" ref="BE416:BE421" si="73">MAX(AM416,DATE(2012,2,1))+(3*365)</f>
        <v>43830</v>
      </c>
      <c r="BF416" s="207">
        <v>1</v>
      </c>
      <c r="BG416" s="207" t="str">
        <f>IF(ISNUMBER(#REF!),IF(#REF!&gt;#REF!,1,""),"")</f>
        <v/>
      </c>
      <c r="BH416" s="207"/>
      <c r="BI416" s="212" t="s">
        <v>1291</v>
      </c>
      <c r="BJ416" s="442" t="s">
        <v>893</v>
      </c>
    </row>
    <row r="417" spans="1:69" s="24" customFormat="1" ht="20.100000000000001" customHeight="1">
      <c r="A417" s="147">
        <v>411</v>
      </c>
      <c r="B417" s="150">
        <f>B416+1</f>
        <v>2</v>
      </c>
      <c r="C417" s="99" t="s">
        <v>89</v>
      </c>
      <c r="D417" s="202" t="s">
        <v>662</v>
      </c>
      <c r="E417" s="113" t="s">
        <v>27</v>
      </c>
      <c r="F417" s="113" t="s">
        <v>92</v>
      </c>
      <c r="G417" s="113" t="s">
        <v>93</v>
      </c>
      <c r="H417" s="121">
        <v>35900</v>
      </c>
      <c r="I417" s="116" t="s">
        <v>367</v>
      </c>
      <c r="J417" s="121">
        <v>80</v>
      </c>
      <c r="K417" s="124">
        <f t="shared" si="66"/>
        <v>80</v>
      </c>
      <c r="L417" s="121"/>
      <c r="M417" s="121"/>
      <c r="N417" s="121">
        <v>33</v>
      </c>
      <c r="O417" s="121">
        <v>47</v>
      </c>
      <c r="P417" s="121"/>
      <c r="Q417" s="203"/>
      <c r="R417" s="203"/>
      <c r="S417" s="203"/>
      <c r="T417" s="203"/>
      <c r="U417" s="121"/>
      <c r="V417" s="121"/>
      <c r="W417" s="121"/>
      <c r="X417" s="121"/>
      <c r="Y417" s="121"/>
      <c r="Z417" s="121"/>
      <c r="AA417" s="124"/>
      <c r="AB417" s="121"/>
      <c r="AC417" s="121"/>
      <c r="AD417" s="121"/>
      <c r="AE417" s="102">
        <v>2</v>
      </c>
      <c r="AF417" s="102" t="s">
        <v>596</v>
      </c>
      <c r="AG417" s="119">
        <v>150</v>
      </c>
      <c r="AH417" s="104"/>
      <c r="AI417" s="116"/>
      <c r="AJ417" s="116"/>
      <c r="AK417" s="116"/>
      <c r="AL417" s="111">
        <v>40683</v>
      </c>
      <c r="AM417" s="111">
        <v>42735</v>
      </c>
      <c r="AN417" s="107"/>
      <c r="AO417" s="107"/>
      <c r="AP417" s="205"/>
      <c r="AQ417" s="205"/>
      <c r="AR417" s="205"/>
      <c r="AS417" s="205"/>
      <c r="AT417" s="205"/>
      <c r="AU417" s="205"/>
      <c r="AV417" s="205"/>
      <c r="AW417" s="205"/>
      <c r="AX417" s="205"/>
      <c r="AY417" s="205"/>
      <c r="AZ417" s="205"/>
      <c r="BA417" s="212" t="s">
        <v>35</v>
      </c>
      <c r="BB417" s="116"/>
      <c r="BC417" s="116"/>
      <c r="BD417" s="274" t="str">
        <f t="shared" si="69"/>
        <v>10년 1월</v>
      </c>
      <c r="BE417" s="206">
        <f t="shared" si="73"/>
        <v>43830</v>
      </c>
      <c r="BF417" s="207">
        <v>1</v>
      </c>
      <c r="BG417" s="207" t="str">
        <f>IF(ISNUMBER(#REF!),IF(#REF!&gt;#REF!,1,""),"")</f>
        <v/>
      </c>
      <c r="BH417" s="207"/>
      <c r="BI417" s="212" t="s">
        <v>1291</v>
      </c>
      <c r="BJ417" s="442" t="s">
        <v>893</v>
      </c>
    </row>
    <row r="418" spans="1:69" s="24" customFormat="1" ht="20.100000000000001" customHeight="1">
      <c r="A418" s="147">
        <v>412</v>
      </c>
      <c r="B418" s="150">
        <f>B417+1</f>
        <v>3</v>
      </c>
      <c r="C418" s="99" t="s">
        <v>89</v>
      </c>
      <c r="D418" s="202" t="s">
        <v>662</v>
      </c>
      <c r="E418" s="113" t="s">
        <v>27</v>
      </c>
      <c r="F418" s="113" t="s">
        <v>94</v>
      </c>
      <c r="G418" s="113" t="s">
        <v>95</v>
      </c>
      <c r="H418" s="121">
        <v>39200</v>
      </c>
      <c r="I418" s="116" t="s">
        <v>367</v>
      </c>
      <c r="J418" s="121">
        <v>88</v>
      </c>
      <c r="K418" s="124">
        <f t="shared" si="66"/>
        <v>88</v>
      </c>
      <c r="L418" s="121"/>
      <c r="M418" s="121"/>
      <c r="N418" s="121">
        <v>60</v>
      </c>
      <c r="O418" s="121">
        <v>28</v>
      </c>
      <c r="P418" s="121"/>
      <c r="Q418" s="203"/>
      <c r="R418" s="203"/>
      <c r="S418" s="203"/>
      <c r="T418" s="203"/>
      <c r="U418" s="121"/>
      <c r="V418" s="121"/>
      <c r="W418" s="121"/>
      <c r="X418" s="121"/>
      <c r="Y418" s="121"/>
      <c r="Z418" s="121"/>
      <c r="AA418" s="124"/>
      <c r="AB418" s="121"/>
      <c r="AC418" s="121"/>
      <c r="AD418" s="121"/>
      <c r="AE418" s="102" t="s">
        <v>597</v>
      </c>
      <c r="AF418" s="102" t="s">
        <v>598</v>
      </c>
      <c r="AG418" s="119">
        <v>150</v>
      </c>
      <c r="AH418" s="104"/>
      <c r="AI418" s="116"/>
      <c r="AJ418" s="116"/>
      <c r="AK418" s="116"/>
      <c r="AL418" s="111">
        <v>40683</v>
      </c>
      <c r="AM418" s="111">
        <v>42735</v>
      </c>
      <c r="AN418" s="107"/>
      <c r="AO418" s="107"/>
      <c r="AP418" s="205"/>
      <c r="AQ418" s="205"/>
      <c r="AR418" s="205"/>
      <c r="AS418" s="205"/>
      <c r="AT418" s="205"/>
      <c r="AU418" s="205"/>
      <c r="AV418" s="205"/>
      <c r="AW418" s="205"/>
      <c r="AX418" s="205"/>
      <c r="AY418" s="205"/>
      <c r="AZ418" s="205"/>
      <c r="BA418" s="212" t="s">
        <v>35</v>
      </c>
      <c r="BB418" s="116"/>
      <c r="BC418" s="116"/>
      <c r="BD418" s="274" t="str">
        <f t="shared" si="69"/>
        <v>10년 1월</v>
      </c>
      <c r="BE418" s="206">
        <f t="shared" si="73"/>
        <v>43830</v>
      </c>
      <c r="BF418" s="207">
        <v>1</v>
      </c>
      <c r="BG418" s="207" t="str">
        <f>IF(ISNUMBER(#REF!),IF(#REF!&gt;#REF!,1,""),"")</f>
        <v/>
      </c>
      <c r="BH418" s="207"/>
      <c r="BI418" s="212" t="s">
        <v>1291</v>
      </c>
      <c r="BJ418" s="442" t="s">
        <v>893</v>
      </c>
    </row>
    <row r="419" spans="1:69" s="24" customFormat="1" ht="20.100000000000001" customHeight="1">
      <c r="A419" s="147">
        <v>413</v>
      </c>
      <c r="B419" s="150">
        <f>B418+1</f>
        <v>4</v>
      </c>
      <c r="C419" s="99" t="s">
        <v>89</v>
      </c>
      <c r="D419" s="202" t="s">
        <v>662</v>
      </c>
      <c r="E419" s="113" t="s">
        <v>27</v>
      </c>
      <c r="F419" s="113" t="s">
        <v>96</v>
      </c>
      <c r="G419" s="113" t="s">
        <v>97</v>
      </c>
      <c r="H419" s="121">
        <v>14700</v>
      </c>
      <c r="I419" s="116" t="s">
        <v>367</v>
      </c>
      <c r="J419" s="121">
        <v>61</v>
      </c>
      <c r="K419" s="124">
        <f t="shared" si="66"/>
        <v>61</v>
      </c>
      <c r="L419" s="121"/>
      <c r="M419" s="121"/>
      <c r="N419" s="121">
        <v>12</v>
      </c>
      <c r="O419" s="121">
        <v>49</v>
      </c>
      <c r="P419" s="121"/>
      <c r="Q419" s="203"/>
      <c r="R419" s="203"/>
      <c r="S419" s="203"/>
      <c r="T419" s="203"/>
      <c r="U419" s="121"/>
      <c r="V419" s="121"/>
      <c r="W419" s="121"/>
      <c r="X419" s="121"/>
      <c r="Y419" s="121"/>
      <c r="Z419" s="121"/>
      <c r="AA419" s="124"/>
      <c r="AB419" s="121"/>
      <c r="AC419" s="121"/>
      <c r="AD419" s="121"/>
      <c r="AE419" s="102">
        <v>2.5</v>
      </c>
      <c r="AF419" s="102" t="s">
        <v>595</v>
      </c>
      <c r="AG419" s="119">
        <v>150</v>
      </c>
      <c r="AH419" s="104"/>
      <c r="AI419" s="116"/>
      <c r="AJ419" s="116"/>
      <c r="AK419" s="116"/>
      <c r="AL419" s="111">
        <v>40683</v>
      </c>
      <c r="AM419" s="111">
        <v>42735</v>
      </c>
      <c r="AN419" s="107"/>
      <c r="AO419" s="107"/>
      <c r="AP419" s="205"/>
      <c r="AQ419" s="205"/>
      <c r="AR419" s="205"/>
      <c r="AS419" s="205"/>
      <c r="AT419" s="205"/>
      <c r="AU419" s="205"/>
      <c r="AV419" s="205"/>
      <c r="AW419" s="205"/>
      <c r="AX419" s="205"/>
      <c r="AY419" s="205"/>
      <c r="AZ419" s="205"/>
      <c r="BA419" s="212" t="s">
        <v>35</v>
      </c>
      <c r="BB419" s="116"/>
      <c r="BC419" s="116"/>
      <c r="BD419" s="274" t="str">
        <f t="shared" si="69"/>
        <v>10년 1월</v>
      </c>
      <c r="BE419" s="206">
        <f t="shared" si="73"/>
        <v>43830</v>
      </c>
      <c r="BF419" s="207">
        <v>1</v>
      </c>
      <c r="BG419" s="207" t="str">
        <f>IF(ISNUMBER(#REF!),IF(#REF!&gt;#REF!,1,""),"")</f>
        <v/>
      </c>
      <c r="BH419" s="207"/>
      <c r="BI419" s="212" t="s">
        <v>1291</v>
      </c>
      <c r="BJ419" s="442" t="s">
        <v>893</v>
      </c>
    </row>
    <row r="420" spans="1:69" s="24" customFormat="1" ht="20.100000000000001" customHeight="1">
      <c r="A420" s="147">
        <v>414</v>
      </c>
      <c r="B420" s="150">
        <f>B419+1</f>
        <v>5</v>
      </c>
      <c r="C420" s="99" t="s">
        <v>89</v>
      </c>
      <c r="D420" s="202" t="s">
        <v>662</v>
      </c>
      <c r="E420" s="113" t="s">
        <v>27</v>
      </c>
      <c r="F420" s="113" t="s">
        <v>98</v>
      </c>
      <c r="G420" s="113" t="s">
        <v>1292</v>
      </c>
      <c r="H420" s="121">
        <v>23700</v>
      </c>
      <c r="I420" s="116" t="s">
        <v>367</v>
      </c>
      <c r="J420" s="121">
        <v>105</v>
      </c>
      <c r="K420" s="124">
        <f t="shared" si="66"/>
        <v>105</v>
      </c>
      <c r="L420" s="121"/>
      <c r="M420" s="121"/>
      <c r="N420" s="121">
        <v>30</v>
      </c>
      <c r="O420" s="121">
        <v>75</v>
      </c>
      <c r="P420" s="121"/>
      <c r="Q420" s="203"/>
      <c r="R420" s="203"/>
      <c r="S420" s="203"/>
      <c r="T420" s="203"/>
      <c r="U420" s="121"/>
      <c r="V420" s="121"/>
      <c r="W420" s="121"/>
      <c r="X420" s="121"/>
      <c r="Y420" s="121"/>
      <c r="Z420" s="121"/>
      <c r="AA420" s="124"/>
      <c r="AB420" s="121"/>
      <c r="AC420" s="121"/>
      <c r="AD420" s="121"/>
      <c r="AE420" s="102">
        <v>2</v>
      </c>
      <c r="AF420" s="102" t="s">
        <v>596</v>
      </c>
      <c r="AG420" s="119">
        <v>150</v>
      </c>
      <c r="AH420" s="104"/>
      <c r="AI420" s="116"/>
      <c r="AJ420" s="116"/>
      <c r="AK420" s="116"/>
      <c r="AL420" s="111">
        <v>40683</v>
      </c>
      <c r="AM420" s="111">
        <v>44196</v>
      </c>
      <c r="AN420" s="107"/>
      <c r="AO420" s="107"/>
      <c r="AP420" s="205"/>
      <c r="AQ420" s="205"/>
      <c r="AR420" s="205"/>
      <c r="AS420" s="205"/>
      <c r="AT420" s="205"/>
      <c r="AU420" s="205"/>
      <c r="AV420" s="205"/>
      <c r="AW420" s="205"/>
      <c r="AX420" s="205"/>
      <c r="AY420" s="205"/>
      <c r="AZ420" s="205"/>
      <c r="BA420" s="212" t="s">
        <v>35</v>
      </c>
      <c r="BB420" s="116"/>
      <c r="BC420" s="116"/>
      <c r="BD420" s="274" t="str">
        <f t="shared" si="69"/>
        <v>10년 1월</v>
      </c>
      <c r="BE420" s="206">
        <f t="shared" si="73"/>
        <v>45291</v>
      </c>
      <c r="BF420" s="207"/>
      <c r="BG420" s="207">
        <v>1</v>
      </c>
      <c r="BH420" s="207"/>
      <c r="BI420" s="212" t="s">
        <v>1291</v>
      </c>
      <c r="BJ420" s="442" t="s">
        <v>894</v>
      </c>
    </row>
    <row r="421" spans="1:69" s="24" customFormat="1" ht="20.100000000000001" customHeight="1">
      <c r="A421" s="147">
        <v>415</v>
      </c>
      <c r="B421" s="150">
        <f>B420+1</f>
        <v>6</v>
      </c>
      <c r="C421" s="99" t="s">
        <v>89</v>
      </c>
      <c r="D421" s="202" t="s">
        <v>662</v>
      </c>
      <c r="E421" s="113" t="s">
        <v>43</v>
      </c>
      <c r="F421" s="113" t="s">
        <v>567</v>
      </c>
      <c r="G421" s="113" t="s">
        <v>566</v>
      </c>
      <c r="H421" s="121">
        <v>28300</v>
      </c>
      <c r="I421" s="116" t="s">
        <v>367</v>
      </c>
      <c r="J421" s="121">
        <v>99</v>
      </c>
      <c r="K421" s="124">
        <f t="shared" si="66"/>
        <v>99</v>
      </c>
      <c r="L421" s="121"/>
      <c r="M421" s="121"/>
      <c r="N421" s="121">
        <v>66</v>
      </c>
      <c r="O421" s="121">
        <v>33</v>
      </c>
      <c r="P421" s="121"/>
      <c r="Q421" s="203"/>
      <c r="R421" s="203"/>
      <c r="S421" s="203"/>
      <c r="T421" s="203"/>
      <c r="U421" s="121"/>
      <c r="V421" s="121"/>
      <c r="W421" s="121"/>
      <c r="X421" s="121"/>
      <c r="Y421" s="121"/>
      <c r="Z421" s="121"/>
      <c r="AA421" s="124"/>
      <c r="AB421" s="121"/>
      <c r="AC421" s="121"/>
      <c r="AD421" s="121"/>
      <c r="AE421" s="102">
        <v>2</v>
      </c>
      <c r="AF421" s="102" t="s">
        <v>895</v>
      </c>
      <c r="AG421" s="119">
        <v>150</v>
      </c>
      <c r="AH421" s="104"/>
      <c r="AI421" s="116"/>
      <c r="AJ421" s="116"/>
      <c r="AK421" s="116"/>
      <c r="AL421" s="111">
        <v>40683</v>
      </c>
      <c r="AM421" s="111">
        <v>42735</v>
      </c>
      <c r="AN421" s="107"/>
      <c r="AO421" s="107"/>
      <c r="AP421" s="205"/>
      <c r="AQ421" s="205"/>
      <c r="AR421" s="205"/>
      <c r="AS421" s="205"/>
      <c r="AT421" s="205"/>
      <c r="AU421" s="205"/>
      <c r="AV421" s="205"/>
      <c r="AW421" s="205"/>
      <c r="AX421" s="205"/>
      <c r="AY421" s="205"/>
      <c r="AZ421" s="205"/>
      <c r="BA421" s="212" t="s">
        <v>35</v>
      </c>
      <c r="BB421" s="116"/>
      <c r="BC421" s="116"/>
      <c r="BD421" s="274" t="str">
        <f t="shared" si="69"/>
        <v>10년 1월</v>
      </c>
      <c r="BE421" s="206">
        <f t="shared" si="73"/>
        <v>43830</v>
      </c>
      <c r="BF421" s="207">
        <v>1</v>
      </c>
      <c r="BG421" s="207" t="str">
        <f>IF(ISNUMBER(#REF!),IF(#REF!&gt;#REF!,1,""),"")</f>
        <v/>
      </c>
      <c r="BH421" s="207"/>
      <c r="BI421" s="212" t="s">
        <v>1291</v>
      </c>
      <c r="BJ421" s="272" t="s">
        <v>893</v>
      </c>
    </row>
    <row r="422" spans="1:69" s="24" customFormat="1" ht="20.100000000000001" customHeight="1">
      <c r="A422" s="147">
        <v>416</v>
      </c>
      <c r="B422" s="148">
        <v>1</v>
      </c>
      <c r="C422" s="99" t="s">
        <v>88</v>
      </c>
      <c r="D422" s="210" t="s">
        <v>337</v>
      </c>
      <c r="E422" s="113" t="s">
        <v>27</v>
      </c>
      <c r="F422" s="113" t="s">
        <v>861</v>
      </c>
      <c r="G422" s="113" t="s">
        <v>862</v>
      </c>
      <c r="H422" s="124">
        <v>190146</v>
      </c>
      <c r="I422" s="116">
        <v>1990</v>
      </c>
      <c r="J422" s="121">
        <v>501</v>
      </c>
      <c r="K422" s="124">
        <f t="shared" si="66"/>
        <v>565</v>
      </c>
      <c r="L422" s="124">
        <v>565</v>
      </c>
      <c r="M422" s="124"/>
      <c r="N422" s="124"/>
      <c r="O422" s="124"/>
      <c r="P422" s="124"/>
      <c r="Q422" s="203">
        <f t="shared" ref="Q422:Q429" si="74">SUM(R422:T422)</f>
        <v>2593</v>
      </c>
      <c r="R422" s="203">
        <v>441</v>
      </c>
      <c r="S422" s="203">
        <v>2022</v>
      </c>
      <c r="T422" s="203">
        <v>130</v>
      </c>
      <c r="U422" s="213">
        <f t="shared" ref="U422:U429" si="75">SUM(V422:Z422)</f>
        <v>2463</v>
      </c>
      <c r="V422" s="213"/>
      <c r="W422" s="213">
        <v>1253</v>
      </c>
      <c r="X422" s="213">
        <v>1210</v>
      </c>
      <c r="Y422" s="121"/>
      <c r="Z422" s="121"/>
      <c r="AA422" s="213">
        <f>SUM(AB422:AD422)</f>
        <v>130</v>
      </c>
      <c r="AB422" s="213">
        <v>130</v>
      </c>
      <c r="AC422" s="121"/>
      <c r="AD422" s="121"/>
      <c r="AE422" s="103">
        <v>2</v>
      </c>
      <c r="AF422" s="103">
        <v>2.2999999999999998</v>
      </c>
      <c r="AG422" s="104">
        <v>441</v>
      </c>
      <c r="AH422" s="104">
        <v>441</v>
      </c>
      <c r="AI422" s="113" t="s">
        <v>332</v>
      </c>
      <c r="AJ422" s="204">
        <v>2019</v>
      </c>
      <c r="AK422" s="204">
        <v>2023</v>
      </c>
      <c r="AL422" s="106">
        <v>40112</v>
      </c>
      <c r="AM422" s="106">
        <v>41425</v>
      </c>
      <c r="AN422" s="108">
        <v>42223</v>
      </c>
      <c r="AO422" s="108">
        <v>42223</v>
      </c>
      <c r="AP422" s="205"/>
      <c r="AQ422" s="205">
        <v>42606</v>
      </c>
      <c r="AR422" s="205"/>
      <c r="AS422" s="205"/>
      <c r="AT422" s="205">
        <v>43097</v>
      </c>
      <c r="AU422" s="205"/>
      <c r="AV422" s="205"/>
      <c r="AW422" s="205"/>
      <c r="AX422" s="205"/>
      <c r="AY422" s="205"/>
      <c r="AZ422" s="205"/>
      <c r="BA422" s="212" t="s">
        <v>975</v>
      </c>
      <c r="BB422" s="204"/>
      <c r="BC422" s="204"/>
      <c r="BD422" s="274" t="str">
        <f t="shared" si="69"/>
        <v>3년 6월</v>
      </c>
      <c r="BE422" s="206">
        <f>IF(AN422&lt;DATE(2012,2,1),"제외",AT422+(365*3))</f>
        <v>44192</v>
      </c>
      <c r="BF422" s="207" t="str">
        <f>IF(ISNUMBER(#REF!),IF(#REF!&lt;#REF!,1,""),"")</f>
        <v/>
      </c>
      <c r="BG422" s="207" t="str">
        <f>IF(ISNUMBER(#REF!),IF(#REF!&gt;#REF!,1,""),"")</f>
        <v/>
      </c>
      <c r="BH422" s="207">
        <f>IF(ISNUMBER(#REF!),"",1)</f>
        <v>1</v>
      </c>
      <c r="BI422" s="212" t="s">
        <v>1306</v>
      </c>
      <c r="BJ422" s="442"/>
    </row>
    <row r="423" spans="1:69" s="24" customFormat="1" ht="20.100000000000001" customHeight="1">
      <c r="A423" s="147">
        <v>417</v>
      </c>
      <c r="B423" s="150">
        <f t="shared" ref="B423:B429" si="76">B422+1</f>
        <v>2</v>
      </c>
      <c r="C423" s="99" t="s">
        <v>88</v>
      </c>
      <c r="D423" s="244" t="s">
        <v>614</v>
      </c>
      <c r="E423" s="113" t="s">
        <v>27</v>
      </c>
      <c r="F423" s="113" t="s">
        <v>252</v>
      </c>
      <c r="G423" s="113" t="s">
        <v>865</v>
      </c>
      <c r="H423" s="213">
        <v>47654</v>
      </c>
      <c r="I423" s="116">
        <v>1986</v>
      </c>
      <c r="J423" s="121">
        <v>185</v>
      </c>
      <c r="K423" s="124">
        <f t="shared" si="66"/>
        <v>285</v>
      </c>
      <c r="L423" s="124">
        <v>285</v>
      </c>
      <c r="M423" s="124"/>
      <c r="N423" s="124"/>
      <c r="O423" s="124"/>
      <c r="P423" s="124"/>
      <c r="Q423" s="203">
        <f t="shared" si="74"/>
        <v>940</v>
      </c>
      <c r="R423" s="203">
        <v>223</v>
      </c>
      <c r="S423" s="203">
        <v>669</v>
      </c>
      <c r="T423" s="203">
        <v>48</v>
      </c>
      <c r="U423" s="213">
        <f t="shared" si="75"/>
        <v>892</v>
      </c>
      <c r="V423" s="213"/>
      <c r="W423" s="213">
        <v>544</v>
      </c>
      <c r="X423" s="213">
        <v>348</v>
      </c>
      <c r="Y423" s="124"/>
      <c r="Z423" s="124"/>
      <c r="AA423" s="213">
        <f>SUM(AB423:AD423)</f>
        <v>48</v>
      </c>
      <c r="AB423" s="213">
        <v>48</v>
      </c>
      <c r="AC423" s="124"/>
      <c r="AD423" s="124"/>
      <c r="AE423" s="103">
        <v>1.8</v>
      </c>
      <c r="AF423" s="363" t="s">
        <v>1307</v>
      </c>
      <c r="AG423" s="104">
        <v>223</v>
      </c>
      <c r="AH423" s="104">
        <v>223</v>
      </c>
      <c r="AI423" s="204" t="s">
        <v>332</v>
      </c>
      <c r="AJ423" s="204">
        <v>2019</v>
      </c>
      <c r="AK423" s="204">
        <v>2023</v>
      </c>
      <c r="AL423" s="111" t="s">
        <v>605</v>
      </c>
      <c r="AM423" s="111" t="s">
        <v>605</v>
      </c>
      <c r="AN423" s="106">
        <v>38768</v>
      </c>
      <c r="AO423" s="108">
        <v>39653</v>
      </c>
      <c r="AP423" s="205">
        <v>42857</v>
      </c>
      <c r="AQ423" s="205">
        <v>39703</v>
      </c>
      <c r="AR423" s="205"/>
      <c r="AS423" s="205"/>
      <c r="AT423" s="205">
        <v>39790</v>
      </c>
      <c r="AU423" s="365">
        <v>44082</v>
      </c>
      <c r="AV423" s="205"/>
      <c r="AW423" s="205"/>
      <c r="AX423" s="205"/>
      <c r="AY423" s="205"/>
      <c r="AZ423" s="205"/>
      <c r="BA423" s="447" t="s">
        <v>983</v>
      </c>
      <c r="BB423" s="204"/>
      <c r="BC423" s="204"/>
      <c r="BD423" s="274" t="str">
        <f t="shared" si="69"/>
        <v>0년 9월</v>
      </c>
      <c r="BE423" s="207" t="str">
        <f>IF(AN425&lt;DATE(2012,2,1),"제외",AT423+(365*3))</f>
        <v>제외</v>
      </c>
      <c r="BF423" s="207" t="str">
        <f>IF(ISNUMBER(#REF!),IF(#REF!&lt;#REF!,1,""),"")</f>
        <v/>
      </c>
      <c r="BG423" s="207" t="str">
        <f>IF(ISNUMBER(#REF!),IF(#REF!&gt;#REF!,1,""),"")</f>
        <v/>
      </c>
      <c r="BH423" s="207">
        <f>IF(ISNUMBER(#REF!),"",1)</f>
        <v>1</v>
      </c>
      <c r="BI423" s="286" t="s">
        <v>935</v>
      </c>
      <c r="BJ423" s="442"/>
    </row>
    <row r="424" spans="1:69" s="24" customFormat="1" ht="20.100000000000001" customHeight="1">
      <c r="A424" s="147">
        <v>418</v>
      </c>
      <c r="B424" s="150">
        <f t="shared" si="76"/>
        <v>3</v>
      </c>
      <c r="C424" s="99" t="s">
        <v>88</v>
      </c>
      <c r="D424" s="244" t="s">
        <v>614</v>
      </c>
      <c r="E424" s="113" t="s">
        <v>27</v>
      </c>
      <c r="F424" s="113" t="s">
        <v>863</v>
      </c>
      <c r="G424" s="113" t="s">
        <v>864</v>
      </c>
      <c r="H424" s="124">
        <v>25297</v>
      </c>
      <c r="I424" s="116">
        <v>1990</v>
      </c>
      <c r="J424" s="121">
        <v>24</v>
      </c>
      <c r="K424" s="124">
        <f t="shared" si="66"/>
        <v>394</v>
      </c>
      <c r="L424" s="124">
        <v>394</v>
      </c>
      <c r="M424" s="124"/>
      <c r="N424" s="124"/>
      <c r="O424" s="124"/>
      <c r="P424" s="124"/>
      <c r="Q424" s="203">
        <f t="shared" si="74"/>
        <v>668</v>
      </c>
      <c r="R424" s="203">
        <v>384</v>
      </c>
      <c r="S424" s="203">
        <v>250</v>
      </c>
      <c r="T424" s="203">
        <v>34</v>
      </c>
      <c r="U424" s="213">
        <f t="shared" si="75"/>
        <v>634</v>
      </c>
      <c r="V424" s="213">
        <v>67</v>
      </c>
      <c r="W424" s="213">
        <v>349</v>
      </c>
      <c r="X424" s="213">
        <v>218</v>
      </c>
      <c r="Y424" s="124"/>
      <c r="Z424" s="124"/>
      <c r="AA424" s="213">
        <v>34</v>
      </c>
      <c r="AB424" s="213">
        <v>34</v>
      </c>
      <c r="AC424" s="124"/>
      <c r="AD424" s="124"/>
      <c r="AE424" s="103">
        <v>2.48</v>
      </c>
      <c r="AF424" s="103">
        <v>2.99</v>
      </c>
      <c r="AG424" s="104">
        <v>384</v>
      </c>
      <c r="AH424" s="104">
        <v>384</v>
      </c>
      <c r="AI424" s="113" t="s">
        <v>332</v>
      </c>
      <c r="AJ424" s="204">
        <v>2019</v>
      </c>
      <c r="AK424" s="204">
        <v>2023</v>
      </c>
      <c r="AL424" s="106">
        <v>40112</v>
      </c>
      <c r="AM424" s="106">
        <v>41425</v>
      </c>
      <c r="AN424" s="108">
        <v>41428</v>
      </c>
      <c r="AO424" s="108">
        <v>41428</v>
      </c>
      <c r="AP424" s="205">
        <v>43683</v>
      </c>
      <c r="AQ424" s="205">
        <v>40149</v>
      </c>
      <c r="AR424" s="205"/>
      <c r="AS424" s="205"/>
      <c r="AT424" s="205">
        <v>42879</v>
      </c>
      <c r="AU424" s="205">
        <v>44012</v>
      </c>
      <c r="AV424" s="205"/>
      <c r="AW424" s="205"/>
      <c r="AX424" s="205"/>
      <c r="AY424" s="205"/>
      <c r="AZ424" s="205"/>
      <c r="BA424" s="447" t="s">
        <v>983</v>
      </c>
      <c r="BB424" s="204"/>
      <c r="BC424" s="204"/>
      <c r="BD424" s="274" t="str">
        <f t="shared" si="69"/>
        <v>1년 0월</v>
      </c>
      <c r="BE424" s="206" t="str">
        <f>IF(AN426&lt;DATE(2012,2,1),"제외",AT424+(365*3))</f>
        <v>제외</v>
      </c>
      <c r="BF424" s="207" t="str">
        <f>IF(ISNUMBER(#REF!),IF(#REF!&lt;#REF!,1,""),"")</f>
        <v/>
      </c>
      <c r="BG424" s="207" t="str">
        <f>IF(ISNUMBER(#REF!),IF(#REF!&gt;#REF!,1,""),"")</f>
        <v/>
      </c>
      <c r="BH424" s="207">
        <f>IF(ISNUMBER(#REF!),"",1)</f>
        <v>1</v>
      </c>
      <c r="BI424" s="286" t="s">
        <v>935</v>
      </c>
      <c r="BJ424" s="442"/>
    </row>
    <row r="425" spans="1:69" s="24" customFormat="1" ht="20.100000000000001" customHeight="1">
      <c r="A425" s="147">
        <v>419</v>
      </c>
      <c r="B425" s="150">
        <f t="shared" si="76"/>
        <v>4</v>
      </c>
      <c r="C425" s="99" t="s">
        <v>88</v>
      </c>
      <c r="D425" s="244" t="s">
        <v>614</v>
      </c>
      <c r="E425" s="113" t="s">
        <v>27</v>
      </c>
      <c r="F425" s="113" t="s">
        <v>187</v>
      </c>
      <c r="G425" s="113" t="s">
        <v>866</v>
      </c>
      <c r="H425" s="124">
        <v>148888.79999999999</v>
      </c>
      <c r="I425" s="116">
        <v>1980</v>
      </c>
      <c r="J425" s="121">
        <v>328</v>
      </c>
      <c r="K425" s="124">
        <f t="shared" si="66"/>
        <v>950</v>
      </c>
      <c r="L425" s="124">
        <v>950</v>
      </c>
      <c r="M425" s="124"/>
      <c r="N425" s="124"/>
      <c r="O425" s="124"/>
      <c r="P425" s="124"/>
      <c r="Q425" s="203">
        <f t="shared" si="74"/>
        <v>2583</v>
      </c>
      <c r="R425" s="203">
        <v>793</v>
      </c>
      <c r="S425" s="203">
        <v>1660</v>
      </c>
      <c r="T425" s="203">
        <v>130</v>
      </c>
      <c r="U425" s="213">
        <f t="shared" si="75"/>
        <v>2453</v>
      </c>
      <c r="V425" s="213"/>
      <c r="W425" s="213">
        <v>1037</v>
      </c>
      <c r="X425" s="213">
        <v>1416</v>
      </c>
      <c r="Y425" s="124"/>
      <c r="Z425" s="124"/>
      <c r="AA425" s="213">
        <f>SUM(AB425:AD425)</f>
        <v>130</v>
      </c>
      <c r="AB425" s="213">
        <v>130</v>
      </c>
      <c r="AC425" s="124"/>
      <c r="AD425" s="124"/>
      <c r="AE425" s="103">
        <v>1.2</v>
      </c>
      <c r="AF425" s="103">
        <v>2.4820000000000002</v>
      </c>
      <c r="AG425" s="104">
        <v>815</v>
      </c>
      <c r="AH425" s="104">
        <v>793</v>
      </c>
      <c r="AI425" s="204" t="s">
        <v>332</v>
      </c>
      <c r="AJ425" s="204">
        <v>2019</v>
      </c>
      <c r="AK425" s="204">
        <v>2023</v>
      </c>
      <c r="AL425" s="111" t="s">
        <v>605</v>
      </c>
      <c r="AM425" s="111" t="s">
        <v>605</v>
      </c>
      <c r="AN425" s="106">
        <v>39458</v>
      </c>
      <c r="AO425" s="108">
        <v>39869</v>
      </c>
      <c r="AP425" s="205">
        <v>43749</v>
      </c>
      <c r="AQ425" s="205">
        <v>39967</v>
      </c>
      <c r="AR425" s="205"/>
      <c r="AS425" s="205"/>
      <c r="AT425" s="205">
        <v>40078</v>
      </c>
      <c r="AU425" s="205">
        <v>44012</v>
      </c>
      <c r="AV425" s="205"/>
      <c r="AW425" s="205"/>
      <c r="AX425" s="205"/>
      <c r="AY425" s="205"/>
      <c r="AZ425" s="205"/>
      <c r="BA425" s="447" t="s">
        <v>983</v>
      </c>
      <c r="BB425" s="204"/>
      <c r="BC425" s="204"/>
      <c r="BD425" s="274" t="str">
        <f t="shared" si="69"/>
        <v>1년 0월</v>
      </c>
      <c r="BE425" s="206" t="str">
        <f>IF(AN425&lt;DATE(2012,2,1),"제외",AT425+(365*3))</f>
        <v>제외</v>
      </c>
      <c r="BF425" s="207" t="str">
        <f>IF(ISNUMBER(#REF!),IF(#REF!&lt;#REF!,1,""),"")</f>
        <v/>
      </c>
      <c r="BG425" s="207" t="str">
        <f>IF(ISNUMBER(#REF!),IF(#REF!&gt;#REF!,1,""),"")</f>
        <v/>
      </c>
      <c r="BH425" s="207">
        <f>IF(ISNUMBER(#REF!),"",1)</f>
        <v>1</v>
      </c>
      <c r="BI425" s="212" t="s">
        <v>1306</v>
      </c>
      <c r="BJ425" s="442"/>
    </row>
    <row r="426" spans="1:69" s="24" customFormat="1" ht="20.100000000000001" customHeight="1">
      <c r="A426" s="147">
        <v>420</v>
      </c>
      <c r="B426" s="150">
        <f t="shared" si="76"/>
        <v>5</v>
      </c>
      <c r="C426" s="99" t="s">
        <v>88</v>
      </c>
      <c r="D426" s="261" t="s">
        <v>615</v>
      </c>
      <c r="E426" s="113" t="s">
        <v>27</v>
      </c>
      <c r="F426" s="113" t="s">
        <v>188</v>
      </c>
      <c r="G426" s="113" t="s">
        <v>867</v>
      </c>
      <c r="H426" s="124">
        <v>35772</v>
      </c>
      <c r="I426" s="116">
        <v>1971</v>
      </c>
      <c r="J426" s="121">
        <v>146</v>
      </c>
      <c r="K426" s="124">
        <f t="shared" si="66"/>
        <v>319</v>
      </c>
      <c r="L426" s="124">
        <v>319</v>
      </c>
      <c r="M426" s="124"/>
      <c r="N426" s="124"/>
      <c r="O426" s="124"/>
      <c r="P426" s="124"/>
      <c r="Q426" s="203">
        <f t="shared" si="74"/>
        <v>1055</v>
      </c>
      <c r="R426" s="203">
        <v>139</v>
      </c>
      <c r="S426" s="203">
        <v>863</v>
      </c>
      <c r="T426" s="203">
        <v>53</v>
      </c>
      <c r="U426" s="213">
        <f t="shared" si="75"/>
        <v>1002</v>
      </c>
      <c r="V426" s="213">
        <v>397</v>
      </c>
      <c r="W426" s="213">
        <v>580</v>
      </c>
      <c r="X426" s="213">
        <v>25</v>
      </c>
      <c r="Y426" s="124"/>
      <c r="Z426" s="124"/>
      <c r="AA426" s="213">
        <f>SUM(AB426:AD426)</f>
        <v>53</v>
      </c>
      <c r="AB426" s="213">
        <v>53</v>
      </c>
      <c r="AC426" s="124"/>
      <c r="AD426" s="124"/>
      <c r="AE426" s="103">
        <v>1.8</v>
      </c>
      <c r="AF426" s="363" t="s">
        <v>1308</v>
      </c>
      <c r="AG426" s="104">
        <v>236</v>
      </c>
      <c r="AH426" s="104">
        <v>139</v>
      </c>
      <c r="AI426" s="204" t="s">
        <v>332</v>
      </c>
      <c r="AJ426" s="204">
        <v>2018</v>
      </c>
      <c r="AK426" s="204">
        <v>2022</v>
      </c>
      <c r="AL426" s="111" t="s">
        <v>605</v>
      </c>
      <c r="AM426" s="111" t="s">
        <v>605</v>
      </c>
      <c r="AN426" s="106">
        <v>39976</v>
      </c>
      <c r="AO426" s="108">
        <v>39976</v>
      </c>
      <c r="AP426" s="205">
        <v>43231</v>
      </c>
      <c r="AQ426" s="205">
        <v>40196</v>
      </c>
      <c r="AR426" s="205"/>
      <c r="AS426" s="205"/>
      <c r="AT426" s="205">
        <v>40385</v>
      </c>
      <c r="AU426" s="205">
        <v>43305</v>
      </c>
      <c r="AV426" s="205">
        <v>43943</v>
      </c>
      <c r="AW426" s="205"/>
      <c r="AX426" s="205"/>
      <c r="AY426" s="205"/>
      <c r="AZ426" s="205"/>
      <c r="BA426" s="212" t="s">
        <v>1117</v>
      </c>
      <c r="BB426" s="204"/>
      <c r="BC426" s="204"/>
      <c r="BD426" s="274" t="str">
        <f t="shared" si="69"/>
        <v>1년 2월</v>
      </c>
      <c r="BE426" s="206" t="str">
        <f>IF(AN426&lt;DATE(2012,2,1),"제외",AT426+(365*3))</f>
        <v>제외</v>
      </c>
      <c r="BF426" s="207" t="str">
        <f>IF(ISNUMBER(#REF!),IF(#REF!&lt;#REF!,1,""),"")</f>
        <v/>
      </c>
      <c r="BG426" s="207" t="str">
        <f>IF(ISNUMBER(#REF!),IF(#REF!&gt;#REF!,1,""),"")</f>
        <v/>
      </c>
      <c r="BH426" s="207">
        <f>IF(ISNUMBER(#REF!),"",1)</f>
        <v>1</v>
      </c>
      <c r="BI426" s="286" t="s">
        <v>935</v>
      </c>
      <c r="BJ426" s="442"/>
    </row>
    <row r="427" spans="1:69" s="24" customFormat="1" ht="20.100000000000001" customHeight="1">
      <c r="A427" s="147">
        <v>421</v>
      </c>
      <c r="B427" s="150">
        <f t="shared" si="76"/>
        <v>6</v>
      </c>
      <c r="C427" s="99" t="s">
        <v>88</v>
      </c>
      <c r="D427" s="261" t="s">
        <v>615</v>
      </c>
      <c r="E427" s="113" t="s">
        <v>27</v>
      </c>
      <c r="F427" s="113" t="s">
        <v>186</v>
      </c>
      <c r="G427" s="113" t="s">
        <v>868</v>
      </c>
      <c r="H427" s="124">
        <v>54033</v>
      </c>
      <c r="I427" s="116">
        <v>1975</v>
      </c>
      <c r="J427" s="121">
        <v>187</v>
      </c>
      <c r="K427" s="124">
        <f t="shared" si="66"/>
        <v>304</v>
      </c>
      <c r="L427" s="124">
        <v>304</v>
      </c>
      <c r="M427" s="124"/>
      <c r="N427" s="124"/>
      <c r="O427" s="124"/>
      <c r="P427" s="124"/>
      <c r="Q427" s="203">
        <f t="shared" si="74"/>
        <v>1213</v>
      </c>
      <c r="R427" s="203">
        <v>203</v>
      </c>
      <c r="S427" s="203">
        <v>949</v>
      </c>
      <c r="T427" s="203">
        <v>61</v>
      </c>
      <c r="U427" s="213">
        <f t="shared" si="75"/>
        <v>1152</v>
      </c>
      <c r="V427" s="213">
        <v>124</v>
      </c>
      <c r="W427" s="213">
        <v>462</v>
      </c>
      <c r="X427" s="213">
        <v>566</v>
      </c>
      <c r="Y427" s="124"/>
      <c r="Z427" s="124"/>
      <c r="AA427" s="213">
        <f>SUM(AB427:AD427)</f>
        <v>61</v>
      </c>
      <c r="AB427" s="213">
        <v>61</v>
      </c>
      <c r="AC427" s="124"/>
      <c r="AD427" s="124"/>
      <c r="AE427" s="103">
        <v>1.8</v>
      </c>
      <c r="AF427" s="363" t="s">
        <v>1308</v>
      </c>
      <c r="AG427" s="104">
        <v>282</v>
      </c>
      <c r="AH427" s="104">
        <v>199</v>
      </c>
      <c r="AI427" s="204" t="s">
        <v>332</v>
      </c>
      <c r="AJ427" s="204">
        <v>2018</v>
      </c>
      <c r="AK427" s="204">
        <v>2022</v>
      </c>
      <c r="AL427" s="111" t="s">
        <v>605</v>
      </c>
      <c r="AM427" s="111" t="s">
        <v>605</v>
      </c>
      <c r="AN427" s="106">
        <v>39713</v>
      </c>
      <c r="AO427" s="108">
        <v>39713</v>
      </c>
      <c r="AP427" s="205">
        <v>43231</v>
      </c>
      <c r="AQ427" s="205">
        <v>39797</v>
      </c>
      <c r="AR427" s="205"/>
      <c r="AS427" s="205"/>
      <c r="AT427" s="205">
        <v>40116</v>
      </c>
      <c r="AU427" s="205">
        <v>43305</v>
      </c>
      <c r="AV427" s="205">
        <v>43917</v>
      </c>
      <c r="AW427" s="205"/>
      <c r="AX427" s="205"/>
      <c r="AY427" s="205"/>
      <c r="AZ427" s="205"/>
      <c r="BA427" s="212" t="s">
        <v>1117</v>
      </c>
      <c r="BB427" s="204"/>
      <c r="BC427" s="204"/>
      <c r="BD427" s="274" t="str">
        <f t="shared" si="69"/>
        <v>1년 3월</v>
      </c>
      <c r="BE427" s="206" t="str">
        <f>IF(AN427&lt;DATE(2012,2,1),"제외",AT427+(365*3))</f>
        <v>제외</v>
      </c>
      <c r="BF427" s="207" t="str">
        <f>IF(ISNUMBER(#REF!),IF(#REF!&lt;#REF!,1,""),"")</f>
        <v/>
      </c>
      <c r="BG427" s="207" t="str">
        <f>IF(ISNUMBER(#REF!),IF(#REF!&gt;#REF!,1,""),"")</f>
        <v/>
      </c>
      <c r="BH427" s="207">
        <f>IF(ISNUMBER(#REF!),"",1)</f>
        <v>1</v>
      </c>
      <c r="BI427" s="212" t="s">
        <v>1306</v>
      </c>
      <c r="BJ427" s="442"/>
    </row>
    <row r="428" spans="1:69" s="24" customFormat="1" ht="20.100000000000001" customHeight="1">
      <c r="A428" s="147">
        <v>422</v>
      </c>
      <c r="B428" s="150">
        <f t="shared" si="76"/>
        <v>7</v>
      </c>
      <c r="C428" s="99" t="s">
        <v>88</v>
      </c>
      <c r="D428" s="211" t="s">
        <v>338</v>
      </c>
      <c r="E428" s="113" t="s">
        <v>26</v>
      </c>
      <c r="F428" s="113" t="s">
        <v>1309</v>
      </c>
      <c r="G428" s="113" t="s">
        <v>1310</v>
      </c>
      <c r="H428" s="124">
        <v>5614</v>
      </c>
      <c r="I428" s="116">
        <v>1984</v>
      </c>
      <c r="J428" s="121">
        <v>6</v>
      </c>
      <c r="K428" s="124">
        <f t="shared" si="66"/>
        <v>96</v>
      </c>
      <c r="L428" s="124"/>
      <c r="M428" s="124">
        <v>96</v>
      </c>
      <c r="N428" s="124"/>
      <c r="O428" s="124"/>
      <c r="P428" s="124"/>
      <c r="Q428" s="203">
        <f t="shared" si="74"/>
        <v>115</v>
      </c>
      <c r="R428" s="203">
        <f>88+3+5</f>
        <v>96</v>
      </c>
      <c r="S428" s="203">
        <v>19</v>
      </c>
      <c r="T428" s="203"/>
      <c r="U428" s="213">
        <f t="shared" si="75"/>
        <v>115</v>
      </c>
      <c r="V428" s="213">
        <v>5</v>
      </c>
      <c r="W428" s="213">
        <v>45</v>
      </c>
      <c r="X428" s="213">
        <v>65</v>
      </c>
      <c r="Y428" s="124"/>
      <c r="Z428" s="124"/>
      <c r="AA428" s="213">
        <f>SUM(AB428:AD428)</f>
        <v>0</v>
      </c>
      <c r="AB428" s="213">
        <v>0</v>
      </c>
      <c r="AC428" s="124"/>
      <c r="AD428" s="124"/>
      <c r="AE428" s="103">
        <f>(1020.6+901.08+901.08+680.4+901.08+600.82)/5624</f>
        <v>0.88994665718349941</v>
      </c>
      <c r="AF428" s="363">
        <v>1.7909999999999999</v>
      </c>
      <c r="AG428" s="104">
        <v>94</v>
      </c>
      <c r="AH428" s="104">
        <v>63</v>
      </c>
      <c r="AI428" s="204" t="s">
        <v>332</v>
      </c>
      <c r="AJ428" s="204">
        <v>2011</v>
      </c>
      <c r="AK428" s="204">
        <v>2025</v>
      </c>
      <c r="AL428" s="106" t="s">
        <v>1311</v>
      </c>
      <c r="AM428" s="111" t="s">
        <v>605</v>
      </c>
      <c r="AN428" s="106"/>
      <c r="AO428" s="108"/>
      <c r="AP428" s="205"/>
      <c r="AQ428" s="205">
        <v>39440</v>
      </c>
      <c r="AR428" s="205"/>
      <c r="AS428" s="205">
        <v>39304</v>
      </c>
      <c r="AT428" s="205">
        <v>39554</v>
      </c>
      <c r="AU428" s="205">
        <v>40604</v>
      </c>
      <c r="AV428" s="205">
        <v>40903</v>
      </c>
      <c r="AW428" s="205">
        <v>41074</v>
      </c>
      <c r="AX428" s="205"/>
      <c r="AY428" s="205"/>
      <c r="AZ428" s="205"/>
      <c r="BA428" s="212" t="s">
        <v>1312</v>
      </c>
      <c r="BB428" s="204"/>
      <c r="BC428" s="204"/>
      <c r="BD428" s="274" t="str">
        <f t="shared" si="69"/>
        <v>9년 0월</v>
      </c>
      <c r="BE428" s="206" t="str">
        <f>IF(AN428&lt;DATE(2012,2,1),"제외",AT428+(365*3))</f>
        <v>제외</v>
      </c>
      <c r="BF428" s="207" t="str">
        <f>IF(ISNUMBER(#REF!),IF(#REF!&lt;#REF!,1,""),"")</f>
        <v/>
      </c>
      <c r="BG428" s="207" t="str">
        <f>IF(ISNUMBER(#REF!),IF(#REF!&gt;#REF!,1,""),"")</f>
        <v/>
      </c>
      <c r="BH428" s="207">
        <f>IF(ISNUMBER(#REF!),"",1)</f>
        <v>1</v>
      </c>
      <c r="BI428" s="286" t="s">
        <v>1306</v>
      </c>
      <c r="BJ428" s="442"/>
    </row>
    <row r="429" spans="1:69" s="24" customFormat="1" ht="20.100000000000001" customHeight="1">
      <c r="A429" s="147">
        <v>423</v>
      </c>
      <c r="B429" s="150">
        <f t="shared" si="76"/>
        <v>8</v>
      </c>
      <c r="C429" s="99" t="s">
        <v>88</v>
      </c>
      <c r="D429" s="113" t="s">
        <v>339</v>
      </c>
      <c r="E429" s="113" t="s">
        <v>26</v>
      </c>
      <c r="F429" s="113" t="s">
        <v>1313</v>
      </c>
      <c r="G429" s="113" t="s">
        <v>1314</v>
      </c>
      <c r="H429" s="124">
        <v>2274</v>
      </c>
      <c r="I429" s="116">
        <v>1986</v>
      </c>
      <c r="J429" s="121">
        <v>6</v>
      </c>
      <c r="K429" s="124">
        <f t="shared" si="66"/>
        <v>37</v>
      </c>
      <c r="L429" s="124"/>
      <c r="M429" s="124">
        <v>36</v>
      </c>
      <c r="N429" s="124">
        <v>1</v>
      </c>
      <c r="O429" s="124"/>
      <c r="P429" s="124"/>
      <c r="Q429" s="203">
        <f t="shared" si="74"/>
        <v>66</v>
      </c>
      <c r="R429" s="203">
        <v>37</v>
      </c>
      <c r="S429" s="203">
        <v>29</v>
      </c>
      <c r="T429" s="203"/>
      <c r="U429" s="213">
        <f t="shared" si="75"/>
        <v>66</v>
      </c>
      <c r="V429" s="213">
        <v>16</v>
      </c>
      <c r="W429" s="213">
        <v>50</v>
      </c>
      <c r="X429" s="213"/>
      <c r="Y429" s="124"/>
      <c r="Z429" s="124"/>
      <c r="AA429" s="213">
        <f>SUM(AB429:AD429)</f>
        <v>0</v>
      </c>
      <c r="AB429" s="213">
        <v>0</v>
      </c>
      <c r="AC429" s="124"/>
      <c r="AD429" s="124"/>
      <c r="AE429" s="103">
        <f>2166/2274</f>
        <v>0.9525065963060686</v>
      </c>
      <c r="AF429" s="363">
        <v>1.7968999999999999</v>
      </c>
      <c r="AG429" s="104">
        <v>37</v>
      </c>
      <c r="AH429" s="104">
        <v>37</v>
      </c>
      <c r="AI429" s="204" t="s">
        <v>332</v>
      </c>
      <c r="AJ429" s="204">
        <v>2016</v>
      </c>
      <c r="AK429" s="204">
        <v>2019</v>
      </c>
      <c r="AL429" s="106" t="s">
        <v>1311</v>
      </c>
      <c r="AM429" s="111" t="s">
        <v>605</v>
      </c>
      <c r="AN429" s="106"/>
      <c r="AO429" s="108"/>
      <c r="AP429" s="205"/>
      <c r="AQ429" s="205">
        <v>41963</v>
      </c>
      <c r="AR429" s="205"/>
      <c r="AS429" s="205">
        <v>41872</v>
      </c>
      <c r="AT429" s="205">
        <v>42038</v>
      </c>
      <c r="AU429" s="205">
        <v>42353</v>
      </c>
      <c r="AV429" s="205">
        <v>42486</v>
      </c>
      <c r="AW429" s="205">
        <v>42502</v>
      </c>
      <c r="AX429" s="205"/>
      <c r="AY429" s="205">
        <v>43707</v>
      </c>
      <c r="AZ429" s="205">
        <v>43734</v>
      </c>
      <c r="BA429" s="212" t="s">
        <v>1315</v>
      </c>
      <c r="BB429" s="204"/>
      <c r="BC429" s="204"/>
      <c r="BD429" s="274" t="str">
        <f t="shared" si="69"/>
        <v>1년 9월</v>
      </c>
      <c r="BE429" s="206" t="str">
        <f>IF(AN429&lt;DATE(2012,2,1),"제외",AT429+(365*3))</f>
        <v>제외</v>
      </c>
      <c r="BF429" s="207" t="str">
        <f>IF(ISNUMBER(#REF!),IF(#REF!&lt;#REF!,1,""),"")</f>
        <v/>
      </c>
      <c r="BG429" s="207" t="str">
        <f>IF(ISNUMBER(#REF!),IF(#REF!&gt;#REF!,1,""),"")</f>
        <v/>
      </c>
      <c r="BH429" s="207">
        <f>IF(ISNUMBER(#REF!),"",1)</f>
        <v>1</v>
      </c>
      <c r="BI429" s="286" t="s">
        <v>935</v>
      </c>
      <c r="BJ429" s="442"/>
    </row>
    <row r="430" spans="1:69" s="3" customFormat="1" ht="41.25" customHeight="1">
      <c r="A430" s="4"/>
      <c r="B430" s="24"/>
      <c r="C430" s="353"/>
      <c r="D430" s="353"/>
      <c r="E430" s="353"/>
      <c r="F430" s="353"/>
      <c r="G430" s="362"/>
      <c r="H430" s="361"/>
      <c r="I430" s="24"/>
      <c r="J430" s="316"/>
      <c r="K430" s="316"/>
      <c r="L430" s="316"/>
      <c r="M430" s="316"/>
      <c r="N430" s="316"/>
      <c r="O430" s="316"/>
      <c r="P430" s="316"/>
      <c r="Q430" s="360"/>
      <c r="R430" s="360"/>
      <c r="S430" s="360"/>
      <c r="T430" s="360"/>
      <c r="U430" s="316"/>
      <c r="V430" s="316"/>
      <c r="W430" s="316"/>
      <c r="X430" s="316"/>
      <c r="Y430" s="316"/>
      <c r="Z430" s="316"/>
      <c r="AA430" s="316"/>
      <c r="AB430" s="316"/>
      <c r="AC430" s="316"/>
      <c r="AD430" s="316"/>
      <c r="AE430" s="353"/>
      <c r="AF430" s="353"/>
      <c r="AG430" s="359"/>
      <c r="AH430" s="359"/>
      <c r="AI430" s="24"/>
      <c r="AJ430" s="24"/>
      <c r="AK430" s="24"/>
      <c r="AL430" s="358"/>
      <c r="AM430" s="358"/>
      <c r="AN430" s="357"/>
      <c r="AO430" s="356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353"/>
      <c r="BB430" s="24"/>
      <c r="BC430" s="24"/>
      <c r="BD430" s="24"/>
      <c r="BE430" s="355"/>
      <c r="BF430" s="354"/>
      <c r="BG430" s="354"/>
      <c r="BH430" s="354"/>
      <c r="BI430" s="353"/>
      <c r="BJ430" s="352"/>
      <c r="BK430" s="4"/>
    </row>
    <row r="431" spans="1:69" s="4" customFormat="1" ht="20.100000000000001" customHeight="1">
      <c r="A431" s="5"/>
      <c r="B431" s="336" t="s">
        <v>771</v>
      </c>
      <c r="C431" s="336"/>
      <c r="D431" s="351"/>
      <c r="E431" s="351"/>
      <c r="F431" s="334">
        <f t="shared" ref="F431:F438" si="77">COUNTIF(사업단계,B431)</f>
        <v>152</v>
      </c>
      <c r="G431" s="350"/>
      <c r="H431" s="330">
        <f>SUMIF($D$7:$D$429,B431,H7:H429)</f>
        <v>5047292.5999999996</v>
      </c>
      <c r="I431" s="348"/>
      <c r="J431" s="330">
        <f>SUMIF($D$7:$D$429,B431,J7:J429)</f>
        <v>9868</v>
      </c>
      <c r="K431" s="330">
        <f>SUMIF($D$7:$D$429,B431,K7:K429)</f>
        <v>75695</v>
      </c>
      <c r="L431" s="330">
        <f>SUMIF($D$7:$D$429,B431,L7:L429)</f>
        <v>33373</v>
      </c>
      <c r="M431" s="330">
        <f>SUMIF($D$7:$D$429,B431,M7:M429)</f>
        <v>9794</v>
      </c>
      <c r="N431" s="330">
        <f>SUMIF($D$7:$D$429,B431,N7:N429)</f>
        <v>22772</v>
      </c>
      <c r="O431" s="330">
        <f>SUMIF($D$7:$D$429,B431,O7:O429)</f>
        <v>4676</v>
      </c>
      <c r="P431" s="330">
        <f>SUMIF($D$7:$D$429,$B$431,P7:P429)</f>
        <v>2093</v>
      </c>
      <c r="Q431" s="330">
        <f>SUMIF($D$7:$D$429,$B$431,Q7:Q429)</f>
        <v>0</v>
      </c>
      <c r="R431" s="330">
        <f>SUMIF($D$7:$D$429,$B$431,R7:R429)</f>
        <v>0</v>
      </c>
      <c r="S431" s="330">
        <f>SUMIF($D$7:$D$429,$B$431,S7:S429)</f>
        <v>0</v>
      </c>
      <c r="T431" s="330">
        <f>SUMIF($D$7:$D$429,$B$431,T7:T429)</f>
        <v>0</v>
      </c>
      <c r="U431" s="330"/>
      <c r="V431" s="349"/>
      <c r="W431" s="349"/>
      <c r="X431" s="349"/>
      <c r="Y431" s="349"/>
      <c r="Z431" s="349"/>
      <c r="AA431" s="349"/>
      <c r="AB431" s="349"/>
      <c r="AC431" s="349"/>
      <c r="AD431" s="349"/>
      <c r="AE431" s="348"/>
      <c r="AF431" s="348"/>
      <c r="AG431" s="324"/>
      <c r="AH431" s="324"/>
      <c r="AI431" s="347"/>
      <c r="AJ431" s="347"/>
      <c r="AK431" s="347"/>
      <c r="AL431" s="346"/>
      <c r="AM431" s="346"/>
      <c r="AN431" s="345"/>
      <c r="AO431" s="344"/>
      <c r="AP431" s="344"/>
      <c r="AQ431" s="344"/>
      <c r="AR431" s="344"/>
      <c r="AS431" s="344"/>
      <c r="AT431" s="344"/>
      <c r="AU431" s="344"/>
      <c r="AV431" s="344"/>
      <c r="AW431" s="344"/>
      <c r="AX431" s="344"/>
      <c r="AY431" s="344"/>
      <c r="AZ431" s="344"/>
      <c r="BA431" s="344"/>
      <c r="BB431" s="344"/>
      <c r="BC431" s="344"/>
      <c r="BD431" s="344"/>
      <c r="BE431" s="343"/>
      <c r="BF431" s="324">
        <f>SUMIF($D$7:$D$429,$B431,BF7:BF429)</f>
        <v>5</v>
      </c>
      <c r="BG431" s="324">
        <f>SUMIF($D$7:$D$429,$B431,BG7:BG429)</f>
        <v>6</v>
      </c>
      <c r="BH431" s="324">
        <f>SUMIF($D$7:$D$429,$B431,BH7:BH429)</f>
        <v>93</v>
      </c>
      <c r="BI431" s="342"/>
      <c r="BJ431" s="341"/>
      <c r="BK431" s="3"/>
    </row>
    <row r="432" spans="1:69" s="4" customFormat="1" ht="20.100000000000001" customHeight="1">
      <c r="A432" s="5"/>
      <c r="B432" s="336" t="s">
        <v>336</v>
      </c>
      <c r="C432" s="335"/>
      <c r="D432" s="331"/>
      <c r="E432" s="323"/>
      <c r="F432" s="334">
        <f t="shared" si="77"/>
        <v>7</v>
      </c>
      <c r="G432" s="333"/>
      <c r="H432" s="332">
        <f>SUMIF($D$7:$D$429,B432,H7:H429)</f>
        <v>657242.19999999995</v>
      </c>
      <c r="I432" s="331"/>
      <c r="J432" s="330">
        <f>SUMIF($D$7:$D$429,B432,J7:J429)</f>
        <v>4911</v>
      </c>
      <c r="K432" s="330">
        <f>SUMIF($D$7:$D$429,B432,K7:K429)</f>
        <v>13147</v>
      </c>
      <c r="L432" s="330">
        <f>SUMIF($D$7:$D$429,B432,L7:L429)</f>
        <v>12764</v>
      </c>
      <c r="M432" s="330">
        <f>SUMIF($D$7:$D$429,B432,M7:M429)</f>
        <v>6</v>
      </c>
      <c r="N432" s="330">
        <f>SUMIF($D$7:$D$429,B432,N7:N429)</f>
        <v>219</v>
      </c>
      <c r="O432" s="330">
        <f>SUMIF($D$7:$D$429,B432,O7:O429)</f>
        <v>158</v>
      </c>
      <c r="P432" s="330">
        <f>SUMIF($D$7:$D$429,$B$432,P7:P429)</f>
        <v>0</v>
      </c>
      <c r="Q432" s="330">
        <f>SUMIF($D$7:$D$429,$B$432,Q7:Q429)</f>
        <v>9557</v>
      </c>
      <c r="R432" s="330">
        <f>SUMIF($D$7:$D$429,$B$432,R7:R429)</f>
        <v>334</v>
      </c>
      <c r="S432" s="330">
        <f>SUMIF($D$7:$D$429,$B$432,S7:S429)</f>
        <v>0</v>
      </c>
      <c r="T432" s="330">
        <f>SUMIF($D$7:$D$429,$B$432,T7:T429)</f>
        <v>1510</v>
      </c>
      <c r="U432" s="330"/>
      <c r="V432" s="329"/>
      <c r="W432" s="329"/>
      <c r="X432" s="329"/>
      <c r="Y432" s="329"/>
      <c r="Z432" s="329"/>
      <c r="AA432" s="329"/>
      <c r="AB432" s="329"/>
      <c r="AC432" s="329"/>
      <c r="AD432" s="329"/>
      <c r="AE432" s="323"/>
      <c r="AF432" s="323"/>
      <c r="AG432" s="328"/>
      <c r="AH432" s="328"/>
      <c r="AI432" s="326"/>
      <c r="AJ432" s="326"/>
      <c r="AK432" s="326"/>
      <c r="AL432" s="325"/>
      <c r="AM432" s="325"/>
      <c r="AN432" s="327"/>
      <c r="AO432" s="327"/>
      <c r="AP432" s="327"/>
      <c r="AQ432" s="327"/>
      <c r="AR432" s="327"/>
      <c r="AS432" s="327"/>
      <c r="AT432" s="327"/>
      <c r="AU432" s="327"/>
      <c r="AV432" s="327"/>
      <c r="AW432" s="327"/>
      <c r="AX432" s="327"/>
      <c r="AY432" s="327"/>
      <c r="AZ432" s="327"/>
      <c r="BA432" s="323"/>
      <c r="BB432" s="326"/>
      <c r="BC432" s="326"/>
      <c r="BD432" s="326"/>
      <c r="BE432" s="325"/>
      <c r="BF432" s="324">
        <f>SUMIF($D$7:$D$429,$B432,BF7:BF429)</f>
        <v>0</v>
      </c>
      <c r="BG432" s="324">
        <f>SUMIF($D$7:$D$429,$B432,BG7:BG429)</f>
        <v>0</v>
      </c>
      <c r="BH432" s="324">
        <f>SUMIF($D$7:$D$429,$B432,BH7:BH429)</f>
        <v>6</v>
      </c>
      <c r="BI432" s="323"/>
      <c r="BJ432" s="322"/>
      <c r="BK432" s="3"/>
      <c r="BL432" s="3"/>
      <c r="BM432" s="3"/>
      <c r="BN432" s="3"/>
      <c r="BO432" s="3"/>
      <c r="BP432" s="3"/>
      <c r="BQ432" s="3"/>
    </row>
    <row r="433" spans="1:69" s="4" customFormat="1" ht="20.100000000000001" customHeight="1">
      <c r="A433" s="5"/>
      <c r="B433" s="336" t="s">
        <v>663</v>
      </c>
      <c r="C433" s="335"/>
      <c r="D433" s="323"/>
      <c r="E433" s="323"/>
      <c r="F433" s="334">
        <f t="shared" si="77"/>
        <v>15</v>
      </c>
      <c r="G433" s="333"/>
      <c r="H433" s="332">
        <f>SUMIF($D$7:$D$429,B433,H7:H429)</f>
        <v>554612.9</v>
      </c>
      <c r="I433" s="331"/>
      <c r="J433" s="330">
        <f>SUMIF($D$7:$D$429,B433,J7:J429)</f>
        <v>725</v>
      </c>
      <c r="K433" s="330">
        <f>SUMIF($D$7:$D$429,B433,K7:K429)</f>
        <v>7299</v>
      </c>
      <c r="L433" s="330">
        <f>SUMIF($D$7:$D$429,B433,L7:L429)</f>
        <v>1118</v>
      </c>
      <c r="M433" s="330">
        <f>SUMIF($D$7:$D$429,B433,M7:M429)</f>
        <v>3509</v>
      </c>
      <c r="N433" s="330">
        <f>SUMIF($D$7:$D$429,B433,N7:N429)</f>
        <v>1004</v>
      </c>
      <c r="O433" s="330">
        <f>SUMIF($D$7:$D$429,B433,O7:O429)</f>
        <v>1135</v>
      </c>
      <c r="P433" s="330">
        <f>SUMIF($D$7:$D$429,$B$433,P7:P429)</f>
        <v>533</v>
      </c>
      <c r="Q433" s="330">
        <f>SUMIF($D$7:$D$429,$B$433,Q7:Q429)</f>
        <v>11300</v>
      </c>
      <c r="R433" s="330">
        <f>SUMIF($D$7:$D$429,$B$433,R7:R429)</f>
        <v>10487</v>
      </c>
      <c r="S433" s="330">
        <f>SUMIF($D$7:$D$429,$B$433,S7:S429)</f>
        <v>707</v>
      </c>
      <c r="T433" s="330">
        <f>SUMIF($D$7:$D$429,$B$433,T7:T429)</f>
        <v>106</v>
      </c>
      <c r="U433" s="330"/>
      <c r="V433" s="338"/>
      <c r="W433" s="338"/>
      <c r="X433" s="338"/>
      <c r="Y433" s="338"/>
      <c r="Z433" s="338"/>
      <c r="AA433" s="338"/>
      <c r="AB433" s="338"/>
      <c r="AC433" s="338"/>
      <c r="AD433" s="338"/>
      <c r="AE433" s="323"/>
      <c r="AF433" s="337"/>
      <c r="AG433" s="337"/>
      <c r="AH433" s="337"/>
      <c r="AI433" s="326"/>
      <c r="AJ433" s="326"/>
      <c r="AK433" s="326"/>
      <c r="AL433" s="325"/>
      <c r="AM433" s="325"/>
      <c r="AN433" s="327"/>
      <c r="AO433" s="327"/>
      <c r="AP433" s="327"/>
      <c r="AQ433" s="327"/>
      <c r="AR433" s="327"/>
      <c r="AS433" s="327"/>
      <c r="AT433" s="327"/>
      <c r="AU433" s="327"/>
      <c r="AV433" s="327"/>
      <c r="AW433" s="327"/>
      <c r="AX433" s="327"/>
      <c r="AY433" s="327"/>
      <c r="AZ433" s="327"/>
      <c r="BA433" s="323"/>
      <c r="BB433" s="326"/>
      <c r="BC433" s="326"/>
      <c r="BD433" s="326"/>
      <c r="BE433" s="325"/>
      <c r="BF433" s="324">
        <f>SUMIF($D$7:$D$429,$B433,BF7:BF429)</f>
        <v>0</v>
      </c>
      <c r="BG433" s="324">
        <f>SUMIF($D$7:$D$429,$B433,BG7:BG429)</f>
        <v>3</v>
      </c>
      <c r="BH433" s="324">
        <f>SUMIF($D$7:$D$429,$B433,BH7:BH429)</f>
        <v>12</v>
      </c>
      <c r="BI433" s="323"/>
      <c r="BJ433" s="322"/>
      <c r="BK433" s="3"/>
      <c r="BL433" s="3"/>
      <c r="BM433" s="3"/>
      <c r="BN433" s="3"/>
      <c r="BO433" s="3"/>
      <c r="BP433" s="3"/>
      <c r="BQ433" s="3"/>
    </row>
    <row r="434" spans="1:69" s="4" customFormat="1" ht="20.100000000000001" customHeight="1">
      <c r="A434" s="5"/>
      <c r="B434" s="336" t="s">
        <v>337</v>
      </c>
      <c r="C434" s="335"/>
      <c r="D434" s="331"/>
      <c r="E434" s="323"/>
      <c r="F434" s="334">
        <f t="shared" si="77"/>
        <v>27</v>
      </c>
      <c r="G434" s="333"/>
      <c r="H434" s="332">
        <f>SUMIF($D$7:$D$429,B434,H7:H429)</f>
        <v>1254496.3999999999</v>
      </c>
      <c r="I434" s="331"/>
      <c r="J434" s="330">
        <f>SUMIF($D$7:$D$429,B434,J7:J429)</f>
        <v>1838</v>
      </c>
      <c r="K434" s="330">
        <f>SUMIF($D$7:$D$429,B434,K7:K429)</f>
        <v>17487</v>
      </c>
      <c r="L434" s="330">
        <f>SUMIF($D$7:$D$429,B434,L7:L429)</f>
        <v>2273</v>
      </c>
      <c r="M434" s="330">
        <f>SUMIF($D$7:$D$429,B434,M7:M429)</f>
        <v>6998</v>
      </c>
      <c r="N434" s="330">
        <f>SUMIF($D$7:$D$429,B434,N7:N429)</f>
        <v>4170</v>
      </c>
      <c r="O434" s="330">
        <f>SUMIF($D$7:$D$429,B434,O7:O429)</f>
        <v>1605</v>
      </c>
      <c r="P434" s="330">
        <f>SUMIF($D$7:$D$429,$B$434,P7:P429)</f>
        <v>205</v>
      </c>
      <c r="Q434" s="330">
        <f>SUMIF($D$7:$D$429,$B$434,Q7:Q429)</f>
        <v>26839</v>
      </c>
      <c r="R434" s="330">
        <f>SUMIF($D$7:$D$429,$B$434,R7:R429)</f>
        <v>18344</v>
      </c>
      <c r="S434" s="330">
        <f>SUMIF($D$7:$D$429,$B$434,S7:S429)</f>
        <v>6964</v>
      </c>
      <c r="T434" s="330">
        <f>SUMIF($D$7:$D$429,$B$434,T7:T429)</f>
        <v>669</v>
      </c>
      <c r="U434" s="330"/>
      <c r="V434" s="329"/>
      <c r="W434" s="329"/>
      <c r="X434" s="329"/>
      <c r="Y434" s="329"/>
      <c r="Z434" s="329"/>
      <c r="AA434" s="329"/>
      <c r="AB434" s="329"/>
      <c r="AC434" s="329"/>
      <c r="AD434" s="329"/>
      <c r="AE434" s="323"/>
      <c r="AF434" s="323"/>
      <c r="AG434" s="328"/>
      <c r="AH434" s="328"/>
      <c r="AI434" s="326"/>
      <c r="AJ434" s="326"/>
      <c r="AK434" s="326"/>
      <c r="AL434" s="325"/>
      <c r="AM434" s="325"/>
      <c r="AN434" s="327"/>
      <c r="AO434" s="327"/>
      <c r="AP434" s="327"/>
      <c r="AQ434" s="327"/>
      <c r="AR434" s="327"/>
      <c r="AS434" s="327"/>
      <c r="AT434" s="327"/>
      <c r="AU434" s="327"/>
      <c r="AV434" s="327"/>
      <c r="AW434" s="327"/>
      <c r="AX434" s="327"/>
      <c r="AY434" s="327"/>
      <c r="AZ434" s="327"/>
      <c r="BA434" s="323"/>
      <c r="BB434" s="326"/>
      <c r="BC434" s="326"/>
      <c r="BD434" s="326"/>
      <c r="BE434" s="325"/>
      <c r="BF434" s="324">
        <f>SUMIF($D$7:$D$429,$B434,BF7:BF429)</f>
        <v>0</v>
      </c>
      <c r="BG434" s="324">
        <f>SUMIF($D$7:$D$429,$B434,BG7:BG429)</f>
        <v>6</v>
      </c>
      <c r="BH434" s="324">
        <f>SUMIF($D$7:$D$429,$B434,BH7:BH429)</f>
        <v>21</v>
      </c>
      <c r="BI434" s="323"/>
      <c r="BJ434" s="322"/>
      <c r="BK434" s="3"/>
      <c r="BL434" s="3"/>
      <c r="BM434" s="3"/>
      <c r="BN434" s="3"/>
      <c r="BO434" s="3"/>
      <c r="BP434" s="3"/>
      <c r="BQ434" s="3"/>
    </row>
    <row r="435" spans="1:69" s="4" customFormat="1" ht="20.100000000000001" customHeight="1">
      <c r="A435" s="5"/>
      <c r="B435" s="336" t="s">
        <v>614</v>
      </c>
      <c r="C435" s="335"/>
      <c r="D435" s="331"/>
      <c r="E435" s="323"/>
      <c r="F435" s="334">
        <f t="shared" si="77"/>
        <v>35</v>
      </c>
      <c r="G435" s="333"/>
      <c r="H435" s="332">
        <f>SUMIF($D$7:$D$429,B435,H7:H429)</f>
        <v>2413926</v>
      </c>
      <c r="I435" s="331"/>
      <c r="J435" s="330">
        <f>SUMIF($D$7:$D$429,B435,J7:J429)</f>
        <v>7070</v>
      </c>
      <c r="K435" s="330">
        <f>SUMIF($D$7:$D$429,B435,K7:K429)</f>
        <v>29779</v>
      </c>
      <c r="L435" s="330">
        <f>SUMIF($D$7:$D$429,B435,L7:L429)</f>
        <v>9457</v>
      </c>
      <c r="M435" s="330">
        <f>SUMIF($D$7:$D$429,B435,M7:M429)</f>
        <v>10504</v>
      </c>
      <c r="N435" s="330">
        <f>SUMIF($D$7:$D$429,B435,N7:N429)</f>
        <v>5452</v>
      </c>
      <c r="O435" s="330">
        <f>SUMIF($D$7:$D$429,B435,O7:O429)</f>
        <v>2989</v>
      </c>
      <c r="P435" s="330">
        <f>SUMIF($D$7:$D$429,$B$435,P7:P429)</f>
        <v>647</v>
      </c>
      <c r="Q435" s="330">
        <f>SUMIF($D$7:$D$429,$B$435,Q7:Q429)</f>
        <v>40500</v>
      </c>
      <c r="R435" s="330">
        <f>SUMIF($D$7:$D$429,$B$435,R7:R429)</f>
        <v>28596</v>
      </c>
      <c r="S435" s="330">
        <f>SUMIF($D$7:$D$429,$B$435,S7:S429)</f>
        <v>9308</v>
      </c>
      <c r="T435" s="330">
        <f>SUMIF($D$7:$D$429,$B$435,T7:T429)</f>
        <v>2596</v>
      </c>
      <c r="U435" s="330"/>
      <c r="V435" s="329"/>
      <c r="W435" s="329"/>
      <c r="X435" s="329"/>
      <c r="Y435" s="329"/>
      <c r="Z435" s="329"/>
      <c r="AA435" s="329"/>
      <c r="AB435" s="329"/>
      <c r="AC435" s="329"/>
      <c r="AD435" s="329"/>
      <c r="AE435" s="323"/>
      <c r="AF435" s="323"/>
      <c r="AG435" s="328"/>
      <c r="AH435" s="328"/>
      <c r="AI435" s="326"/>
      <c r="AJ435" s="326"/>
      <c r="AK435" s="326"/>
      <c r="AL435" s="325"/>
      <c r="AM435" s="325"/>
      <c r="AN435" s="327"/>
      <c r="AO435" s="327"/>
      <c r="AP435" s="327"/>
      <c r="AQ435" s="327"/>
      <c r="AR435" s="327"/>
      <c r="AS435" s="327"/>
      <c r="AT435" s="327"/>
      <c r="AU435" s="327"/>
      <c r="AV435" s="327"/>
      <c r="AW435" s="327"/>
      <c r="AX435" s="327"/>
      <c r="AY435" s="327"/>
      <c r="AZ435" s="327"/>
      <c r="BA435" s="323"/>
      <c r="BB435" s="326"/>
      <c r="BC435" s="326"/>
      <c r="BD435" s="326"/>
      <c r="BE435" s="325"/>
      <c r="BF435" s="324">
        <f>SUMIF($D$7:$D$429,$B435,BF7:BF429)</f>
        <v>0</v>
      </c>
      <c r="BG435" s="324">
        <f>SUMIF($D$7:$D$429,$B435,BG7:BG429)</f>
        <v>0</v>
      </c>
      <c r="BH435" s="324">
        <f>SUMIF($D$7:$D$429,$B435,BH7:BH429)</f>
        <v>34</v>
      </c>
      <c r="BI435" s="323"/>
      <c r="BJ435" s="322"/>
      <c r="BK435" s="3"/>
      <c r="BL435" s="3"/>
      <c r="BM435" s="3"/>
      <c r="BN435" s="3"/>
      <c r="BO435" s="3"/>
      <c r="BP435" s="3"/>
      <c r="BQ435" s="3"/>
    </row>
    <row r="436" spans="1:69" s="4" customFormat="1" ht="20.100000000000001" customHeight="1">
      <c r="A436" s="5"/>
      <c r="B436" s="336" t="s">
        <v>615</v>
      </c>
      <c r="C436" s="335"/>
      <c r="D436" s="331"/>
      <c r="E436" s="323"/>
      <c r="F436" s="334">
        <f t="shared" si="77"/>
        <v>31</v>
      </c>
      <c r="G436" s="333"/>
      <c r="H436" s="332">
        <f>SUMIF($D$7:$D$429,B436,H7:H429)</f>
        <v>1973211.9</v>
      </c>
      <c r="I436" s="331"/>
      <c r="J436" s="330">
        <f>SUMIF($D$7:$D$429,B436,J7:J429)</f>
        <v>6163</v>
      </c>
      <c r="K436" s="330">
        <f>SUMIF($D$7:$D$429,B436,K7:K429)</f>
        <v>28867</v>
      </c>
      <c r="L436" s="330">
        <f>SUMIF($D$7:$D$429,B436,L7:L429)</f>
        <v>9821</v>
      </c>
      <c r="M436" s="330">
        <f>SUMIF($D$7:$D$429,B436,M7:M429)</f>
        <v>9486</v>
      </c>
      <c r="N436" s="330">
        <f>SUMIF($D$7:$D$429,B436,N7:N429)</f>
        <v>6252</v>
      </c>
      <c r="O436" s="330">
        <f>SUMIF($D$7:$D$429,B436,O7:O429)</f>
        <v>2207</v>
      </c>
      <c r="P436" s="330">
        <f>SUMIF($D$7:$D$429,$B$436,P7:P429)</f>
        <v>1101</v>
      </c>
      <c r="Q436" s="330">
        <f>SUMIF($D$7:$D$429,$B$436,Q7:Q429)</f>
        <v>43101</v>
      </c>
      <c r="R436" s="330">
        <f>SUMIF($D$7:$D$429,$B$436,R7:R429)</f>
        <v>21160</v>
      </c>
      <c r="S436" s="330">
        <f>SUMIF($D$7:$D$429,$B$436,S7:S429)</f>
        <v>18493</v>
      </c>
      <c r="T436" s="330">
        <f>SUMIF($D$7:$D$429,$B$436,T7:T429)</f>
        <v>3430</v>
      </c>
      <c r="U436" s="330"/>
      <c r="V436" s="329"/>
      <c r="W436" s="329"/>
      <c r="X436" s="329"/>
      <c r="Y436" s="329"/>
      <c r="Z436" s="329"/>
      <c r="AA436" s="329"/>
      <c r="AB436" s="329"/>
      <c r="AC436" s="329"/>
      <c r="AD436" s="329"/>
      <c r="AE436" s="323"/>
      <c r="AF436" s="323"/>
      <c r="AG436" s="328"/>
      <c r="AH436" s="328"/>
      <c r="AI436" s="326"/>
      <c r="AJ436" s="326"/>
      <c r="AK436" s="326"/>
      <c r="AL436" s="340"/>
      <c r="AM436" s="340"/>
      <c r="AN436" s="339"/>
      <c r="AO436" s="327"/>
      <c r="AP436" s="327"/>
      <c r="AQ436" s="327"/>
      <c r="AR436" s="327"/>
      <c r="AS436" s="327"/>
      <c r="AT436" s="327"/>
      <c r="AU436" s="327"/>
      <c r="AV436" s="327"/>
      <c r="AW436" s="327"/>
      <c r="AX436" s="327"/>
      <c r="AY436" s="327"/>
      <c r="AZ436" s="327"/>
      <c r="BA436" s="323"/>
      <c r="BB436" s="326"/>
      <c r="BC436" s="326"/>
      <c r="BD436" s="326"/>
      <c r="BE436" s="325"/>
      <c r="BF436" s="324">
        <f>SUMIF($D$7:$D$429,$B436,BF7:BF429)</f>
        <v>0</v>
      </c>
      <c r="BG436" s="324">
        <f>SUMIF($D$7:$D$429,$B436,BG7:BG429)</f>
        <v>0</v>
      </c>
      <c r="BH436" s="324">
        <f>SUMIF($D$7:$D$429,$B436,BH7:BH429)</f>
        <v>31</v>
      </c>
      <c r="BI436" s="323"/>
      <c r="BJ436" s="322"/>
      <c r="BK436" s="3"/>
      <c r="BL436" s="3"/>
      <c r="BM436" s="3"/>
      <c r="BN436" s="3"/>
      <c r="BO436" s="3"/>
      <c r="BP436" s="3"/>
      <c r="BQ436" s="3"/>
    </row>
    <row r="437" spans="1:69" s="4" customFormat="1" ht="20.100000000000001" customHeight="1">
      <c r="A437" s="5"/>
      <c r="B437" s="336" t="s">
        <v>338</v>
      </c>
      <c r="C437" s="335"/>
      <c r="D437" s="331"/>
      <c r="E437" s="323"/>
      <c r="F437" s="334">
        <f t="shared" si="77"/>
        <v>45</v>
      </c>
      <c r="G437" s="333"/>
      <c r="H437" s="332">
        <f>SUMIF($D$7:$D$429,B437,H7:H429)</f>
        <v>3872791.1</v>
      </c>
      <c r="I437" s="331"/>
      <c r="J437" s="330">
        <f>SUMIF($D$7:$D$429,B437,J7:J429)</f>
        <v>15187</v>
      </c>
      <c r="K437" s="330">
        <f>SUMIF($D$7:$D$429,B437,K7:K429)</f>
        <v>63115</v>
      </c>
      <c r="L437" s="330">
        <f>SUMIF($D$7:$D$429,B437,L7:L429)</f>
        <v>23884</v>
      </c>
      <c r="M437" s="330">
        <f>SUMIF($D$7:$D$429,B437,M7:M429)</f>
        <v>21422</v>
      </c>
      <c r="N437" s="330">
        <f>SUMIF($D$7:$D$429,B437,N7:N429)</f>
        <v>13859</v>
      </c>
      <c r="O437" s="330">
        <f>SUMIF($D$7:$D$429,B437,O7:O429)</f>
        <v>2915</v>
      </c>
      <c r="P437" s="330">
        <f>SUMIF($D$7:$D$429,$B$437,P7:P429)</f>
        <v>1035</v>
      </c>
      <c r="Q437" s="330">
        <f>SUMIF($D$7:$D$429,$B$437,Q7:Q429)</f>
        <v>73630</v>
      </c>
      <c r="R437" s="330">
        <f>SUMIF($D$7:$D$429,$B$437,R7:R429)</f>
        <v>32731</v>
      </c>
      <c r="S437" s="330">
        <f>SUMIF($D$7:$D$429,$B$437,S7:S429)</f>
        <v>34208</v>
      </c>
      <c r="T437" s="330">
        <f>SUMIF($D$7:$D$429,$B$437,T7:T429)</f>
        <v>6691</v>
      </c>
      <c r="U437" s="330"/>
      <c r="V437" s="338"/>
      <c r="W437" s="338"/>
      <c r="X437" s="338"/>
      <c r="Y437" s="338"/>
      <c r="Z437" s="338"/>
      <c r="AA437" s="338"/>
      <c r="AB437" s="338"/>
      <c r="AC437" s="338"/>
      <c r="AD437" s="338"/>
      <c r="AE437" s="323"/>
      <c r="AF437" s="323"/>
      <c r="AG437" s="337"/>
      <c r="AH437" s="337"/>
      <c r="AI437" s="326"/>
      <c r="AJ437" s="326"/>
      <c r="AK437" s="326"/>
      <c r="AL437" s="325"/>
      <c r="AM437" s="325"/>
      <c r="AN437" s="327"/>
      <c r="AO437" s="327"/>
      <c r="AP437" s="327"/>
      <c r="AQ437" s="327"/>
      <c r="AR437" s="327"/>
      <c r="AS437" s="327"/>
      <c r="AT437" s="327"/>
      <c r="AU437" s="327"/>
      <c r="AV437" s="327"/>
      <c r="AW437" s="327"/>
      <c r="AX437" s="327"/>
      <c r="AY437" s="327"/>
      <c r="AZ437" s="327"/>
      <c r="BA437" s="323"/>
      <c r="BB437" s="326"/>
      <c r="BC437" s="326"/>
      <c r="BD437" s="326"/>
      <c r="BE437" s="325"/>
      <c r="BF437" s="324">
        <f>SUMIF($D$7:$D$429,$B437,BF7:BF429)</f>
        <v>0</v>
      </c>
      <c r="BG437" s="324">
        <f>SUMIF($D$7:$D$429,$B437,BG7:BG429)</f>
        <v>0</v>
      </c>
      <c r="BH437" s="324">
        <f>SUMIF($D$7:$D$429,$B437,BH7:BH429)</f>
        <v>45</v>
      </c>
      <c r="BI437" s="323"/>
      <c r="BJ437" s="322"/>
      <c r="BK437" s="3"/>
      <c r="BL437" s="3"/>
      <c r="BM437" s="3"/>
      <c r="BN437" s="3"/>
      <c r="BO437" s="3"/>
      <c r="BP437" s="3"/>
      <c r="BQ437" s="3"/>
    </row>
    <row r="438" spans="1:69" s="4" customFormat="1" ht="20.100000000000001" customHeight="1">
      <c r="A438" s="5"/>
      <c r="B438" s="336" t="s">
        <v>339</v>
      </c>
      <c r="C438" s="335"/>
      <c r="D438" s="331"/>
      <c r="E438" s="323"/>
      <c r="F438" s="334">
        <f t="shared" si="77"/>
        <v>111</v>
      </c>
      <c r="G438" s="333"/>
      <c r="H438" s="332">
        <f>SUMIF($D$7:$D$429,B438,H7:H429)</f>
        <v>6336139.29</v>
      </c>
      <c r="I438" s="331"/>
      <c r="J438" s="330">
        <f>SUMIF($D$7:$D$429,B438,J7:J429)</f>
        <v>12171</v>
      </c>
      <c r="K438" s="330">
        <f>SUMIF($D$7:$D$429,B438,K7:K429)</f>
        <v>92362</v>
      </c>
      <c r="L438" s="330">
        <f>SUMIF($D$7:$D$429,B438,L7:L429)</f>
        <v>27569</v>
      </c>
      <c r="M438" s="330">
        <f>SUMIF($D$7:$D$429,B438,M7:M429)</f>
        <v>32763</v>
      </c>
      <c r="N438" s="330">
        <f>SUMIF($D$7:$D$429,B438,N7:N429)</f>
        <v>27049</v>
      </c>
      <c r="O438" s="330">
        <f>SUMIF($D$7:$D$429,B438,O7:O429)</f>
        <v>4333</v>
      </c>
      <c r="P438" s="330">
        <f>SUMIF($D$7:$D$429,$B$438,P7:P429)</f>
        <v>648</v>
      </c>
      <c r="Q438" s="330">
        <f>SUMIF($D$7:$D$429,$B$438,Q7:Q429)</f>
        <v>104285</v>
      </c>
      <c r="R438" s="330">
        <f>SUMIF($D$7:$D$429,$B$438,R7:R429)</f>
        <v>67671</v>
      </c>
      <c r="S438" s="330">
        <f>SUMIF($D$7:$D$429,$B$438,S7:S429)</f>
        <v>29133</v>
      </c>
      <c r="T438" s="330">
        <f>SUMIF($D$7:$D$429,$B$438,T7:T429)</f>
        <v>7481</v>
      </c>
      <c r="U438" s="330"/>
      <c r="V438" s="329"/>
      <c r="W438" s="329"/>
      <c r="X438" s="329"/>
      <c r="Y438" s="329"/>
      <c r="Z438" s="329"/>
      <c r="AA438" s="329"/>
      <c r="AB438" s="329"/>
      <c r="AC438" s="329"/>
      <c r="AD438" s="329"/>
      <c r="AE438" s="323"/>
      <c r="AF438" s="323"/>
      <c r="AG438" s="328"/>
      <c r="AH438" s="328"/>
      <c r="AI438" s="326"/>
      <c r="AJ438" s="326"/>
      <c r="AK438" s="326"/>
      <c r="AL438" s="325"/>
      <c r="AM438" s="325"/>
      <c r="AN438" s="327"/>
      <c r="AO438" s="327"/>
      <c r="AP438" s="327"/>
      <c r="AQ438" s="327"/>
      <c r="AR438" s="327"/>
      <c r="AS438" s="327"/>
      <c r="AT438" s="327"/>
      <c r="AU438" s="327"/>
      <c r="AV438" s="327"/>
      <c r="AW438" s="327"/>
      <c r="AX438" s="327"/>
      <c r="AY438" s="327"/>
      <c r="AZ438" s="327"/>
      <c r="BA438" s="323"/>
      <c r="BB438" s="326"/>
      <c r="BC438" s="326"/>
      <c r="BD438" s="326"/>
      <c r="BE438" s="325"/>
      <c r="BF438" s="324">
        <f>SUMIF($D$7:$D$429,$B438,BF7:BF429)</f>
        <v>0</v>
      </c>
      <c r="BG438" s="324">
        <f>SUMIF($D$7:$D$429,$B438,BG7:BG429)</f>
        <v>0</v>
      </c>
      <c r="BH438" s="324">
        <f>SUMIF($D$7:$D$429,$B438,BH7:BH429)</f>
        <v>111</v>
      </c>
      <c r="BI438" s="323"/>
      <c r="BJ438" s="322"/>
      <c r="BK438" s="3"/>
      <c r="BL438" s="3"/>
      <c r="BM438" s="3"/>
      <c r="BN438" s="3"/>
      <c r="BO438" s="3"/>
      <c r="BP438" s="3"/>
      <c r="BQ438" s="3"/>
    </row>
    <row r="439" spans="1:69" s="7" customFormat="1" ht="13.5">
      <c r="B439" s="299"/>
      <c r="C439" s="295"/>
      <c r="D439" s="295"/>
      <c r="E439" s="295"/>
      <c r="F439" s="295"/>
      <c r="G439" s="309"/>
      <c r="H439" s="308"/>
      <c r="I439" s="299"/>
      <c r="J439" s="306"/>
      <c r="K439" s="306"/>
      <c r="L439" s="306"/>
      <c r="M439" s="306"/>
      <c r="N439" s="306"/>
      <c r="O439" s="306"/>
      <c r="P439" s="306"/>
      <c r="Q439" s="307"/>
      <c r="R439" s="307"/>
      <c r="S439" s="307"/>
      <c r="T439" s="307"/>
      <c r="U439" s="306"/>
      <c r="V439" s="306"/>
      <c r="W439" s="306"/>
      <c r="X439" s="320"/>
      <c r="Y439" s="306"/>
      <c r="Z439" s="306"/>
      <c r="AA439" s="306"/>
      <c r="AB439" s="306"/>
      <c r="AC439" s="306"/>
      <c r="AD439" s="306"/>
      <c r="AE439" s="295"/>
      <c r="AF439" s="295"/>
      <c r="AG439" s="304"/>
      <c r="AH439" s="304"/>
      <c r="AI439" s="299"/>
      <c r="AJ439" s="299"/>
      <c r="AK439" s="299"/>
      <c r="AL439" s="303"/>
      <c r="AM439" s="303"/>
      <c r="AN439" s="302"/>
      <c r="AO439" s="301"/>
      <c r="AP439" s="299"/>
      <c r="AQ439" s="299"/>
      <c r="AR439" s="299"/>
      <c r="AS439" s="299"/>
      <c r="AT439" s="299"/>
      <c r="AU439" s="299"/>
      <c r="AV439" s="299"/>
      <c r="AW439" s="299"/>
      <c r="AX439" s="299"/>
      <c r="AY439" s="299"/>
      <c r="AZ439" s="299"/>
      <c r="BA439" s="295"/>
      <c r="BB439" s="299"/>
      <c r="BC439" s="299"/>
      <c r="BD439" s="299"/>
      <c r="BE439" s="298"/>
      <c r="BF439" s="297"/>
      <c r="BG439" s="297"/>
      <c r="BH439" s="297"/>
      <c r="BI439" s="295"/>
      <c r="BJ439" s="296"/>
    </row>
    <row r="440" spans="1:69" s="7" customFormat="1" ht="13.5">
      <c r="B440" s="299"/>
      <c r="C440" s="295"/>
      <c r="D440" s="295"/>
      <c r="E440" s="295"/>
      <c r="F440" s="295"/>
      <c r="G440" s="309"/>
      <c r="H440" s="308"/>
      <c r="I440" s="299"/>
      <c r="J440" s="306"/>
      <c r="K440" s="306"/>
      <c r="L440" s="306"/>
      <c r="M440" s="306"/>
      <c r="N440" s="306"/>
      <c r="O440" s="306"/>
      <c r="P440" s="306"/>
      <c r="Q440" s="307"/>
      <c r="R440" s="307"/>
      <c r="S440" s="307"/>
      <c r="T440" s="307"/>
      <c r="U440" s="306"/>
      <c r="V440" s="306"/>
      <c r="W440" s="306"/>
      <c r="X440" s="320"/>
      <c r="Y440" s="306"/>
      <c r="Z440" s="306"/>
      <c r="AA440" s="306"/>
      <c r="AB440" s="306"/>
      <c r="AC440" s="306"/>
      <c r="AD440" s="306"/>
      <c r="AE440" s="295"/>
      <c r="AF440" s="295"/>
      <c r="AG440" s="304"/>
      <c r="AH440" s="304"/>
      <c r="AI440" s="299"/>
      <c r="AJ440" s="299"/>
      <c r="AK440" s="299"/>
      <c r="AL440" s="303"/>
      <c r="AM440" s="303"/>
      <c r="AN440" s="302"/>
      <c r="AO440" s="301"/>
      <c r="AP440" s="299"/>
      <c r="AQ440" s="299"/>
      <c r="AR440" s="299"/>
      <c r="AS440" s="299"/>
      <c r="AT440" s="299"/>
      <c r="AU440" s="299"/>
      <c r="AV440" s="299"/>
      <c r="AW440" s="299"/>
      <c r="AX440" s="299"/>
      <c r="AY440" s="299"/>
      <c r="AZ440" s="299"/>
      <c r="BA440" s="295"/>
      <c r="BB440" s="299"/>
      <c r="BC440" s="299"/>
      <c r="BD440" s="299"/>
      <c r="BE440" s="298"/>
      <c r="BF440" s="297"/>
      <c r="BG440" s="297"/>
      <c r="BH440" s="297"/>
      <c r="BI440" s="295"/>
      <c r="BJ440" s="296"/>
    </row>
    <row r="441" spans="1:69" s="7" customFormat="1" ht="13.5">
      <c r="B441" s="299"/>
      <c r="C441" s="295"/>
      <c r="D441" s="295"/>
      <c r="E441" s="295"/>
      <c r="F441" s="321"/>
      <c r="G441" s="309"/>
      <c r="H441" s="308"/>
      <c r="I441" s="299"/>
      <c r="J441" s="306"/>
      <c r="K441" s="306"/>
      <c r="L441" s="306"/>
      <c r="M441" s="306"/>
      <c r="N441" s="306"/>
      <c r="O441" s="306"/>
      <c r="P441" s="306"/>
      <c r="Q441" s="307"/>
      <c r="R441" s="307"/>
      <c r="S441" s="307"/>
      <c r="T441" s="307"/>
      <c r="U441" s="306"/>
      <c r="V441" s="306"/>
      <c r="W441" s="306"/>
      <c r="X441" s="320"/>
      <c r="Y441" s="306"/>
      <c r="Z441" s="306"/>
      <c r="AA441" s="306"/>
      <c r="AB441" s="306"/>
      <c r="AC441" s="306"/>
      <c r="AD441" s="306"/>
      <c r="AE441" s="295"/>
      <c r="AF441" s="295"/>
      <c r="AG441" s="304"/>
      <c r="AH441" s="304"/>
      <c r="AI441" s="299"/>
      <c r="AJ441" s="299"/>
      <c r="AK441" s="299"/>
      <c r="AL441" s="303"/>
      <c r="AM441" s="303"/>
      <c r="AN441" s="302"/>
      <c r="AO441" s="301"/>
      <c r="AP441" s="299"/>
      <c r="AQ441" s="299"/>
      <c r="AR441" s="299"/>
      <c r="AS441" s="299"/>
      <c r="AT441" s="299"/>
      <c r="AU441" s="299"/>
      <c r="AV441" s="299"/>
      <c r="AW441" s="299"/>
      <c r="AX441" s="299"/>
      <c r="AY441" s="299"/>
      <c r="AZ441" s="299"/>
      <c r="BA441" s="295"/>
      <c r="BB441" s="299"/>
      <c r="BC441" s="299"/>
      <c r="BD441" s="299"/>
      <c r="BE441" s="298"/>
      <c r="BF441" s="297"/>
      <c r="BG441" s="297"/>
      <c r="BH441" s="297"/>
      <c r="BI441" s="295"/>
      <c r="BJ441" s="296"/>
    </row>
    <row r="442" spans="1:69" s="7" customFormat="1" ht="13.5">
      <c r="B442" s="299"/>
      <c r="C442" s="295"/>
      <c r="D442" s="295"/>
      <c r="E442" s="295"/>
      <c r="F442" s="295"/>
      <c r="G442" s="309"/>
      <c r="H442" s="308"/>
      <c r="I442" s="299"/>
      <c r="J442" s="306"/>
      <c r="K442" s="306"/>
      <c r="L442" s="306"/>
      <c r="M442" s="306"/>
      <c r="N442" s="306"/>
      <c r="O442" s="306"/>
      <c r="P442" s="306"/>
      <c r="Q442" s="307"/>
      <c r="R442" s="307"/>
      <c r="S442" s="307"/>
      <c r="T442" s="307"/>
      <c r="U442" s="306"/>
      <c r="V442" s="306"/>
      <c r="W442" s="306"/>
      <c r="X442" s="320"/>
      <c r="Y442" s="306"/>
      <c r="Z442" s="306"/>
      <c r="AA442" s="306"/>
      <c r="AB442" s="306"/>
      <c r="AC442" s="306"/>
      <c r="AD442" s="306"/>
      <c r="AE442" s="295"/>
      <c r="AF442" s="295"/>
      <c r="AG442" s="304"/>
      <c r="AH442" s="304"/>
      <c r="AI442" s="299"/>
      <c r="AJ442" s="299"/>
      <c r="AK442" s="299"/>
      <c r="AL442" s="303"/>
      <c r="AM442" s="303"/>
      <c r="AN442" s="302"/>
      <c r="AO442" s="301"/>
      <c r="AP442" s="299"/>
      <c r="AQ442" s="299"/>
      <c r="AR442" s="299"/>
      <c r="AS442" s="299"/>
      <c r="AT442" s="299"/>
      <c r="AU442" s="299"/>
      <c r="AV442" s="299"/>
      <c r="AW442" s="299"/>
      <c r="AX442" s="299"/>
      <c r="AY442" s="299"/>
      <c r="AZ442" s="299"/>
      <c r="BA442" s="295"/>
      <c r="BB442" s="299"/>
      <c r="BC442" s="299"/>
      <c r="BD442" s="299"/>
      <c r="BE442" s="298"/>
      <c r="BF442" s="297"/>
      <c r="BG442" s="297"/>
      <c r="BH442" s="297"/>
      <c r="BI442" s="295"/>
      <c r="BJ442" s="296"/>
    </row>
    <row r="443" spans="1:69" s="7" customFormat="1" ht="13.5">
      <c r="B443" s="299"/>
      <c r="C443" s="295"/>
      <c r="D443" s="295"/>
      <c r="E443" s="295"/>
      <c r="F443" s="295"/>
      <c r="G443" s="309"/>
      <c r="H443" s="308"/>
      <c r="I443" s="299"/>
      <c r="J443" s="306"/>
      <c r="K443" s="306"/>
      <c r="L443" s="306"/>
      <c r="M443" s="306"/>
      <c r="N443" s="306"/>
      <c r="O443" s="306"/>
      <c r="P443" s="306"/>
      <c r="Q443" s="307"/>
      <c r="R443" s="315"/>
      <c r="S443" s="315"/>
      <c r="T443" s="314"/>
      <c r="U443" s="313"/>
      <c r="V443" s="305"/>
      <c r="W443" s="305"/>
      <c r="X443" s="23"/>
      <c r="Y443" s="312"/>
      <c r="Z443" s="312"/>
      <c r="AA443" s="311"/>
      <c r="AB443" s="310"/>
      <c r="AC443" s="305"/>
      <c r="AD443" s="305"/>
      <c r="AE443" s="299"/>
      <c r="AF443" s="299"/>
      <c r="AG443" s="299"/>
      <c r="AH443" s="299"/>
      <c r="AI443" s="299"/>
      <c r="AJ443" s="299"/>
      <c r="AK443" s="299"/>
      <c r="AL443" s="299"/>
      <c r="AM443" s="299"/>
      <c r="AN443" s="295"/>
      <c r="AO443" s="299"/>
      <c r="AP443" s="299"/>
      <c r="AQ443" s="299"/>
      <c r="AR443" s="298"/>
      <c r="AS443" s="297"/>
      <c r="AT443" s="297"/>
      <c r="AU443" s="297"/>
      <c r="AV443" s="295"/>
      <c r="AW443" s="299"/>
      <c r="AX443" s="299"/>
      <c r="AY443" s="299"/>
      <c r="AZ443" s="299"/>
      <c r="BA443" s="299"/>
      <c r="BB443" s="299"/>
      <c r="BC443" s="299"/>
      <c r="BD443" s="299"/>
      <c r="BE443" s="299"/>
      <c r="BF443" s="299"/>
      <c r="BG443" s="299"/>
      <c r="BH443" s="299"/>
      <c r="BI443" s="295"/>
      <c r="BJ443" s="296"/>
    </row>
    <row r="444" spans="1:69" s="7" customFormat="1" ht="13.5">
      <c r="B444" s="299"/>
      <c r="C444" s="295"/>
      <c r="D444" s="295"/>
      <c r="E444" s="295"/>
      <c r="F444" s="295"/>
      <c r="G444" s="309"/>
      <c r="H444" s="308"/>
      <c r="I444" s="299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20"/>
      <c r="Y444" s="319"/>
      <c r="Z444" s="319"/>
      <c r="AA444" s="306"/>
      <c r="AB444" s="310"/>
      <c r="AC444" s="306"/>
      <c r="AD444" s="306"/>
      <c r="AE444" s="299"/>
      <c r="AF444" s="299"/>
      <c r="AG444" s="318"/>
      <c r="AH444" s="318"/>
      <c r="AI444" s="299"/>
      <c r="AJ444" s="299"/>
      <c r="AK444" s="299"/>
      <c r="AL444" s="299"/>
      <c r="AM444" s="299"/>
      <c r="AN444" s="295"/>
      <c r="AO444" s="299"/>
      <c r="AP444" s="299"/>
      <c r="AQ444" s="299"/>
      <c r="AR444" s="298"/>
      <c r="AS444" s="297"/>
      <c r="AT444" s="297"/>
      <c r="AU444" s="297"/>
      <c r="AV444" s="295"/>
      <c r="AW444" s="299"/>
      <c r="AX444" s="299"/>
      <c r="AY444" s="299"/>
      <c r="AZ444" s="317"/>
      <c r="BA444" s="299"/>
      <c r="BB444" s="299"/>
      <c r="BC444" s="299"/>
      <c r="BD444" s="299"/>
      <c r="BE444" s="299"/>
      <c r="BF444" s="299"/>
      <c r="BG444" s="299"/>
      <c r="BH444" s="299"/>
      <c r="BI444" s="295"/>
      <c r="BJ444" s="296"/>
    </row>
    <row r="445" spans="1:69" s="7" customFormat="1" ht="13.5">
      <c r="B445" s="299"/>
      <c r="C445" s="295"/>
      <c r="D445" s="295"/>
      <c r="E445" s="295"/>
      <c r="F445" s="295"/>
      <c r="G445" s="309"/>
      <c r="H445" s="308"/>
      <c r="I445" s="299"/>
      <c r="J445" s="306"/>
      <c r="K445" s="316"/>
      <c r="L445" s="316"/>
      <c r="M445" s="316"/>
      <c r="N445" s="316"/>
      <c r="O445" s="316"/>
      <c r="P445" s="316"/>
      <c r="Q445" s="316"/>
      <c r="R445" s="316"/>
      <c r="S445" s="316"/>
      <c r="T445" s="316"/>
      <c r="U445" s="316"/>
      <c r="V445" s="316"/>
      <c r="W445" s="316"/>
      <c r="X445" s="316"/>
      <c r="Y445" s="316"/>
      <c r="Z445" s="316"/>
      <c r="AA445" s="316"/>
      <c r="AB445" s="316"/>
      <c r="AC445" s="316"/>
      <c r="AD445" s="316"/>
      <c r="AE445" s="316"/>
      <c r="AF445" s="316"/>
      <c r="AG445" s="316"/>
      <c r="AH445" s="316"/>
      <c r="AI445" s="316"/>
      <c r="AJ445" s="316"/>
      <c r="AK445" s="316"/>
      <c r="AL445" s="316"/>
      <c r="AM445" s="316"/>
      <c r="AN445" s="316"/>
      <c r="AO445" s="316"/>
      <c r="AP445" s="316"/>
      <c r="AQ445" s="316"/>
      <c r="AR445" s="316"/>
      <c r="AS445" s="316"/>
      <c r="AT445" s="316"/>
      <c r="AU445" s="316"/>
      <c r="AV445" s="316"/>
      <c r="AW445" s="316"/>
      <c r="AX445" s="316"/>
      <c r="AY445" s="316"/>
      <c r="AZ445" s="316"/>
      <c r="BA445" s="316"/>
      <c r="BB445" s="316"/>
      <c r="BC445" s="316"/>
      <c r="BD445" s="316"/>
      <c r="BE445" s="316"/>
      <c r="BF445" s="316"/>
      <c r="BG445" s="316"/>
      <c r="BH445" s="316"/>
      <c r="BI445" s="316"/>
      <c r="BJ445" s="316"/>
    </row>
    <row r="446" spans="1:69" s="7" customFormat="1" ht="13.5">
      <c r="B446" s="299"/>
      <c r="C446" s="295"/>
      <c r="D446" s="295"/>
      <c r="E446" s="295"/>
      <c r="F446" s="295"/>
      <c r="G446" s="309"/>
      <c r="H446" s="308"/>
      <c r="I446" s="299"/>
      <c r="J446" s="306"/>
      <c r="K446" s="306"/>
      <c r="L446" s="306"/>
      <c r="M446" s="306"/>
      <c r="N446" s="306"/>
      <c r="O446" s="306"/>
      <c r="P446" s="306"/>
      <c r="Q446" s="307"/>
      <c r="R446" s="315"/>
      <c r="S446" s="315"/>
      <c r="T446" s="314"/>
      <c r="U446" s="313"/>
      <c r="V446" s="305"/>
      <c r="W446" s="305"/>
      <c r="X446" s="305"/>
      <c r="Y446" s="312"/>
      <c r="Z446" s="312"/>
      <c r="AA446" s="311"/>
      <c r="AB446" s="310"/>
      <c r="AC446" s="305"/>
      <c r="AD446" s="305"/>
      <c r="AE446" s="299"/>
      <c r="AF446" s="299"/>
      <c r="AG446" s="299"/>
      <c r="AH446" s="299"/>
      <c r="AI446" s="299"/>
      <c r="AJ446" s="299"/>
      <c r="AK446" s="299"/>
      <c r="AL446" s="299"/>
      <c r="AM446" s="299"/>
      <c r="AN446" s="295"/>
      <c r="AO446" s="299"/>
      <c r="AP446" s="299"/>
      <c r="AQ446" s="299"/>
      <c r="AR446" s="298"/>
      <c r="AS446" s="297"/>
      <c r="AT446" s="297"/>
      <c r="AU446" s="297"/>
      <c r="AV446" s="295"/>
      <c r="AW446" s="299"/>
      <c r="AX446" s="299"/>
      <c r="AY446" s="299"/>
      <c r="AZ446" s="299"/>
      <c r="BA446" s="299"/>
      <c r="BB446" s="299"/>
      <c r="BC446" s="299"/>
      <c r="BD446" s="299"/>
      <c r="BE446" s="299"/>
      <c r="BF446" s="299"/>
      <c r="BG446" s="299"/>
      <c r="BH446" s="299"/>
      <c r="BI446" s="295"/>
      <c r="BJ446" s="296"/>
    </row>
    <row r="447" spans="1:69" s="7" customFormat="1" ht="13.5">
      <c r="B447" s="299"/>
      <c r="C447" s="295"/>
      <c r="D447" s="295"/>
      <c r="E447" s="295"/>
      <c r="F447" s="295"/>
      <c r="G447" s="309"/>
      <c r="H447" s="308"/>
      <c r="I447" s="299"/>
      <c r="J447" s="306"/>
      <c r="K447" s="306"/>
      <c r="L447" s="306"/>
      <c r="M447" s="306"/>
      <c r="N447" s="306"/>
      <c r="O447" s="306"/>
      <c r="P447" s="306"/>
      <c r="Q447" s="307"/>
      <c r="R447" s="307"/>
      <c r="S447" s="307"/>
      <c r="T447" s="307"/>
      <c r="U447" s="306"/>
      <c r="V447" s="306"/>
      <c r="W447" s="306"/>
      <c r="X447" s="306"/>
      <c r="Y447" s="306"/>
      <c r="Z447" s="306"/>
      <c r="AA447" s="306"/>
      <c r="AB447" s="306"/>
      <c r="AC447" s="306"/>
      <c r="AD447" s="306"/>
      <c r="AE447" s="295"/>
      <c r="AF447" s="295"/>
      <c r="AG447" s="304"/>
      <c r="AH447" s="304"/>
      <c r="AI447" s="299"/>
      <c r="AJ447" s="299"/>
      <c r="AK447" s="299"/>
      <c r="AL447" s="303"/>
      <c r="AM447" s="303"/>
      <c r="AN447" s="302"/>
      <c r="AO447" s="301"/>
      <c r="AP447" s="299"/>
      <c r="AQ447" s="299"/>
      <c r="AR447" s="299"/>
      <c r="AS447" s="299"/>
      <c r="AT447" s="299"/>
      <c r="AU447" s="299"/>
      <c r="AV447" s="299"/>
      <c r="AW447" s="299"/>
      <c r="AX447" s="299"/>
      <c r="AY447" s="299"/>
      <c r="AZ447" s="299"/>
      <c r="BA447" s="295"/>
      <c r="BB447" s="300"/>
      <c r="BC447" s="299"/>
      <c r="BD447" s="299"/>
      <c r="BE447" s="298"/>
      <c r="BF447" s="297"/>
      <c r="BG447" s="297"/>
      <c r="BH447" s="297"/>
      <c r="BI447" s="295"/>
      <c r="BJ447" s="296"/>
    </row>
    <row r="448" spans="1:69">
      <c r="E448" s="295"/>
      <c r="F448" s="69"/>
      <c r="G448" s="294"/>
    </row>
    <row r="449" spans="5:7">
      <c r="E449" s="295"/>
      <c r="F449" s="69"/>
      <c r="G449" s="294"/>
    </row>
    <row r="450" spans="5:7">
      <c r="E450" s="295"/>
      <c r="F450" s="69"/>
      <c r="G450" s="294"/>
    </row>
    <row r="451" spans="5:7">
      <c r="E451" s="295"/>
      <c r="F451" s="69"/>
      <c r="G451" s="294"/>
    </row>
    <row r="452" spans="5:7">
      <c r="E452" s="295"/>
      <c r="F452" s="69"/>
      <c r="G452" s="294"/>
    </row>
    <row r="453" spans="5:7">
      <c r="E453" s="295"/>
      <c r="F453" s="69"/>
      <c r="G453" s="294"/>
    </row>
    <row r="454" spans="5:7">
      <c r="E454" s="295"/>
      <c r="F454" s="69"/>
      <c r="G454" s="294"/>
    </row>
    <row r="455" spans="5:7">
      <c r="E455" s="295"/>
      <c r="F455" s="69"/>
      <c r="G455" s="294"/>
    </row>
    <row r="456" spans="5:7">
      <c r="E456" s="295"/>
      <c r="F456" s="69"/>
      <c r="G456" s="294"/>
    </row>
    <row r="457" spans="5:7">
      <c r="F457" s="69"/>
      <c r="G457" s="294"/>
    </row>
  </sheetData>
  <mergeCells count="59">
    <mergeCell ref="B5:C5"/>
    <mergeCell ref="AV2:AV4"/>
    <mergeCell ref="AW2:AW4"/>
    <mergeCell ref="AX2:AX4"/>
    <mergeCell ref="AY2:AY4"/>
    <mergeCell ref="G2:G4"/>
    <mergeCell ref="H2:H4"/>
    <mergeCell ref="I2:I4"/>
    <mergeCell ref="J2:P2"/>
    <mergeCell ref="BB3:BB4"/>
    <mergeCell ref="AE3:AE4"/>
    <mergeCell ref="AZ2:AZ4"/>
    <mergeCell ref="BA2:BA4"/>
    <mergeCell ref="BI2:BI4"/>
    <mergeCell ref="AO3:AO4"/>
    <mergeCell ref="AR2:AR4"/>
    <mergeCell ref="AS2:AS4"/>
    <mergeCell ref="AT2:AT4"/>
    <mergeCell ref="AU2:AU4"/>
    <mergeCell ref="BB2:BC2"/>
    <mergeCell ref="BD2:BD4"/>
    <mergeCell ref="BE2:BE4"/>
    <mergeCell ref="BC3:BC4"/>
    <mergeCell ref="J3:J4"/>
    <mergeCell ref="K3:P3"/>
    <mergeCell ref="U3:Z3"/>
    <mergeCell ref="AA3:AD3"/>
    <mergeCell ref="BF2:BH2"/>
    <mergeCell ref="BF3:BF4"/>
    <mergeCell ref="BG3:BG4"/>
    <mergeCell ref="BH3:BH4"/>
    <mergeCell ref="B2:B4"/>
    <mergeCell ref="C2:C4"/>
    <mergeCell ref="D2:D4"/>
    <mergeCell ref="E2:E4"/>
    <mergeCell ref="F2:F4"/>
    <mergeCell ref="R15:S15"/>
    <mergeCell ref="R21:S21"/>
    <mergeCell ref="BJ2:BJ4"/>
    <mergeCell ref="Q2:T2"/>
    <mergeCell ref="Q3:Q4"/>
    <mergeCell ref="T3:T4"/>
    <mergeCell ref="R3:S3"/>
    <mergeCell ref="AL2:AL4"/>
    <mergeCell ref="AM2:AM4"/>
    <mergeCell ref="AN2:AN4"/>
    <mergeCell ref="AJ3:AJ4"/>
    <mergeCell ref="AK3:AK4"/>
    <mergeCell ref="AI2:AI4"/>
    <mergeCell ref="AJ2:AK2"/>
    <mergeCell ref="AF3:AF4"/>
    <mergeCell ref="AG3:AG4"/>
    <mergeCell ref="AO2:AP2"/>
    <mergeCell ref="AQ2:AQ4"/>
    <mergeCell ref="AP3:AP4"/>
    <mergeCell ref="U2:AD2"/>
    <mergeCell ref="AE2:AF2"/>
    <mergeCell ref="AG2:AH2"/>
    <mergeCell ref="AH3:AH4"/>
  </mergeCells>
  <phoneticPr fontId="2" type="noConversion"/>
  <dataValidations count="2">
    <dataValidation type="list" allowBlank="1" showInputMessage="1" showErrorMessage="1" sqref="C7:C315 C318:C429">
      <formula1>"수원시,성남시,용인시,부천시,안산시,안양시,화성시,평택시,시흥시,광명시,군포시,오산시,이천시,안성시,의왕시,하남시,과천시,고양시,남양주시,의정부시,파주시,양주시,구리시,동두천시"</formula1>
    </dataValidation>
    <dataValidation type="list" allowBlank="1" showInputMessage="1" showErrorMessage="1" sqref="D5 D431:D438 D7:D429">
      <formula1>"예정구역,정비구역,추진위원회,조합설립,사업시행,관리처분,착공,준공"</formula1>
    </dataValidation>
  </dataValidations>
  <printOptions horizontalCentered="1"/>
  <pageMargins left="0.39370078740157483" right="0.31496062992125984" top="0.47244094488188981" bottom="0.51181102362204722" header="0.31496062992125984" footer="0.31496062992125984"/>
  <pageSetup paperSize="9" scale="2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N17" sqref="N17"/>
    </sheetView>
  </sheetViews>
  <sheetFormatPr defaultRowHeight="16.5"/>
  <cols>
    <col min="5" max="5" width="9" style="1"/>
  </cols>
  <sheetData>
    <row r="1" spans="1:21">
      <c r="A1" s="519" t="s">
        <v>683</v>
      </c>
      <c r="B1" s="519" t="s">
        <v>684</v>
      </c>
      <c r="C1" s="519" t="s">
        <v>685</v>
      </c>
      <c r="D1" s="8" t="s">
        <v>686</v>
      </c>
      <c r="E1" s="21"/>
      <c r="F1" s="521" t="s">
        <v>688</v>
      </c>
      <c r="G1" s="523"/>
      <c r="H1" s="523"/>
      <c r="I1" s="522"/>
      <c r="J1" s="519" t="s">
        <v>689</v>
      </c>
    </row>
    <row r="2" spans="1:21" ht="27">
      <c r="A2" s="520"/>
      <c r="B2" s="520"/>
      <c r="C2" s="520"/>
      <c r="D2" s="9" t="s">
        <v>687</v>
      </c>
      <c r="E2" s="18"/>
      <c r="F2" s="10" t="s">
        <v>690</v>
      </c>
      <c r="G2" s="10" t="s">
        <v>691</v>
      </c>
      <c r="H2" s="10" t="s">
        <v>692</v>
      </c>
      <c r="I2" s="10" t="s">
        <v>693</v>
      </c>
      <c r="J2" s="520"/>
    </row>
    <row r="3" spans="1:21">
      <c r="A3" s="521" t="s">
        <v>690</v>
      </c>
      <c r="B3" s="522"/>
      <c r="C3" s="11"/>
      <c r="D3" s="11"/>
      <c r="E3" s="11"/>
      <c r="F3" s="12">
        <v>5551</v>
      </c>
      <c r="G3" s="12">
        <v>3166</v>
      </c>
      <c r="H3" s="12">
        <v>1985</v>
      </c>
      <c r="I3" s="11">
        <v>169</v>
      </c>
      <c r="J3" s="11"/>
    </row>
    <row r="4" spans="1:21" ht="27">
      <c r="A4" s="513" t="s">
        <v>694</v>
      </c>
      <c r="B4" s="13" t="s">
        <v>60</v>
      </c>
      <c r="C4" s="13" t="s">
        <v>695</v>
      </c>
      <c r="D4" s="13" t="s">
        <v>27</v>
      </c>
      <c r="E4" s="13"/>
      <c r="F4" s="14">
        <v>86</v>
      </c>
      <c r="G4" s="14">
        <v>86</v>
      </c>
      <c r="H4" s="14"/>
      <c r="I4" s="14"/>
      <c r="J4" s="14"/>
    </row>
    <row r="5" spans="1:21">
      <c r="A5" s="514"/>
      <c r="B5" s="516" t="s">
        <v>155</v>
      </c>
      <c r="C5" s="14" t="s">
        <v>666</v>
      </c>
      <c r="D5" s="13" t="s">
        <v>27</v>
      </c>
      <c r="E5" s="13"/>
      <c r="F5" s="14">
        <v>241</v>
      </c>
      <c r="G5" s="14">
        <v>241</v>
      </c>
      <c r="H5" s="14"/>
      <c r="I5" s="14"/>
      <c r="J5" s="15"/>
    </row>
    <row r="6" spans="1:21">
      <c r="A6" s="514"/>
      <c r="B6" s="518"/>
      <c r="C6" s="14" t="s">
        <v>665</v>
      </c>
      <c r="D6" s="13" t="s">
        <v>27</v>
      </c>
      <c r="E6" s="13"/>
      <c r="F6" s="14">
        <v>105</v>
      </c>
      <c r="G6" s="14">
        <v>105</v>
      </c>
      <c r="H6" s="14"/>
      <c r="I6" s="14"/>
      <c r="J6" s="14"/>
    </row>
    <row r="7" spans="1:21" ht="26.25">
      <c r="A7" s="515"/>
      <c r="B7" s="13" t="s">
        <v>696</v>
      </c>
      <c r="C7" s="13" t="s">
        <v>697</v>
      </c>
      <c r="D7" s="13" t="s">
        <v>27</v>
      </c>
      <c r="E7" s="13"/>
      <c r="F7" s="14">
        <v>24</v>
      </c>
      <c r="G7" s="14">
        <v>24</v>
      </c>
      <c r="H7" s="14"/>
      <c r="I7" s="14"/>
      <c r="J7" s="14"/>
    </row>
    <row r="8" spans="1:21" ht="27">
      <c r="A8" s="513" t="s">
        <v>698</v>
      </c>
      <c r="B8" s="516" t="s">
        <v>25</v>
      </c>
      <c r="C8" s="14" t="s">
        <v>699</v>
      </c>
      <c r="D8" s="13" t="s">
        <v>27</v>
      </c>
      <c r="E8" s="13"/>
      <c r="F8" s="14">
        <v>156</v>
      </c>
      <c r="G8" s="14">
        <v>156</v>
      </c>
      <c r="H8" s="14"/>
      <c r="I8" s="14"/>
      <c r="J8" s="14"/>
      <c r="U8">
        <v>132</v>
      </c>
    </row>
    <row r="9" spans="1:21" ht="27">
      <c r="A9" s="514"/>
      <c r="B9" s="518"/>
      <c r="C9" s="14" t="s">
        <v>700</v>
      </c>
      <c r="D9" s="13" t="s">
        <v>27</v>
      </c>
      <c r="E9" s="13"/>
      <c r="F9" s="14">
        <v>59</v>
      </c>
      <c r="G9" s="14">
        <v>59</v>
      </c>
      <c r="H9" s="14"/>
      <c r="I9" s="14"/>
      <c r="J9" s="14"/>
      <c r="U9">
        <v>70</v>
      </c>
    </row>
    <row r="10" spans="1:21">
      <c r="A10" s="514"/>
      <c r="B10" s="516" t="s">
        <v>45</v>
      </c>
      <c r="C10" s="13" t="s">
        <v>701</v>
      </c>
      <c r="D10" s="13" t="s">
        <v>27</v>
      </c>
      <c r="E10" s="13"/>
      <c r="F10" s="14">
        <v>28</v>
      </c>
      <c r="G10" s="14">
        <v>28</v>
      </c>
      <c r="H10" s="14"/>
      <c r="I10" s="14"/>
      <c r="J10" s="14"/>
      <c r="U10">
        <v>220</v>
      </c>
    </row>
    <row r="11" spans="1:21">
      <c r="A11" s="514"/>
      <c r="B11" s="518"/>
      <c r="C11" s="13" t="s">
        <v>702</v>
      </c>
      <c r="D11" s="13" t="s">
        <v>27</v>
      </c>
      <c r="E11" s="13"/>
      <c r="F11" s="14">
        <v>189</v>
      </c>
      <c r="G11" s="14">
        <v>189</v>
      </c>
      <c r="H11" s="14"/>
      <c r="I11" s="14"/>
      <c r="J11" s="14"/>
      <c r="U11">
        <v>217</v>
      </c>
    </row>
    <row r="12" spans="1:21">
      <c r="A12" s="514"/>
      <c r="B12" s="516" t="s">
        <v>155</v>
      </c>
      <c r="C12" s="14" t="s">
        <v>670</v>
      </c>
      <c r="D12" s="13" t="s">
        <v>27</v>
      </c>
      <c r="E12" s="13"/>
      <c r="F12" s="14">
        <v>53</v>
      </c>
      <c r="G12" s="14">
        <v>53</v>
      </c>
      <c r="H12" s="14"/>
      <c r="I12" s="14"/>
      <c r="J12" s="14"/>
      <c r="U12">
        <v>62</v>
      </c>
    </row>
    <row r="13" spans="1:21">
      <c r="A13" s="514"/>
      <c r="B13" s="518"/>
      <c r="C13" s="14" t="s">
        <v>669</v>
      </c>
      <c r="D13" s="13" t="s">
        <v>27</v>
      </c>
      <c r="E13" s="13"/>
      <c r="F13" s="14">
        <v>154</v>
      </c>
      <c r="G13" s="14">
        <v>154</v>
      </c>
      <c r="H13" s="14"/>
      <c r="I13" s="14"/>
      <c r="J13" s="14"/>
      <c r="U13">
        <v>187</v>
      </c>
    </row>
    <row r="14" spans="1:21">
      <c r="A14" s="514"/>
      <c r="B14" s="13" t="s">
        <v>132</v>
      </c>
      <c r="C14" s="13" t="s">
        <v>703</v>
      </c>
      <c r="D14" s="13" t="s">
        <v>27</v>
      </c>
      <c r="E14" s="13"/>
      <c r="F14" s="14">
        <v>32</v>
      </c>
      <c r="G14" s="14">
        <v>32</v>
      </c>
      <c r="H14" s="14"/>
      <c r="I14" s="14"/>
      <c r="J14" s="15"/>
      <c r="U14">
        <v>82</v>
      </c>
    </row>
    <row r="15" spans="1:21">
      <c r="A15" s="515"/>
      <c r="B15" s="13" t="s">
        <v>86</v>
      </c>
      <c r="C15" s="13" t="s">
        <v>704</v>
      </c>
      <c r="D15" s="13" t="s">
        <v>26</v>
      </c>
      <c r="E15" s="13"/>
      <c r="F15" s="14">
        <v>41</v>
      </c>
      <c r="G15" s="14">
        <v>41</v>
      </c>
      <c r="H15" s="14"/>
      <c r="I15" s="14"/>
      <c r="J15" s="15"/>
      <c r="U15">
        <v>362</v>
      </c>
    </row>
    <row r="16" spans="1:21">
      <c r="A16" s="513" t="s">
        <v>705</v>
      </c>
      <c r="B16" s="516" t="s">
        <v>25</v>
      </c>
      <c r="C16" s="14" t="s">
        <v>134</v>
      </c>
      <c r="D16" s="13" t="s">
        <v>27</v>
      </c>
      <c r="E16" s="13"/>
      <c r="F16" s="14">
        <v>47</v>
      </c>
      <c r="G16" s="14"/>
      <c r="H16" s="16">
        <v>82</v>
      </c>
      <c r="I16" s="14"/>
      <c r="J16" s="14"/>
      <c r="U16" s="19">
        <f>SUM(U8:U15)</f>
        <v>1332</v>
      </c>
    </row>
    <row r="17" spans="1:21" ht="26.25">
      <c r="A17" s="514"/>
      <c r="B17" s="517"/>
      <c r="C17" s="14" t="s">
        <v>706</v>
      </c>
      <c r="D17" s="13" t="s">
        <v>27</v>
      </c>
      <c r="E17" s="13"/>
      <c r="F17" s="14">
        <v>121</v>
      </c>
      <c r="G17" s="14"/>
      <c r="H17" s="14">
        <v>121</v>
      </c>
      <c r="I17" s="14"/>
      <c r="J17" s="14"/>
      <c r="U17">
        <v>98</v>
      </c>
    </row>
    <row r="18" spans="1:21" ht="26.25">
      <c r="A18" s="514"/>
      <c r="B18" s="517"/>
      <c r="C18" s="14" t="s">
        <v>707</v>
      </c>
      <c r="D18" s="13" t="s">
        <v>27</v>
      </c>
      <c r="E18" s="13"/>
      <c r="F18" s="14">
        <v>241</v>
      </c>
      <c r="G18" s="14"/>
      <c r="H18" s="14">
        <v>241</v>
      </c>
      <c r="I18" s="14"/>
      <c r="J18" s="14"/>
      <c r="U18">
        <v>175</v>
      </c>
    </row>
    <row r="19" spans="1:21" ht="27">
      <c r="A19" s="514"/>
      <c r="B19" s="518"/>
      <c r="C19" s="14" t="s">
        <v>708</v>
      </c>
      <c r="D19" s="13" t="s">
        <v>27</v>
      </c>
      <c r="E19" s="13"/>
      <c r="F19" s="14">
        <v>182</v>
      </c>
      <c r="G19" s="14">
        <v>182</v>
      </c>
      <c r="H19" s="14"/>
      <c r="I19" s="14"/>
      <c r="J19" s="14"/>
      <c r="U19" s="19">
        <f>SUM(U17:U18)</f>
        <v>273</v>
      </c>
    </row>
    <row r="20" spans="1:21">
      <c r="A20" s="514"/>
      <c r="B20" s="516" t="s">
        <v>60</v>
      </c>
      <c r="C20" s="13" t="s">
        <v>709</v>
      </c>
      <c r="D20" s="13" t="s">
        <v>27</v>
      </c>
      <c r="E20" s="13"/>
      <c r="F20" s="14">
        <v>132</v>
      </c>
      <c r="G20" s="14"/>
      <c r="H20" s="14">
        <v>132</v>
      </c>
      <c r="I20" s="14"/>
      <c r="J20" s="14"/>
    </row>
    <row r="21" spans="1:21">
      <c r="A21" s="514"/>
      <c r="B21" s="517"/>
      <c r="C21" s="13" t="s">
        <v>710</v>
      </c>
      <c r="D21" s="13" t="s">
        <v>27</v>
      </c>
      <c r="E21" s="13"/>
      <c r="F21" s="14">
        <v>389</v>
      </c>
      <c r="G21" s="14"/>
      <c r="H21" s="16">
        <v>220</v>
      </c>
      <c r="I21" s="14">
        <v>169</v>
      </c>
      <c r="J21" s="14"/>
      <c r="U21" s="20">
        <f>U16+U19</f>
        <v>1605</v>
      </c>
    </row>
    <row r="22" spans="1:21" ht="27">
      <c r="A22" s="514"/>
      <c r="B22" s="517"/>
      <c r="C22" s="13" t="s">
        <v>711</v>
      </c>
      <c r="D22" s="13" t="s">
        <v>27</v>
      </c>
      <c r="E22" s="13"/>
      <c r="F22" s="14">
        <v>69</v>
      </c>
      <c r="G22" s="14">
        <v>69</v>
      </c>
      <c r="H22" s="14"/>
      <c r="I22" s="14"/>
      <c r="J22" s="14"/>
    </row>
    <row r="23" spans="1:21" ht="27">
      <c r="A23" s="514"/>
      <c r="B23" s="518"/>
      <c r="C23" s="13" t="s">
        <v>712</v>
      </c>
      <c r="D23" s="13" t="s">
        <v>27</v>
      </c>
      <c r="E23" s="13"/>
      <c r="F23" s="14">
        <v>193</v>
      </c>
      <c r="G23" s="14">
        <v>193</v>
      </c>
      <c r="H23" s="14"/>
      <c r="I23" s="14"/>
      <c r="J23" s="14"/>
    </row>
    <row r="24" spans="1:21">
      <c r="A24" s="514"/>
      <c r="B24" s="516" t="s">
        <v>155</v>
      </c>
      <c r="C24" s="14" t="s">
        <v>667</v>
      </c>
      <c r="D24" s="13" t="s">
        <v>27</v>
      </c>
      <c r="E24" s="13"/>
      <c r="F24" s="14">
        <v>217</v>
      </c>
      <c r="G24" s="14"/>
      <c r="H24" s="14">
        <v>217</v>
      </c>
      <c r="I24" s="14"/>
      <c r="J24" s="14"/>
    </row>
    <row r="25" spans="1:21">
      <c r="A25" s="514"/>
      <c r="B25" s="517"/>
      <c r="C25" s="14" t="s">
        <v>668</v>
      </c>
      <c r="D25" s="13" t="s">
        <v>27</v>
      </c>
      <c r="E25" s="13"/>
      <c r="F25" s="14">
        <v>187</v>
      </c>
      <c r="G25" s="14"/>
      <c r="H25" s="14">
        <v>187</v>
      </c>
      <c r="I25" s="14"/>
      <c r="J25" s="14"/>
    </row>
    <row r="26" spans="1:21">
      <c r="A26" s="514"/>
      <c r="B26" s="518"/>
      <c r="C26" s="14" t="s">
        <v>671</v>
      </c>
      <c r="D26" s="13" t="s">
        <v>27</v>
      </c>
      <c r="E26" s="13"/>
      <c r="F26" s="14">
        <v>62</v>
      </c>
      <c r="G26" s="14"/>
      <c r="H26" s="14">
        <v>62</v>
      </c>
      <c r="I26" s="14"/>
      <c r="J26" s="14"/>
    </row>
    <row r="27" spans="1:21">
      <c r="A27" s="514"/>
      <c r="B27" s="13" t="s">
        <v>80</v>
      </c>
      <c r="C27" s="13" t="s">
        <v>224</v>
      </c>
      <c r="D27" s="13" t="s">
        <v>27</v>
      </c>
      <c r="E27" s="13"/>
      <c r="F27" s="14">
        <v>70</v>
      </c>
      <c r="G27" s="14"/>
      <c r="H27" s="14">
        <v>70</v>
      </c>
      <c r="I27" s="14"/>
      <c r="J27" s="14"/>
    </row>
    <row r="28" spans="1:21">
      <c r="A28" s="514"/>
      <c r="B28" s="516" t="s">
        <v>132</v>
      </c>
      <c r="C28" s="13" t="s">
        <v>713</v>
      </c>
      <c r="D28" s="13" t="s">
        <v>26</v>
      </c>
      <c r="E28" s="13"/>
      <c r="F28" s="14">
        <v>48</v>
      </c>
      <c r="G28" s="14"/>
      <c r="H28" s="14">
        <v>48</v>
      </c>
      <c r="I28" s="14"/>
      <c r="J28" s="15"/>
    </row>
    <row r="29" spans="1:21">
      <c r="A29" s="514"/>
      <c r="B29" s="517"/>
      <c r="C29" s="13" t="s">
        <v>714</v>
      </c>
      <c r="D29" s="13" t="s">
        <v>26</v>
      </c>
      <c r="E29" s="13"/>
      <c r="F29" s="14">
        <v>15</v>
      </c>
      <c r="G29" s="14"/>
      <c r="H29" s="14">
        <v>15</v>
      </c>
      <c r="I29" s="14"/>
      <c r="J29" s="15"/>
    </row>
    <row r="30" spans="1:21">
      <c r="A30" s="514"/>
      <c r="B30" s="518"/>
      <c r="C30" s="13" t="s">
        <v>715</v>
      </c>
      <c r="D30" s="13" t="s">
        <v>26</v>
      </c>
      <c r="E30" s="13"/>
      <c r="F30" s="14">
        <v>35</v>
      </c>
      <c r="G30" s="14"/>
      <c r="H30" s="14">
        <v>35</v>
      </c>
      <c r="I30" s="14"/>
      <c r="J30" s="15"/>
    </row>
    <row r="31" spans="1:21">
      <c r="A31" s="515"/>
      <c r="B31" s="13" t="s">
        <v>131</v>
      </c>
      <c r="C31" s="13" t="s">
        <v>716</v>
      </c>
      <c r="D31" s="13" t="s">
        <v>26</v>
      </c>
      <c r="E31" s="13"/>
      <c r="F31" s="14">
        <v>165</v>
      </c>
      <c r="G31" s="14"/>
      <c r="H31" s="16">
        <v>175</v>
      </c>
      <c r="I31" s="14"/>
      <c r="J31" s="15"/>
    </row>
    <row r="32" spans="1:21" ht="27">
      <c r="A32" s="513" t="s">
        <v>717</v>
      </c>
      <c r="B32" s="516" t="s">
        <v>47</v>
      </c>
      <c r="C32" s="13" t="s">
        <v>718</v>
      </c>
      <c r="D32" s="13" t="s">
        <v>26</v>
      </c>
      <c r="E32" s="13"/>
      <c r="F32" s="14">
        <v>45</v>
      </c>
      <c r="G32" s="14"/>
      <c r="H32" s="16">
        <v>51</v>
      </c>
      <c r="I32" s="14"/>
      <c r="J32" s="15"/>
      <c r="M32">
        <f>H28+H29+H30+H31+H32+H33+H34+H38+H40+H41</f>
        <v>480</v>
      </c>
    </row>
    <row r="33" spans="1:10">
      <c r="A33" s="514"/>
      <c r="B33" s="517"/>
      <c r="C33" s="13" t="s">
        <v>719</v>
      </c>
      <c r="D33" s="13" t="s">
        <v>26</v>
      </c>
      <c r="E33" s="13"/>
      <c r="F33" s="14">
        <v>22</v>
      </c>
      <c r="G33" s="14"/>
      <c r="H33" s="14">
        <v>22</v>
      </c>
      <c r="I33" s="14"/>
      <c r="J33" s="15"/>
    </row>
    <row r="34" spans="1:10">
      <c r="A34" s="514"/>
      <c r="B34" s="518"/>
      <c r="C34" s="13" t="s">
        <v>720</v>
      </c>
      <c r="D34" s="13" t="s">
        <v>26</v>
      </c>
      <c r="E34" s="13"/>
      <c r="F34" s="14">
        <v>73</v>
      </c>
      <c r="G34" s="14"/>
      <c r="H34" s="14">
        <v>73</v>
      </c>
      <c r="I34" s="14"/>
      <c r="J34" s="15"/>
    </row>
    <row r="35" spans="1:10">
      <c r="A35" s="514"/>
      <c r="B35" s="516" t="s">
        <v>155</v>
      </c>
      <c r="C35" s="14" t="s">
        <v>673</v>
      </c>
      <c r="D35" s="13" t="s">
        <v>27</v>
      </c>
      <c r="E35" s="13"/>
      <c r="F35" s="14">
        <v>356</v>
      </c>
      <c r="G35" s="14">
        <v>356</v>
      </c>
      <c r="H35" s="14"/>
      <c r="I35" s="14"/>
      <c r="J35" s="14"/>
    </row>
    <row r="36" spans="1:10">
      <c r="A36" s="515"/>
      <c r="B36" s="518"/>
      <c r="C36" s="14" t="s">
        <v>672</v>
      </c>
      <c r="D36" s="13" t="s">
        <v>27</v>
      </c>
      <c r="E36" s="13"/>
      <c r="F36" s="14">
        <v>231</v>
      </c>
      <c r="G36" s="14">
        <v>231</v>
      </c>
      <c r="H36" s="14"/>
      <c r="I36" s="14"/>
      <c r="J36" s="14"/>
    </row>
    <row r="37" spans="1:10">
      <c r="A37" s="513" t="s">
        <v>721</v>
      </c>
      <c r="B37" s="516" t="s">
        <v>60</v>
      </c>
      <c r="C37" s="13" t="s">
        <v>219</v>
      </c>
      <c r="D37" s="13" t="s">
        <v>27</v>
      </c>
      <c r="E37" s="13"/>
      <c r="F37" s="14">
        <v>238</v>
      </c>
      <c r="G37" s="14">
        <v>238</v>
      </c>
      <c r="H37" s="14"/>
      <c r="I37" s="14"/>
      <c r="J37" s="15"/>
    </row>
    <row r="38" spans="1:10" ht="40.5">
      <c r="A38" s="514"/>
      <c r="B38" s="517"/>
      <c r="C38" s="13" t="s">
        <v>722</v>
      </c>
      <c r="D38" s="13" t="s">
        <v>26</v>
      </c>
      <c r="E38" s="13"/>
      <c r="F38" s="14">
        <v>42</v>
      </c>
      <c r="G38" s="17"/>
      <c r="H38" s="16">
        <v>36</v>
      </c>
      <c r="I38" s="14"/>
      <c r="J38" s="15"/>
    </row>
    <row r="39" spans="1:10">
      <c r="A39" s="514"/>
      <c r="B39" s="518"/>
      <c r="C39" s="13" t="s">
        <v>723</v>
      </c>
      <c r="D39" s="13" t="s">
        <v>27</v>
      </c>
      <c r="E39" s="13"/>
      <c r="F39" s="14">
        <v>729</v>
      </c>
      <c r="G39" s="14">
        <v>729</v>
      </c>
      <c r="H39" s="14"/>
      <c r="I39" s="14"/>
      <c r="J39" s="15"/>
    </row>
    <row r="40" spans="1:10">
      <c r="A40" s="515"/>
      <c r="B40" s="13" t="s">
        <v>82</v>
      </c>
      <c r="C40" s="13" t="s">
        <v>724</v>
      </c>
      <c r="D40" s="13" t="s">
        <v>26</v>
      </c>
      <c r="E40" s="13"/>
      <c r="F40" s="14">
        <v>18</v>
      </c>
      <c r="G40" s="14"/>
      <c r="H40" s="14">
        <v>18</v>
      </c>
      <c r="I40" s="14"/>
      <c r="J40" s="15"/>
    </row>
    <row r="41" spans="1:10">
      <c r="A41" s="513" t="s">
        <v>725</v>
      </c>
      <c r="B41" s="13" t="s">
        <v>81</v>
      </c>
      <c r="C41" s="13" t="s">
        <v>726</v>
      </c>
      <c r="D41" s="13" t="s">
        <v>26</v>
      </c>
      <c r="E41" s="13"/>
      <c r="F41" s="14">
        <v>99</v>
      </c>
      <c r="G41" s="14"/>
      <c r="H41" s="16">
        <v>7</v>
      </c>
      <c r="I41" s="14"/>
      <c r="J41" s="15"/>
    </row>
    <row r="42" spans="1:10" ht="26.25">
      <c r="A42" s="514"/>
      <c r="B42" s="516" t="s">
        <v>131</v>
      </c>
      <c r="C42" s="13" t="s">
        <v>727</v>
      </c>
      <c r="D42" s="13" t="s">
        <v>27</v>
      </c>
      <c r="E42" s="13"/>
      <c r="F42" s="14">
        <v>148</v>
      </c>
      <c r="G42" s="14"/>
      <c r="H42" s="16">
        <v>62</v>
      </c>
      <c r="I42" s="14"/>
      <c r="J42" s="14"/>
    </row>
    <row r="43" spans="1:10" ht="26.25">
      <c r="A43" s="515"/>
      <c r="B43" s="518"/>
      <c r="C43" s="13" t="s">
        <v>728</v>
      </c>
      <c r="D43" s="13" t="s">
        <v>27</v>
      </c>
      <c r="E43" s="13"/>
      <c r="F43" s="14">
        <v>209</v>
      </c>
      <c r="G43" s="14"/>
      <c r="H43" s="16">
        <v>111</v>
      </c>
      <c r="I43" s="14"/>
      <c r="J43" s="14"/>
    </row>
  </sheetData>
  <autoFilter ref="A2:J43"/>
  <mergeCells count="24">
    <mergeCell ref="J1:J2"/>
    <mergeCell ref="A4:A7"/>
    <mergeCell ref="B5:B6"/>
    <mergeCell ref="A8:A15"/>
    <mergeCell ref="B8:B9"/>
    <mergeCell ref="B10:B11"/>
    <mergeCell ref="B12:B13"/>
    <mergeCell ref="A3:B3"/>
    <mergeCell ref="A1:A2"/>
    <mergeCell ref="B1:B2"/>
    <mergeCell ref="C1:C2"/>
    <mergeCell ref="F1:I1"/>
    <mergeCell ref="A37:A40"/>
    <mergeCell ref="B37:B39"/>
    <mergeCell ref="A41:A43"/>
    <mergeCell ref="B42:B43"/>
    <mergeCell ref="A16:A31"/>
    <mergeCell ref="B16:B19"/>
    <mergeCell ref="B20:B23"/>
    <mergeCell ref="B24:B26"/>
    <mergeCell ref="B28:B30"/>
    <mergeCell ref="A32:A36"/>
    <mergeCell ref="B32:B34"/>
    <mergeCell ref="B35:B3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M24" sqref="M24"/>
    </sheetView>
  </sheetViews>
  <sheetFormatPr defaultRowHeight="16.5"/>
  <cols>
    <col min="10" max="10" width="28.625" customWidth="1"/>
  </cols>
  <sheetData>
    <row r="1" spans="2:11">
      <c r="D1">
        <f>SUM(E1:I1)</f>
        <v>318</v>
      </c>
      <c r="E1">
        <f>SUM(E2,E18)</f>
        <v>141</v>
      </c>
      <c r="F1" s="1">
        <f t="shared" ref="F1:I1" si="0">SUM(F2,F18)</f>
        <v>20</v>
      </c>
      <c r="G1" s="1">
        <f t="shared" si="0"/>
        <v>131</v>
      </c>
      <c r="H1" s="1">
        <f t="shared" si="0"/>
        <v>17</v>
      </c>
      <c r="I1" s="1">
        <f t="shared" si="0"/>
        <v>9</v>
      </c>
    </row>
    <row r="2" spans="2:11">
      <c r="B2" s="27" t="s">
        <v>729</v>
      </c>
      <c r="C2" s="31" t="s">
        <v>731</v>
      </c>
      <c r="D2" s="32">
        <f>SUM(E2:I2)</f>
        <v>241</v>
      </c>
      <c r="E2" s="32">
        <f>SUM(E3:E17)</f>
        <v>91</v>
      </c>
      <c r="F2" s="32">
        <f t="shared" ref="F2:I2" si="1">SUM(F3:F17)</f>
        <v>13</v>
      </c>
      <c r="G2" s="32">
        <f t="shared" si="1"/>
        <v>112</v>
      </c>
      <c r="H2" s="32">
        <f t="shared" si="1"/>
        <v>16</v>
      </c>
      <c r="I2" s="32">
        <f t="shared" si="1"/>
        <v>9</v>
      </c>
      <c r="J2" s="32"/>
      <c r="K2" s="32"/>
    </row>
    <row r="3" spans="2:11">
      <c r="B3" s="28" t="s">
        <v>730</v>
      </c>
      <c r="C3" s="526" t="s">
        <v>25</v>
      </c>
      <c r="D3" s="530">
        <f>SUM(E3:I4)</f>
        <v>25</v>
      </c>
      <c r="E3" s="532">
        <v>12</v>
      </c>
      <c r="F3" s="524">
        <v>1</v>
      </c>
      <c r="G3" s="524">
        <v>7</v>
      </c>
      <c r="H3" s="524">
        <v>3</v>
      </c>
      <c r="I3" s="524">
        <v>2</v>
      </c>
      <c r="J3" s="33" t="s">
        <v>732</v>
      </c>
      <c r="K3" s="524">
        <v>2020</v>
      </c>
    </row>
    <row r="4" spans="2:11">
      <c r="B4" s="29"/>
      <c r="C4" s="527"/>
      <c r="D4" s="531"/>
      <c r="E4" s="533"/>
      <c r="F4" s="525"/>
      <c r="G4" s="525"/>
      <c r="H4" s="525"/>
      <c r="I4" s="525"/>
      <c r="J4" s="34" t="s">
        <v>733</v>
      </c>
      <c r="K4" s="525"/>
    </row>
    <row r="5" spans="2:11">
      <c r="B5" s="29"/>
      <c r="C5" s="526" t="s">
        <v>29</v>
      </c>
      <c r="D5" s="528">
        <f>SUM(E5:I6)</f>
        <v>30</v>
      </c>
      <c r="E5" s="524">
        <v>14</v>
      </c>
      <c r="F5" s="524">
        <v>2</v>
      </c>
      <c r="G5" s="524">
        <v>5</v>
      </c>
      <c r="H5" s="524">
        <v>5</v>
      </c>
      <c r="I5" s="524">
        <v>4</v>
      </c>
      <c r="J5" s="33" t="s">
        <v>734</v>
      </c>
      <c r="K5" s="524">
        <v>2020</v>
      </c>
    </row>
    <row r="6" spans="2:11">
      <c r="B6" s="29"/>
      <c r="C6" s="527"/>
      <c r="D6" s="529"/>
      <c r="E6" s="525"/>
      <c r="F6" s="525"/>
      <c r="G6" s="525"/>
      <c r="H6" s="525"/>
      <c r="I6" s="525"/>
      <c r="J6" s="34" t="s">
        <v>735</v>
      </c>
      <c r="K6" s="525"/>
    </row>
    <row r="7" spans="2:11">
      <c r="B7" s="29"/>
      <c r="C7" s="526" t="s">
        <v>46</v>
      </c>
      <c r="D7" s="528">
        <f>SUM(E7:I8)</f>
        <v>21</v>
      </c>
      <c r="E7" s="524">
        <v>8</v>
      </c>
      <c r="F7" s="524" t="s">
        <v>736</v>
      </c>
      <c r="G7" s="524">
        <v>3</v>
      </c>
      <c r="H7" s="524">
        <v>7</v>
      </c>
      <c r="I7" s="524">
        <v>3</v>
      </c>
      <c r="J7" s="33" t="s">
        <v>737</v>
      </c>
      <c r="K7" s="524">
        <v>2020</v>
      </c>
    </row>
    <row r="8" spans="2:11">
      <c r="B8" s="29"/>
      <c r="C8" s="527"/>
      <c r="D8" s="529"/>
      <c r="E8" s="525"/>
      <c r="F8" s="525"/>
      <c r="G8" s="525"/>
      <c r="H8" s="525"/>
      <c r="I8" s="525"/>
      <c r="J8" s="34" t="s">
        <v>738</v>
      </c>
      <c r="K8" s="525"/>
    </row>
    <row r="9" spans="2:11">
      <c r="B9" s="29"/>
      <c r="C9" s="35" t="s">
        <v>45</v>
      </c>
      <c r="D9" s="36">
        <f>SUM(E9:I9)</f>
        <v>43</v>
      </c>
      <c r="E9" s="37">
        <v>10</v>
      </c>
      <c r="F9" s="37">
        <v>4</v>
      </c>
      <c r="G9" s="37">
        <v>29</v>
      </c>
      <c r="H9" s="37" t="s">
        <v>736</v>
      </c>
      <c r="I9" s="37"/>
      <c r="J9" s="38"/>
      <c r="K9" s="37">
        <v>2030</v>
      </c>
    </row>
    <row r="10" spans="2:11">
      <c r="B10" s="29"/>
      <c r="C10" s="526" t="s">
        <v>47</v>
      </c>
      <c r="D10" s="528">
        <f>SUM(E10:I11)</f>
        <v>40</v>
      </c>
      <c r="E10" s="524" t="s">
        <v>736</v>
      </c>
      <c r="F10" s="524" t="s">
        <v>736</v>
      </c>
      <c r="G10" s="524">
        <v>40</v>
      </c>
      <c r="H10" s="524" t="s">
        <v>736</v>
      </c>
      <c r="I10" s="524"/>
      <c r="J10" s="33" t="s">
        <v>739</v>
      </c>
      <c r="K10" s="524">
        <v>2020</v>
      </c>
    </row>
    <row r="11" spans="2:11">
      <c r="B11" s="29"/>
      <c r="C11" s="527"/>
      <c r="D11" s="529"/>
      <c r="E11" s="525"/>
      <c r="F11" s="525"/>
      <c r="G11" s="525"/>
      <c r="H11" s="525"/>
      <c r="I11" s="525"/>
      <c r="J11" s="34" t="s">
        <v>740</v>
      </c>
      <c r="K11" s="525"/>
    </row>
    <row r="12" spans="2:11">
      <c r="B12" s="29"/>
      <c r="C12" s="526" t="s">
        <v>60</v>
      </c>
      <c r="D12" s="528">
        <f>SUM(E12:I13)</f>
        <v>34</v>
      </c>
      <c r="E12" s="524">
        <v>14</v>
      </c>
      <c r="F12" s="524">
        <v>2</v>
      </c>
      <c r="G12" s="524">
        <v>17</v>
      </c>
      <c r="H12" s="524">
        <v>1</v>
      </c>
      <c r="I12" s="524"/>
      <c r="J12" s="33" t="s">
        <v>741</v>
      </c>
      <c r="K12" s="524">
        <v>2020</v>
      </c>
    </row>
    <row r="13" spans="2:11">
      <c r="B13" s="29"/>
      <c r="C13" s="527"/>
      <c r="D13" s="529"/>
      <c r="E13" s="525"/>
      <c r="F13" s="525"/>
      <c r="G13" s="525"/>
      <c r="H13" s="525"/>
      <c r="I13" s="525"/>
      <c r="J13" s="34" t="s">
        <v>742</v>
      </c>
      <c r="K13" s="525"/>
    </row>
    <row r="14" spans="2:11">
      <c r="B14" s="29"/>
      <c r="C14" s="35" t="s">
        <v>61</v>
      </c>
      <c r="D14" s="39">
        <f>SUM(E14:I14)</f>
        <v>13</v>
      </c>
      <c r="E14" s="38">
        <v>10</v>
      </c>
      <c r="F14" s="38">
        <v>3</v>
      </c>
      <c r="G14" s="38" t="s">
        <v>736</v>
      </c>
      <c r="H14" s="38" t="s">
        <v>736</v>
      </c>
      <c r="I14" s="38"/>
      <c r="J14" s="38" t="s">
        <v>743</v>
      </c>
      <c r="K14" s="38">
        <v>2020</v>
      </c>
    </row>
    <row r="15" spans="2:11">
      <c r="B15" s="29"/>
      <c r="C15" s="35" t="s">
        <v>84</v>
      </c>
      <c r="D15" s="39">
        <f>SUM(E15:I15)</f>
        <v>9</v>
      </c>
      <c r="E15" s="38">
        <v>4</v>
      </c>
      <c r="F15" s="38">
        <v>1</v>
      </c>
      <c r="G15" s="38">
        <v>4</v>
      </c>
      <c r="H15" s="38" t="s">
        <v>736</v>
      </c>
      <c r="I15" s="38"/>
      <c r="J15" s="38" t="s">
        <v>744</v>
      </c>
      <c r="K15" s="38">
        <v>2020</v>
      </c>
    </row>
    <row r="16" spans="2:11">
      <c r="B16" s="29"/>
      <c r="C16" s="526" t="s">
        <v>86</v>
      </c>
      <c r="D16" s="528">
        <f>SUM(E16:I17)</f>
        <v>26</v>
      </c>
      <c r="E16" s="524">
        <v>19</v>
      </c>
      <c r="F16" s="524" t="s">
        <v>736</v>
      </c>
      <c r="G16" s="524">
        <v>7</v>
      </c>
      <c r="H16" s="524" t="s">
        <v>736</v>
      </c>
      <c r="I16" s="524"/>
      <c r="J16" s="33" t="s">
        <v>745</v>
      </c>
      <c r="K16" s="524">
        <v>2020</v>
      </c>
    </row>
    <row r="17" spans="2:11">
      <c r="B17" s="30"/>
      <c r="C17" s="527"/>
      <c r="D17" s="529"/>
      <c r="E17" s="525"/>
      <c r="F17" s="525"/>
      <c r="G17" s="525"/>
      <c r="H17" s="525"/>
      <c r="I17" s="525"/>
      <c r="J17" s="34" t="s">
        <v>746</v>
      </c>
      <c r="K17" s="525"/>
    </row>
    <row r="18" spans="2:11">
      <c r="B18" s="27" t="s">
        <v>729</v>
      </c>
      <c r="C18" s="31" t="s">
        <v>731</v>
      </c>
      <c r="D18" s="32">
        <f>SUM(E18:I18)</f>
        <v>77</v>
      </c>
      <c r="E18" s="32">
        <f>SUM(E19:E27)</f>
        <v>50</v>
      </c>
      <c r="F18" s="32">
        <f>SUM(F19:F27)</f>
        <v>7</v>
      </c>
      <c r="G18" s="32">
        <f>SUM(G19:G27)</f>
        <v>19</v>
      </c>
      <c r="H18" s="32">
        <f>SUM(H19:H27)</f>
        <v>1</v>
      </c>
      <c r="I18" s="32"/>
      <c r="J18" s="32"/>
      <c r="K18" s="32"/>
    </row>
    <row r="19" spans="2:11">
      <c r="B19" s="28" t="s">
        <v>747</v>
      </c>
      <c r="C19" s="526" t="s">
        <v>80</v>
      </c>
      <c r="D19" s="528">
        <f>SUM(E19:I20)</f>
        <v>10</v>
      </c>
      <c r="E19" s="524">
        <v>7</v>
      </c>
      <c r="F19" s="524" t="s">
        <v>736</v>
      </c>
      <c r="G19" s="524">
        <v>3</v>
      </c>
      <c r="H19" s="524" t="s">
        <v>736</v>
      </c>
      <c r="I19" s="524"/>
      <c r="J19" s="33" t="s">
        <v>748</v>
      </c>
      <c r="K19" s="524">
        <v>2020</v>
      </c>
    </row>
    <row r="20" spans="2:11">
      <c r="B20" s="29"/>
      <c r="C20" s="527"/>
      <c r="D20" s="529"/>
      <c r="E20" s="525"/>
      <c r="F20" s="525"/>
      <c r="G20" s="525"/>
      <c r="H20" s="525"/>
      <c r="I20" s="525"/>
      <c r="J20" s="34" t="s">
        <v>749</v>
      </c>
      <c r="K20" s="525"/>
    </row>
    <row r="21" spans="2:11">
      <c r="B21" s="29"/>
      <c r="C21" s="526" t="s">
        <v>81</v>
      </c>
      <c r="D21" s="528">
        <f>SUM(E21:I22)</f>
        <v>16</v>
      </c>
      <c r="E21" s="524">
        <v>7</v>
      </c>
      <c r="F21" s="524">
        <v>3</v>
      </c>
      <c r="G21" s="524">
        <v>6</v>
      </c>
      <c r="H21" s="524" t="s">
        <v>736</v>
      </c>
      <c r="I21" s="524"/>
      <c r="J21" s="33" t="s">
        <v>750</v>
      </c>
      <c r="K21" s="524">
        <v>2020</v>
      </c>
    </row>
    <row r="22" spans="2:11">
      <c r="B22" s="29"/>
      <c r="C22" s="527"/>
      <c r="D22" s="529"/>
      <c r="E22" s="525"/>
      <c r="F22" s="525"/>
      <c r="G22" s="525"/>
      <c r="H22" s="525"/>
      <c r="I22" s="525"/>
      <c r="J22" s="34" t="s">
        <v>751</v>
      </c>
      <c r="K22" s="525"/>
    </row>
    <row r="23" spans="2:11">
      <c r="B23" s="29"/>
      <c r="C23" s="35" t="s">
        <v>104</v>
      </c>
      <c r="D23" s="36">
        <f>SUM(E23:I23)</f>
        <v>2</v>
      </c>
      <c r="E23" s="38">
        <v>2</v>
      </c>
      <c r="F23" s="38" t="s">
        <v>736</v>
      </c>
      <c r="G23" s="38" t="s">
        <v>736</v>
      </c>
      <c r="H23" s="38" t="s">
        <v>736</v>
      </c>
      <c r="I23" s="38"/>
      <c r="J23" s="38" t="s">
        <v>752</v>
      </c>
      <c r="K23" s="38">
        <v>2020</v>
      </c>
    </row>
    <row r="24" spans="2:11">
      <c r="B24" s="29"/>
      <c r="C24" s="35" t="s">
        <v>82</v>
      </c>
      <c r="D24" s="36">
        <f>SUM(E24:I24)</f>
        <v>10</v>
      </c>
      <c r="E24" s="38">
        <v>1</v>
      </c>
      <c r="F24" s="38" t="s">
        <v>736</v>
      </c>
      <c r="G24" s="38">
        <v>9</v>
      </c>
      <c r="H24" s="38" t="s">
        <v>736</v>
      </c>
      <c r="I24" s="38"/>
      <c r="J24" s="38" t="s">
        <v>753</v>
      </c>
      <c r="K24" s="38">
        <v>2020</v>
      </c>
    </row>
    <row r="25" spans="2:11">
      <c r="B25" s="29"/>
      <c r="C25" s="35" t="s">
        <v>131</v>
      </c>
      <c r="D25" s="36">
        <f>SUM(E25:I25)</f>
        <v>14</v>
      </c>
      <c r="E25" s="38">
        <v>12</v>
      </c>
      <c r="F25" s="38" t="s">
        <v>736</v>
      </c>
      <c r="G25" s="38">
        <v>1</v>
      </c>
      <c r="H25" s="38">
        <v>1</v>
      </c>
      <c r="I25" s="38"/>
      <c r="J25" s="38" t="s">
        <v>754</v>
      </c>
      <c r="K25" s="38">
        <v>2010</v>
      </c>
    </row>
    <row r="26" spans="2:11">
      <c r="B26" s="29"/>
      <c r="C26" s="35" t="s">
        <v>88</v>
      </c>
      <c r="D26" s="36">
        <f>SUM(E26:I26)</f>
        <v>14</v>
      </c>
      <c r="E26" s="38">
        <v>12</v>
      </c>
      <c r="F26" s="38">
        <v>2</v>
      </c>
      <c r="G26" s="38" t="s">
        <v>736</v>
      </c>
      <c r="H26" s="38" t="s">
        <v>736</v>
      </c>
      <c r="I26" s="38"/>
      <c r="J26" s="38" t="s">
        <v>755</v>
      </c>
      <c r="K26" s="38">
        <v>2020</v>
      </c>
    </row>
    <row r="27" spans="2:11">
      <c r="B27" s="30"/>
      <c r="C27" s="35" t="s">
        <v>89</v>
      </c>
      <c r="D27" s="36">
        <f>SUM(E27:I27)</f>
        <v>11</v>
      </c>
      <c r="E27" s="38">
        <v>9</v>
      </c>
      <c r="F27" s="38">
        <v>2</v>
      </c>
      <c r="G27" s="38" t="s">
        <v>736</v>
      </c>
      <c r="H27" s="38" t="s">
        <v>736</v>
      </c>
      <c r="I27" s="38"/>
      <c r="J27" s="38" t="s">
        <v>756</v>
      </c>
      <c r="K27" s="38">
        <v>2020</v>
      </c>
    </row>
  </sheetData>
  <mergeCells count="64">
    <mergeCell ref="I3:I4"/>
    <mergeCell ref="K3:K4"/>
    <mergeCell ref="C5:C6"/>
    <mergeCell ref="D5:D6"/>
    <mergeCell ref="E5:E6"/>
    <mergeCell ref="F5:F6"/>
    <mergeCell ref="G5:G6"/>
    <mergeCell ref="H5:H6"/>
    <mergeCell ref="I5:I6"/>
    <mergeCell ref="K5:K6"/>
    <mergeCell ref="C3:C4"/>
    <mergeCell ref="D3:D4"/>
    <mergeCell ref="E3:E4"/>
    <mergeCell ref="F3:F4"/>
    <mergeCell ref="G3:G4"/>
    <mergeCell ref="H3:H4"/>
    <mergeCell ref="I7:I8"/>
    <mergeCell ref="K7:K8"/>
    <mergeCell ref="C10:C11"/>
    <mergeCell ref="D10:D11"/>
    <mergeCell ref="E10:E11"/>
    <mergeCell ref="F10:F11"/>
    <mergeCell ref="G10:G11"/>
    <mergeCell ref="H10:H11"/>
    <mergeCell ref="I10:I11"/>
    <mergeCell ref="K10:K11"/>
    <mergeCell ref="C7:C8"/>
    <mergeCell ref="D7:D8"/>
    <mergeCell ref="E7:E8"/>
    <mergeCell ref="F7:F8"/>
    <mergeCell ref="G7:G8"/>
    <mergeCell ref="H7:H8"/>
    <mergeCell ref="I12:I13"/>
    <mergeCell ref="K12:K13"/>
    <mergeCell ref="C16:C17"/>
    <mergeCell ref="D16:D17"/>
    <mergeCell ref="E16:E17"/>
    <mergeCell ref="F16:F17"/>
    <mergeCell ref="G16:G17"/>
    <mergeCell ref="H16:H17"/>
    <mergeCell ref="I16:I17"/>
    <mergeCell ref="K16:K17"/>
    <mergeCell ref="C12:C13"/>
    <mergeCell ref="D12:D13"/>
    <mergeCell ref="E12:E13"/>
    <mergeCell ref="F12:F13"/>
    <mergeCell ref="G12:G13"/>
    <mergeCell ref="H12:H13"/>
    <mergeCell ref="I19:I20"/>
    <mergeCell ref="K19:K20"/>
    <mergeCell ref="C21:C22"/>
    <mergeCell ref="D21:D22"/>
    <mergeCell ref="E21:E22"/>
    <mergeCell ref="F21:F22"/>
    <mergeCell ref="G21:G22"/>
    <mergeCell ref="H21:H22"/>
    <mergeCell ref="I21:I22"/>
    <mergeCell ref="K21:K22"/>
    <mergeCell ref="C19:C20"/>
    <mergeCell ref="D19:D20"/>
    <mergeCell ref="E19:E20"/>
    <mergeCell ref="F19:F20"/>
    <mergeCell ref="G19:G20"/>
    <mergeCell ref="H19:H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24" sqref="M24"/>
    </sheetView>
  </sheetViews>
  <sheetFormatPr defaultRowHeight="16.5"/>
  <sheetData>
    <row r="1" spans="1:11" ht="17.25">
      <c r="A1" s="40"/>
      <c r="B1" s="536" t="s">
        <v>26</v>
      </c>
      <c r="C1" s="537"/>
      <c r="D1" s="537"/>
      <c r="E1" s="537"/>
      <c r="F1" s="537"/>
      <c r="G1" s="537"/>
      <c r="H1" s="537"/>
      <c r="I1" s="537"/>
      <c r="J1" s="538"/>
      <c r="K1" s="40"/>
    </row>
    <row r="2" spans="1:11">
      <c r="A2" s="40"/>
      <c r="B2" s="539" t="s">
        <v>333</v>
      </c>
      <c r="C2" s="541" t="s">
        <v>662</v>
      </c>
      <c r="D2" s="534"/>
      <c r="E2" s="534"/>
      <c r="F2" s="534"/>
      <c r="G2" s="534"/>
      <c r="H2" s="534"/>
      <c r="I2" s="534"/>
      <c r="J2" s="535"/>
      <c r="K2" s="40"/>
    </row>
    <row r="3" spans="1:11" ht="33">
      <c r="A3" s="40"/>
      <c r="B3" s="540"/>
      <c r="C3" s="542"/>
      <c r="D3" s="42" t="s">
        <v>336</v>
      </c>
      <c r="E3" s="42" t="s">
        <v>663</v>
      </c>
      <c r="F3" s="42" t="s">
        <v>337</v>
      </c>
      <c r="G3" s="42" t="s">
        <v>614</v>
      </c>
      <c r="H3" s="42" t="s">
        <v>615</v>
      </c>
      <c r="I3" s="42" t="s">
        <v>338</v>
      </c>
      <c r="J3" s="41" t="s">
        <v>690</v>
      </c>
      <c r="K3" s="40"/>
    </row>
    <row r="4" spans="1:11" ht="18" thickBot="1">
      <c r="A4" s="40"/>
      <c r="B4" s="47">
        <v>175</v>
      </c>
      <c r="C4" s="45">
        <v>45</v>
      </c>
      <c r="D4" s="46">
        <v>2</v>
      </c>
      <c r="E4" s="43">
        <v>13</v>
      </c>
      <c r="F4" s="43">
        <v>21</v>
      </c>
      <c r="G4" s="43">
        <v>7</v>
      </c>
      <c r="H4" s="43">
        <v>13</v>
      </c>
      <c r="I4" s="43">
        <v>21</v>
      </c>
      <c r="J4" s="44">
        <f>SUM(J5:J29)</f>
        <v>122</v>
      </c>
      <c r="K4" s="44">
        <f>SUM(K5:K29)</f>
        <v>62</v>
      </c>
    </row>
    <row r="5" spans="1:11" ht="17.25">
      <c r="A5" s="61" t="s">
        <v>25</v>
      </c>
      <c r="B5" s="51">
        <v>16</v>
      </c>
      <c r="C5" s="48">
        <v>1</v>
      </c>
      <c r="D5" s="49">
        <v>2</v>
      </c>
      <c r="E5" s="50">
        <v>0</v>
      </c>
      <c r="F5" s="50">
        <v>4</v>
      </c>
      <c r="G5" s="50">
        <v>0</v>
      </c>
      <c r="H5" s="50">
        <v>0</v>
      </c>
      <c r="I5" s="50">
        <v>0</v>
      </c>
      <c r="J5" s="52">
        <v>7</v>
      </c>
      <c r="K5" s="66">
        <v>4</v>
      </c>
    </row>
    <row r="6" spans="1:11" ht="17.25">
      <c r="A6" s="62" t="s">
        <v>29</v>
      </c>
      <c r="B6" s="56">
        <v>8</v>
      </c>
      <c r="C6" s="53">
        <v>1</v>
      </c>
      <c r="D6" s="54">
        <v>0</v>
      </c>
      <c r="E6" s="55">
        <v>1</v>
      </c>
      <c r="F6" s="55">
        <v>1</v>
      </c>
      <c r="G6" s="55">
        <v>0</v>
      </c>
      <c r="H6" s="55">
        <v>0</v>
      </c>
      <c r="I6" s="55">
        <v>3</v>
      </c>
      <c r="J6" s="52">
        <v>6</v>
      </c>
      <c r="K6" s="66">
        <v>4</v>
      </c>
    </row>
    <row r="7" spans="1:11" ht="17.25">
      <c r="A7" s="62" t="s">
        <v>46</v>
      </c>
      <c r="B7" s="56">
        <v>3</v>
      </c>
      <c r="C7" s="53">
        <v>0</v>
      </c>
      <c r="D7" s="54">
        <v>0</v>
      </c>
      <c r="E7" s="55">
        <v>0</v>
      </c>
      <c r="F7" s="55">
        <v>0</v>
      </c>
      <c r="G7" s="55">
        <v>0</v>
      </c>
      <c r="H7" s="55">
        <v>0</v>
      </c>
      <c r="I7" s="55">
        <v>1</v>
      </c>
      <c r="J7" s="52">
        <v>1</v>
      </c>
      <c r="K7" s="66">
        <v>1</v>
      </c>
    </row>
    <row r="8" spans="1:11" ht="17.25">
      <c r="A8" s="62" t="s">
        <v>45</v>
      </c>
      <c r="B8" s="56">
        <v>29</v>
      </c>
      <c r="C8" s="53">
        <v>19</v>
      </c>
      <c r="D8" s="54">
        <v>0</v>
      </c>
      <c r="E8" s="55">
        <v>2</v>
      </c>
      <c r="F8" s="55">
        <v>1</v>
      </c>
      <c r="G8" s="55">
        <v>0</v>
      </c>
      <c r="H8" s="55">
        <v>0</v>
      </c>
      <c r="I8" s="55">
        <v>1</v>
      </c>
      <c r="J8" s="52">
        <v>23</v>
      </c>
      <c r="K8" s="66">
        <v>2</v>
      </c>
    </row>
    <row r="9" spans="1:11" ht="17.25">
      <c r="A9" s="62" t="s">
        <v>47</v>
      </c>
      <c r="B9" s="56">
        <v>43</v>
      </c>
      <c r="C9" s="53">
        <v>16</v>
      </c>
      <c r="D9" s="54">
        <v>0</v>
      </c>
      <c r="E9" s="55">
        <v>3</v>
      </c>
      <c r="F9" s="55">
        <v>5</v>
      </c>
      <c r="G9" s="55">
        <v>2</v>
      </c>
      <c r="H9" s="55">
        <v>3</v>
      </c>
      <c r="I9" s="55">
        <v>9</v>
      </c>
      <c r="J9" s="52">
        <v>38</v>
      </c>
      <c r="K9" s="66">
        <v>19</v>
      </c>
    </row>
    <row r="10" spans="1:11" ht="17.25">
      <c r="A10" s="62" t="s">
        <v>60</v>
      </c>
      <c r="B10" s="56">
        <v>17</v>
      </c>
      <c r="C10" s="53">
        <v>1</v>
      </c>
      <c r="D10" s="54">
        <v>0</v>
      </c>
      <c r="E10" s="55">
        <v>1</v>
      </c>
      <c r="F10" s="55">
        <v>2</v>
      </c>
      <c r="G10" s="55">
        <v>1</v>
      </c>
      <c r="H10" s="55">
        <v>3</v>
      </c>
      <c r="I10" s="55">
        <v>2</v>
      </c>
      <c r="J10" s="52">
        <v>10</v>
      </c>
      <c r="K10" s="66">
        <v>8</v>
      </c>
    </row>
    <row r="11" spans="1:11" ht="17.25">
      <c r="A11" s="62" t="s">
        <v>61</v>
      </c>
      <c r="B11" s="56">
        <v>1</v>
      </c>
      <c r="C11" s="53">
        <v>0</v>
      </c>
      <c r="D11" s="54">
        <v>0</v>
      </c>
      <c r="E11" s="55">
        <v>1</v>
      </c>
      <c r="F11" s="55">
        <v>0</v>
      </c>
      <c r="G11" s="55">
        <v>0</v>
      </c>
      <c r="H11" s="55">
        <v>0</v>
      </c>
      <c r="I11" s="55">
        <v>0</v>
      </c>
      <c r="J11" s="52">
        <v>1</v>
      </c>
      <c r="K11" s="66">
        <v>0</v>
      </c>
    </row>
    <row r="12" spans="1:11" ht="17.25">
      <c r="A12" s="63" t="s">
        <v>190</v>
      </c>
      <c r="B12" s="56">
        <v>7</v>
      </c>
      <c r="C12" s="53">
        <v>0</v>
      </c>
      <c r="D12" s="54">
        <v>0</v>
      </c>
      <c r="E12" s="55">
        <v>0</v>
      </c>
      <c r="F12" s="55">
        <v>1</v>
      </c>
      <c r="G12" s="55">
        <v>2</v>
      </c>
      <c r="H12" s="55">
        <v>0</v>
      </c>
      <c r="I12" s="55">
        <v>0</v>
      </c>
      <c r="J12" s="52">
        <v>3</v>
      </c>
      <c r="K12" s="66">
        <v>3</v>
      </c>
    </row>
    <row r="13" spans="1:11" ht="17.25">
      <c r="A13" s="64" t="s">
        <v>80</v>
      </c>
      <c r="B13" s="56">
        <v>3</v>
      </c>
      <c r="C13" s="53">
        <v>2</v>
      </c>
      <c r="D13" s="54">
        <v>0</v>
      </c>
      <c r="E13" s="55">
        <v>0</v>
      </c>
      <c r="F13" s="55">
        <v>1</v>
      </c>
      <c r="G13" s="55">
        <v>0</v>
      </c>
      <c r="H13" s="55">
        <v>0</v>
      </c>
      <c r="I13" s="55">
        <v>0</v>
      </c>
      <c r="J13" s="52">
        <v>3</v>
      </c>
      <c r="K13" s="66">
        <v>1</v>
      </c>
    </row>
    <row r="14" spans="1:11" ht="17.25">
      <c r="A14" s="67" t="s">
        <v>664</v>
      </c>
      <c r="B14" s="56">
        <v>0</v>
      </c>
      <c r="C14" s="53">
        <v>0</v>
      </c>
      <c r="D14" s="54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2">
        <v>0</v>
      </c>
      <c r="K14" s="66">
        <v>0</v>
      </c>
    </row>
    <row r="15" spans="1:11" ht="17.25">
      <c r="A15" s="63" t="s">
        <v>155</v>
      </c>
      <c r="B15" s="56">
        <v>10</v>
      </c>
      <c r="C15" s="53">
        <v>0</v>
      </c>
      <c r="D15" s="54">
        <v>0</v>
      </c>
      <c r="E15" s="55">
        <v>0</v>
      </c>
      <c r="F15" s="55">
        <v>2</v>
      </c>
      <c r="G15" s="55">
        <v>0</v>
      </c>
      <c r="H15" s="55">
        <v>1</v>
      </c>
      <c r="I15" s="55">
        <v>1</v>
      </c>
      <c r="J15" s="52">
        <v>4</v>
      </c>
      <c r="K15" s="66">
        <v>4</v>
      </c>
    </row>
    <row r="16" spans="1:11" ht="17.25">
      <c r="A16" s="63" t="s">
        <v>113</v>
      </c>
      <c r="B16" s="56">
        <v>1</v>
      </c>
      <c r="C16" s="53">
        <v>0</v>
      </c>
      <c r="D16" s="54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2">
        <v>0</v>
      </c>
      <c r="K16" s="66">
        <v>0</v>
      </c>
    </row>
    <row r="17" spans="1:11" ht="17.25">
      <c r="A17" s="63" t="s">
        <v>129</v>
      </c>
      <c r="B17" s="56">
        <v>0</v>
      </c>
      <c r="C17" s="53">
        <v>0</v>
      </c>
      <c r="D17" s="54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2">
        <v>0</v>
      </c>
      <c r="K17" s="66">
        <v>0</v>
      </c>
    </row>
    <row r="18" spans="1:11" ht="17.25">
      <c r="A18" s="63" t="s">
        <v>116</v>
      </c>
      <c r="B18" s="56">
        <v>0</v>
      </c>
      <c r="C18" s="53">
        <v>0</v>
      </c>
      <c r="D18" s="54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2">
        <v>0</v>
      </c>
      <c r="K18" s="66">
        <v>0</v>
      </c>
    </row>
    <row r="19" spans="1:11" ht="17.25">
      <c r="A19" s="63" t="s">
        <v>117</v>
      </c>
      <c r="B19" s="56">
        <v>0</v>
      </c>
      <c r="C19" s="53">
        <v>0</v>
      </c>
      <c r="D19" s="54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2">
        <v>0</v>
      </c>
      <c r="K19" s="66">
        <v>0</v>
      </c>
    </row>
    <row r="20" spans="1:11" ht="17.25">
      <c r="A20" s="64" t="s">
        <v>81</v>
      </c>
      <c r="B20" s="56">
        <v>6</v>
      </c>
      <c r="C20" s="53">
        <v>1</v>
      </c>
      <c r="D20" s="54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</v>
      </c>
      <c r="J20" s="52">
        <v>2</v>
      </c>
      <c r="K20" s="66">
        <v>1</v>
      </c>
    </row>
    <row r="21" spans="1:11" ht="17.25">
      <c r="A21" s="64" t="s">
        <v>104</v>
      </c>
      <c r="B21" s="56">
        <v>0</v>
      </c>
      <c r="C21" s="53">
        <v>0</v>
      </c>
      <c r="D21" s="54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2">
        <v>0</v>
      </c>
      <c r="K21" s="66">
        <v>0</v>
      </c>
    </row>
    <row r="22" spans="1:11" ht="17.25">
      <c r="A22" s="64" t="s">
        <v>82</v>
      </c>
      <c r="B22" s="56">
        <v>9</v>
      </c>
      <c r="C22" s="53">
        <v>1</v>
      </c>
      <c r="D22" s="54">
        <v>0</v>
      </c>
      <c r="E22" s="55">
        <v>2</v>
      </c>
      <c r="F22" s="55">
        <v>1</v>
      </c>
      <c r="G22" s="55">
        <v>0</v>
      </c>
      <c r="H22" s="55">
        <v>1</v>
      </c>
      <c r="I22" s="55">
        <v>3</v>
      </c>
      <c r="J22" s="52">
        <v>8</v>
      </c>
      <c r="K22" s="66">
        <v>5</v>
      </c>
    </row>
    <row r="23" spans="1:11" ht="17.25">
      <c r="A23" s="62" t="s">
        <v>84</v>
      </c>
      <c r="B23" s="56">
        <v>6</v>
      </c>
      <c r="C23" s="53">
        <v>1</v>
      </c>
      <c r="D23" s="54">
        <v>0</v>
      </c>
      <c r="E23" s="55">
        <v>0</v>
      </c>
      <c r="F23" s="55">
        <v>1</v>
      </c>
      <c r="G23" s="55">
        <v>0</v>
      </c>
      <c r="H23" s="55">
        <v>1</v>
      </c>
      <c r="I23" s="55">
        <v>0</v>
      </c>
      <c r="J23" s="52">
        <v>3</v>
      </c>
      <c r="K23" s="66">
        <v>2</v>
      </c>
    </row>
    <row r="24" spans="1:11" ht="17.25">
      <c r="A24" s="62" t="s">
        <v>86</v>
      </c>
      <c r="B24" s="56">
        <v>10</v>
      </c>
      <c r="C24" s="53">
        <v>2</v>
      </c>
      <c r="D24" s="54">
        <v>0</v>
      </c>
      <c r="E24" s="55">
        <v>2</v>
      </c>
      <c r="F24" s="55">
        <v>1</v>
      </c>
      <c r="G24" s="55">
        <v>0</v>
      </c>
      <c r="H24" s="55">
        <v>2</v>
      </c>
      <c r="I24" s="55">
        <v>0</v>
      </c>
      <c r="J24" s="52">
        <v>7</v>
      </c>
      <c r="K24" s="66">
        <v>3</v>
      </c>
    </row>
    <row r="25" spans="1:11" ht="17.25">
      <c r="A25" s="64" t="s">
        <v>131</v>
      </c>
      <c r="B25" s="56">
        <v>1</v>
      </c>
      <c r="C25" s="53">
        <v>0</v>
      </c>
      <c r="D25" s="54">
        <v>0</v>
      </c>
      <c r="E25" s="55">
        <v>0</v>
      </c>
      <c r="F25" s="55">
        <v>0</v>
      </c>
      <c r="G25" s="55">
        <v>0</v>
      </c>
      <c r="H25" s="55">
        <v>1</v>
      </c>
      <c r="I25" s="55">
        <v>0</v>
      </c>
      <c r="J25" s="52">
        <v>1</v>
      </c>
      <c r="K25" s="66">
        <v>1</v>
      </c>
    </row>
    <row r="26" spans="1:11" ht="17.25">
      <c r="A26" s="64" t="s">
        <v>88</v>
      </c>
      <c r="B26" s="56">
        <v>0</v>
      </c>
      <c r="C26" s="53">
        <v>0</v>
      </c>
      <c r="D26" s="54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2">
        <v>0</v>
      </c>
      <c r="K26" s="66">
        <v>0</v>
      </c>
    </row>
    <row r="27" spans="1:11" ht="17.25">
      <c r="A27" s="64" t="s">
        <v>89</v>
      </c>
      <c r="B27" s="56">
        <v>0</v>
      </c>
      <c r="C27" s="53">
        <v>0</v>
      </c>
      <c r="D27" s="54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2">
        <v>0</v>
      </c>
      <c r="K27" s="66">
        <v>0</v>
      </c>
    </row>
    <row r="28" spans="1:11" ht="17.25">
      <c r="A28" s="63" t="s">
        <v>132</v>
      </c>
      <c r="B28" s="56">
        <v>3</v>
      </c>
      <c r="C28" s="53">
        <v>0</v>
      </c>
      <c r="D28" s="54">
        <v>0</v>
      </c>
      <c r="E28" s="55">
        <v>0</v>
      </c>
      <c r="F28" s="55">
        <v>0</v>
      </c>
      <c r="G28" s="55">
        <v>2</v>
      </c>
      <c r="H28" s="55">
        <v>1</v>
      </c>
      <c r="I28" s="55">
        <v>0</v>
      </c>
      <c r="J28" s="52">
        <v>3</v>
      </c>
      <c r="K28" s="66">
        <v>3</v>
      </c>
    </row>
    <row r="29" spans="1:11" ht="18" thickBot="1">
      <c r="A29" s="65" t="s">
        <v>105</v>
      </c>
      <c r="B29" s="60">
        <v>2</v>
      </c>
      <c r="C29" s="57">
        <v>0</v>
      </c>
      <c r="D29" s="58">
        <v>0</v>
      </c>
      <c r="E29" s="59">
        <v>1</v>
      </c>
      <c r="F29" s="59">
        <v>1</v>
      </c>
      <c r="G29" s="59">
        <v>0</v>
      </c>
      <c r="H29" s="59">
        <v>0</v>
      </c>
      <c r="I29" s="59">
        <v>0</v>
      </c>
      <c r="J29" s="52">
        <v>2</v>
      </c>
      <c r="K29" s="66">
        <v>1</v>
      </c>
    </row>
  </sheetData>
  <mergeCells count="4">
    <mergeCell ref="D2:J2"/>
    <mergeCell ref="B1:J1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57</vt:i4>
      </vt:variant>
    </vt:vector>
  </HeadingPairs>
  <TitlesOfParts>
    <vt:vector size="62" baseType="lpstr">
      <vt:lpstr>총괄표(일반정비구역)</vt:lpstr>
      <vt:lpstr>기본-일반정비구역</vt:lpstr>
      <vt:lpstr>Sheet2</vt:lpstr>
      <vt:lpstr>Sheet3</vt:lpstr>
      <vt:lpstr>Sheet4</vt:lpstr>
      <vt:lpstr>'기본-일반정비구역'!관리처분인가</vt:lpstr>
      <vt:lpstr>'기본-일반정비구역'!구역면적</vt:lpstr>
      <vt:lpstr>'기본-일반정비구역'!국비지원</vt:lpstr>
      <vt:lpstr>'기본-일반정비구역'!기본계획수립</vt:lpstr>
      <vt:lpstr>'기본-일반정비구역'!기존용적률</vt:lpstr>
      <vt:lpstr>'기본-일반정비구역'!기존주택135</vt:lpstr>
      <vt:lpstr>'기본-일반정비구역'!기존주택40</vt:lpstr>
      <vt:lpstr>'기본-일반정비구역'!기존주택60</vt:lpstr>
      <vt:lpstr>'기본-일반정비구역'!기존주택85</vt:lpstr>
      <vt:lpstr>'기본-일반정비구역'!기존주택계</vt:lpstr>
      <vt:lpstr>'기본-일반정비구역'!기존주택동수</vt:lpstr>
      <vt:lpstr>'기본-일반정비구역'!기존주택준공연도</vt:lpstr>
      <vt:lpstr>'기본-일반정비구역'!기존주택초과</vt:lpstr>
      <vt:lpstr>'기본-일반정비구역'!담당자</vt:lpstr>
      <vt:lpstr>'기본-일반정비구역'!비고</vt:lpstr>
      <vt:lpstr>'기본-일반정비구역'!사업단계</vt:lpstr>
      <vt:lpstr>'기본-일반정비구역'!사업시작</vt:lpstr>
      <vt:lpstr>'기본-일반정비구역'!사업시행인가</vt:lpstr>
      <vt:lpstr>'기본-일반정비구역'!사업완료</vt:lpstr>
      <vt:lpstr>'기본-일반정비구역'!사업유형</vt:lpstr>
      <vt:lpstr>'기본-일반정비구역'!시군</vt:lpstr>
      <vt:lpstr>'기본-일반정비구역'!시행방법</vt:lpstr>
      <vt:lpstr>'기본-일반정비구역'!시행자</vt:lpstr>
      <vt:lpstr>'기본-일반정비구역'!신축분양135</vt:lpstr>
      <vt:lpstr>'기본-일반정비구역'!신축분양40</vt:lpstr>
      <vt:lpstr>'기본-일반정비구역'!신축분양60</vt:lpstr>
      <vt:lpstr>'기본-일반정비구역'!신축분양85</vt:lpstr>
      <vt:lpstr>'기본-일반정비구역'!신축분양계</vt:lpstr>
      <vt:lpstr>'기본-일반정비구역'!신축분양초과</vt:lpstr>
      <vt:lpstr>'기본-일반정비구역'!신축용적률</vt:lpstr>
      <vt:lpstr>'기본-일반정비구역'!신축임대40</vt:lpstr>
      <vt:lpstr>'기본-일반정비구역'!신축임대60</vt:lpstr>
      <vt:lpstr>'기본-일반정비구역'!신축임대85</vt:lpstr>
      <vt:lpstr>'기본-일반정비구역'!신축임대계</vt:lpstr>
      <vt:lpstr>'기본-일반정비구역'!안전진단</vt:lpstr>
      <vt:lpstr>'기본-일반정비구역'!연번</vt:lpstr>
      <vt:lpstr>'기본-일반정비구역'!예비평가</vt:lpstr>
      <vt:lpstr>'기본-일반정비구역'!위치</vt:lpstr>
      <vt:lpstr>'기본-일반정비구역'!이전고시</vt:lpstr>
      <vt:lpstr>'기본-일반정비구역'!일몰경과</vt:lpstr>
      <vt:lpstr>'기본-일반정비구역'!일몰미도래</vt:lpstr>
      <vt:lpstr>'기본-일반정비구역'!일몰제기한일</vt:lpstr>
      <vt:lpstr>'기본-일반정비구역'!일반분양</vt:lpstr>
      <vt:lpstr>'기본-일반정비구역'!적용제외</vt:lpstr>
      <vt:lpstr>'기본-일반정비구역'!정비계획수립</vt:lpstr>
      <vt:lpstr>'기본-일반정비구역'!정비구역명</vt:lpstr>
      <vt:lpstr>'기본-일반정비구역'!정비구역변경지정</vt:lpstr>
      <vt:lpstr>'기본-일반정비구역'!정비구역지정예정</vt:lpstr>
      <vt:lpstr>'기본-일반정비구역'!정비구역최초지정</vt:lpstr>
      <vt:lpstr>'기본-일반정비구역'!조합설립인가</vt:lpstr>
      <vt:lpstr>'기본-일반정비구역'!조합원</vt:lpstr>
      <vt:lpstr>'기본-일반정비구역'!준공</vt:lpstr>
      <vt:lpstr>'기본-일반정비구역'!착공</vt:lpstr>
      <vt:lpstr>'기본-일반정비구역'!추진위승인</vt:lpstr>
      <vt:lpstr>'기본-일반정비구역'!토지등소유자</vt:lpstr>
      <vt:lpstr>'기본-일반정비구역'!현재단계기간</vt:lpstr>
      <vt:lpstr>'기본-일반정비구역'!현재상황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2020-04-14T01:36:07Z</cp:lastPrinted>
  <dcterms:created xsi:type="dcterms:W3CDTF">2015-09-09T02:11:04Z</dcterms:created>
  <dcterms:modified xsi:type="dcterms:W3CDTF">2021-07-19T04:56:44Z</dcterms:modified>
</cp:coreProperties>
</file>