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SiyaYan/Desktop/"/>
    </mc:Choice>
  </mc:AlternateContent>
  <xr:revisionPtr revIDLastSave="0" documentId="13_ncr:1_{2A743F95-D362-BA4A-8AE0-4BCF89DF9DA8}" xr6:coauthVersionLast="45" xr6:coauthVersionMax="45" xr10:uidLastSave="{00000000-0000-0000-0000-000000000000}"/>
  <bookViews>
    <workbookView xWindow="980" yWindow="460" windowWidth="27640" windowHeight="16160" xr2:uid="{00000000-000D-0000-FFFF-FFFF00000000}"/>
  </bookViews>
  <sheets>
    <sheet name="2020 Class scheduling" sheetId="1" r:id="rId1"/>
  </sheets>
  <definedNames>
    <definedName name="_xlnm._FilterDatabase" localSheetId="0" hidden="1">'2020 Class scheduling'!$A$1:$P$2125</definedName>
  </definedNames>
  <calcPr calcId="191028"/>
</workbook>
</file>

<file path=xl/calcChain.xml><?xml version="1.0" encoding="utf-8"?>
<calcChain xmlns="http://schemas.openxmlformats.org/spreadsheetml/2006/main">
  <c r="C11" i="1" l="1"/>
  <c r="C2125" i="1" l="1"/>
  <c r="D2125" i="1"/>
  <c r="C2124" i="1"/>
  <c r="D2124" i="1"/>
  <c r="C2123" i="1"/>
  <c r="D2123" i="1"/>
  <c r="C2122" i="1"/>
  <c r="D2122" i="1"/>
  <c r="C2121" i="1"/>
  <c r="D2121" i="1"/>
  <c r="C2120" i="1"/>
  <c r="D2120" i="1"/>
  <c r="C1379" i="1"/>
  <c r="D1379" i="1"/>
  <c r="C321" i="1"/>
  <c r="D321" i="1"/>
  <c r="C2117" i="1"/>
  <c r="D2117" i="1"/>
  <c r="C2030" i="1"/>
  <c r="D2030" i="1"/>
  <c r="C2115" i="1"/>
  <c r="D2115" i="1"/>
  <c r="C2114" i="1"/>
  <c r="D2114" i="1"/>
  <c r="C2113" i="1"/>
  <c r="D2113" i="1"/>
  <c r="C2112" i="1"/>
  <c r="D2112" i="1"/>
  <c r="C2111" i="1"/>
  <c r="D2111" i="1"/>
  <c r="C2110" i="1"/>
  <c r="D2110" i="1"/>
  <c r="C2109" i="1"/>
  <c r="D2109" i="1"/>
  <c r="C2108" i="1"/>
  <c r="D2108" i="1"/>
  <c r="C2107" i="1"/>
  <c r="D2107" i="1"/>
  <c r="C2106" i="1"/>
  <c r="D2106" i="1"/>
  <c r="C2105" i="1"/>
  <c r="D2105" i="1"/>
  <c r="C2104" i="1"/>
  <c r="D2104" i="1"/>
  <c r="C2103" i="1"/>
  <c r="D2103" i="1"/>
  <c r="C2102" i="1"/>
  <c r="D2102" i="1"/>
  <c r="C2101" i="1"/>
  <c r="D2101" i="1"/>
  <c r="C2100" i="1"/>
  <c r="D2100" i="1"/>
  <c r="C2099" i="1"/>
  <c r="D2099" i="1"/>
  <c r="C2098" i="1"/>
  <c r="D2098" i="1"/>
  <c r="C2097" i="1"/>
  <c r="D2097" i="1"/>
  <c r="C2096" i="1"/>
  <c r="D2096" i="1"/>
  <c r="C2095" i="1"/>
  <c r="D2095" i="1"/>
  <c r="C2094" i="1"/>
  <c r="D2094" i="1"/>
  <c r="C2093" i="1"/>
  <c r="D2093" i="1"/>
  <c r="C2092" i="1"/>
  <c r="D2092" i="1"/>
  <c r="C2091" i="1"/>
  <c r="D2091" i="1"/>
  <c r="C2090" i="1"/>
  <c r="D2090" i="1"/>
  <c r="C2089" i="1"/>
  <c r="D2089" i="1"/>
  <c r="C1220" i="1"/>
  <c r="D1220" i="1"/>
  <c r="C2087" i="1"/>
  <c r="D2087" i="1"/>
  <c r="C2086" i="1"/>
  <c r="D2086" i="1"/>
  <c r="C1172" i="1"/>
  <c r="D1172" i="1"/>
  <c r="C2118" i="1"/>
  <c r="D2118" i="1"/>
  <c r="C2083" i="1"/>
  <c r="D2083" i="1"/>
  <c r="C2082" i="1"/>
  <c r="D2082" i="1"/>
  <c r="C2081" i="1"/>
  <c r="D2081" i="1"/>
  <c r="C2080" i="1"/>
  <c r="D2080" i="1"/>
  <c r="C2079" i="1"/>
  <c r="D2079" i="1"/>
  <c r="C2078" i="1"/>
  <c r="D2078" i="1"/>
  <c r="C2077" i="1"/>
  <c r="D2077" i="1"/>
  <c r="C2076" i="1"/>
  <c r="D2076" i="1"/>
  <c r="C2075" i="1"/>
  <c r="D2075" i="1"/>
  <c r="C1378" i="1"/>
  <c r="D1378" i="1"/>
  <c r="C2073" i="1"/>
  <c r="D2073" i="1"/>
  <c r="C2072" i="1"/>
  <c r="D2072" i="1"/>
  <c r="C2071" i="1"/>
  <c r="D2071" i="1"/>
  <c r="C2070" i="1"/>
  <c r="D2070" i="1"/>
  <c r="C2119" i="1"/>
  <c r="D2119" i="1"/>
  <c r="C2066" i="1"/>
  <c r="D2066" i="1"/>
  <c r="C2064" i="1"/>
  <c r="D2064" i="1"/>
  <c r="C2011" i="1"/>
  <c r="D2011" i="1"/>
  <c r="C2065" i="1"/>
  <c r="D2065" i="1"/>
  <c r="C1152" i="1"/>
  <c r="D1152" i="1"/>
  <c r="C2063" i="1"/>
  <c r="D2063" i="1"/>
  <c r="C2062" i="1"/>
  <c r="D2062" i="1"/>
  <c r="C2061" i="1"/>
  <c r="D2061" i="1"/>
  <c r="C2060" i="1"/>
  <c r="D2060" i="1"/>
  <c r="C2059" i="1"/>
  <c r="D2059" i="1"/>
  <c r="C2058" i="1"/>
  <c r="D2058" i="1"/>
  <c r="C2057" i="1"/>
  <c r="D2057" i="1"/>
  <c r="C2056" i="1"/>
  <c r="D2056" i="1"/>
  <c r="C2055" i="1"/>
  <c r="D2055" i="1"/>
  <c r="C2054" i="1"/>
  <c r="D2054" i="1"/>
  <c r="C2053" i="1"/>
  <c r="D2053" i="1"/>
  <c r="C2052" i="1"/>
  <c r="D2052" i="1"/>
  <c r="C2051" i="1"/>
  <c r="D2051" i="1"/>
  <c r="C2050" i="1"/>
  <c r="D2050" i="1"/>
  <c r="C2049" i="1"/>
  <c r="D2049" i="1"/>
  <c r="C2048" i="1"/>
  <c r="D2048" i="1"/>
  <c r="C2047" i="1"/>
  <c r="D2047" i="1"/>
  <c r="C2046" i="1"/>
  <c r="D2046" i="1"/>
  <c r="C2045" i="1"/>
  <c r="D2045" i="1"/>
  <c r="C2044" i="1"/>
  <c r="D2044" i="1"/>
  <c r="C2043" i="1"/>
  <c r="D2043" i="1"/>
  <c r="C2042" i="1"/>
  <c r="D2042" i="1"/>
  <c r="C2041" i="1"/>
  <c r="D2041" i="1"/>
  <c r="C2040" i="1"/>
  <c r="D2040" i="1"/>
  <c r="C2039" i="1"/>
  <c r="D2039" i="1"/>
  <c r="C2038" i="1"/>
  <c r="D2038" i="1"/>
  <c r="C2037" i="1"/>
  <c r="D2037" i="1"/>
  <c r="C2036" i="1"/>
  <c r="D2036" i="1"/>
  <c r="C2035" i="1"/>
  <c r="D2035" i="1"/>
  <c r="C2034" i="1"/>
  <c r="D2034" i="1"/>
  <c r="C267" i="1"/>
  <c r="D267" i="1"/>
  <c r="C2032" i="1"/>
  <c r="D2032" i="1"/>
  <c r="C2031" i="1"/>
  <c r="D2031" i="1"/>
  <c r="C237" i="1"/>
  <c r="D237" i="1"/>
  <c r="C1111" i="1"/>
  <c r="D1111" i="1"/>
  <c r="C2028" i="1"/>
  <c r="D2028" i="1"/>
  <c r="C2027" i="1"/>
  <c r="D2027" i="1"/>
  <c r="C2026" i="1"/>
  <c r="D2026" i="1"/>
  <c r="C2025" i="1"/>
  <c r="D2025" i="1"/>
  <c r="C2024" i="1"/>
  <c r="D2024" i="1"/>
  <c r="C2023" i="1"/>
  <c r="D2023" i="1"/>
  <c r="C2022" i="1"/>
  <c r="D2022" i="1"/>
  <c r="C2021" i="1"/>
  <c r="D2021" i="1"/>
  <c r="C2020" i="1"/>
  <c r="D2020" i="1"/>
  <c r="C269" i="1"/>
  <c r="D269" i="1"/>
  <c r="C2018" i="1"/>
  <c r="D2018" i="1"/>
  <c r="C2017" i="1"/>
  <c r="D2017" i="1"/>
  <c r="C2016" i="1"/>
  <c r="D2016" i="1"/>
  <c r="C2015" i="1"/>
  <c r="D2015" i="1"/>
  <c r="C951" i="1"/>
  <c r="D951" i="1"/>
  <c r="C931" i="1"/>
  <c r="D931" i="1"/>
  <c r="C772" i="1"/>
  <c r="D772" i="1"/>
  <c r="C1110" i="1"/>
  <c r="D1110" i="1"/>
  <c r="C2010" i="1"/>
  <c r="D2010" i="1"/>
  <c r="C2009" i="1"/>
  <c r="D2009" i="1"/>
  <c r="C2008" i="1"/>
  <c r="D2008" i="1"/>
  <c r="C2007" i="1"/>
  <c r="D2007" i="1"/>
  <c r="C2006" i="1"/>
  <c r="D2006" i="1"/>
  <c r="C2005" i="1"/>
  <c r="D2005" i="1"/>
  <c r="C2004" i="1"/>
  <c r="D2004" i="1"/>
  <c r="C2003" i="1"/>
  <c r="D2003" i="1"/>
  <c r="C2002" i="1"/>
  <c r="D2002" i="1"/>
  <c r="C2001" i="1"/>
  <c r="D2001" i="1"/>
  <c r="C2000" i="1"/>
  <c r="D2000" i="1"/>
  <c r="C1999" i="1"/>
  <c r="D1999" i="1"/>
  <c r="C1998" i="1"/>
  <c r="D1998" i="1"/>
  <c r="C1997" i="1"/>
  <c r="D1997" i="1"/>
  <c r="C1996" i="1"/>
  <c r="D1996" i="1"/>
  <c r="C1995" i="1"/>
  <c r="D1995" i="1"/>
  <c r="C1994" i="1"/>
  <c r="D1994" i="1"/>
  <c r="C1993" i="1"/>
  <c r="D1993" i="1"/>
  <c r="C1992" i="1"/>
  <c r="D1992" i="1"/>
  <c r="C1991" i="1"/>
  <c r="D1991" i="1"/>
  <c r="C1990" i="1"/>
  <c r="D1990" i="1"/>
  <c r="C1989" i="1"/>
  <c r="D1989" i="1"/>
  <c r="C1988" i="1"/>
  <c r="D1988" i="1"/>
  <c r="C1987" i="1"/>
  <c r="D1987" i="1"/>
  <c r="C1986" i="1"/>
  <c r="D1986" i="1"/>
  <c r="C1985" i="1"/>
  <c r="D1985" i="1"/>
  <c r="C1984" i="1"/>
  <c r="D1984" i="1"/>
  <c r="C1983" i="1"/>
  <c r="D1983" i="1"/>
  <c r="C1982" i="1"/>
  <c r="D1982" i="1"/>
  <c r="C1981" i="1"/>
  <c r="D1981" i="1"/>
  <c r="C1980" i="1"/>
  <c r="D1980" i="1"/>
  <c r="C1979" i="1"/>
  <c r="D1979" i="1"/>
  <c r="C1978" i="1"/>
  <c r="D1978" i="1"/>
  <c r="C1977" i="1"/>
  <c r="D1977" i="1"/>
  <c r="C1976" i="1"/>
  <c r="D1976" i="1"/>
  <c r="C1975" i="1"/>
  <c r="D1975" i="1"/>
  <c r="C1974" i="1"/>
  <c r="D1974" i="1"/>
  <c r="C1973" i="1"/>
  <c r="D1973" i="1"/>
  <c r="C1972" i="1"/>
  <c r="D1972" i="1"/>
  <c r="C1971" i="1"/>
  <c r="D1971" i="1"/>
  <c r="C1970" i="1"/>
  <c r="D1970" i="1"/>
  <c r="C1969" i="1"/>
  <c r="D1969" i="1"/>
  <c r="C1968" i="1"/>
  <c r="D1968" i="1"/>
  <c r="C1967" i="1"/>
  <c r="D1967" i="1"/>
  <c r="C1966" i="1"/>
  <c r="D1966" i="1"/>
  <c r="C1965" i="1"/>
  <c r="D1965" i="1"/>
  <c r="C1964" i="1"/>
  <c r="D1964" i="1"/>
  <c r="C1963" i="1"/>
  <c r="D1963" i="1"/>
  <c r="C1962" i="1"/>
  <c r="D1962" i="1"/>
  <c r="C1961" i="1"/>
  <c r="D1961" i="1"/>
  <c r="C1960" i="1"/>
  <c r="D1960" i="1"/>
  <c r="C1959" i="1"/>
  <c r="D1959" i="1"/>
  <c r="C1958" i="1"/>
  <c r="D1958" i="1"/>
  <c r="C1957" i="1"/>
  <c r="D1957" i="1"/>
  <c r="C1956" i="1"/>
  <c r="D1956" i="1"/>
  <c r="C1955" i="1"/>
  <c r="D1955" i="1"/>
  <c r="C1954" i="1"/>
  <c r="D1954" i="1"/>
  <c r="C1953" i="1"/>
  <c r="D1953" i="1"/>
  <c r="C1952" i="1"/>
  <c r="D1952" i="1"/>
  <c r="C1951" i="1"/>
  <c r="D1951" i="1"/>
  <c r="C1950" i="1"/>
  <c r="D1950" i="1"/>
  <c r="C1949" i="1"/>
  <c r="D1949" i="1"/>
  <c r="C1948" i="1"/>
  <c r="D1948" i="1"/>
  <c r="C1947" i="1"/>
  <c r="D1947" i="1"/>
  <c r="C1946" i="1"/>
  <c r="D1946" i="1"/>
  <c r="C1945" i="1"/>
  <c r="D1945" i="1"/>
  <c r="C1944" i="1"/>
  <c r="D1944" i="1"/>
  <c r="C1943" i="1"/>
  <c r="D1943" i="1"/>
  <c r="C1942" i="1"/>
  <c r="D1942" i="1"/>
  <c r="C1941" i="1"/>
  <c r="D1941" i="1"/>
  <c r="C1383" i="1"/>
  <c r="D1383" i="1"/>
  <c r="C1222" i="1"/>
  <c r="D1222" i="1"/>
  <c r="C1938" i="1"/>
  <c r="D1938" i="1"/>
  <c r="C1937" i="1"/>
  <c r="D1937" i="1"/>
  <c r="C1936" i="1"/>
  <c r="D1936" i="1"/>
  <c r="C1935" i="1"/>
  <c r="D1935" i="1"/>
  <c r="C1934" i="1"/>
  <c r="D1934" i="1"/>
  <c r="C1933" i="1"/>
  <c r="D1933" i="1"/>
  <c r="C1170" i="1"/>
  <c r="D1170" i="1"/>
  <c r="C1931" i="1"/>
  <c r="D1931" i="1"/>
  <c r="C1930" i="1"/>
  <c r="D1930" i="1"/>
  <c r="C1929" i="1"/>
  <c r="D1929" i="1"/>
  <c r="C1928" i="1"/>
  <c r="D1928" i="1"/>
  <c r="C1927" i="1"/>
  <c r="D1927" i="1"/>
  <c r="C1926" i="1"/>
  <c r="D1926" i="1"/>
  <c r="C1925" i="1"/>
  <c r="D1925" i="1"/>
  <c r="C1924" i="1"/>
  <c r="D1924" i="1"/>
  <c r="C1923" i="1"/>
  <c r="D1923" i="1"/>
  <c r="C1922" i="1"/>
  <c r="D1922" i="1"/>
  <c r="C1921" i="1"/>
  <c r="D1921" i="1"/>
  <c r="C1920" i="1"/>
  <c r="D1920" i="1"/>
  <c r="C1919" i="1"/>
  <c r="D1919" i="1"/>
  <c r="C1918" i="1"/>
  <c r="D1918" i="1"/>
  <c r="C1917" i="1"/>
  <c r="D1917" i="1"/>
  <c r="C1916" i="1"/>
  <c r="D1916" i="1"/>
  <c r="C1915" i="1"/>
  <c r="D1915" i="1"/>
  <c r="C1914" i="1"/>
  <c r="D1914" i="1"/>
  <c r="C1913" i="1"/>
  <c r="D1913" i="1"/>
  <c r="C1912" i="1"/>
  <c r="D1912" i="1"/>
  <c r="C1911" i="1"/>
  <c r="D1911" i="1"/>
  <c r="C1910" i="1"/>
  <c r="D1910" i="1"/>
  <c r="C1909" i="1"/>
  <c r="D1909" i="1"/>
  <c r="C1908" i="1"/>
  <c r="D1908" i="1"/>
  <c r="C1907" i="1"/>
  <c r="D1907" i="1"/>
  <c r="C1906" i="1"/>
  <c r="D1906" i="1"/>
  <c r="C1905" i="1"/>
  <c r="D1905" i="1"/>
  <c r="C1904" i="1"/>
  <c r="D1904" i="1"/>
  <c r="C1903" i="1"/>
  <c r="D1903" i="1"/>
  <c r="C1902" i="1"/>
  <c r="D1902" i="1"/>
  <c r="C1901" i="1"/>
  <c r="D1901" i="1"/>
  <c r="C1900" i="1"/>
  <c r="D1900" i="1"/>
  <c r="C1899" i="1"/>
  <c r="D1899" i="1"/>
  <c r="C1898" i="1"/>
  <c r="D1898" i="1"/>
  <c r="C1897" i="1"/>
  <c r="D1897" i="1"/>
  <c r="C1896" i="1"/>
  <c r="D1896" i="1"/>
  <c r="C1895" i="1"/>
  <c r="D1895" i="1"/>
  <c r="C1894" i="1"/>
  <c r="D1894" i="1"/>
  <c r="C1893" i="1"/>
  <c r="D1893" i="1"/>
  <c r="C1892" i="1"/>
  <c r="D1892" i="1"/>
  <c r="C1891" i="1"/>
  <c r="D1891" i="1"/>
  <c r="C1890" i="1"/>
  <c r="D1890" i="1"/>
  <c r="C1889" i="1"/>
  <c r="D1889" i="1"/>
  <c r="C1888" i="1"/>
  <c r="D1888" i="1"/>
  <c r="C1887" i="1"/>
  <c r="D1887" i="1"/>
  <c r="C1886" i="1"/>
  <c r="D1886" i="1"/>
  <c r="C1885" i="1"/>
  <c r="D1885" i="1"/>
  <c r="C1884" i="1"/>
  <c r="D1884" i="1"/>
  <c r="C1883" i="1"/>
  <c r="D1883" i="1"/>
  <c r="C1882" i="1"/>
  <c r="D1882" i="1"/>
  <c r="C1881" i="1"/>
  <c r="D1881" i="1"/>
  <c r="C1880" i="1"/>
  <c r="D1880" i="1"/>
  <c r="C1879" i="1"/>
  <c r="D1879" i="1"/>
  <c r="C1878" i="1"/>
  <c r="D1878" i="1"/>
  <c r="C1877" i="1"/>
  <c r="D1877" i="1"/>
  <c r="C1876" i="1"/>
  <c r="D1876" i="1"/>
  <c r="C1875" i="1"/>
  <c r="D1875" i="1"/>
  <c r="C1874" i="1"/>
  <c r="D1874" i="1"/>
  <c r="C1873" i="1"/>
  <c r="D1873" i="1"/>
  <c r="C1872" i="1"/>
  <c r="D1872" i="1"/>
  <c r="C366" i="1"/>
  <c r="D366" i="1"/>
  <c r="C253" i="1"/>
  <c r="D253" i="1"/>
  <c r="C1869" i="1"/>
  <c r="D1869" i="1"/>
  <c r="C1868" i="1"/>
  <c r="D1868" i="1"/>
  <c r="C1867" i="1"/>
  <c r="D1867" i="1"/>
  <c r="C1866" i="1"/>
  <c r="D1866" i="1"/>
  <c r="C1865" i="1"/>
  <c r="D1865" i="1"/>
  <c r="C1864" i="1"/>
  <c r="D1864" i="1"/>
  <c r="C236" i="1"/>
  <c r="D236" i="1"/>
  <c r="C1862" i="1"/>
  <c r="D1862" i="1"/>
  <c r="C1861" i="1"/>
  <c r="D1861" i="1"/>
  <c r="C1860" i="1"/>
  <c r="D1860" i="1"/>
  <c r="C1859" i="1"/>
  <c r="D1859" i="1"/>
  <c r="C1858" i="1"/>
  <c r="D1858" i="1"/>
  <c r="C1857" i="1"/>
  <c r="D1857" i="1"/>
  <c r="C1856" i="1"/>
  <c r="D1856" i="1"/>
  <c r="C1855" i="1"/>
  <c r="D1855" i="1"/>
  <c r="C1854" i="1"/>
  <c r="D1854" i="1"/>
  <c r="C1853" i="1"/>
  <c r="D1853" i="1"/>
  <c r="C1852" i="1"/>
  <c r="D1852" i="1"/>
  <c r="C1851" i="1"/>
  <c r="D1851" i="1"/>
  <c r="C1850" i="1"/>
  <c r="D1850" i="1"/>
  <c r="C1849" i="1"/>
  <c r="D1849" i="1"/>
  <c r="C1848" i="1"/>
  <c r="D1848" i="1"/>
  <c r="C1847" i="1"/>
  <c r="D1847" i="1"/>
  <c r="C1846" i="1"/>
  <c r="D1846" i="1"/>
  <c r="C1845" i="1"/>
  <c r="D1845" i="1"/>
  <c r="C1844" i="1"/>
  <c r="D1844" i="1"/>
  <c r="C1843" i="1"/>
  <c r="D1843" i="1"/>
  <c r="C1842" i="1"/>
  <c r="D1842" i="1"/>
  <c r="C1841" i="1"/>
  <c r="D1841" i="1"/>
  <c r="C1840" i="1"/>
  <c r="D1840" i="1"/>
  <c r="C1839" i="1"/>
  <c r="D1839" i="1"/>
  <c r="C1838" i="1"/>
  <c r="D1838" i="1"/>
  <c r="C1837" i="1"/>
  <c r="D1837" i="1"/>
  <c r="C1836" i="1"/>
  <c r="D1836" i="1"/>
  <c r="C1835" i="1"/>
  <c r="D1835" i="1"/>
  <c r="C1834" i="1"/>
  <c r="D1834" i="1"/>
  <c r="C1833" i="1"/>
  <c r="D1833" i="1"/>
  <c r="C1832" i="1"/>
  <c r="D1832" i="1"/>
  <c r="C1831" i="1"/>
  <c r="D1831" i="1"/>
  <c r="C1830" i="1"/>
  <c r="D1830" i="1"/>
  <c r="C1829" i="1"/>
  <c r="D1829" i="1"/>
  <c r="C1828" i="1"/>
  <c r="D1828" i="1"/>
  <c r="C1827" i="1"/>
  <c r="D1827" i="1"/>
  <c r="C1826" i="1"/>
  <c r="D1826" i="1"/>
  <c r="C1825" i="1"/>
  <c r="D1825" i="1"/>
  <c r="C1824" i="1"/>
  <c r="D1824" i="1"/>
  <c r="C1823" i="1"/>
  <c r="D1823" i="1"/>
  <c r="C1822" i="1"/>
  <c r="D1822" i="1"/>
  <c r="C1821" i="1"/>
  <c r="D1821" i="1"/>
  <c r="C1820" i="1"/>
  <c r="D1820" i="1"/>
  <c r="C1819" i="1"/>
  <c r="D1819" i="1"/>
  <c r="C1818" i="1"/>
  <c r="D1818" i="1"/>
  <c r="C1817" i="1"/>
  <c r="D1817" i="1"/>
  <c r="C1816" i="1"/>
  <c r="D1816" i="1"/>
  <c r="C1815" i="1"/>
  <c r="D1815" i="1"/>
  <c r="C1814" i="1"/>
  <c r="D1814" i="1"/>
  <c r="C1813" i="1"/>
  <c r="D1813" i="1"/>
  <c r="C1812" i="1"/>
  <c r="D1812" i="1"/>
  <c r="C1811" i="1"/>
  <c r="D1811" i="1"/>
  <c r="C1810" i="1"/>
  <c r="D1810" i="1"/>
  <c r="C1809" i="1"/>
  <c r="D1809" i="1"/>
  <c r="C1808" i="1"/>
  <c r="D1808" i="1"/>
  <c r="C1807" i="1"/>
  <c r="D1807" i="1"/>
  <c r="C1806" i="1"/>
  <c r="D1806" i="1"/>
  <c r="C1805" i="1"/>
  <c r="D1805" i="1"/>
  <c r="C1804" i="1"/>
  <c r="D1804" i="1"/>
  <c r="C1803" i="1"/>
  <c r="D1803" i="1"/>
  <c r="C1802" i="1"/>
  <c r="D1802" i="1"/>
  <c r="C1801" i="1"/>
  <c r="D1801" i="1"/>
  <c r="C1800" i="1"/>
  <c r="D1800" i="1"/>
  <c r="C2033" i="1"/>
  <c r="D2033" i="1"/>
  <c r="C1798" i="1"/>
  <c r="D1798" i="1"/>
  <c r="C1797" i="1"/>
  <c r="D1797" i="1"/>
  <c r="C2019" i="1"/>
  <c r="D2019" i="1"/>
  <c r="C2069" i="1"/>
  <c r="D2069" i="1"/>
  <c r="C1794" i="1"/>
  <c r="D1794" i="1"/>
  <c r="C1793" i="1"/>
  <c r="D1793" i="1"/>
  <c r="C2074" i="1"/>
  <c r="D2074" i="1"/>
  <c r="C1791" i="1"/>
  <c r="D1791" i="1"/>
  <c r="C1790" i="1"/>
  <c r="D1790" i="1"/>
  <c r="C1789" i="1"/>
  <c r="D1789" i="1"/>
  <c r="C1788" i="1"/>
  <c r="D1788" i="1"/>
  <c r="C1787" i="1"/>
  <c r="D1787" i="1"/>
  <c r="C1786" i="1"/>
  <c r="D1786" i="1"/>
  <c r="C1785" i="1"/>
  <c r="D1785" i="1"/>
  <c r="C1784" i="1"/>
  <c r="D1784" i="1"/>
  <c r="C1783" i="1"/>
  <c r="D1783" i="1"/>
  <c r="C1782" i="1"/>
  <c r="D1782" i="1"/>
  <c r="C1781" i="1"/>
  <c r="D1781" i="1"/>
  <c r="C1780" i="1"/>
  <c r="D1780" i="1"/>
  <c r="C1779" i="1"/>
  <c r="D1779" i="1"/>
  <c r="C1778" i="1"/>
  <c r="D1778" i="1"/>
  <c r="C1777" i="1"/>
  <c r="D1777" i="1"/>
  <c r="C1776" i="1"/>
  <c r="D1776" i="1"/>
  <c r="C1775" i="1"/>
  <c r="D1775" i="1"/>
  <c r="C1774" i="1"/>
  <c r="D1774" i="1"/>
  <c r="C1773" i="1"/>
  <c r="D1773" i="1"/>
  <c r="C1772" i="1"/>
  <c r="D1772" i="1"/>
  <c r="C1771" i="1"/>
  <c r="D1771" i="1"/>
  <c r="C1770" i="1"/>
  <c r="D1770" i="1"/>
  <c r="C1769" i="1"/>
  <c r="D1769" i="1"/>
  <c r="C1768" i="1"/>
  <c r="D1768" i="1"/>
  <c r="C1767" i="1"/>
  <c r="D1767" i="1"/>
  <c r="C1766" i="1"/>
  <c r="D1766" i="1"/>
  <c r="C1765" i="1"/>
  <c r="D1765" i="1"/>
  <c r="C1764" i="1"/>
  <c r="D1764" i="1"/>
  <c r="C1763" i="1"/>
  <c r="D1763" i="1"/>
  <c r="C1762" i="1"/>
  <c r="D1762" i="1"/>
  <c r="C1761" i="1"/>
  <c r="D1761" i="1"/>
  <c r="C1760" i="1"/>
  <c r="D1760" i="1"/>
  <c r="C1759" i="1"/>
  <c r="D1759" i="1"/>
  <c r="C1758" i="1"/>
  <c r="D1758" i="1"/>
  <c r="C1757" i="1"/>
  <c r="D1757" i="1"/>
  <c r="C1756" i="1"/>
  <c r="D1756" i="1"/>
  <c r="C1755" i="1"/>
  <c r="D1755" i="1"/>
  <c r="C1754" i="1"/>
  <c r="D1754" i="1"/>
  <c r="C1753" i="1"/>
  <c r="D1753" i="1"/>
  <c r="C1752" i="1"/>
  <c r="D1752" i="1"/>
  <c r="C1751" i="1"/>
  <c r="D1751" i="1"/>
  <c r="C1750" i="1"/>
  <c r="D1750" i="1"/>
  <c r="C1749" i="1"/>
  <c r="D1749" i="1"/>
  <c r="C1748" i="1"/>
  <c r="D1748" i="1"/>
  <c r="C1747" i="1"/>
  <c r="D1747" i="1"/>
  <c r="C1746" i="1"/>
  <c r="D1746" i="1"/>
  <c r="C1745" i="1"/>
  <c r="D1745" i="1"/>
  <c r="C1744" i="1"/>
  <c r="D1744" i="1"/>
  <c r="C1743" i="1"/>
  <c r="D1743" i="1"/>
  <c r="C1742" i="1"/>
  <c r="D1742" i="1"/>
  <c r="C1741" i="1"/>
  <c r="D1741" i="1"/>
  <c r="C1740" i="1"/>
  <c r="D1740" i="1"/>
  <c r="C1739" i="1"/>
  <c r="D1739" i="1"/>
  <c r="C1738" i="1"/>
  <c r="D1738" i="1"/>
  <c r="C1737" i="1"/>
  <c r="D1737" i="1"/>
  <c r="C1736" i="1"/>
  <c r="D1736" i="1"/>
  <c r="C1735" i="1"/>
  <c r="D1735" i="1"/>
  <c r="C1734" i="1"/>
  <c r="D1734" i="1"/>
  <c r="C1733" i="1"/>
  <c r="D1733" i="1"/>
  <c r="C2068" i="1"/>
  <c r="D2068" i="1"/>
  <c r="C2067" i="1"/>
  <c r="D2067" i="1"/>
  <c r="C1730" i="1"/>
  <c r="D1730" i="1"/>
  <c r="C1729" i="1"/>
  <c r="D1729" i="1"/>
  <c r="C1728" i="1"/>
  <c r="D1728" i="1"/>
  <c r="C1727" i="1"/>
  <c r="D1727" i="1"/>
  <c r="C1726" i="1"/>
  <c r="D1726" i="1"/>
  <c r="C1725" i="1"/>
  <c r="D1725" i="1"/>
  <c r="C1724" i="1"/>
  <c r="D1724" i="1"/>
  <c r="C1723" i="1"/>
  <c r="D1723" i="1"/>
  <c r="C1722" i="1"/>
  <c r="D1722" i="1"/>
  <c r="C1721" i="1"/>
  <c r="D1721" i="1"/>
  <c r="C1720" i="1"/>
  <c r="D1720" i="1"/>
  <c r="C1719" i="1"/>
  <c r="D1719" i="1"/>
  <c r="C1718" i="1"/>
  <c r="D1718" i="1"/>
  <c r="C1717" i="1"/>
  <c r="D1717" i="1"/>
  <c r="C1716" i="1"/>
  <c r="D1716" i="1"/>
  <c r="C1715" i="1"/>
  <c r="D1715" i="1"/>
  <c r="C1714" i="1"/>
  <c r="D1714" i="1"/>
  <c r="C1713" i="1"/>
  <c r="D1713" i="1"/>
  <c r="C1712" i="1"/>
  <c r="D1712" i="1"/>
  <c r="C1711" i="1"/>
  <c r="D1711" i="1"/>
  <c r="C1710" i="1"/>
  <c r="D1710" i="1"/>
  <c r="C1709" i="1"/>
  <c r="D1709" i="1"/>
  <c r="C1708" i="1"/>
  <c r="D1708" i="1"/>
  <c r="C1707" i="1"/>
  <c r="D1707" i="1"/>
  <c r="C1706" i="1"/>
  <c r="D1706" i="1"/>
  <c r="C1705" i="1"/>
  <c r="D1705" i="1"/>
  <c r="C1704" i="1"/>
  <c r="D1704" i="1"/>
  <c r="C1703" i="1"/>
  <c r="D1703" i="1"/>
  <c r="C1702" i="1"/>
  <c r="D1702" i="1"/>
  <c r="C1701" i="1"/>
  <c r="D1701" i="1"/>
  <c r="C1700" i="1"/>
  <c r="D1700" i="1"/>
  <c r="C1699" i="1"/>
  <c r="D1699" i="1"/>
  <c r="C1698" i="1"/>
  <c r="D1698" i="1"/>
  <c r="C1697" i="1"/>
  <c r="D1697" i="1"/>
  <c r="C1696" i="1"/>
  <c r="D1696" i="1"/>
  <c r="C1695" i="1"/>
  <c r="D1695" i="1"/>
  <c r="C1694" i="1"/>
  <c r="D1694" i="1"/>
  <c r="C1693" i="1"/>
  <c r="D1693" i="1"/>
  <c r="C1692" i="1"/>
  <c r="D1692" i="1"/>
  <c r="C1691" i="1"/>
  <c r="D1691" i="1"/>
  <c r="C1690" i="1"/>
  <c r="D1690" i="1"/>
  <c r="C1689" i="1"/>
  <c r="D1689" i="1"/>
  <c r="C1688" i="1"/>
  <c r="D1688" i="1"/>
  <c r="C1687" i="1"/>
  <c r="D1687" i="1"/>
  <c r="C1686" i="1"/>
  <c r="D1686" i="1"/>
  <c r="C1685" i="1"/>
  <c r="D1685" i="1"/>
  <c r="C1684" i="1"/>
  <c r="D1684" i="1"/>
  <c r="C1683" i="1"/>
  <c r="D1683" i="1"/>
  <c r="C1682" i="1"/>
  <c r="D1682" i="1"/>
  <c r="C1389" i="1"/>
  <c r="D1389" i="1"/>
  <c r="C1680" i="1"/>
  <c r="D1680" i="1"/>
  <c r="C1679" i="1"/>
  <c r="D1679" i="1"/>
  <c r="C1678" i="1"/>
  <c r="D1678" i="1"/>
  <c r="C1677" i="1"/>
  <c r="D1677" i="1"/>
  <c r="C1676" i="1"/>
  <c r="D1676" i="1"/>
  <c r="C1675" i="1"/>
  <c r="D1675" i="1"/>
  <c r="C1674" i="1"/>
  <c r="D1674" i="1"/>
  <c r="C1673" i="1"/>
  <c r="D1673" i="1"/>
  <c r="C1672" i="1"/>
  <c r="D1672" i="1"/>
  <c r="C1671" i="1"/>
  <c r="D1671" i="1"/>
  <c r="C1670" i="1"/>
  <c r="D1670" i="1"/>
  <c r="C1669" i="1"/>
  <c r="D1669" i="1"/>
  <c r="C1668" i="1"/>
  <c r="D1668" i="1"/>
  <c r="C1667" i="1"/>
  <c r="D1667" i="1"/>
  <c r="C1666" i="1"/>
  <c r="D1666" i="1"/>
  <c r="C1665" i="1"/>
  <c r="D1665" i="1"/>
  <c r="C1664" i="1"/>
  <c r="D1664" i="1"/>
  <c r="C1663" i="1"/>
  <c r="D1663" i="1"/>
  <c r="C1662" i="1"/>
  <c r="D1662" i="1"/>
  <c r="C1661" i="1"/>
  <c r="D1661" i="1"/>
  <c r="C1660" i="1"/>
  <c r="D1660" i="1"/>
  <c r="C1659" i="1"/>
  <c r="D1659" i="1"/>
  <c r="C1658" i="1"/>
  <c r="D1658" i="1"/>
  <c r="C1657" i="1"/>
  <c r="D1657" i="1"/>
  <c r="C1388" i="1"/>
  <c r="D1388" i="1"/>
  <c r="C1426" i="1"/>
  <c r="D1426" i="1"/>
  <c r="C1390" i="1"/>
  <c r="D1390" i="1"/>
  <c r="C1653" i="1"/>
  <c r="D1653" i="1"/>
  <c r="C1652" i="1"/>
  <c r="D1652" i="1"/>
  <c r="C1651" i="1"/>
  <c r="D1651" i="1"/>
  <c r="C1650" i="1"/>
  <c r="D1650" i="1"/>
  <c r="C1649" i="1"/>
  <c r="D1649" i="1"/>
  <c r="C1648" i="1"/>
  <c r="D1648" i="1"/>
  <c r="C1647" i="1"/>
  <c r="D1647" i="1"/>
  <c r="C1646" i="1"/>
  <c r="D1646" i="1"/>
  <c r="C1645" i="1"/>
  <c r="D1645" i="1"/>
  <c r="C1644" i="1"/>
  <c r="D1644" i="1"/>
  <c r="C1643" i="1"/>
  <c r="D1643" i="1"/>
  <c r="C1642" i="1"/>
  <c r="D1642" i="1"/>
  <c r="C1641" i="1"/>
  <c r="D1641" i="1"/>
  <c r="C1640" i="1"/>
  <c r="D1640" i="1"/>
  <c r="C1639" i="1"/>
  <c r="D1639" i="1"/>
  <c r="C1638" i="1"/>
  <c r="D1638" i="1"/>
  <c r="C1637" i="1"/>
  <c r="D1637" i="1"/>
  <c r="C1636" i="1"/>
  <c r="D1636" i="1"/>
  <c r="C1635" i="1"/>
  <c r="D1635" i="1"/>
  <c r="C1634" i="1"/>
  <c r="D1634" i="1"/>
  <c r="C1633" i="1"/>
  <c r="D1633" i="1"/>
  <c r="C1632" i="1"/>
  <c r="D1632" i="1"/>
  <c r="C1631" i="1"/>
  <c r="D1631" i="1"/>
  <c r="C1630" i="1"/>
  <c r="D1630" i="1"/>
  <c r="C1629" i="1"/>
  <c r="D1629" i="1"/>
  <c r="C1316" i="1"/>
  <c r="D1316" i="1"/>
  <c r="C1627" i="1"/>
  <c r="D1627" i="1"/>
  <c r="C1626" i="1"/>
  <c r="D1626" i="1"/>
  <c r="C1625" i="1"/>
  <c r="D1625" i="1"/>
  <c r="C1624" i="1"/>
  <c r="D1624" i="1"/>
  <c r="C1623" i="1"/>
  <c r="D1623" i="1"/>
  <c r="C1622" i="1"/>
  <c r="D1622" i="1"/>
  <c r="C1621" i="1"/>
  <c r="D1621" i="1"/>
  <c r="C1620" i="1"/>
  <c r="D1620" i="1"/>
  <c r="C1619" i="1"/>
  <c r="D1619" i="1"/>
  <c r="C1618" i="1"/>
  <c r="D1618" i="1"/>
  <c r="C1617" i="1"/>
  <c r="D1617" i="1"/>
  <c r="C1616" i="1"/>
  <c r="D1616" i="1"/>
  <c r="C1615" i="1"/>
  <c r="D1615" i="1"/>
  <c r="C1614" i="1"/>
  <c r="D1614" i="1"/>
  <c r="C1613" i="1"/>
  <c r="D1613" i="1"/>
  <c r="C1612" i="1"/>
  <c r="D1612" i="1"/>
  <c r="C1611" i="1"/>
  <c r="D1611" i="1"/>
  <c r="C1610" i="1"/>
  <c r="D1610" i="1"/>
  <c r="C1609" i="1"/>
  <c r="D1609" i="1"/>
  <c r="C1608" i="1"/>
  <c r="D1608" i="1"/>
  <c r="C1607" i="1"/>
  <c r="D1607" i="1"/>
  <c r="C1606" i="1"/>
  <c r="D1606" i="1"/>
  <c r="C1605" i="1"/>
  <c r="D1605" i="1"/>
  <c r="C1604" i="1"/>
  <c r="D1604" i="1"/>
  <c r="C1603" i="1"/>
  <c r="D1603" i="1"/>
  <c r="C1602" i="1"/>
  <c r="D1602" i="1"/>
  <c r="C1601" i="1"/>
  <c r="D1601" i="1"/>
  <c r="C1600" i="1"/>
  <c r="D1600" i="1"/>
  <c r="C1599" i="1"/>
  <c r="D1599" i="1"/>
  <c r="C1598" i="1"/>
  <c r="D1598" i="1"/>
  <c r="C1597" i="1"/>
  <c r="D1597" i="1"/>
  <c r="C1596" i="1"/>
  <c r="D1596" i="1"/>
  <c r="C1595" i="1"/>
  <c r="D1595" i="1"/>
  <c r="C1594" i="1"/>
  <c r="D1594" i="1"/>
  <c r="C1593" i="1"/>
  <c r="D1593" i="1"/>
  <c r="C1592" i="1"/>
  <c r="D1592" i="1"/>
  <c r="C1591" i="1"/>
  <c r="D1591" i="1"/>
  <c r="C1590" i="1"/>
  <c r="D1590" i="1"/>
  <c r="C1589" i="1"/>
  <c r="D1589" i="1"/>
  <c r="C1588" i="1"/>
  <c r="D1588" i="1"/>
  <c r="C1587" i="1"/>
  <c r="D1587" i="1"/>
  <c r="C1586" i="1"/>
  <c r="D1586" i="1"/>
  <c r="C1585" i="1"/>
  <c r="D1585" i="1"/>
  <c r="C1584" i="1"/>
  <c r="D1584" i="1"/>
  <c r="C1583" i="1"/>
  <c r="D1583" i="1"/>
  <c r="C1654" i="1"/>
  <c r="D1654" i="1"/>
  <c r="C1581" i="1"/>
  <c r="D1581" i="1"/>
  <c r="C1580" i="1"/>
  <c r="D1580" i="1"/>
  <c r="C1579" i="1"/>
  <c r="D1579" i="1"/>
  <c r="C1578" i="1"/>
  <c r="D1578" i="1"/>
  <c r="C1577" i="1"/>
  <c r="D1577" i="1"/>
  <c r="C1576" i="1"/>
  <c r="D1576" i="1"/>
  <c r="C1575" i="1"/>
  <c r="D1575" i="1"/>
  <c r="C1336" i="1"/>
  <c r="D1336" i="1"/>
  <c r="C1573" i="1"/>
  <c r="D1573" i="1"/>
  <c r="C1572" i="1"/>
  <c r="D1572" i="1"/>
  <c r="C1571" i="1"/>
  <c r="D1571" i="1"/>
  <c r="C1570" i="1"/>
  <c r="D1570" i="1"/>
  <c r="C1569" i="1"/>
  <c r="D1569" i="1"/>
  <c r="C1568" i="1"/>
  <c r="D1568" i="1"/>
  <c r="C1567" i="1"/>
  <c r="D1567" i="1"/>
  <c r="C1566" i="1"/>
  <c r="D1566" i="1"/>
  <c r="C1565" i="1"/>
  <c r="D1565" i="1"/>
  <c r="C1564" i="1"/>
  <c r="D1564" i="1"/>
  <c r="C1563" i="1"/>
  <c r="D1563" i="1"/>
  <c r="C1562" i="1"/>
  <c r="D1562" i="1"/>
  <c r="C1561" i="1"/>
  <c r="D1561" i="1"/>
  <c r="C1560" i="1"/>
  <c r="D1560" i="1"/>
  <c r="C1559" i="1"/>
  <c r="D1559" i="1"/>
  <c r="C1558" i="1"/>
  <c r="D1558" i="1"/>
  <c r="C1557" i="1"/>
  <c r="D1557" i="1"/>
  <c r="C1556" i="1"/>
  <c r="D1556" i="1"/>
  <c r="C1555" i="1"/>
  <c r="D1555" i="1"/>
  <c r="C1554" i="1"/>
  <c r="D1554" i="1"/>
  <c r="C1553" i="1"/>
  <c r="D1553" i="1"/>
  <c r="C1552" i="1"/>
  <c r="D1552" i="1"/>
  <c r="C1551" i="1"/>
  <c r="D1551" i="1"/>
  <c r="C1550" i="1"/>
  <c r="D1550" i="1"/>
  <c r="C1549" i="1"/>
  <c r="D1549" i="1"/>
  <c r="C1548" i="1"/>
  <c r="D1548" i="1"/>
  <c r="C1547" i="1"/>
  <c r="D1547" i="1"/>
  <c r="C1546" i="1"/>
  <c r="D1546" i="1"/>
  <c r="C1545" i="1"/>
  <c r="D1545" i="1"/>
  <c r="C1544" i="1"/>
  <c r="D1544" i="1"/>
  <c r="C1543" i="1"/>
  <c r="D1543" i="1"/>
  <c r="C1542" i="1"/>
  <c r="D1542" i="1"/>
  <c r="C1541" i="1"/>
  <c r="D1541" i="1"/>
  <c r="C1540" i="1"/>
  <c r="D1540" i="1"/>
  <c r="C1539" i="1"/>
  <c r="D1539" i="1"/>
  <c r="C1538" i="1"/>
  <c r="D1538" i="1"/>
  <c r="C1537" i="1"/>
  <c r="D1537" i="1"/>
  <c r="C1536" i="1"/>
  <c r="D1536" i="1"/>
  <c r="C1535" i="1"/>
  <c r="D1535" i="1"/>
  <c r="C1534" i="1"/>
  <c r="D1534" i="1"/>
  <c r="C1533" i="1"/>
  <c r="D1533" i="1"/>
  <c r="C1532" i="1"/>
  <c r="D1532" i="1"/>
  <c r="C1531" i="1"/>
  <c r="D1531" i="1"/>
  <c r="C1530" i="1"/>
  <c r="D1530" i="1"/>
  <c r="C1529" i="1"/>
  <c r="D1529" i="1"/>
  <c r="C1528" i="1"/>
  <c r="D1528" i="1"/>
  <c r="C1527" i="1"/>
  <c r="D1527" i="1"/>
  <c r="C1526" i="1"/>
  <c r="D1526" i="1"/>
  <c r="C1525" i="1"/>
  <c r="D1525" i="1"/>
  <c r="C1524" i="1"/>
  <c r="D1524" i="1"/>
  <c r="C1523" i="1"/>
  <c r="D1523" i="1"/>
  <c r="C1522" i="1"/>
  <c r="D1522" i="1"/>
  <c r="C1521" i="1"/>
  <c r="D1521" i="1"/>
  <c r="C1520" i="1"/>
  <c r="D1520" i="1"/>
  <c r="C1519" i="1"/>
  <c r="D1519" i="1"/>
  <c r="C1518" i="1"/>
  <c r="D1518" i="1"/>
  <c r="C1517" i="1"/>
  <c r="D1517" i="1"/>
  <c r="C1516" i="1"/>
  <c r="D1516" i="1"/>
  <c r="C1515" i="1"/>
  <c r="D1515" i="1"/>
  <c r="C1514" i="1"/>
  <c r="D1514" i="1"/>
  <c r="C1513" i="1"/>
  <c r="D1513" i="1"/>
  <c r="C1512" i="1"/>
  <c r="D1512" i="1"/>
  <c r="C1511" i="1"/>
  <c r="D1511" i="1"/>
  <c r="C1510" i="1"/>
  <c r="D1510" i="1"/>
  <c r="C1509" i="1"/>
  <c r="D1509" i="1"/>
  <c r="C1508" i="1"/>
  <c r="D1508" i="1"/>
  <c r="C1507" i="1"/>
  <c r="D1507" i="1"/>
  <c r="C1506" i="1"/>
  <c r="D1506" i="1"/>
  <c r="C1505" i="1"/>
  <c r="D1505" i="1"/>
  <c r="C1504" i="1"/>
  <c r="D1504" i="1"/>
  <c r="C1503" i="1"/>
  <c r="D1503" i="1"/>
  <c r="C1502" i="1"/>
  <c r="D1502" i="1"/>
  <c r="C1501" i="1"/>
  <c r="D1501" i="1"/>
  <c r="C1500" i="1"/>
  <c r="D1500" i="1"/>
  <c r="C1499" i="1"/>
  <c r="D1499" i="1"/>
  <c r="C1498" i="1"/>
  <c r="D1498" i="1"/>
  <c r="C1497" i="1"/>
  <c r="D1497" i="1"/>
  <c r="C1496" i="1"/>
  <c r="D1496" i="1"/>
  <c r="C1495" i="1"/>
  <c r="D1495" i="1"/>
  <c r="C1494" i="1"/>
  <c r="D1494" i="1"/>
  <c r="C1493" i="1"/>
  <c r="D1493" i="1"/>
  <c r="C1492" i="1"/>
  <c r="D1492" i="1"/>
  <c r="C1491" i="1"/>
  <c r="D1491" i="1"/>
  <c r="C1490" i="1"/>
  <c r="D1490" i="1"/>
  <c r="C1489" i="1"/>
  <c r="D1489" i="1"/>
  <c r="C1488" i="1"/>
  <c r="D1488" i="1"/>
  <c r="C1487" i="1"/>
  <c r="D1487" i="1"/>
  <c r="C1486" i="1"/>
  <c r="D1486" i="1"/>
  <c r="C1485" i="1"/>
  <c r="D1485" i="1"/>
  <c r="C1484" i="1"/>
  <c r="D1484" i="1"/>
  <c r="C1483" i="1"/>
  <c r="D1483" i="1"/>
  <c r="C1482" i="1"/>
  <c r="D1482" i="1"/>
  <c r="C1481" i="1"/>
  <c r="D1481" i="1"/>
  <c r="C1480" i="1"/>
  <c r="D1480" i="1"/>
  <c r="C1479" i="1"/>
  <c r="D1479" i="1"/>
  <c r="C1478" i="1"/>
  <c r="D1478" i="1"/>
  <c r="C1477" i="1"/>
  <c r="D1477" i="1"/>
  <c r="C1476" i="1"/>
  <c r="D1476" i="1"/>
  <c r="C1475" i="1"/>
  <c r="D1475" i="1"/>
  <c r="C1474" i="1"/>
  <c r="D1474" i="1"/>
  <c r="C1473" i="1"/>
  <c r="D1473" i="1"/>
  <c r="C1472" i="1"/>
  <c r="D1472" i="1"/>
  <c r="C1471" i="1"/>
  <c r="D1471" i="1"/>
  <c r="C1470" i="1"/>
  <c r="D1470" i="1"/>
  <c r="C1469" i="1"/>
  <c r="D1469" i="1"/>
  <c r="C1468" i="1"/>
  <c r="D1468" i="1"/>
  <c r="C1467" i="1"/>
  <c r="D1467" i="1"/>
  <c r="C1466" i="1"/>
  <c r="D1466" i="1"/>
  <c r="C1465" i="1"/>
  <c r="D1465" i="1"/>
  <c r="C1464" i="1"/>
  <c r="D1464" i="1"/>
  <c r="C1463" i="1"/>
  <c r="D1463" i="1"/>
  <c r="C1462" i="1"/>
  <c r="D1462" i="1"/>
  <c r="C1461" i="1"/>
  <c r="D1461" i="1"/>
  <c r="C1460" i="1"/>
  <c r="D1460" i="1"/>
  <c r="C1459" i="1"/>
  <c r="D1459" i="1"/>
  <c r="C1458" i="1"/>
  <c r="D1458" i="1"/>
  <c r="C1457" i="1"/>
  <c r="D1457" i="1"/>
  <c r="C1456" i="1"/>
  <c r="D1456" i="1"/>
  <c r="C1455" i="1"/>
  <c r="D1455" i="1"/>
  <c r="C1454" i="1"/>
  <c r="D1454" i="1"/>
  <c r="C1453" i="1"/>
  <c r="D1453" i="1"/>
  <c r="C1452" i="1"/>
  <c r="D1452" i="1"/>
  <c r="C1451" i="1"/>
  <c r="D1451" i="1"/>
  <c r="C1450" i="1"/>
  <c r="D1450" i="1"/>
  <c r="C1449" i="1"/>
  <c r="D1449" i="1"/>
  <c r="C1448" i="1"/>
  <c r="D1448" i="1"/>
  <c r="C1292" i="1"/>
  <c r="D1292" i="1"/>
  <c r="C1446" i="1"/>
  <c r="D1446" i="1"/>
  <c r="C1445" i="1"/>
  <c r="D1445" i="1"/>
  <c r="C1444" i="1"/>
  <c r="D1444" i="1"/>
  <c r="C1443" i="1"/>
  <c r="D1443" i="1"/>
  <c r="C1253" i="1"/>
  <c r="D1253" i="1"/>
  <c r="C1441" i="1"/>
  <c r="D1441" i="1"/>
  <c r="C1440" i="1"/>
  <c r="D1440" i="1"/>
  <c r="C1439" i="1"/>
  <c r="D1439" i="1"/>
  <c r="C1438" i="1"/>
  <c r="D1438" i="1"/>
  <c r="C1437" i="1"/>
  <c r="D1437" i="1"/>
  <c r="C1436" i="1"/>
  <c r="D1436" i="1"/>
  <c r="C1435" i="1"/>
  <c r="D1435" i="1"/>
  <c r="C1434" i="1"/>
  <c r="D1434" i="1"/>
  <c r="C1433" i="1"/>
  <c r="D1433" i="1"/>
  <c r="C1432" i="1"/>
  <c r="D1432" i="1"/>
  <c r="C1431" i="1"/>
  <c r="D1431" i="1"/>
  <c r="C1430" i="1"/>
  <c r="D1430" i="1"/>
  <c r="C2088" i="1"/>
  <c r="D2088" i="1"/>
  <c r="C2085" i="1"/>
  <c r="D2085" i="1"/>
  <c r="C2084" i="1"/>
  <c r="D2084" i="1"/>
  <c r="C2014" i="1"/>
  <c r="D2014" i="1"/>
  <c r="C1425" i="1"/>
  <c r="D1425" i="1"/>
  <c r="C1424" i="1"/>
  <c r="D1424" i="1"/>
  <c r="C1423" i="1"/>
  <c r="D1423" i="1"/>
  <c r="C1422" i="1"/>
  <c r="D1422" i="1"/>
  <c r="C1421" i="1"/>
  <c r="D1421" i="1"/>
  <c r="C1420" i="1"/>
  <c r="D1420" i="1"/>
  <c r="C1419" i="1"/>
  <c r="D1419" i="1"/>
  <c r="C1418" i="1"/>
  <c r="D1418" i="1"/>
  <c r="C1417" i="1"/>
  <c r="D1417" i="1"/>
  <c r="C1416" i="1"/>
  <c r="D1416" i="1"/>
  <c r="C1304" i="1"/>
  <c r="D1304" i="1"/>
  <c r="C1414" i="1"/>
  <c r="D1414" i="1"/>
  <c r="C1413" i="1"/>
  <c r="D1413" i="1"/>
  <c r="C1412" i="1"/>
  <c r="D1412" i="1"/>
  <c r="C1411" i="1"/>
  <c r="D1411" i="1"/>
  <c r="C1410" i="1"/>
  <c r="D1410" i="1"/>
  <c r="C1409" i="1"/>
  <c r="D1409" i="1"/>
  <c r="C1408" i="1"/>
  <c r="D1408" i="1"/>
  <c r="C1407" i="1"/>
  <c r="D1407" i="1"/>
  <c r="C1406" i="1"/>
  <c r="D1406" i="1"/>
  <c r="C1582" i="1"/>
  <c r="D1582" i="1"/>
  <c r="C1574" i="1"/>
  <c r="D1574" i="1"/>
  <c r="C1403" i="1"/>
  <c r="D1403" i="1"/>
  <c r="C1402" i="1"/>
  <c r="D1402" i="1"/>
  <c r="C1401" i="1"/>
  <c r="D1401" i="1"/>
  <c r="C1400" i="1"/>
  <c r="D1400" i="1"/>
  <c r="C1399" i="1"/>
  <c r="D1399" i="1"/>
  <c r="C1398" i="1"/>
  <c r="D1398" i="1"/>
  <c r="C1397" i="1"/>
  <c r="D1397" i="1"/>
  <c r="C1396" i="1"/>
  <c r="D1396" i="1"/>
  <c r="C1395" i="1"/>
  <c r="D1395" i="1"/>
  <c r="C1394" i="1"/>
  <c r="D1394" i="1"/>
  <c r="C1393" i="1"/>
  <c r="D1393" i="1"/>
  <c r="C1392" i="1"/>
  <c r="D1392" i="1"/>
  <c r="C1391" i="1"/>
  <c r="D1391" i="1"/>
  <c r="C2029" i="1"/>
  <c r="D2029" i="1"/>
  <c r="C1179" i="1"/>
  <c r="D1179" i="1"/>
  <c r="C1318" i="1"/>
  <c r="D1318" i="1"/>
  <c r="C1387" i="1"/>
  <c r="D1387" i="1"/>
  <c r="C1386" i="1"/>
  <c r="D1386" i="1"/>
  <c r="C1385" i="1"/>
  <c r="D1385" i="1"/>
  <c r="C1384" i="1"/>
  <c r="D1384" i="1"/>
  <c r="C1799" i="1"/>
  <c r="D1799" i="1"/>
  <c r="C1382" i="1"/>
  <c r="D1382" i="1"/>
  <c r="C1381" i="1"/>
  <c r="D1381" i="1"/>
  <c r="C1380" i="1"/>
  <c r="D1380" i="1"/>
  <c r="C1428" i="1"/>
  <c r="D1428" i="1"/>
  <c r="C1178" i="1"/>
  <c r="D1178" i="1"/>
  <c r="C1377" i="1"/>
  <c r="D1377" i="1"/>
  <c r="C1376" i="1"/>
  <c r="D1376" i="1"/>
  <c r="C1375" i="1"/>
  <c r="D1375" i="1"/>
  <c r="C1374" i="1"/>
  <c r="D1374" i="1"/>
  <c r="C1373" i="1"/>
  <c r="D1373" i="1"/>
  <c r="C1372" i="1"/>
  <c r="D1372" i="1"/>
  <c r="C1371" i="1"/>
  <c r="D1371" i="1"/>
  <c r="C1370" i="1"/>
  <c r="D1370" i="1"/>
  <c r="C1369" i="1"/>
  <c r="D1369" i="1"/>
  <c r="C1368" i="1"/>
  <c r="D1368" i="1"/>
  <c r="C1367" i="1"/>
  <c r="D1367" i="1"/>
  <c r="C1366" i="1"/>
  <c r="D1366" i="1"/>
  <c r="C1365" i="1"/>
  <c r="D1365" i="1"/>
  <c r="C1364" i="1"/>
  <c r="D1364" i="1"/>
  <c r="C1363" i="1"/>
  <c r="D1363" i="1"/>
  <c r="C1362" i="1"/>
  <c r="D1362" i="1"/>
  <c r="C1361" i="1"/>
  <c r="D1361" i="1"/>
  <c r="C1360" i="1"/>
  <c r="D1360" i="1"/>
  <c r="C1359" i="1"/>
  <c r="D1359" i="1"/>
  <c r="C1358" i="1"/>
  <c r="D1358" i="1"/>
  <c r="C1357" i="1"/>
  <c r="D1357" i="1"/>
  <c r="C1356" i="1"/>
  <c r="D1356" i="1"/>
  <c r="C1355" i="1"/>
  <c r="D1355" i="1"/>
  <c r="C1354" i="1"/>
  <c r="D1354" i="1"/>
  <c r="C1353" i="1"/>
  <c r="D1353" i="1"/>
  <c r="C1352" i="1"/>
  <c r="D1352" i="1"/>
  <c r="C1351" i="1"/>
  <c r="D1351" i="1"/>
  <c r="C1350" i="1"/>
  <c r="D1350" i="1"/>
  <c r="C1349" i="1"/>
  <c r="D1349" i="1"/>
  <c r="C1348" i="1"/>
  <c r="D1348" i="1"/>
  <c r="C1347" i="1"/>
  <c r="D1347" i="1"/>
  <c r="C1346" i="1"/>
  <c r="D1346" i="1"/>
  <c r="C1345" i="1"/>
  <c r="D1345" i="1"/>
  <c r="C1344" i="1"/>
  <c r="D1344" i="1"/>
  <c r="C1343" i="1"/>
  <c r="D1343" i="1"/>
  <c r="C1342" i="1"/>
  <c r="D1342" i="1"/>
  <c r="C1341" i="1"/>
  <c r="D1341" i="1"/>
  <c r="C1340" i="1"/>
  <c r="D1340" i="1"/>
  <c r="C1339" i="1"/>
  <c r="D1339" i="1"/>
  <c r="C1338" i="1"/>
  <c r="D1338" i="1"/>
  <c r="C1337" i="1"/>
  <c r="D1337" i="1"/>
  <c r="C1732" i="1"/>
  <c r="D1732" i="1"/>
  <c r="C1335" i="1"/>
  <c r="D1335" i="1"/>
  <c r="C1334" i="1"/>
  <c r="D1334" i="1"/>
  <c r="C1333" i="1"/>
  <c r="D1333" i="1"/>
  <c r="C1332" i="1"/>
  <c r="D1332" i="1"/>
  <c r="C1331" i="1"/>
  <c r="D1331" i="1"/>
  <c r="C1330" i="1"/>
  <c r="D1330" i="1"/>
  <c r="C1329" i="1"/>
  <c r="D1329" i="1"/>
  <c r="C1328" i="1"/>
  <c r="D1328" i="1"/>
  <c r="C1327" i="1"/>
  <c r="D1327" i="1"/>
  <c r="C1326" i="1"/>
  <c r="D1326" i="1"/>
  <c r="C1325" i="1"/>
  <c r="D1325" i="1"/>
  <c r="C1324" i="1"/>
  <c r="D1324" i="1"/>
  <c r="C1323" i="1"/>
  <c r="D1323" i="1"/>
  <c r="C1322" i="1"/>
  <c r="D1322" i="1"/>
  <c r="C1321" i="1"/>
  <c r="D1321" i="1"/>
  <c r="C1320" i="1"/>
  <c r="D1320" i="1"/>
  <c r="C1319" i="1"/>
  <c r="D1319" i="1"/>
  <c r="C1169" i="1"/>
  <c r="D1169" i="1"/>
  <c r="C1317" i="1"/>
  <c r="D1317" i="1"/>
  <c r="C1221" i="1"/>
  <c r="D1221" i="1"/>
  <c r="C1315" i="1"/>
  <c r="D1315" i="1"/>
  <c r="C1314" i="1"/>
  <c r="D1314" i="1"/>
  <c r="C1313" i="1"/>
  <c r="D1313" i="1"/>
  <c r="C1312" i="1"/>
  <c r="D1312" i="1"/>
  <c r="C1311" i="1"/>
  <c r="D1311" i="1"/>
  <c r="C1310" i="1"/>
  <c r="D1310" i="1"/>
  <c r="C1309" i="1"/>
  <c r="D1309" i="1"/>
  <c r="C1308" i="1"/>
  <c r="D1308" i="1"/>
  <c r="C1307" i="1"/>
  <c r="D1307" i="1"/>
  <c r="C1306" i="1"/>
  <c r="D1306" i="1"/>
  <c r="C1168" i="1"/>
  <c r="D1168" i="1"/>
  <c r="C1167" i="1"/>
  <c r="D1167" i="1"/>
  <c r="C1303" i="1"/>
  <c r="D1303" i="1"/>
  <c r="C1302" i="1"/>
  <c r="D1302" i="1"/>
  <c r="C1301" i="1"/>
  <c r="D1301" i="1"/>
  <c r="C1300" i="1"/>
  <c r="D1300" i="1"/>
  <c r="C1299" i="1"/>
  <c r="D1299" i="1"/>
  <c r="C1298" i="1"/>
  <c r="D1298" i="1"/>
  <c r="C1297" i="1"/>
  <c r="D1297" i="1"/>
  <c r="C1296" i="1"/>
  <c r="D1296" i="1"/>
  <c r="C1295" i="1"/>
  <c r="D1295" i="1"/>
  <c r="C1294" i="1"/>
  <c r="D1294" i="1"/>
  <c r="C1293" i="1"/>
  <c r="D1293" i="1"/>
  <c r="C1166" i="1"/>
  <c r="D1166" i="1"/>
  <c r="C1291" i="1"/>
  <c r="D1291" i="1"/>
  <c r="C1290" i="1"/>
  <c r="D1290" i="1"/>
  <c r="C1289" i="1"/>
  <c r="D1289" i="1"/>
  <c r="C1288" i="1"/>
  <c r="D1288" i="1"/>
  <c r="C1287" i="1"/>
  <c r="D1287" i="1"/>
  <c r="C1286" i="1"/>
  <c r="D1286" i="1"/>
  <c r="C1285" i="1"/>
  <c r="D1285" i="1"/>
  <c r="C1284" i="1"/>
  <c r="D1284" i="1"/>
  <c r="C1283" i="1"/>
  <c r="D1283" i="1"/>
  <c r="C1282" i="1"/>
  <c r="D1282" i="1"/>
  <c r="C1281" i="1"/>
  <c r="D1281" i="1"/>
  <c r="C1280" i="1"/>
  <c r="D1280" i="1"/>
  <c r="C1279" i="1"/>
  <c r="D1279" i="1"/>
  <c r="C1278" i="1"/>
  <c r="D1278" i="1"/>
  <c r="C1277" i="1"/>
  <c r="D1277" i="1"/>
  <c r="C1276" i="1"/>
  <c r="D1276" i="1"/>
  <c r="C1275" i="1"/>
  <c r="D1275" i="1"/>
  <c r="C1274" i="1"/>
  <c r="D1274" i="1"/>
  <c r="C1273" i="1"/>
  <c r="D1273" i="1"/>
  <c r="C1272" i="1"/>
  <c r="D1272" i="1"/>
  <c r="C1271" i="1"/>
  <c r="D1271" i="1"/>
  <c r="C1270" i="1"/>
  <c r="D1270" i="1"/>
  <c r="C1269" i="1"/>
  <c r="D1269" i="1"/>
  <c r="C1268" i="1"/>
  <c r="D1268" i="1"/>
  <c r="C1267" i="1"/>
  <c r="D1267" i="1"/>
  <c r="C1266" i="1"/>
  <c r="D1266" i="1"/>
  <c r="C1265" i="1"/>
  <c r="D1265" i="1"/>
  <c r="C1264" i="1"/>
  <c r="D1264" i="1"/>
  <c r="C1263" i="1"/>
  <c r="D1263" i="1"/>
  <c r="C1262" i="1"/>
  <c r="D1262" i="1"/>
  <c r="C1261" i="1"/>
  <c r="D1261" i="1"/>
  <c r="C1260" i="1"/>
  <c r="D1260" i="1"/>
  <c r="C1259" i="1"/>
  <c r="D1259" i="1"/>
  <c r="C1258" i="1"/>
  <c r="D1258" i="1"/>
  <c r="C1257" i="1"/>
  <c r="D1257" i="1"/>
  <c r="C1256" i="1"/>
  <c r="D1256" i="1"/>
  <c r="C1255" i="1"/>
  <c r="D1255" i="1"/>
  <c r="C1254" i="1"/>
  <c r="D1254" i="1"/>
  <c r="C1415" i="1"/>
  <c r="D1415" i="1"/>
  <c r="C1252" i="1"/>
  <c r="D1252" i="1"/>
  <c r="C1251" i="1"/>
  <c r="D1251" i="1"/>
  <c r="C1250" i="1"/>
  <c r="D1250" i="1"/>
  <c r="C1249" i="1"/>
  <c r="D1249" i="1"/>
  <c r="C1248" i="1"/>
  <c r="D1248" i="1"/>
  <c r="C1247" i="1"/>
  <c r="D1247" i="1"/>
  <c r="C1246" i="1"/>
  <c r="D1246" i="1"/>
  <c r="C1245" i="1"/>
  <c r="D1245" i="1"/>
  <c r="C1244" i="1"/>
  <c r="D1244" i="1"/>
  <c r="C1243" i="1"/>
  <c r="D1243" i="1"/>
  <c r="C1242" i="1"/>
  <c r="D1242" i="1"/>
  <c r="C1241" i="1"/>
  <c r="D1241" i="1"/>
  <c r="C1240" i="1"/>
  <c r="D1240" i="1"/>
  <c r="C1239" i="1"/>
  <c r="D1239" i="1"/>
  <c r="C1238" i="1"/>
  <c r="D1238" i="1"/>
  <c r="C1237" i="1"/>
  <c r="D1237" i="1"/>
  <c r="C1236" i="1"/>
  <c r="D1236" i="1"/>
  <c r="C1235" i="1"/>
  <c r="D1235" i="1"/>
  <c r="C1234" i="1"/>
  <c r="D1234" i="1"/>
  <c r="C1233" i="1"/>
  <c r="D1233" i="1"/>
  <c r="C1232" i="1"/>
  <c r="D1232" i="1"/>
  <c r="C1231" i="1"/>
  <c r="D1231" i="1"/>
  <c r="C1230" i="1"/>
  <c r="D1230" i="1"/>
  <c r="C1229" i="1"/>
  <c r="D1229" i="1"/>
  <c r="C1228" i="1"/>
  <c r="D1228" i="1"/>
  <c r="C1227" i="1"/>
  <c r="D1227" i="1"/>
  <c r="C1226" i="1"/>
  <c r="D1226" i="1"/>
  <c r="C1225" i="1"/>
  <c r="D1225" i="1"/>
  <c r="C1224" i="1"/>
  <c r="D1224" i="1"/>
  <c r="C1223" i="1"/>
  <c r="D1223" i="1"/>
  <c r="C1870" i="1"/>
  <c r="D1870" i="1"/>
  <c r="C1863" i="1"/>
  <c r="D1863" i="1"/>
  <c r="C1656" i="1"/>
  <c r="D1656" i="1"/>
  <c r="C1219" i="1"/>
  <c r="D1219" i="1"/>
  <c r="C1218" i="1"/>
  <c r="D1218" i="1"/>
  <c r="C1217" i="1"/>
  <c r="D1217" i="1"/>
  <c r="C1216" i="1"/>
  <c r="D1216" i="1"/>
  <c r="C1215" i="1"/>
  <c r="D1215" i="1"/>
  <c r="C1214" i="1"/>
  <c r="D1214" i="1"/>
  <c r="C1213" i="1"/>
  <c r="D1213" i="1"/>
  <c r="C1212" i="1"/>
  <c r="D1212" i="1"/>
  <c r="C1211" i="1"/>
  <c r="D1211" i="1"/>
  <c r="C1210" i="1"/>
  <c r="D1210" i="1"/>
  <c r="C1209" i="1"/>
  <c r="D1209" i="1"/>
  <c r="C1208" i="1"/>
  <c r="D1208" i="1"/>
  <c r="C1207" i="1"/>
  <c r="D1207" i="1"/>
  <c r="C1206" i="1"/>
  <c r="D1206" i="1"/>
  <c r="C1205" i="1"/>
  <c r="D1205" i="1"/>
  <c r="C1204" i="1"/>
  <c r="D1204" i="1"/>
  <c r="C1203" i="1"/>
  <c r="D1203" i="1"/>
  <c r="C1202" i="1"/>
  <c r="D1202" i="1"/>
  <c r="C1201" i="1"/>
  <c r="D1201" i="1"/>
  <c r="C1200" i="1"/>
  <c r="D1200" i="1"/>
  <c r="C1199" i="1"/>
  <c r="D1199" i="1"/>
  <c r="C1198" i="1"/>
  <c r="D1198" i="1"/>
  <c r="C1197" i="1"/>
  <c r="D1197" i="1"/>
  <c r="C1196" i="1"/>
  <c r="D1196" i="1"/>
  <c r="C1195" i="1"/>
  <c r="D1195" i="1"/>
  <c r="C1194" i="1"/>
  <c r="D1194" i="1"/>
  <c r="C1193" i="1"/>
  <c r="D1193" i="1"/>
  <c r="C1192" i="1"/>
  <c r="D1192" i="1"/>
  <c r="C1191" i="1"/>
  <c r="D1191" i="1"/>
  <c r="C1190" i="1"/>
  <c r="D1190" i="1"/>
  <c r="C1189" i="1"/>
  <c r="D1189" i="1"/>
  <c r="C1188" i="1"/>
  <c r="D1188" i="1"/>
  <c r="C1187" i="1"/>
  <c r="D1187" i="1"/>
  <c r="C1186" i="1"/>
  <c r="D1186" i="1"/>
  <c r="C1185" i="1"/>
  <c r="D1185" i="1"/>
  <c r="C1184" i="1"/>
  <c r="D1184" i="1"/>
  <c r="C1183" i="1"/>
  <c r="D1183" i="1"/>
  <c r="C1182" i="1"/>
  <c r="D1182" i="1"/>
  <c r="C1181" i="1"/>
  <c r="D1181" i="1"/>
  <c r="C1180" i="1"/>
  <c r="D1180" i="1"/>
  <c r="C1427" i="1"/>
  <c r="D1427" i="1"/>
  <c r="C1171" i="1"/>
  <c r="D1171" i="1"/>
  <c r="C1177" i="1"/>
  <c r="D1177" i="1"/>
  <c r="C1176" i="1"/>
  <c r="D1176" i="1"/>
  <c r="C1175" i="1"/>
  <c r="D1175" i="1"/>
  <c r="C1174" i="1"/>
  <c r="D1174" i="1"/>
  <c r="C1173" i="1"/>
  <c r="D1173" i="1"/>
  <c r="C1940" i="1"/>
  <c r="D1940" i="1"/>
  <c r="C1939" i="1"/>
  <c r="D1939" i="1"/>
  <c r="C1932" i="1"/>
  <c r="D1932" i="1"/>
  <c r="C1871" i="1"/>
  <c r="D1871" i="1"/>
  <c r="C2013" i="1"/>
  <c r="D2013" i="1"/>
  <c r="C2012" i="1"/>
  <c r="D2012" i="1"/>
  <c r="C1796" i="1"/>
  <c r="D1796" i="1"/>
  <c r="C1795" i="1"/>
  <c r="D1795" i="1"/>
  <c r="C1681" i="1"/>
  <c r="D1681" i="1"/>
  <c r="C1655" i="1"/>
  <c r="D1655" i="1"/>
  <c r="C1429" i="1"/>
  <c r="D1429" i="1"/>
  <c r="C1161" i="1"/>
  <c r="D1161" i="1"/>
  <c r="C1160" i="1"/>
  <c r="D1160" i="1"/>
  <c r="C1159" i="1"/>
  <c r="D1159" i="1"/>
  <c r="C1158" i="1"/>
  <c r="D1158" i="1"/>
  <c r="C1157" i="1"/>
  <c r="D1157" i="1"/>
  <c r="C1156" i="1"/>
  <c r="D1156" i="1"/>
  <c r="C1155" i="1"/>
  <c r="D1155" i="1"/>
  <c r="C1165" i="1"/>
  <c r="D1165" i="1"/>
  <c r="C2116" i="1"/>
  <c r="D2116" i="1"/>
  <c r="C1305" i="1"/>
  <c r="D1305" i="1"/>
  <c r="C1163" i="1"/>
  <c r="D1163" i="1"/>
  <c r="C1405" i="1"/>
  <c r="D1405" i="1"/>
  <c r="C1149" i="1"/>
  <c r="D1149" i="1"/>
  <c r="C1148" i="1"/>
  <c r="D1148" i="1"/>
  <c r="C1147" i="1"/>
  <c r="D1147" i="1"/>
  <c r="C1146" i="1"/>
  <c r="D1146" i="1"/>
  <c r="C1145" i="1"/>
  <c r="D1145" i="1"/>
  <c r="C1144" i="1"/>
  <c r="D1144" i="1"/>
  <c r="C1143" i="1"/>
  <c r="D1143" i="1"/>
  <c r="C1142" i="1"/>
  <c r="D1142" i="1"/>
  <c r="C1141" i="1"/>
  <c r="D1141" i="1"/>
  <c r="C1140" i="1"/>
  <c r="D1140" i="1"/>
  <c r="C1139" i="1"/>
  <c r="D1139" i="1"/>
  <c r="C1138" i="1"/>
  <c r="D1138" i="1"/>
  <c r="C1137" i="1"/>
  <c r="D1137" i="1"/>
  <c r="C1136" i="1"/>
  <c r="D1136" i="1"/>
  <c r="C1135" i="1"/>
  <c r="D1135" i="1"/>
  <c r="C1134" i="1"/>
  <c r="D1134" i="1"/>
  <c r="C1731" i="1"/>
  <c r="D1731" i="1"/>
  <c r="C1132" i="1"/>
  <c r="D1132" i="1"/>
  <c r="C1131" i="1"/>
  <c r="D1131" i="1"/>
  <c r="C1130" i="1"/>
  <c r="D1130" i="1"/>
  <c r="C1129" i="1"/>
  <c r="D1129" i="1"/>
  <c r="C1128" i="1"/>
  <c r="D1128" i="1"/>
  <c r="C1127" i="1"/>
  <c r="D1127" i="1"/>
  <c r="C1126" i="1"/>
  <c r="D1126" i="1"/>
  <c r="C1125" i="1"/>
  <c r="D1125" i="1"/>
  <c r="C1124" i="1"/>
  <c r="D1124" i="1"/>
  <c r="C1123" i="1"/>
  <c r="D1123" i="1"/>
  <c r="C1122" i="1"/>
  <c r="D1122" i="1"/>
  <c r="C1121" i="1"/>
  <c r="D1121" i="1"/>
  <c r="C1120" i="1"/>
  <c r="D1120" i="1"/>
  <c r="C1119" i="1"/>
  <c r="D1119" i="1"/>
  <c r="C1118" i="1"/>
  <c r="D1118" i="1"/>
  <c r="C1117" i="1"/>
  <c r="D1117" i="1"/>
  <c r="C1116" i="1"/>
  <c r="D1116" i="1"/>
  <c r="C1115" i="1"/>
  <c r="D1115" i="1"/>
  <c r="C1114" i="1"/>
  <c r="D1114" i="1"/>
  <c r="C1113" i="1"/>
  <c r="D1113" i="1"/>
  <c r="C1112" i="1"/>
  <c r="D1112" i="1"/>
  <c r="C1164" i="1"/>
  <c r="D1164" i="1"/>
  <c r="C1162" i="1"/>
  <c r="D1162" i="1"/>
  <c r="C1404" i="1"/>
  <c r="D1404" i="1"/>
  <c r="C1108" i="1"/>
  <c r="D1108" i="1"/>
  <c r="C1107" i="1"/>
  <c r="D1107" i="1"/>
  <c r="C1106" i="1"/>
  <c r="D1106" i="1"/>
  <c r="C1105" i="1"/>
  <c r="D1105" i="1"/>
  <c r="C1104" i="1"/>
  <c r="D1104" i="1"/>
  <c r="C1628" i="1"/>
  <c r="D1628" i="1"/>
  <c r="C1102" i="1"/>
  <c r="D1102" i="1"/>
  <c r="C1101" i="1"/>
  <c r="D1101" i="1"/>
  <c r="C1100" i="1"/>
  <c r="D1100" i="1"/>
  <c r="C1099" i="1"/>
  <c r="D1099" i="1"/>
  <c r="C1098" i="1"/>
  <c r="D1098" i="1"/>
  <c r="C1097" i="1"/>
  <c r="D1097" i="1"/>
  <c r="C1096" i="1"/>
  <c r="D1096" i="1"/>
  <c r="C1095" i="1"/>
  <c r="D1095" i="1"/>
  <c r="C1094" i="1"/>
  <c r="D1094" i="1"/>
  <c r="C1093" i="1"/>
  <c r="D1093" i="1"/>
  <c r="C1092" i="1"/>
  <c r="D1092" i="1"/>
  <c r="C1091" i="1"/>
  <c r="D1091" i="1"/>
  <c r="C1090" i="1"/>
  <c r="D1090" i="1"/>
  <c r="C1089" i="1"/>
  <c r="D1089" i="1"/>
  <c r="C1088" i="1"/>
  <c r="D1088" i="1"/>
  <c r="C1087" i="1"/>
  <c r="D1087" i="1"/>
  <c r="C1086" i="1"/>
  <c r="D1086" i="1"/>
  <c r="C1085" i="1"/>
  <c r="D1085" i="1"/>
  <c r="C1084" i="1"/>
  <c r="D1084" i="1"/>
  <c r="C1083" i="1"/>
  <c r="D1083" i="1"/>
  <c r="C1082" i="1"/>
  <c r="D1082" i="1"/>
  <c r="C1081" i="1"/>
  <c r="D1081" i="1"/>
  <c r="C1080" i="1"/>
  <c r="D1080" i="1"/>
  <c r="C1079" i="1"/>
  <c r="D1079" i="1"/>
  <c r="C1078" i="1"/>
  <c r="D1078" i="1"/>
  <c r="C1077" i="1"/>
  <c r="D1077" i="1"/>
  <c r="C1076" i="1"/>
  <c r="D1076" i="1"/>
  <c r="C1447" i="1"/>
  <c r="D1447" i="1"/>
  <c r="C1442" i="1"/>
  <c r="D1442" i="1"/>
  <c r="C1073" i="1"/>
  <c r="D1073" i="1"/>
  <c r="C1072" i="1"/>
  <c r="D1072" i="1"/>
  <c r="C1071" i="1"/>
  <c r="D1071" i="1"/>
  <c r="C1070" i="1"/>
  <c r="D1070" i="1"/>
  <c r="C1069" i="1"/>
  <c r="D1069" i="1"/>
  <c r="C1068" i="1"/>
  <c r="D1068" i="1"/>
  <c r="C1067" i="1"/>
  <c r="D1067" i="1"/>
  <c r="C1066" i="1"/>
  <c r="D1066" i="1"/>
  <c r="C1065" i="1"/>
  <c r="D1065" i="1"/>
  <c r="C1064" i="1"/>
  <c r="D1064" i="1"/>
  <c r="C1792" i="1"/>
  <c r="D1792" i="1"/>
  <c r="C1062" i="1"/>
  <c r="D1062" i="1"/>
  <c r="C1061" i="1"/>
  <c r="D1061" i="1"/>
  <c r="C1060" i="1"/>
  <c r="D1060" i="1"/>
  <c r="C1059" i="1"/>
  <c r="D1059" i="1"/>
  <c r="C1058" i="1"/>
  <c r="D1058" i="1"/>
  <c r="C1057" i="1"/>
  <c r="D1057" i="1"/>
  <c r="C1056" i="1"/>
  <c r="D1056" i="1"/>
  <c r="C1055" i="1"/>
  <c r="D1055" i="1"/>
  <c r="C1054" i="1"/>
  <c r="D1054" i="1"/>
  <c r="C1053" i="1"/>
  <c r="D1053" i="1"/>
  <c r="C1052" i="1"/>
  <c r="D1052" i="1"/>
  <c r="C1051" i="1"/>
  <c r="D1051" i="1"/>
  <c r="C1050" i="1"/>
  <c r="D1050" i="1"/>
  <c r="C1049" i="1"/>
  <c r="D1049" i="1"/>
  <c r="C1048" i="1"/>
  <c r="D1048" i="1"/>
  <c r="C1047" i="1"/>
  <c r="D1047" i="1"/>
  <c r="C1046" i="1"/>
  <c r="D1046" i="1"/>
  <c r="C1045" i="1"/>
  <c r="D1045" i="1"/>
  <c r="C1044" i="1"/>
  <c r="D1044" i="1"/>
  <c r="C1043" i="1"/>
  <c r="D1043" i="1"/>
  <c r="C1042" i="1"/>
  <c r="D1042" i="1"/>
  <c r="C1041" i="1"/>
  <c r="D1041" i="1"/>
  <c r="C1040" i="1"/>
  <c r="D1040" i="1"/>
  <c r="C1039" i="1"/>
  <c r="D1039" i="1"/>
  <c r="C1038" i="1"/>
  <c r="D1038" i="1"/>
  <c r="C1037" i="1"/>
  <c r="D1037" i="1"/>
  <c r="C1036" i="1"/>
  <c r="D1036" i="1"/>
  <c r="C1035" i="1"/>
  <c r="D1035" i="1"/>
  <c r="C1034" i="1"/>
  <c r="D1034" i="1"/>
  <c r="C1033" i="1"/>
  <c r="D1033" i="1"/>
  <c r="C1032" i="1"/>
  <c r="D1032" i="1"/>
  <c r="C1031" i="1"/>
  <c r="D1031" i="1"/>
  <c r="C1030" i="1"/>
  <c r="D1030" i="1"/>
  <c r="C1029" i="1"/>
  <c r="D1029" i="1"/>
  <c r="C1028" i="1"/>
  <c r="D1028" i="1"/>
  <c r="C1027" i="1"/>
  <c r="D1027" i="1"/>
  <c r="C1026" i="1"/>
  <c r="D1026" i="1"/>
  <c r="C1025" i="1"/>
  <c r="D1025" i="1"/>
  <c r="C1024" i="1"/>
  <c r="D1024" i="1"/>
  <c r="C1023" i="1"/>
  <c r="D1023" i="1"/>
  <c r="C1022" i="1"/>
  <c r="D1022" i="1"/>
  <c r="C1021" i="1"/>
  <c r="D1021" i="1"/>
  <c r="C1020" i="1"/>
  <c r="D1020" i="1"/>
  <c r="C1019" i="1"/>
  <c r="D1019" i="1"/>
  <c r="C1018" i="1"/>
  <c r="D1018" i="1"/>
  <c r="C1017" i="1"/>
  <c r="D1017" i="1"/>
  <c r="C1016" i="1"/>
  <c r="D1016" i="1"/>
  <c r="C1015" i="1"/>
  <c r="D1015" i="1"/>
  <c r="C1014" i="1"/>
  <c r="D1014" i="1"/>
  <c r="C1013" i="1"/>
  <c r="D1013" i="1"/>
  <c r="C1012" i="1"/>
  <c r="D1012" i="1"/>
  <c r="C1011" i="1"/>
  <c r="D1011" i="1"/>
  <c r="C1010" i="1"/>
  <c r="D1010" i="1"/>
  <c r="C1009" i="1"/>
  <c r="D1009" i="1"/>
  <c r="C1008" i="1"/>
  <c r="D1008" i="1"/>
  <c r="C1007" i="1"/>
  <c r="D1007" i="1"/>
  <c r="C1006" i="1"/>
  <c r="D1006" i="1"/>
  <c r="C1005" i="1"/>
  <c r="D1005" i="1"/>
  <c r="C1004" i="1"/>
  <c r="D1004" i="1"/>
  <c r="C1003" i="1"/>
  <c r="D1003" i="1"/>
  <c r="C1002" i="1"/>
  <c r="D1002" i="1"/>
  <c r="C1001" i="1"/>
  <c r="D1001" i="1"/>
  <c r="C1000" i="1"/>
  <c r="D1000" i="1"/>
  <c r="C999" i="1"/>
  <c r="D999" i="1"/>
  <c r="C998" i="1"/>
  <c r="D998" i="1"/>
  <c r="C997" i="1"/>
  <c r="D997" i="1"/>
  <c r="C996" i="1"/>
  <c r="D996" i="1"/>
  <c r="C995" i="1"/>
  <c r="D995" i="1"/>
  <c r="C994" i="1"/>
  <c r="D994" i="1"/>
  <c r="C993" i="1"/>
  <c r="D993" i="1"/>
  <c r="C992" i="1"/>
  <c r="D992" i="1"/>
  <c r="C991" i="1"/>
  <c r="D991" i="1"/>
  <c r="C990" i="1"/>
  <c r="D990" i="1"/>
  <c r="C989" i="1"/>
  <c r="D989" i="1"/>
  <c r="C988" i="1"/>
  <c r="D988" i="1"/>
  <c r="C987" i="1"/>
  <c r="D987" i="1"/>
  <c r="C986" i="1"/>
  <c r="D986" i="1"/>
  <c r="C985" i="1"/>
  <c r="D985" i="1"/>
  <c r="C984" i="1"/>
  <c r="D984" i="1"/>
  <c r="C983" i="1"/>
  <c r="D983" i="1"/>
  <c r="C982" i="1"/>
  <c r="D982" i="1"/>
  <c r="C981" i="1"/>
  <c r="D981" i="1"/>
  <c r="C980" i="1"/>
  <c r="D980" i="1"/>
  <c r="C979" i="1"/>
  <c r="D979" i="1"/>
  <c r="C978" i="1"/>
  <c r="D978" i="1"/>
  <c r="C977" i="1"/>
  <c r="D977" i="1"/>
  <c r="C976" i="1"/>
  <c r="D976" i="1"/>
  <c r="C1153" i="1"/>
  <c r="D1153" i="1"/>
  <c r="C974" i="1"/>
  <c r="D974" i="1"/>
  <c r="C1154" i="1"/>
  <c r="D1154" i="1"/>
  <c r="C972" i="1"/>
  <c r="D972" i="1"/>
  <c r="C971" i="1"/>
  <c r="D971" i="1"/>
  <c r="C970" i="1"/>
  <c r="D970" i="1"/>
  <c r="C969" i="1"/>
  <c r="D969" i="1"/>
  <c r="C968" i="1"/>
  <c r="D968" i="1"/>
  <c r="C967" i="1"/>
  <c r="D967" i="1"/>
  <c r="C966" i="1"/>
  <c r="D966" i="1"/>
  <c r="C965" i="1"/>
  <c r="D965" i="1"/>
  <c r="C964" i="1"/>
  <c r="D964" i="1"/>
  <c r="C963" i="1"/>
  <c r="D963" i="1"/>
  <c r="C962" i="1"/>
  <c r="D962" i="1"/>
  <c r="C961" i="1"/>
  <c r="D961" i="1"/>
  <c r="C960" i="1"/>
  <c r="D960" i="1"/>
  <c r="C959" i="1"/>
  <c r="D959" i="1"/>
  <c r="C958" i="1"/>
  <c r="D958" i="1"/>
  <c r="C957" i="1"/>
  <c r="D957" i="1"/>
  <c r="C956" i="1"/>
  <c r="D956" i="1"/>
  <c r="C955" i="1"/>
  <c r="D955" i="1"/>
  <c r="C954" i="1"/>
  <c r="D954" i="1"/>
  <c r="C953" i="1"/>
  <c r="D953" i="1"/>
  <c r="C952" i="1"/>
  <c r="D952" i="1"/>
  <c r="C1151" i="1"/>
  <c r="D1151" i="1"/>
  <c r="C950" i="1"/>
  <c r="D950" i="1"/>
  <c r="C949" i="1"/>
  <c r="D949" i="1"/>
  <c r="C948" i="1"/>
  <c r="D948" i="1"/>
  <c r="C947" i="1"/>
  <c r="D947" i="1"/>
  <c r="C946" i="1"/>
  <c r="D946" i="1"/>
  <c r="C945" i="1"/>
  <c r="D945" i="1"/>
  <c r="C944" i="1"/>
  <c r="D944" i="1"/>
  <c r="C943" i="1"/>
  <c r="D943" i="1"/>
  <c r="C942" i="1"/>
  <c r="D942" i="1"/>
  <c r="C941" i="1"/>
  <c r="D941" i="1"/>
  <c r="C940" i="1"/>
  <c r="D940" i="1"/>
  <c r="C939" i="1"/>
  <c r="D939" i="1"/>
  <c r="C938" i="1"/>
  <c r="D938" i="1"/>
  <c r="C937" i="1"/>
  <c r="D937" i="1"/>
  <c r="C936" i="1"/>
  <c r="D936" i="1"/>
  <c r="C935" i="1"/>
  <c r="D935" i="1"/>
  <c r="C934" i="1"/>
  <c r="D934" i="1"/>
  <c r="C933" i="1"/>
  <c r="D933" i="1"/>
  <c r="C932" i="1"/>
  <c r="D932" i="1"/>
  <c r="C1150" i="1"/>
  <c r="D1150" i="1"/>
  <c r="C1133" i="1"/>
  <c r="D1133" i="1"/>
  <c r="C929" i="1"/>
  <c r="D929" i="1"/>
  <c r="C928" i="1"/>
  <c r="D928" i="1"/>
  <c r="C927" i="1"/>
  <c r="D927" i="1"/>
  <c r="C926" i="1"/>
  <c r="D926" i="1"/>
  <c r="C925" i="1"/>
  <c r="D925" i="1"/>
  <c r="C924" i="1"/>
  <c r="D924" i="1"/>
  <c r="C923" i="1"/>
  <c r="D923" i="1"/>
  <c r="C922" i="1"/>
  <c r="D922" i="1"/>
  <c r="C921" i="1"/>
  <c r="D921" i="1"/>
  <c r="C920" i="1"/>
  <c r="D920" i="1"/>
  <c r="C919" i="1"/>
  <c r="D919" i="1"/>
  <c r="C918" i="1"/>
  <c r="D918" i="1"/>
  <c r="C917" i="1"/>
  <c r="D917" i="1"/>
  <c r="C916" i="1"/>
  <c r="D916" i="1"/>
  <c r="C915" i="1"/>
  <c r="D915" i="1"/>
  <c r="C914" i="1"/>
  <c r="D914" i="1"/>
  <c r="C913" i="1"/>
  <c r="D913" i="1"/>
  <c r="C912" i="1"/>
  <c r="D912" i="1"/>
  <c r="C911" i="1"/>
  <c r="D911" i="1"/>
  <c r="C910" i="1"/>
  <c r="D910" i="1"/>
  <c r="C909" i="1"/>
  <c r="D909" i="1"/>
  <c r="C908" i="1"/>
  <c r="D908" i="1"/>
  <c r="C907" i="1"/>
  <c r="D907" i="1"/>
  <c r="C906" i="1"/>
  <c r="D906" i="1"/>
  <c r="C905" i="1"/>
  <c r="D905" i="1"/>
  <c r="C904" i="1"/>
  <c r="D904" i="1"/>
  <c r="C903" i="1"/>
  <c r="D903" i="1"/>
  <c r="C902" i="1"/>
  <c r="D902" i="1"/>
  <c r="C901" i="1"/>
  <c r="D901" i="1"/>
  <c r="C900" i="1"/>
  <c r="D900" i="1"/>
  <c r="C899" i="1"/>
  <c r="D899" i="1"/>
  <c r="C898" i="1"/>
  <c r="D898" i="1"/>
  <c r="C897" i="1"/>
  <c r="D897" i="1"/>
  <c r="C896" i="1"/>
  <c r="D896" i="1"/>
  <c r="C895" i="1"/>
  <c r="D895" i="1"/>
  <c r="C894" i="1"/>
  <c r="D894" i="1"/>
  <c r="C893" i="1"/>
  <c r="D893" i="1"/>
  <c r="C892" i="1"/>
  <c r="D892" i="1"/>
  <c r="C891" i="1"/>
  <c r="D891" i="1"/>
  <c r="C890" i="1"/>
  <c r="D890" i="1"/>
  <c r="C889" i="1"/>
  <c r="D889" i="1"/>
  <c r="C888" i="1"/>
  <c r="D888" i="1"/>
  <c r="C887" i="1"/>
  <c r="D887" i="1"/>
  <c r="C886" i="1"/>
  <c r="D886" i="1"/>
  <c r="C885" i="1"/>
  <c r="D885" i="1"/>
  <c r="C884" i="1"/>
  <c r="D884" i="1"/>
  <c r="C883" i="1"/>
  <c r="D883" i="1"/>
  <c r="C882" i="1"/>
  <c r="D882" i="1"/>
  <c r="C881" i="1"/>
  <c r="D881" i="1"/>
  <c r="C880" i="1"/>
  <c r="D880" i="1"/>
  <c r="C879" i="1"/>
  <c r="D879" i="1"/>
  <c r="C878" i="1"/>
  <c r="D878" i="1"/>
  <c r="C877" i="1"/>
  <c r="D877" i="1"/>
  <c r="C876" i="1"/>
  <c r="D876" i="1"/>
  <c r="C875" i="1"/>
  <c r="D875" i="1"/>
  <c r="C874" i="1"/>
  <c r="D874" i="1"/>
  <c r="C873" i="1"/>
  <c r="D873" i="1"/>
  <c r="C872" i="1"/>
  <c r="D872" i="1"/>
  <c r="C871" i="1"/>
  <c r="D871" i="1"/>
  <c r="C870" i="1"/>
  <c r="D870" i="1"/>
  <c r="C869" i="1"/>
  <c r="D869" i="1"/>
  <c r="C868" i="1"/>
  <c r="D868" i="1"/>
  <c r="C867" i="1"/>
  <c r="D867" i="1"/>
  <c r="C866" i="1"/>
  <c r="D866" i="1"/>
  <c r="C865" i="1"/>
  <c r="D865" i="1"/>
  <c r="C864" i="1"/>
  <c r="D864" i="1"/>
  <c r="C863" i="1"/>
  <c r="D863" i="1"/>
  <c r="C862" i="1"/>
  <c r="D862" i="1"/>
  <c r="C861" i="1"/>
  <c r="D861" i="1"/>
  <c r="C860" i="1"/>
  <c r="D860" i="1"/>
  <c r="C859" i="1"/>
  <c r="D859" i="1"/>
  <c r="C858" i="1"/>
  <c r="D858" i="1"/>
  <c r="C857" i="1"/>
  <c r="D857" i="1"/>
  <c r="C856" i="1"/>
  <c r="D856" i="1"/>
  <c r="C855" i="1"/>
  <c r="D855" i="1"/>
  <c r="C854" i="1"/>
  <c r="D854" i="1"/>
  <c r="C853" i="1"/>
  <c r="D853" i="1"/>
  <c r="C852" i="1"/>
  <c r="D852" i="1"/>
  <c r="C851" i="1"/>
  <c r="D851" i="1"/>
  <c r="C850" i="1"/>
  <c r="D850" i="1"/>
  <c r="C849" i="1"/>
  <c r="D849" i="1"/>
  <c r="C848" i="1"/>
  <c r="D848" i="1"/>
  <c r="C847" i="1"/>
  <c r="D847" i="1"/>
  <c r="C846" i="1"/>
  <c r="D846" i="1"/>
  <c r="C845" i="1"/>
  <c r="D845" i="1"/>
  <c r="C844" i="1"/>
  <c r="D844" i="1"/>
  <c r="C843" i="1"/>
  <c r="D843" i="1"/>
  <c r="C842" i="1"/>
  <c r="D842" i="1"/>
  <c r="C841" i="1"/>
  <c r="D841" i="1"/>
  <c r="C840" i="1"/>
  <c r="D840" i="1"/>
  <c r="C839" i="1"/>
  <c r="D839" i="1"/>
  <c r="C838" i="1"/>
  <c r="D838" i="1"/>
  <c r="C837" i="1"/>
  <c r="D837" i="1"/>
  <c r="C836" i="1"/>
  <c r="D836" i="1"/>
  <c r="C835" i="1"/>
  <c r="D835" i="1"/>
  <c r="C834" i="1"/>
  <c r="D834" i="1"/>
  <c r="C833" i="1"/>
  <c r="D833" i="1"/>
  <c r="C832" i="1"/>
  <c r="D832" i="1"/>
  <c r="C831" i="1"/>
  <c r="D831" i="1"/>
  <c r="C830" i="1"/>
  <c r="D830" i="1"/>
  <c r="C829" i="1"/>
  <c r="D829" i="1"/>
  <c r="C828" i="1"/>
  <c r="D828" i="1"/>
  <c r="C827" i="1"/>
  <c r="D827" i="1"/>
  <c r="C826" i="1"/>
  <c r="D826" i="1"/>
  <c r="C825" i="1"/>
  <c r="D825" i="1"/>
  <c r="C824" i="1"/>
  <c r="D824" i="1"/>
  <c r="C823" i="1"/>
  <c r="D823" i="1"/>
  <c r="C822" i="1"/>
  <c r="D822" i="1"/>
  <c r="C821" i="1"/>
  <c r="D821" i="1"/>
  <c r="C820" i="1"/>
  <c r="D820" i="1"/>
  <c r="C819" i="1"/>
  <c r="D819" i="1"/>
  <c r="C818" i="1"/>
  <c r="D818" i="1"/>
  <c r="C817" i="1"/>
  <c r="D817" i="1"/>
  <c r="C816" i="1"/>
  <c r="D816" i="1"/>
  <c r="C815" i="1"/>
  <c r="D815" i="1"/>
  <c r="C814" i="1"/>
  <c r="D814" i="1"/>
  <c r="C813" i="1"/>
  <c r="D813" i="1"/>
  <c r="C812" i="1"/>
  <c r="D812" i="1"/>
  <c r="C811" i="1"/>
  <c r="D811" i="1"/>
  <c r="C810" i="1"/>
  <c r="D810" i="1"/>
  <c r="C809" i="1"/>
  <c r="D809" i="1"/>
  <c r="C808" i="1"/>
  <c r="D808" i="1"/>
  <c r="C807" i="1"/>
  <c r="D807" i="1"/>
  <c r="C806" i="1"/>
  <c r="D806" i="1"/>
  <c r="C805" i="1"/>
  <c r="D805" i="1"/>
  <c r="C804" i="1"/>
  <c r="D804" i="1"/>
  <c r="C803" i="1"/>
  <c r="D803" i="1"/>
  <c r="C802" i="1"/>
  <c r="D802" i="1"/>
  <c r="C801" i="1"/>
  <c r="D801" i="1"/>
  <c r="C800" i="1"/>
  <c r="D800" i="1"/>
  <c r="C440" i="1"/>
  <c r="D440" i="1"/>
  <c r="C798" i="1"/>
  <c r="D798" i="1"/>
  <c r="C797" i="1"/>
  <c r="D797" i="1"/>
  <c r="C796" i="1"/>
  <c r="D796" i="1"/>
  <c r="C795" i="1"/>
  <c r="D795" i="1"/>
  <c r="C794" i="1"/>
  <c r="D794" i="1"/>
  <c r="C793" i="1"/>
  <c r="D793" i="1"/>
  <c r="C792" i="1"/>
  <c r="D792" i="1"/>
  <c r="C791" i="1"/>
  <c r="D791" i="1"/>
  <c r="C790" i="1"/>
  <c r="D790" i="1"/>
  <c r="C789" i="1"/>
  <c r="D789" i="1"/>
  <c r="C788" i="1"/>
  <c r="D788" i="1"/>
  <c r="C787" i="1"/>
  <c r="D787" i="1"/>
  <c r="C786" i="1"/>
  <c r="D786" i="1"/>
  <c r="C785" i="1"/>
  <c r="D785" i="1"/>
  <c r="C784" i="1"/>
  <c r="D784" i="1"/>
  <c r="C783" i="1"/>
  <c r="D783" i="1"/>
  <c r="C782" i="1"/>
  <c r="D782" i="1"/>
  <c r="C781" i="1"/>
  <c r="D781" i="1"/>
  <c r="C780" i="1"/>
  <c r="D780" i="1"/>
  <c r="C779" i="1"/>
  <c r="D779" i="1"/>
  <c r="C778" i="1"/>
  <c r="D778" i="1"/>
  <c r="C777" i="1"/>
  <c r="D777" i="1"/>
  <c r="C776" i="1"/>
  <c r="D776" i="1"/>
  <c r="C775" i="1"/>
  <c r="D775" i="1"/>
  <c r="C774" i="1"/>
  <c r="D774" i="1"/>
  <c r="C459" i="1"/>
  <c r="D459" i="1"/>
  <c r="C368" i="1"/>
  <c r="D368" i="1"/>
  <c r="C771" i="1"/>
  <c r="D771" i="1"/>
  <c r="C770" i="1"/>
  <c r="D770" i="1"/>
  <c r="C769" i="1"/>
  <c r="D769" i="1"/>
  <c r="C768" i="1"/>
  <c r="D768" i="1"/>
  <c r="C767" i="1"/>
  <c r="D767" i="1"/>
  <c r="C766" i="1"/>
  <c r="D766" i="1"/>
  <c r="C765" i="1"/>
  <c r="D765" i="1"/>
  <c r="C764" i="1"/>
  <c r="D764" i="1"/>
  <c r="C763" i="1"/>
  <c r="D763" i="1"/>
  <c r="C762" i="1"/>
  <c r="D762" i="1"/>
  <c r="C761" i="1"/>
  <c r="D761" i="1"/>
  <c r="C760" i="1"/>
  <c r="D760" i="1"/>
  <c r="C759" i="1"/>
  <c r="D759" i="1"/>
  <c r="C758" i="1"/>
  <c r="D758" i="1"/>
  <c r="C757" i="1"/>
  <c r="D757" i="1"/>
  <c r="C426" i="1"/>
  <c r="D426" i="1"/>
  <c r="C261" i="1"/>
  <c r="D261" i="1"/>
  <c r="C754" i="1"/>
  <c r="D754" i="1"/>
  <c r="C753" i="1"/>
  <c r="D753" i="1"/>
  <c r="C752" i="1"/>
  <c r="D752" i="1"/>
  <c r="C751" i="1"/>
  <c r="D751" i="1"/>
  <c r="C750" i="1"/>
  <c r="D750" i="1"/>
  <c r="C749" i="1"/>
  <c r="D749" i="1"/>
  <c r="C748" i="1"/>
  <c r="D748" i="1"/>
  <c r="C747" i="1"/>
  <c r="D747" i="1"/>
  <c r="C746" i="1"/>
  <c r="D746" i="1"/>
  <c r="C745" i="1"/>
  <c r="D745" i="1"/>
  <c r="C744" i="1"/>
  <c r="D744" i="1"/>
  <c r="C743" i="1"/>
  <c r="D743" i="1"/>
  <c r="C742" i="1"/>
  <c r="D742" i="1"/>
  <c r="C741" i="1"/>
  <c r="D741" i="1"/>
  <c r="C740" i="1"/>
  <c r="D740" i="1"/>
  <c r="C739" i="1"/>
  <c r="D739" i="1"/>
  <c r="C738" i="1"/>
  <c r="D738" i="1"/>
  <c r="C737" i="1"/>
  <c r="D737" i="1"/>
  <c r="C736" i="1"/>
  <c r="D736" i="1"/>
  <c r="C735" i="1"/>
  <c r="D735" i="1"/>
  <c r="C734" i="1"/>
  <c r="D734" i="1"/>
  <c r="C733" i="1"/>
  <c r="D733" i="1"/>
  <c r="C732" i="1"/>
  <c r="D732" i="1"/>
  <c r="C731" i="1"/>
  <c r="D731" i="1"/>
  <c r="C730" i="1"/>
  <c r="D730" i="1"/>
  <c r="C729" i="1"/>
  <c r="D729" i="1"/>
  <c r="C728" i="1"/>
  <c r="D728" i="1"/>
  <c r="C727" i="1"/>
  <c r="D727" i="1"/>
  <c r="C726" i="1"/>
  <c r="D726" i="1"/>
  <c r="C725" i="1"/>
  <c r="D725" i="1"/>
  <c r="C724" i="1"/>
  <c r="D724" i="1"/>
  <c r="C723" i="1"/>
  <c r="D723" i="1"/>
  <c r="C722" i="1"/>
  <c r="D722" i="1"/>
  <c r="C721" i="1"/>
  <c r="D721" i="1"/>
  <c r="C720" i="1"/>
  <c r="D720" i="1"/>
  <c r="C719" i="1"/>
  <c r="D719" i="1"/>
  <c r="C718" i="1"/>
  <c r="D718" i="1"/>
  <c r="C717" i="1"/>
  <c r="D717" i="1"/>
  <c r="C716" i="1"/>
  <c r="D716" i="1"/>
  <c r="C715" i="1"/>
  <c r="D715" i="1"/>
  <c r="C714" i="1"/>
  <c r="D714" i="1"/>
  <c r="C713" i="1"/>
  <c r="D713" i="1"/>
  <c r="C712" i="1"/>
  <c r="D712" i="1"/>
  <c r="C711" i="1"/>
  <c r="D711" i="1"/>
  <c r="C710" i="1"/>
  <c r="D710" i="1"/>
  <c r="C709" i="1"/>
  <c r="D709" i="1"/>
  <c r="C708" i="1"/>
  <c r="D708" i="1"/>
  <c r="C707" i="1"/>
  <c r="D707" i="1"/>
  <c r="C706" i="1"/>
  <c r="D706" i="1"/>
  <c r="C705" i="1"/>
  <c r="D705" i="1"/>
  <c r="C704" i="1"/>
  <c r="D704" i="1"/>
  <c r="C703" i="1"/>
  <c r="D703" i="1"/>
  <c r="C702" i="1"/>
  <c r="D702" i="1"/>
  <c r="C701" i="1"/>
  <c r="D701" i="1"/>
  <c r="C700" i="1"/>
  <c r="D700" i="1"/>
  <c r="C699" i="1"/>
  <c r="D699" i="1"/>
  <c r="C477" i="1"/>
  <c r="D477" i="1"/>
  <c r="C697" i="1"/>
  <c r="D697" i="1"/>
  <c r="C696" i="1"/>
  <c r="D696" i="1"/>
  <c r="C695" i="1"/>
  <c r="D695" i="1"/>
  <c r="C694" i="1"/>
  <c r="D694" i="1"/>
  <c r="C693" i="1"/>
  <c r="D693" i="1"/>
  <c r="C692" i="1"/>
  <c r="D692" i="1"/>
  <c r="C691" i="1"/>
  <c r="D691" i="1"/>
  <c r="C690" i="1"/>
  <c r="D690" i="1"/>
  <c r="C689" i="1"/>
  <c r="D689" i="1"/>
  <c r="C1074" i="1"/>
  <c r="D1074" i="1"/>
  <c r="C257" i="1"/>
  <c r="D257" i="1"/>
  <c r="C256" i="1"/>
  <c r="D256" i="1"/>
  <c r="C685" i="1"/>
  <c r="D685" i="1"/>
  <c r="C684" i="1"/>
  <c r="D684" i="1"/>
  <c r="C683" i="1"/>
  <c r="D683" i="1"/>
  <c r="C682" i="1"/>
  <c r="D682" i="1"/>
  <c r="C681" i="1"/>
  <c r="D681" i="1"/>
  <c r="C680" i="1"/>
  <c r="D680" i="1"/>
  <c r="C679" i="1"/>
  <c r="D679" i="1"/>
  <c r="C678" i="1"/>
  <c r="D678" i="1"/>
  <c r="C677" i="1"/>
  <c r="D677" i="1"/>
  <c r="C676" i="1"/>
  <c r="D676" i="1"/>
  <c r="C675" i="1"/>
  <c r="D675" i="1"/>
  <c r="C674" i="1"/>
  <c r="D674" i="1"/>
  <c r="C673" i="1"/>
  <c r="D673" i="1"/>
  <c r="C672" i="1"/>
  <c r="D672" i="1"/>
  <c r="C671" i="1"/>
  <c r="D671" i="1"/>
  <c r="C670" i="1"/>
  <c r="D670" i="1"/>
  <c r="C669" i="1"/>
  <c r="D669" i="1"/>
  <c r="C668" i="1"/>
  <c r="D668" i="1"/>
  <c r="C667" i="1"/>
  <c r="D667" i="1"/>
  <c r="C666" i="1"/>
  <c r="D666" i="1"/>
  <c r="C665" i="1"/>
  <c r="D665" i="1"/>
  <c r="C664" i="1"/>
  <c r="D664" i="1"/>
  <c r="C663" i="1"/>
  <c r="D663" i="1"/>
  <c r="C662" i="1"/>
  <c r="D662" i="1"/>
  <c r="C661" i="1"/>
  <c r="D661" i="1"/>
  <c r="C660" i="1"/>
  <c r="D660" i="1"/>
  <c r="C659" i="1"/>
  <c r="D659" i="1"/>
  <c r="C658" i="1"/>
  <c r="D658" i="1"/>
  <c r="C657" i="1"/>
  <c r="D657" i="1"/>
  <c r="C656" i="1"/>
  <c r="D656" i="1"/>
  <c r="C655" i="1"/>
  <c r="D655" i="1"/>
  <c r="C654" i="1"/>
  <c r="D654" i="1"/>
  <c r="C653" i="1"/>
  <c r="D653" i="1"/>
  <c r="C652" i="1"/>
  <c r="D652" i="1"/>
  <c r="C651" i="1"/>
  <c r="D651" i="1"/>
  <c r="C650" i="1"/>
  <c r="D650" i="1"/>
  <c r="C649" i="1"/>
  <c r="D649" i="1"/>
  <c r="C648" i="1"/>
  <c r="D648" i="1"/>
  <c r="C647" i="1"/>
  <c r="D647" i="1"/>
  <c r="C646" i="1"/>
  <c r="D646" i="1"/>
  <c r="C645" i="1"/>
  <c r="D645" i="1"/>
  <c r="C644" i="1"/>
  <c r="D644" i="1"/>
  <c r="C643" i="1"/>
  <c r="D643" i="1"/>
  <c r="C642" i="1"/>
  <c r="D642" i="1"/>
  <c r="C641" i="1"/>
  <c r="D641" i="1"/>
  <c r="C640" i="1"/>
  <c r="D640" i="1"/>
  <c r="C639" i="1"/>
  <c r="D639" i="1"/>
  <c r="C638" i="1"/>
  <c r="D638" i="1"/>
  <c r="C637" i="1"/>
  <c r="D637" i="1"/>
  <c r="C636" i="1"/>
  <c r="D636" i="1"/>
  <c r="C635" i="1"/>
  <c r="D635" i="1"/>
  <c r="C634" i="1"/>
  <c r="D634" i="1"/>
  <c r="C633" i="1"/>
  <c r="D633" i="1"/>
  <c r="C632" i="1"/>
  <c r="D632" i="1"/>
  <c r="C631" i="1"/>
  <c r="D631" i="1"/>
  <c r="C630" i="1"/>
  <c r="D630" i="1"/>
  <c r="C629" i="1"/>
  <c r="D629" i="1"/>
  <c r="C628" i="1"/>
  <c r="D628" i="1"/>
  <c r="C627" i="1"/>
  <c r="D627" i="1"/>
  <c r="C626" i="1"/>
  <c r="D626" i="1"/>
  <c r="C625" i="1"/>
  <c r="D625" i="1"/>
  <c r="C624" i="1"/>
  <c r="D624" i="1"/>
  <c r="C623" i="1"/>
  <c r="D623" i="1"/>
  <c r="C622" i="1"/>
  <c r="D622" i="1"/>
  <c r="C621" i="1"/>
  <c r="D621" i="1"/>
  <c r="C620" i="1"/>
  <c r="D620" i="1"/>
  <c r="C619" i="1"/>
  <c r="D619" i="1"/>
  <c r="C618" i="1"/>
  <c r="D618" i="1"/>
  <c r="C617" i="1"/>
  <c r="D617" i="1"/>
  <c r="C616" i="1"/>
  <c r="D616" i="1"/>
  <c r="C615" i="1"/>
  <c r="D615" i="1"/>
  <c r="C614" i="1"/>
  <c r="D614" i="1"/>
  <c r="C613" i="1"/>
  <c r="D613" i="1"/>
  <c r="C612" i="1"/>
  <c r="D612" i="1"/>
  <c r="C611" i="1"/>
  <c r="D611" i="1"/>
  <c r="C610" i="1"/>
  <c r="D610" i="1"/>
  <c r="C609" i="1"/>
  <c r="D609" i="1"/>
  <c r="C608" i="1"/>
  <c r="D608" i="1"/>
  <c r="C607" i="1"/>
  <c r="D607" i="1"/>
  <c r="C606" i="1"/>
  <c r="D606" i="1"/>
  <c r="C605" i="1"/>
  <c r="D605" i="1"/>
  <c r="C604" i="1"/>
  <c r="D604" i="1"/>
  <c r="C603" i="1"/>
  <c r="D603" i="1"/>
  <c r="C602" i="1"/>
  <c r="D602" i="1"/>
  <c r="C601" i="1"/>
  <c r="D601" i="1"/>
  <c r="C600" i="1"/>
  <c r="D600" i="1"/>
  <c r="C599" i="1"/>
  <c r="D599" i="1"/>
  <c r="C598" i="1"/>
  <c r="D598" i="1"/>
  <c r="C597" i="1"/>
  <c r="D597" i="1"/>
  <c r="C596" i="1"/>
  <c r="D596" i="1"/>
  <c r="C595" i="1"/>
  <c r="D595" i="1"/>
  <c r="C594" i="1"/>
  <c r="D594" i="1"/>
  <c r="C593" i="1"/>
  <c r="D593" i="1"/>
  <c r="C592" i="1"/>
  <c r="D592" i="1"/>
  <c r="C591" i="1"/>
  <c r="D591" i="1"/>
  <c r="C590" i="1"/>
  <c r="D590" i="1"/>
  <c r="C589" i="1"/>
  <c r="D589" i="1"/>
  <c r="C588" i="1"/>
  <c r="D588" i="1"/>
  <c r="C587" i="1"/>
  <c r="D587" i="1"/>
  <c r="C586" i="1"/>
  <c r="D586" i="1"/>
  <c r="C585" i="1"/>
  <c r="D585" i="1"/>
  <c r="C584" i="1"/>
  <c r="D584" i="1"/>
  <c r="C583" i="1"/>
  <c r="D583" i="1"/>
  <c r="C582" i="1"/>
  <c r="D582" i="1"/>
  <c r="C581" i="1"/>
  <c r="D581" i="1"/>
  <c r="C580" i="1"/>
  <c r="D580" i="1"/>
  <c r="C579" i="1"/>
  <c r="D579" i="1"/>
  <c r="C578" i="1"/>
  <c r="D578" i="1"/>
  <c r="C577" i="1"/>
  <c r="D577" i="1"/>
  <c r="C576" i="1"/>
  <c r="D576" i="1"/>
  <c r="C575" i="1"/>
  <c r="D575" i="1"/>
  <c r="C574" i="1"/>
  <c r="D574" i="1"/>
  <c r="C573" i="1"/>
  <c r="D573" i="1"/>
  <c r="C572" i="1"/>
  <c r="D572" i="1"/>
  <c r="C571" i="1"/>
  <c r="D571" i="1"/>
  <c r="C570" i="1"/>
  <c r="D570" i="1"/>
  <c r="C569" i="1"/>
  <c r="D569" i="1"/>
  <c r="C568" i="1"/>
  <c r="D568" i="1"/>
  <c r="C567" i="1"/>
  <c r="D567" i="1"/>
  <c r="C566" i="1"/>
  <c r="D566" i="1"/>
  <c r="C565" i="1"/>
  <c r="D565" i="1"/>
  <c r="C564" i="1"/>
  <c r="D564" i="1"/>
  <c r="C255" i="1"/>
  <c r="D255" i="1"/>
  <c r="C254" i="1"/>
  <c r="D254" i="1"/>
  <c r="C561" i="1"/>
  <c r="D561" i="1"/>
  <c r="C560" i="1"/>
  <c r="D560" i="1"/>
  <c r="C559" i="1"/>
  <c r="D559" i="1"/>
  <c r="C558" i="1"/>
  <c r="D558" i="1"/>
  <c r="C557" i="1"/>
  <c r="D557" i="1"/>
  <c r="C556" i="1"/>
  <c r="D556" i="1"/>
  <c r="C555" i="1"/>
  <c r="D555" i="1"/>
  <c r="C554" i="1"/>
  <c r="D554" i="1"/>
  <c r="C553" i="1"/>
  <c r="D553" i="1"/>
  <c r="C552" i="1"/>
  <c r="D552" i="1"/>
  <c r="C551" i="1"/>
  <c r="D551" i="1"/>
  <c r="C550" i="1"/>
  <c r="D550" i="1"/>
  <c r="C1109" i="1"/>
  <c r="D1109" i="1"/>
  <c r="C1103" i="1"/>
  <c r="D1103" i="1"/>
  <c r="C1075" i="1"/>
  <c r="D1075" i="1"/>
  <c r="C773" i="1"/>
  <c r="D773" i="1"/>
  <c r="C545" i="1"/>
  <c r="D545" i="1"/>
  <c r="C544" i="1"/>
  <c r="D544" i="1"/>
  <c r="C543" i="1"/>
  <c r="D543" i="1"/>
  <c r="C542" i="1"/>
  <c r="D542" i="1"/>
  <c r="C541" i="1"/>
  <c r="D541" i="1"/>
  <c r="C540" i="1"/>
  <c r="D540" i="1"/>
  <c r="C539" i="1"/>
  <c r="D539" i="1"/>
  <c r="C538" i="1"/>
  <c r="D538" i="1"/>
  <c r="C258" i="1"/>
  <c r="D258" i="1"/>
  <c r="C536" i="1"/>
  <c r="D536" i="1"/>
  <c r="C535" i="1"/>
  <c r="D535" i="1"/>
  <c r="C534" i="1"/>
  <c r="D534" i="1"/>
  <c r="C533" i="1"/>
  <c r="D533" i="1"/>
  <c r="C532" i="1"/>
  <c r="D532" i="1"/>
  <c r="C531" i="1"/>
  <c r="D531" i="1"/>
  <c r="C530" i="1"/>
  <c r="D530" i="1"/>
  <c r="C529" i="1"/>
  <c r="D529" i="1"/>
  <c r="C528" i="1"/>
  <c r="D528" i="1"/>
  <c r="C527" i="1"/>
  <c r="D527" i="1"/>
  <c r="C526" i="1"/>
  <c r="D526" i="1"/>
  <c r="C525" i="1"/>
  <c r="D525" i="1"/>
  <c r="C524" i="1"/>
  <c r="D524" i="1"/>
  <c r="C523" i="1"/>
  <c r="D523" i="1"/>
  <c r="C522" i="1"/>
  <c r="D522" i="1"/>
  <c r="C521" i="1"/>
  <c r="D521" i="1"/>
  <c r="C520" i="1"/>
  <c r="D520" i="1"/>
  <c r="C519" i="1"/>
  <c r="D519" i="1"/>
  <c r="C518" i="1"/>
  <c r="D518" i="1"/>
  <c r="C517" i="1"/>
  <c r="D517" i="1"/>
  <c r="C516" i="1"/>
  <c r="D516" i="1"/>
  <c r="C515" i="1"/>
  <c r="D515" i="1"/>
  <c r="C251" i="1"/>
  <c r="D251" i="1"/>
  <c r="C238" i="1"/>
  <c r="D238" i="1"/>
  <c r="C512" i="1"/>
  <c r="D512" i="1"/>
  <c r="C511" i="1"/>
  <c r="D511" i="1"/>
  <c r="C510" i="1"/>
  <c r="D510" i="1"/>
  <c r="C509" i="1"/>
  <c r="D509" i="1"/>
  <c r="C508" i="1"/>
  <c r="D508" i="1"/>
  <c r="C507" i="1"/>
  <c r="D507" i="1"/>
  <c r="C973" i="1"/>
  <c r="D973" i="1"/>
  <c r="C505" i="1"/>
  <c r="D505" i="1"/>
  <c r="C504" i="1"/>
  <c r="D504" i="1"/>
  <c r="C503" i="1"/>
  <c r="D503" i="1"/>
  <c r="C502" i="1"/>
  <c r="D502" i="1"/>
  <c r="C501" i="1"/>
  <c r="D501" i="1"/>
  <c r="C500" i="1"/>
  <c r="D500" i="1"/>
  <c r="C499" i="1"/>
  <c r="D499" i="1"/>
  <c r="C498" i="1"/>
  <c r="D498" i="1"/>
  <c r="C497" i="1"/>
  <c r="D497" i="1"/>
  <c r="C496" i="1"/>
  <c r="D496" i="1"/>
  <c r="C495" i="1"/>
  <c r="D495" i="1"/>
  <c r="C494" i="1"/>
  <c r="D494" i="1"/>
  <c r="C493" i="1"/>
  <c r="D493" i="1"/>
  <c r="C492" i="1"/>
  <c r="D492" i="1"/>
  <c r="C491" i="1"/>
  <c r="D491" i="1"/>
  <c r="C490" i="1"/>
  <c r="D490" i="1"/>
  <c r="C489" i="1"/>
  <c r="D489" i="1"/>
  <c r="C488" i="1"/>
  <c r="D488" i="1"/>
  <c r="C487" i="1"/>
  <c r="D487" i="1"/>
  <c r="C486" i="1"/>
  <c r="D486" i="1"/>
  <c r="C485" i="1"/>
  <c r="D485" i="1"/>
  <c r="C484" i="1"/>
  <c r="D484" i="1"/>
  <c r="C483" i="1"/>
  <c r="D483" i="1"/>
  <c r="C482" i="1"/>
  <c r="D482" i="1"/>
  <c r="C481" i="1"/>
  <c r="D481" i="1"/>
  <c r="C480" i="1"/>
  <c r="D480" i="1"/>
  <c r="C479" i="1"/>
  <c r="D479" i="1"/>
  <c r="C478" i="1"/>
  <c r="D478" i="1"/>
  <c r="C235" i="1"/>
  <c r="D235" i="1"/>
  <c r="C537" i="1"/>
  <c r="D537" i="1"/>
  <c r="C475" i="1"/>
  <c r="D475" i="1"/>
  <c r="C474" i="1"/>
  <c r="D474" i="1"/>
  <c r="C473" i="1"/>
  <c r="D473" i="1"/>
  <c r="C472" i="1"/>
  <c r="D472" i="1"/>
  <c r="C234" i="1"/>
  <c r="D234" i="1"/>
  <c r="C799" i="1"/>
  <c r="D799" i="1"/>
  <c r="C698" i="1"/>
  <c r="D698" i="1"/>
  <c r="C688" i="1"/>
  <c r="D688" i="1"/>
  <c r="C467" i="1"/>
  <c r="D467" i="1"/>
  <c r="C466" i="1"/>
  <c r="D466" i="1"/>
  <c r="C465" i="1"/>
  <c r="D465" i="1"/>
  <c r="C975" i="1"/>
  <c r="D975" i="1"/>
  <c r="C463" i="1"/>
  <c r="D463" i="1"/>
  <c r="C462" i="1"/>
  <c r="D462" i="1"/>
  <c r="C461" i="1"/>
  <c r="D461" i="1"/>
  <c r="C460" i="1"/>
  <c r="D460" i="1"/>
  <c r="C233" i="1"/>
  <c r="D233" i="1"/>
  <c r="C458" i="1"/>
  <c r="D458" i="1"/>
  <c r="C457" i="1"/>
  <c r="D457" i="1"/>
  <c r="C456" i="1"/>
  <c r="D456" i="1"/>
  <c r="C455" i="1"/>
  <c r="D455" i="1"/>
  <c r="C454" i="1"/>
  <c r="D454" i="1"/>
  <c r="C453" i="1"/>
  <c r="D453" i="1"/>
  <c r="C452" i="1"/>
  <c r="D452" i="1"/>
  <c r="C451" i="1"/>
  <c r="D451" i="1"/>
  <c r="C450" i="1"/>
  <c r="D450" i="1"/>
  <c r="C449" i="1"/>
  <c r="D449" i="1"/>
  <c r="C448" i="1"/>
  <c r="D448" i="1"/>
  <c r="C447" i="1"/>
  <c r="D447" i="1"/>
  <c r="C446" i="1"/>
  <c r="D446" i="1"/>
  <c r="C445" i="1"/>
  <c r="D445" i="1"/>
  <c r="C444" i="1"/>
  <c r="D444" i="1"/>
  <c r="C443" i="1"/>
  <c r="D443" i="1"/>
  <c r="C442" i="1"/>
  <c r="D442" i="1"/>
  <c r="C441" i="1"/>
  <c r="D441" i="1"/>
  <c r="C188" i="1"/>
  <c r="D188" i="1"/>
  <c r="C439" i="1"/>
  <c r="D439" i="1"/>
  <c r="C438" i="1"/>
  <c r="D438" i="1"/>
  <c r="C437" i="1"/>
  <c r="D437" i="1"/>
  <c r="C436" i="1"/>
  <c r="D436" i="1"/>
  <c r="C435" i="1"/>
  <c r="D435" i="1"/>
  <c r="C434" i="1"/>
  <c r="D434" i="1"/>
  <c r="C433" i="1"/>
  <c r="D433" i="1"/>
  <c r="C432" i="1"/>
  <c r="D432" i="1"/>
  <c r="C431" i="1"/>
  <c r="D431" i="1"/>
  <c r="C430" i="1"/>
  <c r="D430" i="1"/>
  <c r="C429" i="1"/>
  <c r="D429" i="1"/>
  <c r="C428" i="1"/>
  <c r="D428" i="1"/>
  <c r="C187" i="1"/>
  <c r="D187" i="1"/>
  <c r="C186" i="1"/>
  <c r="D186" i="1"/>
  <c r="C177" i="1"/>
  <c r="D177" i="1"/>
  <c r="C424" i="1"/>
  <c r="D424" i="1"/>
  <c r="C423" i="1"/>
  <c r="D423" i="1"/>
  <c r="C422" i="1"/>
  <c r="D422" i="1"/>
  <c r="C421" i="1"/>
  <c r="D421" i="1"/>
  <c r="C420" i="1"/>
  <c r="D420" i="1"/>
  <c r="C419" i="1"/>
  <c r="D419" i="1"/>
  <c r="C418" i="1"/>
  <c r="D418" i="1"/>
  <c r="C417" i="1"/>
  <c r="D417" i="1"/>
  <c r="C416" i="1"/>
  <c r="D416" i="1"/>
  <c r="C415" i="1"/>
  <c r="D415" i="1"/>
  <c r="C414" i="1"/>
  <c r="D414" i="1"/>
  <c r="C413" i="1"/>
  <c r="D413" i="1"/>
  <c r="C412" i="1"/>
  <c r="D412" i="1"/>
  <c r="C411" i="1"/>
  <c r="D411" i="1"/>
  <c r="C410" i="1"/>
  <c r="D410" i="1"/>
  <c r="C409" i="1"/>
  <c r="D409" i="1"/>
  <c r="C408" i="1"/>
  <c r="D408" i="1"/>
  <c r="C407" i="1"/>
  <c r="D407" i="1"/>
  <c r="C406" i="1"/>
  <c r="D406" i="1"/>
  <c r="C405" i="1"/>
  <c r="D405" i="1"/>
  <c r="C404" i="1"/>
  <c r="D404" i="1"/>
  <c r="C403" i="1"/>
  <c r="D403" i="1"/>
  <c r="C402" i="1"/>
  <c r="D402" i="1"/>
  <c r="C401" i="1"/>
  <c r="D401" i="1"/>
  <c r="C400" i="1"/>
  <c r="D400" i="1"/>
  <c r="C399" i="1"/>
  <c r="D399" i="1"/>
  <c r="C398" i="1"/>
  <c r="D398" i="1"/>
  <c r="C397" i="1"/>
  <c r="D397" i="1"/>
  <c r="C396" i="1"/>
  <c r="D396" i="1"/>
  <c r="C395" i="1"/>
  <c r="D395" i="1"/>
  <c r="C394" i="1"/>
  <c r="D394" i="1"/>
  <c r="C393" i="1"/>
  <c r="D393" i="1"/>
  <c r="C392" i="1"/>
  <c r="D392" i="1"/>
  <c r="C391" i="1"/>
  <c r="D391" i="1"/>
  <c r="C390" i="1"/>
  <c r="D390" i="1"/>
  <c r="C389" i="1"/>
  <c r="D389" i="1"/>
  <c r="C388" i="1"/>
  <c r="D388" i="1"/>
  <c r="C387" i="1"/>
  <c r="D387" i="1"/>
  <c r="C386" i="1"/>
  <c r="D386" i="1"/>
  <c r="C385" i="1"/>
  <c r="D385" i="1"/>
  <c r="C384" i="1"/>
  <c r="D384" i="1"/>
  <c r="C383" i="1"/>
  <c r="D383" i="1"/>
  <c r="C382" i="1"/>
  <c r="D382" i="1"/>
  <c r="C381" i="1"/>
  <c r="D381" i="1"/>
  <c r="C380" i="1"/>
  <c r="D380" i="1"/>
  <c r="C379" i="1"/>
  <c r="D379" i="1"/>
  <c r="C378" i="1"/>
  <c r="D378" i="1"/>
  <c r="C377" i="1"/>
  <c r="D377" i="1"/>
  <c r="C376" i="1"/>
  <c r="D376" i="1"/>
  <c r="C375" i="1"/>
  <c r="D375" i="1"/>
  <c r="C374" i="1"/>
  <c r="D374" i="1"/>
  <c r="C373" i="1"/>
  <c r="D373" i="1"/>
  <c r="C372" i="1"/>
  <c r="D372" i="1"/>
  <c r="C371" i="1"/>
  <c r="D371" i="1"/>
  <c r="C370" i="1"/>
  <c r="D370" i="1"/>
  <c r="C369" i="1"/>
  <c r="D369" i="1"/>
  <c r="C755" i="1"/>
  <c r="D755" i="1"/>
  <c r="C367" i="1"/>
  <c r="D367" i="1"/>
  <c r="C427" i="1"/>
  <c r="D427" i="1"/>
  <c r="C365" i="1"/>
  <c r="D365" i="1"/>
  <c r="C364" i="1"/>
  <c r="D364" i="1"/>
  <c r="C363" i="1"/>
  <c r="D363" i="1"/>
  <c r="C362" i="1"/>
  <c r="D362" i="1"/>
  <c r="C361" i="1"/>
  <c r="D361" i="1"/>
  <c r="C360" i="1"/>
  <c r="D360" i="1"/>
  <c r="C359" i="1"/>
  <c r="D359" i="1"/>
  <c r="C358" i="1"/>
  <c r="D358" i="1"/>
  <c r="C357" i="1"/>
  <c r="D357" i="1"/>
  <c r="C356" i="1"/>
  <c r="D356" i="1"/>
  <c r="C355" i="1"/>
  <c r="D355" i="1"/>
  <c r="C354" i="1"/>
  <c r="D354" i="1"/>
  <c r="C353" i="1"/>
  <c r="D353" i="1"/>
  <c r="C352" i="1"/>
  <c r="D352" i="1"/>
  <c r="C351" i="1"/>
  <c r="D351" i="1"/>
  <c r="C350" i="1"/>
  <c r="D350" i="1"/>
  <c r="C349" i="1"/>
  <c r="D349" i="1"/>
  <c r="C348" i="1"/>
  <c r="D348" i="1"/>
  <c r="C347" i="1"/>
  <c r="D347" i="1"/>
  <c r="C346" i="1"/>
  <c r="D346" i="1"/>
  <c r="C345" i="1"/>
  <c r="D345" i="1"/>
  <c r="C344" i="1"/>
  <c r="D344" i="1"/>
  <c r="C343" i="1"/>
  <c r="D343" i="1"/>
  <c r="C342" i="1"/>
  <c r="D342" i="1"/>
  <c r="C341" i="1"/>
  <c r="D341" i="1"/>
  <c r="C340" i="1"/>
  <c r="D340" i="1"/>
  <c r="C339" i="1"/>
  <c r="D339" i="1"/>
  <c r="C338" i="1"/>
  <c r="D338" i="1"/>
  <c r="C337" i="1"/>
  <c r="D337" i="1"/>
  <c r="C336" i="1"/>
  <c r="D336" i="1"/>
  <c r="C335" i="1"/>
  <c r="D335" i="1"/>
  <c r="C334" i="1"/>
  <c r="D334" i="1"/>
  <c r="C333" i="1"/>
  <c r="D333" i="1"/>
  <c r="C332" i="1"/>
  <c r="D332" i="1"/>
  <c r="C331" i="1"/>
  <c r="D331" i="1"/>
  <c r="C330" i="1"/>
  <c r="D330" i="1"/>
  <c r="C329" i="1"/>
  <c r="D329" i="1"/>
  <c r="C328" i="1"/>
  <c r="D328" i="1"/>
  <c r="C327" i="1"/>
  <c r="D327" i="1"/>
  <c r="C326" i="1"/>
  <c r="D326" i="1"/>
  <c r="C325" i="1"/>
  <c r="D325" i="1"/>
  <c r="C324" i="1"/>
  <c r="D324" i="1"/>
  <c r="C323" i="1"/>
  <c r="D323" i="1"/>
  <c r="C322" i="1"/>
  <c r="D322" i="1"/>
  <c r="C464" i="1"/>
  <c r="D464" i="1"/>
  <c r="C320" i="1"/>
  <c r="D320" i="1"/>
  <c r="C319" i="1"/>
  <c r="D319" i="1"/>
  <c r="C318" i="1"/>
  <c r="D318" i="1"/>
  <c r="C317" i="1"/>
  <c r="D317" i="1"/>
  <c r="C316" i="1"/>
  <c r="D316" i="1"/>
  <c r="C315" i="1"/>
  <c r="D315" i="1"/>
  <c r="C314" i="1"/>
  <c r="D314" i="1"/>
  <c r="C313" i="1"/>
  <c r="D313" i="1"/>
  <c r="C312" i="1"/>
  <c r="D312" i="1"/>
  <c r="C311" i="1"/>
  <c r="D311" i="1"/>
  <c r="C310" i="1"/>
  <c r="D310" i="1"/>
  <c r="C309" i="1"/>
  <c r="D309" i="1"/>
  <c r="C308" i="1"/>
  <c r="D308" i="1"/>
  <c r="C307" i="1"/>
  <c r="D307" i="1"/>
  <c r="C306" i="1"/>
  <c r="D306" i="1"/>
  <c r="C305" i="1"/>
  <c r="D305" i="1"/>
  <c r="C304" i="1"/>
  <c r="D304" i="1"/>
  <c r="C303" i="1"/>
  <c r="D303" i="1"/>
  <c r="C302" i="1"/>
  <c r="D302" i="1"/>
  <c r="C301" i="1"/>
  <c r="D301" i="1"/>
  <c r="C300" i="1"/>
  <c r="D300" i="1"/>
  <c r="C299" i="1"/>
  <c r="D299" i="1"/>
  <c r="C298" i="1"/>
  <c r="D298" i="1"/>
  <c r="C297" i="1"/>
  <c r="D297" i="1"/>
  <c r="C296" i="1"/>
  <c r="D296" i="1"/>
  <c r="C295" i="1"/>
  <c r="D295" i="1"/>
  <c r="C294" i="1"/>
  <c r="D294" i="1"/>
  <c r="C293" i="1"/>
  <c r="D293" i="1"/>
  <c r="C292" i="1"/>
  <c r="D292" i="1"/>
  <c r="C291" i="1"/>
  <c r="D291" i="1"/>
  <c r="C290" i="1"/>
  <c r="D290" i="1"/>
  <c r="C289" i="1"/>
  <c r="D289" i="1"/>
  <c r="C288" i="1"/>
  <c r="D288" i="1"/>
  <c r="C287" i="1"/>
  <c r="D287" i="1"/>
  <c r="C286" i="1"/>
  <c r="D286" i="1"/>
  <c r="C285" i="1"/>
  <c r="D285" i="1"/>
  <c r="C284" i="1"/>
  <c r="D284" i="1"/>
  <c r="C283" i="1"/>
  <c r="D283" i="1"/>
  <c r="C282" i="1"/>
  <c r="D282" i="1"/>
  <c r="C281" i="1"/>
  <c r="D281" i="1"/>
  <c r="C280" i="1"/>
  <c r="D280" i="1"/>
  <c r="C279" i="1"/>
  <c r="D279" i="1"/>
  <c r="C278" i="1"/>
  <c r="D278" i="1"/>
  <c r="C277" i="1"/>
  <c r="D277" i="1"/>
  <c r="C276" i="1"/>
  <c r="D276" i="1"/>
  <c r="C275" i="1"/>
  <c r="D275" i="1"/>
  <c r="C274" i="1"/>
  <c r="D274" i="1"/>
  <c r="C273" i="1"/>
  <c r="D273" i="1"/>
  <c r="C272" i="1"/>
  <c r="D272" i="1"/>
  <c r="C271" i="1"/>
  <c r="D271" i="1"/>
  <c r="C270" i="1"/>
  <c r="D270" i="1"/>
  <c r="C756" i="1"/>
  <c r="D756" i="1"/>
  <c r="C268" i="1"/>
  <c r="D268" i="1"/>
  <c r="C1063" i="1"/>
  <c r="D1063" i="1"/>
  <c r="C266" i="1"/>
  <c r="D266" i="1"/>
  <c r="C265" i="1"/>
  <c r="D265" i="1"/>
  <c r="C264" i="1"/>
  <c r="D264" i="1"/>
  <c r="C263" i="1"/>
  <c r="D263" i="1"/>
  <c r="C262" i="1"/>
  <c r="D262" i="1"/>
  <c r="C687" i="1"/>
  <c r="D687" i="1"/>
  <c r="C686" i="1"/>
  <c r="D686" i="1"/>
  <c r="C563" i="1"/>
  <c r="D563" i="1"/>
  <c r="C562" i="1"/>
  <c r="D562" i="1"/>
  <c r="C549" i="1"/>
  <c r="D549" i="1"/>
  <c r="C548" i="1"/>
  <c r="D548" i="1"/>
  <c r="C547" i="1"/>
  <c r="D547" i="1"/>
  <c r="C546" i="1"/>
  <c r="D546" i="1"/>
  <c r="C513" i="1"/>
  <c r="D513" i="1"/>
  <c r="C506" i="1"/>
  <c r="D506" i="1"/>
  <c r="C930" i="1"/>
  <c r="D930" i="1"/>
  <c r="C250" i="1"/>
  <c r="D250" i="1"/>
  <c r="C249" i="1"/>
  <c r="D249" i="1"/>
  <c r="C248" i="1"/>
  <c r="D248" i="1"/>
  <c r="C247" i="1"/>
  <c r="D247" i="1"/>
  <c r="C246" i="1"/>
  <c r="D246" i="1"/>
  <c r="C245" i="1"/>
  <c r="D245" i="1"/>
  <c r="C244" i="1"/>
  <c r="D244" i="1"/>
  <c r="C243" i="1"/>
  <c r="D243" i="1"/>
  <c r="C242" i="1"/>
  <c r="D242" i="1"/>
  <c r="C241" i="1"/>
  <c r="D241" i="1"/>
  <c r="C240" i="1"/>
  <c r="D240" i="1"/>
  <c r="C239" i="1"/>
  <c r="D239" i="1"/>
  <c r="C145" i="1"/>
  <c r="D145" i="1"/>
  <c r="C144" i="1"/>
  <c r="D144" i="1"/>
  <c r="C260" i="1"/>
  <c r="D260" i="1"/>
  <c r="C259" i="1"/>
  <c r="D259" i="1"/>
  <c r="C252" i="1"/>
  <c r="D252" i="1"/>
  <c r="C142" i="1"/>
  <c r="D142" i="1"/>
  <c r="C232" i="1"/>
  <c r="D232" i="1"/>
  <c r="C231" i="1"/>
  <c r="D231" i="1"/>
  <c r="C230" i="1"/>
  <c r="D230" i="1"/>
  <c r="C229" i="1"/>
  <c r="D229" i="1"/>
  <c r="C228" i="1"/>
  <c r="D228" i="1"/>
  <c r="C227" i="1"/>
  <c r="D227" i="1"/>
  <c r="C226" i="1"/>
  <c r="D226" i="1"/>
  <c r="C225" i="1"/>
  <c r="D225" i="1"/>
  <c r="C224" i="1"/>
  <c r="D224" i="1"/>
  <c r="C223" i="1"/>
  <c r="D223" i="1"/>
  <c r="C222" i="1"/>
  <c r="D222" i="1"/>
  <c r="C221" i="1"/>
  <c r="D221" i="1"/>
  <c r="C220" i="1"/>
  <c r="D220" i="1"/>
  <c r="C219" i="1"/>
  <c r="D219" i="1"/>
  <c r="C218" i="1"/>
  <c r="D218" i="1"/>
  <c r="C217" i="1"/>
  <c r="D217" i="1"/>
  <c r="C216" i="1"/>
  <c r="D216" i="1"/>
  <c r="C215" i="1"/>
  <c r="D215" i="1"/>
  <c r="C214" i="1"/>
  <c r="D214" i="1"/>
  <c r="C213" i="1"/>
  <c r="D213" i="1"/>
  <c r="C212" i="1"/>
  <c r="D212" i="1"/>
  <c r="C211" i="1"/>
  <c r="D211" i="1"/>
  <c r="C210" i="1"/>
  <c r="D210" i="1"/>
  <c r="C209" i="1"/>
  <c r="D209" i="1"/>
  <c r="C208" i="1"/>
  <c r="D208" i="1"/>
  <c r="C207" i="1"/>
  <c r="D207" i="1"/>
  <c r="C206" i="1"/>
  <c r="D206" i="1"/>
  <c r="C205" i="1"/>
  <c r="D205" i="1"/>
  <c r="C204" i="1"/>
  <c r="D204" i="1"/>
  <c r="C203" i="1"/>
  <c r="D203" i="1"/>
  <c r="C202" i="1"/>
  <c r="D202" i="1"/>
  <c r="C201" i="1"/>
  <c r="D201" i="1"/>
  <c r="C200" i="1"/>
  <c r="D200" i="1"/>
  <c r="C199" i="1"/>
  <c r="D199" i="1"/>
  <c r="C198" i="1"/>
  <c r="D198" i="1"/>
  <c r="C197" i="1"/>
  <c r="D197" i="1"/>
  <c r="C196" i="1"/>
  <c r="D196" i="1"/>
  <c r="C195" i="1"/>
  <c r="D195" i="1"/>
  <c r="C194" i="1"/>
  <c r="D194" i="1"/>
  <c r="C193" i="1"/>
  <c r="D193" i="1"/>
  <c r="C192" i="1"/>
  <c r="D192" i="1"/>
  <c r="C191" i="1"/>
  <c r="D191" i="1"/>
  <c r="C190" i="1"/>
  <c r="D190" i="1"/>
  <c r="C189" i="1"/>
  <c r="D189" i="1"/>
  <c r="C143" i="1"/>
  <c r="D143" i="1"/>
  <c r="C425" i="1"/>
  <c r="D425" i="1"/>
  <c r="C99" i="1"/>
  <c r="D99" i="1"/>
  <c r="C185" i="1"/>
  <c r="D185" i="1"/>
  <c r="C184" i="1"/>
  <c r="D184" i="1"/>
  <c r="C183" i="1"/>
  <c r="D183" i="1"/>
  <c r="C182" i="1"/>
  <c r="D182" i="1"/>
  <c r="C181" i="1"/>
  <c r="D181" i="1"/>
  <c r="C180" i="1"/>
  <c r="D180" i="1"/>
  <c r="C179" i="1"/>
  <c r="D179" i="1"/>
  <c r="C178" i="1"/>
  <c r="D178" i="1"/>
  <c r="C476" i="1"/>
  <c r="D476" i="1"/>
  <c r="C176" i="1"/>
  <c r="D176" i="1"/>
  <c r="C175" i="1"/>
  <c r="D175" i="1"/>
  <c r="C174" i="1"/>
  <c r="D174" i="1"/>
  <c r="C173" i="1"/>
  <c r="D173" i="1"/>
  <c r="C172" i="1"/>
  <c r="D172" i="1"/>
  <c r="C171" i="1"/>
  <c r="D171" i="1"/>
  <c r="C170" i="1"/>
  <c r="D170" i="1"/>
  <c r="C169" i="1"/>
  <c r="D169" i="1"/>
  <c r="C168" i="1"/>
  <c r="D168" i="1"/>
  <c r="C167" i="1"/>
  <c r="D167" i="1"/>
  <c r="C166" i="1"/>
  <c r="D166" i="1"/>
  <c r="C165" i="1"/>
  <c r="D165" i="1"/>
  <c r="C164" i="1"/>
  <c r="D164" i="1"/>
  <c r="C163" i="1"/>
  <c r="D163" i="1"/>
  <c r="C162" i="1"/>
  <c r="D162" i="1"/>
  <c r="C161" i="1"/>
  <c r="D161" i="1"/>
  <c r="C160" i="1"/>
  <c r="D160" i="1"/>
  <c r="C159" i="1"/>
  <c r="D159" i="1"/>
  <c r="C158" i="1"/>
  <c r="D158" i="1"/>
  <c r="C157" i="1"/>
  <c r="D157" i="1"/>
  <c r="C156" i="1"/>
  <c r="D156" i="1"/>
  <c r="C155" i="1"/>
  <c r="D155" i="1"/>
  <c r="C154" i="1"/>
  <c r="D154" i="1"/>
  <c r="C153" i="1"/>
  <c r="D153" i="1"/>
  <c r="C152" i="1"/>
  <c r="D152" i="1"/>
  <c r="C151" i="1"/>
  <c r="D151" i="1"/>
  <c r="C150" i="1"/>
  <c r="D150" i="1"/>
  <c r="C149" i="1"/>
  <c r="D149" i="1"/>
  <c r="C148" i="1"/>
  <c r="D148" i="1"/>
  <c r="C147" i="1"/>
  <c r="D147" i="1"/>
  <c r="C146" i="1"/>
  <c r="D146" i="1"/>
  <c r="C470" i="1"/>
  <c r="D470" i="1"/>
  <c r="C469" i="1"/>
  <c r="D469" i="1"/>
  <c r="C471" i="1"/>
  <c r="D471" i="1"/>
  <c r="C468" i="1"/>
  <c r="D468" i="1"/>
  <c r="C141" i="1"/>
  <c r="D141" i="1"/>
  <c r="C140" i="1"/>
  <c r="D140" i="1"/>
  <c r="C139" i="1"/>
  <c r="D139" i="1"/>
  <c r="C138" i="1"/>
  <c r="D138" i="1"/>
  <c r="C137" i="1"/>
  <c r="D137" i="1"/>
  <c r="C136" i="1"/>
  <c r="D136" i="1"/>
  <c r="C135" i="1"/>
  <c r="D135" i="1"/>
  <c r="C134" i="1"/>
  <c r="D134" i="1"/>
  <c r="C133" i="1"/>
  <c r="D133" i="1"/>
  <c r="C132" i="1"/>
  <c r="D132" i="1"/>
  <c r="C131" i="1"/>
  <c r="D131" i="1"/>
  <c r="C130" i="1"/>
  <c r="D130" i="1"/>
  <c r="C129" i="1"/>
  <c r="D129" i="1"/>
  <c r="C128" i="1"/>
  <c r="D128" i="1"/>
  <c r="C127" i="1"/>
  <c r="D127" i="1"/>
  <c r="C126" i="1"/>
  <c r="D126" i="1"/>
  <c r="C125" i="1"/>
  <c r="D125" i="1"/>
  <c r="C124" i="1"/>
  <c r="D124" i="1"/>
  <c r="C123" i="1"/>
  <c r="D123" i="1"/>
  <c r="C122" i="1"/>
  <c r="D122" i="1"/>
  <c r="C121" i="1"/>
  <c r="D121" i="1"/>
  <c r="C120" i="1"/>
  <c r="D120" i="1"/>
  <c r="C119" i="1"/>
  <c r="D119" i="1"/>
  <c r="C118" i="1"/>
  <c r="D118" i="1"/>
  <c r="C117" i="1"/>
  <c r="D117" i="1"/>
  <c r="C116" i="1"/>
  <c r="D116" i="1"/>
  <c r="C115" i="1"/>
  <c r="D115" i="1"/>
  <c r="C114" i="1"/>
  <c r="D114" i="1"/>
  <c r="C113" i="1"/>
  <c r="D113" i="1"/>
  <c r="C112" i="1"/>
  <c r="D112" i="1"/>
  <c r="C111" i="1"/>
  <c r="D111" i="1"/>
  <c r="C110" i="1"/>
  <c r="D110" i="1"/>
  <c r="C109" i="1"/>
  <c r="D109" i="1"/>
  <c r="C108" i="1"/>
  <c r="D108" i="1"/>
  <c r="C107" i="1"/>
  <c r="D107" i="1"/>
  <c r="C106" i="1"/>
  <c r="D106" i="1"/>
  <c r="C105" i="1"/>
  <c r="D105" i="1"/>
  <c r="C104" i="1"/>
  <c r="D104" i="1"/>
  <c r="C103" i="1"/>
  <c r="D103" i="1"/>
  <c r="C102" i="1"/>
  <c r="D102" i="1"/>
  <c r="C101" i="1"/>
  <c r="D101" i="1"/>
  <c r="C100" i="1"/>
  <c r="D100" i="1"/>
  <c r="C514" i="1"/>
  <c r="D514" i="1"/>
  <c r="C98" i="1"/>
  <c r="D98" i="1"/>
  <c r="C97" i="1"/>
  <c r="D97" i="1"/>
  <c r="C96" i="1"/>
  <c r="D96" i="1"/>
  <c r="C95" i="1"/>
  <c r="D95" i="1"/>
  <c r="C94" i="1"/>
  <c r="D94" i="1"/>
  <c r="C93" i="1"/>
  <c r="D93" i="1"/>
  <c r="C92" i="1"/>
  <c r="D92" i="1"/>
  <c r="C91" i="1"/>
  <c r="D91" i="1"/>
  <c r="C90" i="1"/>
  <c r="D90" i="1"/>
  <c r="C89" i="1"/>
  <c r="D89" i="1"/>
  <c r="C88" i="1"/>
  <c r="D88" i="1"/>
  <c r="C87" i="1"/>
  <c r="D87" i="1"/>
  <c r="C86" i="1"/>
  <c r="D86" i="1"/>
  <c r="C85" i="1"/>
  <c r="D85" i="1"/>
  <c r="C84" i="1"/>
  <c r="D84" i="1"/>
  <c r="C83" i="1"/>
  <c r="D83" i="1"/>
  <c r="C82" i="1"/>
  <c r="D82" i="1"/>
  <c r="C81" i="1"/>
  <c r="D81" i="1"/>
  <c r="C80" i="1"/>
  <c r="D80" i="1"/>
  <c r="C79" i="1"/>
  <c r="D79" i="1"/>
  <c r="C78" i="1"/>
  <c r="D78" i="1"/>
  <c r="C77" i="1"/>
  <c r="D77" i="1"/>
  <c r="C76" i="1"/>
  <c r="D76" i="1"/>
  <c r="C75" i="1"/>
  <c r="D75" i="1"/>
  <c r="C74" i="1"/>
  <c r="D74" i="1"/>
  <c r="C73" i="1"/>
  <c r="D73" i="1"/>
  <c r="C72" i="1"/>
  <c r="D72" i="1"/>
  <c r="C71" i="1"/>
  <c r="D71" i="1"/>
  <c r="C70" i="1"/>
  <c r="D70" i="1"/>
  <c r="C69" i="1"/>
  <c r="D69" i="1"/>
  <c r="C68" i="1"/>
  <c r="D68" i="1"/>
  <c r="C67" i="1"/>
  <c r="D67" i="1"/>
  <c r="C66" i="1"/>
  <c r="D66" i="1"/>
  <c r="C65" i="1"/>
  <c r="D65" i="1"/>
  <c r="C64" i="1"/>
  <c r="D64" i="1"/>
  <c r="C63" i="1"/>
  <c r="D63" i="1"/>
  <c r="C62" i="1"/>
  <c r="D62" i="1"/>
  <c r="C61" i="1"/>
  <c r="D61" i="1"/>
  <c r="C60" i="1"/>
  <c r="D60" i="1"/>
  <c r="C59" i="1"/>
  <c r="D59" i="1"/>
  <c r="C58" i="1"/>
  <c r="D58" i="1"/>
  <c r="C57" i="1"/>
  <c r="D57" i="1"/>
  <c r="C56" i="1"/>
  <c r="D56" i="1"/>
  <c r="C55" i="1"/>
  <c r="D55" i="1"/>
  <c r="C54" i="1"/>
  <c r="D54" i="1"/>
  <c r="C53" i="1"/>
  <c r="D53" i="1"/>
  <c r="C52" i="1"/>
  <c r="D52" i="1"/>
  <c r="C51" i="1"/>
  <c r="D51" i="1"/>
  <c r="C50" i="1"/>
  <c r="D50" i="1"/>
  <c r="C49" i="1"/>
  <c r="D49" i="1"/>
  <c r="C48" i="1"/>
  <c r="D48" i="1"/>
  <c r="C47" i="1"/>
  <c r="D47" i="1"/>
  <c r="C46" i="1"/>
  <c r="D46" i="1"/>
  <c r="C45" i="1"/>
  <c r="D45" i="1"/>
  <c r="C44" i="1"/>
  <c r="D44" i="1"/>
  <c r="C43" i="1"/>
  <c r="D43" i="1"/>
  <c r="C42" i="1"/>
  <c r="D42" i="1"/>
  <c r="C41" i="1"/>
  <c r="D41" i="1"/>
  <c r="C40" i="1"/>
  <c r="D40" i="1"/>
  <c r="C39" i="1"/>
  <c r="D39" i="1"/>
  <c r="C38" i="1"/>
  <c r="D38" i="1"/>
  <c r="C37" i="1"/>
  <c r="D37" i="1"/>
  <c r="C36" i="1"/>
  <c r="D36" i="1"/>
  <c r="C35" i="1"/>
  <c r="D35" i="1"/>
  <c r="C34" i="1"/>
  <c r="D34" i="1"/>
  <c r="C33" i="1"/>
  <c r="D33" i="1"/>
  <c r="C32" i="1"/>
  <c r="D32" i="1"/>
  <c r="C31" i="1"/>
  <c r="D31" i="1"/>
  <c r="C30" i="1"/>
  <c r="D30" i="1"/>
  <c r="C29" i="1"/>
  <c r="D29" i="1"/>
  <c r="C28" i="1"/>
  <c r="D28" i="1"/>
  <c r="C27" i="1"/>
  <c r="D27" i="1"/>
  <c r="C26" i="1"/>
  <c r="D26" i="1"/>
  <c r="C25" i="1"/>
  <c r="D25" i="1"/>
  <c r="C24" i="1"/>
  <c r="D24" i="1"/>
  <c r="C23" i="1"/>
  <c r="D23" i="1"/>
  <c r="C22" i="1"/>
  <c r="D22" i="1"/>
  <c r="C21" i="1"/>
  <c r="D21" i="1"/>
  <c r="C20" i="1"/>
  <c r="D20" i="1"/>
  <c r="C19" i="1"/>
  <c r="D19" i="1"/>
  <c r="C18" i="1"/>
  <c r="D18" i="1"/>
  <c r="C17" i="1"/>
  <c r="D17" i="1"/>
  <c r="C16" i="1"/>
  <c r="D16" i="1"/>
  <c r="C15" i="1"/>
  <c r="D15" i="1"/>
  <c r="C14" i="1"/>
  <c r="D14" i="1"/>
  <c r="C13" i="1"/>
  <c r="D13" i="1"/>
  <c r="C12" i="1"/>
  <c r="D12" i="1"/>
  <c r="D11" i="1"/>
  <c r="C10" i="1"/>
  <c r="D10" i="1"/>
  <c r="C9" i="1"/>
  <c r="D9" i="1"/>
  <c r="C8" i="1"/>
  <c r="D8" i="1"/>
  <c r="C7" i="1"/>
  <c r="D7" i="1"/>
  <c r="C6" i="1"/>
  <c r="D6" i="1"/>
  <c r="C5" i="1"/>
  <c r="D5" i="1"/>
  <c r="C4" i="1"/>
  <c r="D4" i="1"/>
  <c r="C3" i="1"/>
  <c r="D3" i="1"/>
  <c r="C2" i="1"/>
  <c r="D2" i="1"/>
</calcChain>
</file>

<file path=xl/sharedStrings.xml><?xml version="1.0" encoding="utf-8"?>
<sst xmlns="http://schemas.openxmlformats.org/spreadsheetml/2006/main" count="14362" uniqueCount="2470">
  <si>
    <t>Subject</t>
  </si>
  <si>
    <t>Section</t>
  </si>
  <si>
    <t>Min Units</t>
  </si>
  <si>
    <t>Max Units</t>
  </si>
  <si>
    <t>Description</t>
  </si>
  <si>
    <t>College</t>
  </si>
  <si>
    <t>Requisite Group Description</t>
  </si>
  <si>
    <t>Grade Base</t>
  </si>
  <si>
    <t>Start Date</t>
  </si>
  <si>
    <t>End Date</t>
  </si>
  <si>
    <t>Census Date Deadline</t>
  </si>
  <si>
    <t>Last Date to Enrol</t>
  </si>
  <si>
    <t>Mode of Delivery</t>
  </si>
  <si>
    <t>MEDI</t>
  </si>
  <si>
    <t>IMU Clinical Experience Bridging Course</t>
  </si>
  <si>
    <t>ANU Medical School</t>
  </si>
  <si>
    <t>CMBE_CPS</t>
  </si>
  <si>
    <t>GRD</t>
  </si>
  <si>
    <t>P</t>
  </si>
  <si>
    <t>LAWS</t>
  </si>
  <si>
    <t>Jessup Moot</t>
  </si>
  <si>
    <t>Law School</t>
  </si>
  <si>
    <t>COL</t>
  </si>
  <si>
    <t>To enrol in this course you must be studying the Bachelor of Laws (LLB, LLB(H)) and have completed or be completing five 1000 level LAWS courses.
An application process exists for this course.</t>
  </si>
  <si>
    <t>ENGN</t>
  </si>
  <si>
    <t>Special Topics in Engineering I</t>
  </si>
  <si>
    <t>RS Electrl Energy Material Eng</t>
  </si>
  <si>
    <t>CECS</t>
  </si>
  <si>
    <t>Family Law</t>
  </si>
  <si>
    <t>(LLB / JD, 5 x 1### / 61## LAWS) Incompatible with LAWS8417 LEGM8581</t>
  </si>
  <si>
    <t>Human Rights Law in Australia</t>
  </si>
  <si>
    <t>(LLB / JD, 5 x 1### / 61## LAWS, LAWS2202 / LAWS6202) Incompatible with LAWS8420</t>
  </si>
  <si>
    <t>Law Internship</t>
  </si>
  <si>
    <t>LLB, 5 x 1###, Incompatible with ANIP3003 and ANIP3005
An application process exists for this course, please contact the ANU College of Law.</t>
  </si>
  <si>
    <t>ASTR</t>
  </si>
  <si>
    <t>Astrophysics</t>
  </si>
  <si>
    <t>Astronomy &amp; Astrophysics</t>
  </si>
  <si>
    <t>Incompatible with the ANU Extension astrophysics program.</t>
  </si>
  <si>
    <t>OL</t>
  </si>
  <si>
    <t>EMSC</t>
  </si>
  <si>
    <t>Special Topics</t>
  </si>
  <si>
    <t>Research School of Earth Sci</t>
  </si>
  <si>
    <t>You are not able to enrol in this course if you have completed EMSC8014</t>
  </si>
  <si>
    <t>MATH</t>
  </si>
  <si>
    <t>Special Topics in Mathematics</t>
  </si>
  <si>
    <t>Mathematical Science Institute</t>
  </si>
  <si>
    <t>Incompatible with MATH6209</t>
  </si>
  <si>
    <t>Survey of United States Law</t>
  </si>
  <si>
    <t>(LLB / JD, 5 x 1### / 61## LAWS, LAWS4248)</t>
  </si>
  <si>
    <t>Selected Topics in Australian-United States Comparative Law (Alabama)</t>
  </si>
  <si>
    <t>(LLB / JD,5 x 1### / 61## LAWS, LAWS4247)</t>
  </si>
  <si>
    <t>PHYS</t>
  </si>
  <si>
    <t>Research Topics Physics</t>
  </si>
  <si>
    <t>Physics Education Centre</t>
  </si>
  <si>
    <t>To enrol in this course you must have completed two of PHYS2013 or PHYS2016 or PHYS2017 or PHYS2020 and be be currently studying one 3000 level Physics (PHYS) course.</t>
  </si>
  <si>
    <t>International Organisations (Geneva)</t>
  </si>
  <si>
    <t>(LLB / JD, 5 x 1### / 61## LAWS, LAWS2250 / LAWS6250)  Incompatible with LAWS8458</t>
  </si>
  <si>
    <t>ENVS</t>
  </si>
  <si>
    <t>Vietnam Field School</t>
  </si>
  <si>
    <t>Fenner School</t>
  </si>
  <si>
    <t>You are not able to enrol in this course if you have completed ENVS6017.
To enrol in this course you must have completed 24 units towards a degree.</t>
  </si>
  <si>
    <t>SCNC</t>
  </si>
  <si>
    <t>Advanced Studies Course</t>
  </si>
  <si>
    <t>College of Science</t>
  </si>
  <si>
    <t>To enrol in this course you must be studying the program 4660 or 4661</t>
  </si>
  <si>
    <t>To enrol in this course you must be studying the program 4660 or 4661 and:
    You must have successfully completed SCNC2101 at least once and 72 units towards a degree OR</t>
  </si>
  <si>
    <t>ARTS</t>
  </si>
  <si>
    <t>Advanced Studies 3</t>
  </si>
  <si>
    <t>College Arts &amp; Social Sciences</t>
  </si>
  <si>
    <t>CASS</t>
  </si>
  <si>
    <t>To enrol in this course you must be studying a Bachelor of Philosophy (Honours) (APHAR) or Bachelor of Philosophy (Honours)/Bachelor of Arts (Honours) (APNAR). Alternatively you may gain permission of the Course Convener to enrol in this course.</t>
  </si>
  <si>
    <t>Advanced Studies 4</t>
  </si>
  <si>
    <t>Advanced Studies 5</t>
  </si>
  <si>
    <t>Advanced Studies 6</t>
  </si>
  <si>
    <t>PSYC</t>
  </si>
  <si>
    <t>Special Topics in Psychology</t>
  </si>
  <si>
    <t>Research School of Psychology</t>
  </si>
  <si>
    <t>Fire in the Environment</t>
  </si>
  <si>
    <t>To enrol in this course you must have completed 72 units towards a degree at ANU. You are not able to enrol in this course if you have completed ENVS6308.</t>
  </si>
  <si>
    <t>Special Topic</t>
  </si>
  <si>
    <t>International Environmental Policy</t>
  </si>
  <si>
    <t>To enrol in this course you must have completed 84 units towards a degree. You are not able to enrol in this course if you have completed ENVS3038 or ENVS6033.</t>
  </si>
  <si>
    <t>CHEM</t>
  </si>
  <si>
    <t>Research Project in Chemistry</t>
  </si>
  <si>
    <t>Research School of Chemistry</t>
  </si>
  <si>
    <t>To enrol in this course you must have completed 12 units of 3000 level chemistry (CHEM) courses.</t>
  </si>
  <si>
    <t>Water Science</t>
  </si>
  <si>
    <t>24 units of tertiary study which must include 12 units of courses from the Science courses list (from the subject area ASTR, BIOL, CHEM, PSYC, PHYS, EMSC, ENVS, MEDN, NEUR, SCOM, MATH, POPH). Inc ENVS2008 or ENVS6022.</t>
  </si>
  <si>
    <t>Federal Judicial System</t>
  </si>
  <si>
    <t>(LLB / JD, 5 x 1### / 61## LAWS, LAWS2202 / LAWS6202)</t>
  </si>
  <si>
    <t>SCOM</t>
  </si>
  <si>
    <t>Science Communication Research Project</t>
  </si>
  <si>
    <t>Centre Public Aware of Science</t>
  </si>
  <si>
    <t>Structural Elucidation in Chemistry</t>
  </si>
  <si>
    <t>To enrol in this course you must have completed CHEM1101 and CHEM1201</t>
  </si>
  <si>
    <t>Science Research Project</t>
  </si>
  <si>
    <t>JPNS</t>
  </si>
  <si>
    <t>Learning Language Locally: Japan</t>
  </si>
  <si>
    <t>Sch of Culture Hist &amp; Lang</t>
  </si>
  <si>
    <t>CAP</t>
  </si>
  <si>
    <t>Incompatible with JPNS6525</t>
  </si>
  <si>
    <t>BIOL</t>
  </si>
  <si>
    <t>Biology Research Project</t>
  </si>
  <si>
    <t>Biology Teaching and Learning</t>
  </si>
  <si>
    <t>Advanced Microscopy in Biosciences</t>
  </si>
  <si>
    <t>To enrol in this course you must have completed  72 units toward a degree including BIOL1004.</t>
  </si>
  <si>
    <t>ASIA</t>
  </si>
  <si>
    <t>Advanced Studies in Asia and the Pacific 2</t>
  </si>
  <si>
    <t>College Asia &amp; Pacific</t>
  </si>
  <si>
    <t>Advanced Studies in Asia and the Pacific 1</t>
  </si>
  <si>
    <t>Advanced Studies in Asia and the Pacific 3</t>
  </si>
  <si>
    <t>Psychology Undergraduate Research Experience</t>
  </si>
  <si>
    <t>ARCH</t>
  </si>
  <si>
    <t>International Archaeological Field School</t>
  </si>
  <si>
    <t>School Archaeology &amp; Anthropol</t>
  </si>
  <si>
    <t>You are not able to enrol in this course if you have previously completed ARCH3004A.</t>
  </si>
  <si>
    <t>Science Communication Internship</t>
  </si>
  <si>
    <t>You are not able to enrol in this course if you have completed SCOM6004</t>
  </si>
  <si>
    <t>PNP</t>
  </si>
  <si>
    <t>COMP</t>
  </si>
  <si>
    <t>Special Topics in Computer Science</t>
  </si>
  <si>
    <t>Rsch School of Computer Sci</t>
  </si>
  <si>
    <t>INDN</t>
  </si>
  <si>
    <t>Learning Language Locally: Indonesia</t>
  </si>
  <si>
    <t>Incompatible with INDN6525</t>
  </si>
  <si>
    <t>Indonesian 1</t>
  </si>
  <si>
    <t>Indonesian 2</t>
  </si>
  <si>
    <t>Indonesian 4</t>
  </si>
  <si>
    <t>Indonesian 5</t>
  </si>
  <si>
    <t>Indonesian 3</t>
  </si>
  <si>
    <t>Indonesian 6</t>
  </si>
  <si>
    <t>Law and Armed Conflict</t>
  </si>
  <si>
    <t>(LLB/JD, 5x1###/61##LAWS, LAWS2250 / LAWS6250)</t>
  </si>
  <si>
    <t>Study Tour: Cultural Landscapes and Environmental Change</t>
  </si>
  <si>
    <t>To enrol in this course you must have successfully completed at least 24 units of university courses. This course is incompatible with  ARCH6022.</t>
  </si>
  <si>
    <t>Global Experiences in Science</t>
  </si>
  <si>
    <t>CRIM</t>
  </si>
  <si>
    <t>Corruption in our world</t>
  </si>
  <si>
    <t>Centre Social Research Methods</t>
  </si>
  <si>
    <t>To enrol in this course you must have completed 12 units of 1000 level ANU courses, or with permission of the convenor. You are not able to enrol in this course if you have previously completed CRIM6009, SOCY2063, SOCY6063.</t>
  </si>
  <si>
    <t>Myanmar Law Clinic</t>
  </si>
  <si>
    <t>Engineering for a Humanitarian Context</t>
  </si>
  <si>
    <t>- EWB Humanitarian Design Summit;
- (96 credit units) of  engineering studies, or equivalent such as science, development studies or design, with approval of the course convenor
 - have completed a design focused course such as ENGN1211</t>
  </si>
  <si>
    <t>INDG</t>
  </si>
  <si>
    <t>Indigenous Studies Supervised Research Project</t>
  </si>
  <si>
    <t>CAEPR</t>
  </si>
  <si>
    <t>Enrolment in this course requires permission from the course convenor.</t>
  </si>
  <si>
    <t>Taiwanese Society and Politics</t>
  </si>
  <si>
    <t>Special Topics in Science Communication</t>
  </si>
  <si>
    <t>Japanese Law and Society</t>
  </si>
  <si>
    <t>Bachelor of Laws (LLB, LLB(H)) and have completed or be completing five 1000 level LAWS courses; or
Juris Doctor (7330XJD, 7330HJD or MJD) and have completed or be completing five 1000 or 6100 level LAWS courses.
Inc LAWS4171/LAWS8171</t>
  </si>
  <si>
    <t>Kyoto Seminar: Japanese Law and Society</t>
  </si>
  <si>
    <t>LLB / JD, 5 x 1### / 61## Inc LAWS8171 LAWS4227</t>
  </si>
  <si>
    <t>ANTH</t>
  </si>
  <si>
    <t>Culture and Development</t>
  </si>
  <si>
    <t>To enrol in this course you must have completed 12 units of 1000 level courses. You are not able to enrol in this course if you have previously completed ANTH6009. Alternatively you may gain permission of the Course Convener to enrol in this course.</t>
  </si>
  <si>
    <t>Culture, Social Justice and Aboriginal Society Today</t>
  </si>
  <si>
    <t>To enrol in this course you must have completed 12 units of 1000 level courses. You are not able to enrol in this course if you have previously completed ANTH6017. Alternatively you may gain permission of the Course Convener to enrol in this course.</t>
  </si>
  <si>
    <t>ECON</t>
  </si>
  <si>
    <t>Development Poverty and Famine</t>
  </si>
  <si>
    <t>Research School of Economics</t>
  </si>
  <si>
    <t>CBE</t>
  </si>
  <si>
    <t>To enrol in this course you must have completed ECON1101 Microeconomics 1, and ECON1102 Macroeconomics 1 or ECON1100 Economics 1 (H). Inc  ECHI 2013 Development, Poverty and Famine ( H) or ECON4409.</t>
  </si>
  <si>
    <t>Money and Banking</t>
  </si>
  <si>
    <t>To enrol in this course you must have successfully completed 24 units of any courses.</t>
  </si>
  <si>
    <t>EMET</t>
  </si>
  <si>
    <t>Applied Micro-econometrics</t>
  </si>
  <si>
    <t>To enrol in this course you must have completed EMET2007. Incompatible with EMET8001.</t>
  </si>
  <si>
    <t>HIST</t>
  </si>
  <si>
    <t>Aboriginal and Torres Strait Islander History</t>
  </si>
  <si>
    <t>School of History</t>
  </si>
  <si>
    <t>To enrol in this course you must have completed 36 units of ANU courses towards a degree, or with the permission of the convenor.You are not able to enrol in this course if you have previously completed  HIST6022.</t>
  </si>
  <si>
    <t>LING</t>
  </si>
  <si>
    <t>Introduction to the Study of Language</t>
  </si>
  <si>
    <t>School of Lit, Lang and Ling</t>
  </si>
  <si>
    <t>You are not able to enrol in this course if you have previously completed LING2001 or LING6001. Alternatively you may gain permission of the Course Convener to enrol in this course.</t>
  </si>
  <si>
    <t>Semantics</t>
  </si>
  <si>
    <t>To enrol in this course you must have successfully completed LING1001 or LING2001 or LING1021 or LING2021. You are not able to enrol in this course if you have previously completed LING6008.</t>
  </si>
  <si>
    <t>Foundations of Physics</t>
  </si>
  <si>
    <t>You are not able to enrol in this course if you have successfully completed or are currently undertaking either PHYS1101 or  PHYS1201.</t>
  </si>
  <si>
    <t>Developmental Psychology</t>
  </si>
  <si>
    <t>To enrol in this course you must have successfully completed PSYC1003 and PSYC1004. These requisite courses will only be waived for students who can provide documentation that shows they have completed an equivalent course at another institution.</t>
  </si>
  <si>
    <t>The Social Psychology of Group Processes and Social Change</t>
  </si>
  <si>
    <t>To enrol in this course you must have successfully completed PSYC2001.</t>
  </si>
  <si>
    <t>Neuropsychology and Cognitive Neuroscience</t>
  </si>
  <si>
    <t>To enrol in this course you must have successfully completed PSYC2007 or PSYC2008 or MEDN2001 or NEUR3101.</t>
  </si>
  <si>
    <t>STAT</t>
  </si>
  <si>
    <t>Statistical Techniques</t>
  </si>
  <si>
    <t>RS Finance, Act Studies, Stats</t>
  </si>
  <si>
    <t>Incompatible with STAT1008.</t>
  </si>
  <si>
    <t>Introductory Mathematical Statistics</t>
  </si>
  <si>
    <t>To enrol in this course you must have have completed STAT1003 or STAT1008 or be enrolled in the Bachelor of Applied Data Analytics; and have completed MATH1113 or MATH1115 or have</t>
  </si>
  <si>
    <t>Stochastic Modelling</t>
  </si>
  <si>
    <t>To enrol in this course you must have completed STAT2005.</t>
  </si>
  <si>
    <t>Probability Theory with Applications</t>
  </si>
  <si>
    <t>To enrol in this course you must have successfully completed STAT2001 or MATH2320 or MATH3116 or STAT2005. Incompatible with MATH6109.</t>
  </si>
  <si>
    <t>Quantitative Methods in Psychology</t>
  </si>
  <si>
    <t>Prerequisites: PSYC1003 and PSYC1004 or with permission from the course convener for students who have an appropriate methodological background.</t>
  </si>
  <si>
    <t>PHIL</t>
  </si>
  <si>
    <t>Philosophy of Science</t>
  </si>
  <si>
    <t>School of Philosophy</t>
  </si>
  <si>
    <t>To enrol in this course you must have completed 24 units of courses towards an ANU degree.</t>
  </si>
  <si>
    <t>Philosophy of the Cosmos</t>
  </si>
  <si>
    <t>You are not able to enrol in this course if you have previously completed MATH1042.</t>
  </si>
  <si>
    <t>Public Sector Economics (P)</t>
  </si>
  <si>
    <t>To enrol in this course you must have completed or concurrent enrolment in ECON2101/2111 Microeconomics 2 (P or H).</t>
  </si>
  <si>
    <t>Structure of English</t>
  </si>
  <si>
    <t>You are not able to enrol in this course if you have previously completed LENG1020 or LING1020 or LENG2020 or LING6020. Alternatively you may gain permission of the Course Convener to enrol in this course.</t>
  </si>
  <si>
    <t>Logic</t>
  </si>
  <si>
    <t>To enrol in this course you must have completed 12 Units of Philosophy (PHIL) Courses, or with permission of the convenor. You are not able to enrol in this course if you have previously completed COMP2620.</t>
  </si>
  <si>
    <t>Industrial Organisation(P)</t>
  </si>
  <si>
    <t>To enrol in this course you must have completed either Econ2101 / Econ2111 Microeconomics 2 or Econ2014 / Econ6014 Managerial Economics.</t>
  </si>
  <si>
    <t>Optimisation for Economics and Financial Economics</t>
  </si>
  <si>
    <t>To enrol in this course you must have completed ECON1101 and either ECON2015, or EMET1001, or MATH1013, or MATH1113, or MATH1115. Incompatible with ECON8013.</t>
  </si>
  <si>
    <t>CLAS</t>
  </si>
  <si>
    <t>Traditional Grammar</t>
  </si>
  <si>
    <t>Language in Asia and the Pacific</t>
  </si>
  <si>
    <t>To enrol in this course you must have successfully completed at least 24 units of university courses. This course is incompatible with ASIA2103 and ASIA8051.</t>
  </si>
  <si>
    <t>Biology 1: Evolution, Ecology and Genetics</t>
  </si>
  <si>
    <t>Cross Cultural Communication</t>
  </si>
  <si>
    <t>You are not able to enrol in this course if you have previously completed LING6021. Alternatively you may gain permission of the Course Convener to enrol in this course.</t>
  </si>
  <si>
    <t>Fundamental Ideas in Philosophy: An Introduction</t>
  </si>
  <si>
    <t>ARTH</t>
  </si>
  <si>
    <t>Art and Its Context: Materials, Techniques, Display</t>
  </si>
  <si>
    <t>School of Art and Design</t>
  </si>
  <si>
    <t>To enrol in this course you must have completed 36 units of courses towards an ANU degree, or with the permission of the convenor. You are not able to enrol in this course if you have previously completed ARTH6044.</t>
  </si>
  <si>
    <t>Human Ecology</t>
  </si>
  <si>
    <t>To enrol in this course you must have completed 12 units of 1000 level courses. You are not able to enrol in this course if you have completed ENVS6020.</t>
  </si>
  <si>
    <t>GERM</t>
  </si>
  <si>
    <t>German Studies: Continuing German 1</t>
  </si>
  <si>
    <t>To enrol in this course you must have successfully completed GERM1022. Alternatively you may gain permission of the Course Convener to enrol in this course. You are not able to enrol in this course if you have previously completed GERM6503.</t>
  </si>
  <si>
    <t>German Studies: Intermediate German 1</t>
  </si>
  <si>
    <t>To enrol in this course you must have successfully completed GERM2104 or have equivalent level of language proficiency as demonstrated by placement test. Alternatively you may gain permission of the Course Convener to enrol in this course. Inc GERM6505.</t>
  </si>
  <si>
    <t>Quantum Mechanics</t>
  </si>
  <si>
    <t>To enrol in this course you must have completed PHYS1101 and PHYS1201 and either MATH1013 or MATH1014 or MATH1115 or MATH1116.</t>
  </si>
  <si>
    <t>POLS</t>
  </si>
  <si>
    <t>Bureaucracy and Public Policy</t>
  </si>
  <si>
    <t>School of Politics &amp; Intl Rel</t>
  </si>
  <si>
    <t>To enrol in this course you must have completed either 12 units of 1000 level Political Science (POLS) courses or have completed POLS1002 and SOCY1002, or with permission of the convenor.</t>
  </si>
  <si>
    <t>Development and Change</t>
  </si>
  <si>
    <t>To enrol in this course you must have completed 12 units of 1000 level ANU courses, or with permission of the convenor.</t>
  </si>
  <si>
    <t>Foreign Policy Analysis</t>
  </si>
  <si>
    <t>To enrol in this course you must have completed 12 units of 1000 level Political Science (POLS) courses, or with permission of the convenor.</t>
  </si>
  <si>
    <t>SOCY</t>
  </si>
  <si>
    <t>Excessive Appetites: Sociocultural Perspectives on Addiction and Drug Use</t>
  </si>
  <si>
    <t>School of Sociology</t>
  </si>
  <si>
    <t>To enrol in this course you must have completed 12 units of 1000 level ANU courses, or with permission of the convenor. You are not able to enrol in this course if you have previously completed GEND2036 or SOCY6065.</t>
  </si>
  <si>
    <t>Introduction to Quantitative Research Methods</t>
  </si>
  <si>
    <t>To enrol in this course you must have completed 12 units of 1000 level ANU courses; or permission of the convenor. You are not able to enrol in this course if you have previously completed STAT1008 or STAT1003</t>
  </si>
  <si>
    <t>Classical Social Theory</t>
  </si>
  <si>
    <t>To enrol in this course you must have completed 12 units of 1000 level Sociology (SOCY) courses, which may include CRIM1001; or permission of the convenor.</t>
  </si>
  <si>
    <t>Art of the Modern Print</t>
  </si>
  <si>
    <t>To enrol in this course you must have completed 36 units of courses towards an ANU degree, or with the permission of the convenor. You are not able to enrol in this course if you have previously completed ARTH6052.</t>
  </si>
  <si>
    <t>Earth and Marine Sciences Honours Thesis</t>
  </si>
  <si>
    <t>INFS</t>
  </si>
  <si>
    <t>Information Systems Analysis</t>
  </si>
  <si>
    <t>Research School of Management</t>
  </si>
  <si>
    <t>To enrol in this course you must have completed INFS1001 or COMP1100 or COMP1720.</t>
  </si>
  <si>
    <t>Information Systems Management</t>
  </si>
  <si>
    <t>To enrol in this course you must have completed INFS2024 Information Systems Analysis or COMP2400 Relational Databases. You are not able to enrol in this course if you previously completed INFS8205.</t>
  </si>
  <si>
    <t>Physics I</t>
  </si>
  <si>
    <t>To enrol in this course you must have successfully completed or be currently studying MATH1013 or MATH1115.</t>
  </si>
  <si>
    <t>Politics in Central Asia</t>
  </si>
  <si>
    <t>Centre Arab &amp; Islamic Studies</t>
  </si>
  <si>
    <t>Financial Mathematics</t>
  </si>
  <si>
    <t>To enrol in this course you must have completed STAT1003 or STAT1008.</t>
  </si>
  <si>
    <t>Survival Models</t>
  </si>
  <si>
    <t>To enrol in this course you must have completed STAT2001 or STAT2013.</t>
  </si>
  <si>
    <t>ENGL</t>
  </si>
  <si>
    <t>Shakespeare and Film</t>
  </si>
  <si>
    <t>To enrol in this course you must have completed 12 Units of English (ENGL) or Film (FILM) Courses. Alternatively you may gain permission of the Course Convenor to enrol in this course.</t>
  </si>
  <si>
    <t>Approaches to History</t>
  </si>
  <si>
    <t>To enrol in this course you must have completed 12 units of History (HIST) or Ancient History (ANCH) courses (which may include EURO1004), or with permission of convenor. You are not able to enrol in this course if you have previously completed HIST6110.</t>
  </si>
  <si>
    <t>Special Topics in Linguistics</t>
  </si>
  <si>
    <t>To enrol in this course you must have successfully completed 12 units of 2000-level linguistics courses. Alternatively you may gain permission of the Course Convener to enrol in this course.</t>
  </si>
  <si>
    <t>Qualitative Research Methods</t>
  </si>
  <si>
    <t>Algebra and Calculus Methods</t>
  </si>
  <si>
    <t>You are not able to enrol in this course if you have previously studied MATH1013 or MATH1113 or MATH1115</t>
  </si>
  <si>
    <t>Discrete Mathematical Models</t>
  </si>
  <si>
    <t>Mathematics and Applications 1</t>
  </si>
  <si>
    <t>You are not able to enrol in this course if you have previously completed MATH1113 or MATH1115.</t>
  </si>
  <si>
    <t>Mathematics and Applications 2</t>
  </si>
  <si>
    <t>To enrol in this course you must have completed MATH1013 or MATH1115 or MATH1113.  You are not able to enrol in this course if you have previously completed MATH1116.</t>
  </si>
  <si>
    <t>Thermal and Statistical Physics</t>
  </si>
  <si>
    <t>Asia and the Pacific: Power, diversity and change</t>
  </si>
  <si>
    <t>The Making of Modern Japan: From Samurai to Economic Superpower and Beyond</t>
  </si>
  <si>
    <t>To enrol in this course you must have successfully completed at least 24 units of university courses.  This course is incompatible with ASIA6010.</t>
  </si>
  <si>
    <t>ECHI</t>
  </si>
  <si>
    <t>The Australian Economy: Past and Present</t>
  </si>
  <si>
    <t>You are not able to enrol in this course if you have previously completed ECHI1001 or ECHI1003 or ECHI1004.</t>
  </si>
  <si>
    <t>Microeconomics 2</t>
  </si>
  <si>
    <t>To enrol in this course you must have completed ECON1101 Microeconomics 1</t>
  </si>
  <si>
    <t>Macroeconomics 2(P)</t>
  </si>
  <si>
    <t>To enrol in this course, you must have completed ECON1101 and ECON1102 (or ECON1100). Incompatible with ECON2112 and ECON2016 .</t>
  </si>
  <si>
    <t>Microeconomics 3</t>
  </si>
  <si>
    <t>Econometrics I: Econometric Methods</t>
  </si>
  <si>
    <t>To enrol in this course you must have completed or be currently enrolled in ECON1101 and completed EMET1001, and completed either STAT1008 or STAT2001. Incompatible with EMET6007.</t>
  </si>
  <si>
    <t>Fibre Optics Communications Systems</t>
  </si>
  <si>
    <t>To enrol in this course you must have successfully completed PHYS2017. Incompatible with ENGN6513.</t>
  </si>
  <si>
    <t>Special Topics in Engineering 2</t>
  </si>
  <si>
    <t>PERS</t>
  </si>
  <si>
    <t>Introductory Persian A</t>
  </si>
  <si>
    <t>Inc PERS1002, PERS2003, PERS2004, PERS3005, PERS3006, PERS3007, PERS6001, PERS6002, PERS6003, PERS6004, PERS6005, PERS6006, or PERS6007.</t>
  </si>
  <si>
    <t>Regression Modelling</t>
  </si>
  <si>
    <t>To enrol in this course you must have completed STAT1003 or STAT1008. Or be enrolled in the Bachelor of Applied Data Analytics. Incompatible with STAT2014 and STAT6014.</t>
  </si>
  <si>
    <t>Design of Experiments and Surveys</t>
  </si>
  <si>
    <t>To enrol in this course you must have completed STAT2008 or STAT2014 and have completed or be concurrently enrolled in STAT2001 or STAT2013.</t>
  </si>
  <si>
    <t>Statistical Inference</t>
  </si>
  <si>
    <t>To enrol in this course you must have completed STAT2001 or STAT2013, and have completed MATH1113 or MATH1014 or MATH1116.</t>
  </si>
  <si>
    <t>ACST</t>
  </si>
  <si>
    <t>Actuarial Control Cycle 1</t>
  </si>
  <si>
    <t>To enrol in this course you must be studying a Bachelor of Actuarial Studies (Honours) (HACTS) or Bachelor of Social Sciences (Honours in Actuarial Studies and Economics) (ASSAE). Incompatible with ACST8040.</t>
  </si>
  <si>
    <t>ARTV</t>
  </si>
  <si>
    <t>Figure &amp; Life</t>
  </si>
  <si>
    <t>You are not able to enrol in this course if you are enrolled in, or have previously completed, ANUC1123 or ARTV6020 (Figure &amp; Life).</t>
  </si>
  <si>
    <t>Strategic Thinking: An introduction to Game Theory</t>
  </si>
  <si>
    <t>International Economics</t>
  </si>
  <si>
    <t>To enrol in this course, you must have completed ECON2101 (or ECON2111 ) and ECON2102 (or ECON2112 or ECON2016 ).  Incompatible with ECON3013.</t>
  </si>
  <si>
    <t>Engineering Materials</t>
  </si>
  <si>
    <t>To enrol in this course you must have completed ENGN2217. Incompatible with ENGN6601</t>
  </si>
  <si>
    <t>FREN</t>
  </si>
  <si>
    <t>Introductory French I</t>
  </si>
  <si>
    <t>You are not able to enrol in this course if you have previously completed FREN6501</t>
  </si>
  <si>
    <t>Japanese 1: Spoken</t>
  </si>
  <si>
    <t>Incompatible with JPNS6112</t>
  </si>
  <si>
    <t>Japanese 3</t>
  </si>
  <si>
    <t>To enrol in this course you must have previously completed JPNS2003, or have been permitted entry based on the results of the Japanese language placement test.  Incompatible with JPNS6012.</t>
  </si>
  <si>
    <t>Japanese Grammar and Expressions</t>
  </si>
  <si>
    <t>To enrol in this course you must have previously completed JPNS2003 and JPNS2005, or have been permitted entry based on the results of the Japanese language proficiency assessment. Incompatible with JPNS2015, JPNS6024 or any 3000 level JPNS course.</t>
  </si>
  <si>
    <t>Advanced Japanese: Readings in Literature</t>
  </si>
  <si>
    <t>JPNS2015 with a grade of at least 60 (CR) or above, or have completed JPNS3005, JPNS3006 or JPNS3007,  You must not have previously completed, or concurrently enrolled in JPNS3013, JPNS3023, JPNS3024 or JPNS3102. Incompatible with JPNS6508.</t>
  </si>
  <si>
    <t>Debating Japan: Contemporary Intellectual Debates</t>
  </si>
  <si>
    <t>12 units of 3000 level JPNS courses with a grade of at least 70 (D) or above, or have been permitted entry based on the results of the Japanese language placement test, or be a native speaker of Japanese. Incompatible with JPNS6102.</t>
  </si>
  <si>
    <t>OP</t>
  </si>
  <si>
    <t>Advanced Mathematics and Applications 1</t>
  </si>
  <si>
    <t>If you have previously completed MATH1013 or MATH1113 then you can only enrol in MATH1115 with the permission of the course convener.</t>
  </si>
  <si>
    <t>Introduction to Politics</t>
  </si>
  <si>
    <t>Advanced Research Methods</t>
  </si>
  <si>
    <t>To enrol in this course you must have successfully completed PSYC2009</t>
  </si>
  <si>
    <t>Self and Society</t>
  </si>
  <si>
    <t>Culture and Human Diversity: Introducing Anthropology</t>
  </si>
  <si>
    <t>History of International Relations in Northeast Asia</t>
  </si>
  <si>
    <t>To enrol in this course you must have successfully completed at least 24 units of university courses.  You are not able to enrol in this course if you have previously completed ASIA6017.</t>
  </si>
  <si>
    <t>Chemistry 1</t>
  </si>
  <si>
    <t>Programming as Problem Solving</t>
  </si>
  <si>
    <t>Incompatible with COMP1130.</t>
  </si>
  <si>
    <t>Structured Programming</t>
  </si>
  <si>
    <t>To enrol in this course you must have completed COMP1100 or COMP1130 or COMP1730. You are not able to enrol in this course if you have completed COMP1140 or COMP1510 or COMP2140 or COMP6710.</t>
  </si>
  <si>
    <t>Computer Organisation and Program Execution</t>
  </si>
  <si>
    <t>To enrol in this course you must have completed COMP1100 or COMP1130 or COMP1730; AND 6 units of 1000-level MATH courses. Incompatible with COMP6300, ENGN2219 and COMP6719.</t>
  </si>
  <si>
    <t>Discovering Engineering</t>
  </si>
  <si>
    <t>System Dynamics</t>
  </si>
  <si>
    <t>To enrol in this course you must have completed MATH1013 or MATH1014. This course is incompatible with ENGN6331.</t>
  </si>
  <si>
    <t>Continuing French I</t>
  </si>
  <si>
    <t>To enrol in this course you must have completed FREN1004 or have equivalent level of language proficiency as demonstrated by placement test. Alternatively you may gain permission of the Course Convenor to enrol in this course. Incompatible with FREN6503</t>
  </si>
  <si>
    <t>Intermediate French I</t>
  </si>
  <si>
    <t>To enrol in this course you must have completed FREN2025 or have equivalent level of language proficiency as demonstrated by placement test. Alternatively you may gain permission of the Course Convenor to enrol in this course. Incompatible with FREN6505.</t>
  </si>
  <si>
    <t>German Studies: Introduction to German 1</t>
  </si>
  <si>
    <t>You are not able to enrol in this course if you have previously completed GERM6501</t>
  </si>
  <si>
    <t>German Studies: Advanced German 1</t>
  </si>
  <si>
    <t>To enrol in this course you must have successfully completed GERM3106 or have equivalent level of language proficiency as demonstrated by placement test. Incompatible with GERM6507</t>
  </si>
  <si>
    <t>World at War, 1939-1945</t>
  </si>
  <si>
    <t>To enrol in this course you must have completed 36 units of ANU courses towards a degree, or with the permission of the convenor. You are not able to enrol in this course if you have previously completed HIST6136.</t>
  </si>
  <si>
    <t>ITAL</t>
  </si>
  <si>
    <t>Italian Studies - Introductory I</t>
  </si>
  <si>
    <t>Incompatible with ITAL6501</t>
  </si>
  <si>
    <t>Italian Studies Continuing 1</t>
  </si>
  <si>
    <t>To enrol in this course you must have completed ITAL1003 or have equivalent level of language proficiency as demonstrated by placement test. Alternatively you may gain permission of the Course Convener to enrol in this course. Incompatible with ITAL6503.</t>
  </si>
  <si>
    <t>Advanced Italian Topics in Language, Culture and Society</t>
  </si>
  <si>
    <t>To enrol in this course you must either be taking concurrently, or have successfully completed ITAL2007, or have equivalent level of language proficiency as demonstrated by placement test.</t>
  </si>
  <si>
    <t>LANG</t>
  </si>
  <si>
    <t>Translation across Languages: specialised material</t>
  </si>
  <si>
    <t>You are not able to enrol in this course if you have previously completed  LANG6002</t>
  </si>
  <si>
    <t>Foundations of Australian Law</t>
  </si>
  <si>
    <t>To enrol in this course you must be studying the Bachelor of Laws (LLB, LLB(H)).</t>
  </si>
  <si>
    <t>Torts</t>
  </si>
  <si>
    <t>LLB, LAWS1201</t>
  </si>
  <si>
    <t>Australian Public Law</t>
  </si>
  <si>
    <t>Criminal Law and Procedure</t>
  </si>
  <si>
    <t>Administrative Law</t>
  </si>
  <si>
    <t>LLB, 5x1###LAWS, LAWS1205</t>
  </si>
  <si>
    <t>Corporations Law</t>
  </si>
  <si>
    <t>LLB, 5x1###LAWS, LAWS1204</t>
  </si>
  <si>
    <t>Property</t>
  </si>
  <si>
    <t>Contemporary Issues in Constitutional Law</t>
  </si>
  <si>
    <t>Succession</t>
  </si>
  <si>
    <t>(LLB / JD, 5 x 1### / 61## LAWS, LAWS2204 / LAWS6204, LAWS2205 / LAWS6205)  Incompatable with LAWS8436</t>
  </si>
  <si>
    <t>Risk Theory</t>
  </si>
  <si>
    <t>To enrol in this course you must have completed STAT2005. Incompatible with STAT3057 and STAT3058.</t>
  </si>
  <si>
    <t>Astronomy and Astrophysics IV Honours Research Project</t>
  </si>
  <si>
    <t>Ecology</t>
  </si>
  <si>
    <t>To enrol in this course you must have successfully completed BIOL1003 or ENVS1003, or have permission of the convener. You are not able to enrol in this course if you have completed BIOL6004.</t>
  </si>
  <si>
    <t>Genetics</t>
  </si>
  <si>
    <t>To enrol in this course, you must have successfully completed BIOL1003.</t>
  </si>
  <si>
    <t>Genes: Replication and Expression</t>
  </si>
  <si>
    <t>To enrol in this course you will need to successfully complete (BIOL1003 and BIOL1004 and
CHEM1101) 
OR obtain at least a Credit in (CHEM1101 and either BIOL1003 or BIOL1004).
You are not able to enrol in this course if you have completed BIOL6161.</t>
  </si>
  <si>
    <t>Biochemistry and Nutrition</t>
  </si>
  <si>
    <t>To enrol in this course you must have successfully completed BIOL1004 and CHEM1201. You cannot take this course if you have completed BIOL6171.</t>
  </si>
  <si>
    <t>NEUR</t>
  </si>
  <si>
    <t>Cellular Neuroscience</t>
  </si>
  <si>
    <t>JCS Medical Research</t>
  </si>
  <si>
    <t>To enrol in this course you must have successfully completed BIOL2174 or completed PSYC2007 and 12 units of 1000 level Psychology (PSYC) or Biology  (BIOL) courses. Incompatible with NEUR6101.</t>
  </si>
  <si>
    <t>Evolutionary and Behavioural Ecology</t>
  </si>
  <si>
    <t>To enrol in this course you must have successfully completed BIOL1003 and 18 units of 2000 or 3000 level BIOL courses or with the permission of the course convener. Incompatible with BIOL6631.</t>
  </si>
  <si>
    <t>Infection and Immunity</t>
  </si>
  <si>
    <t>To enrol in this course you must have successfully completed BIOL2142. Incompatible with BIOL6141.</t>
  </si>
  <si>
    <t>Parasitology</t>
  </si>
  <si>
    <t>To enrol in this course you must have sucessfully completed BIOL2161 or BIOL2142 or BIOL2174 or BIOL3141. Incompatible with BIOL6143.</t>
  </si>
  <si>
    <t>Genomics and its Applications</t>
  </si>
  <si>
    <t>To enrol in this course you must have successfully completed any two of the following three courses: BIOL2162, BIOL2161, BIOL2151. Incompatible with BIOL6163.</t>
  </si>
  <si>
    <t>Advances in Molecular Plant Science</t>
  </si>
  <si>
    <t>To enrol in this course you must have successfully completed BIOL2117 or BIOL2151 or BIOL2161 or BIOL2171. Incompatible with BIOL6177.</t>
  </si>
  <si>
    <t>CHIN</t>
  </si>
  <si>
    <t>Modern Chinese 5</t>
  </si>
  <si>
    <t>To enrol in this course you must have successfully completed CHIN3021 or CHIN2017, or have been permitted entry based on the results of the Chinese language placement test. Incompatible with CHIN6522.</t>
  </si>
  <si>
    <t>Advanced Modern Chinese A</t>
  </si>
  <si>
    <t>To enrol in this course you must have completed CHIN3023, or have been permitted entry based on the results of the Chinese language proficiency assessment. Incompatible with CHIN6524.</t>
  </si>
  <si>
    <t>Software Design Methodologies</t>
  </si>
  <si>
    <t>To enrol in this course you must have successfully completed COMP1100 or COMP1130, and COMP1110 or COMP1140 or COMP1510, and 6 units of 1000 level MATH. You are not able to enrol in this course if you have completed COMP2500 or COMP6442.</t>
  </si>
  <si>
    <t>Managing Software Development</t>
  </si>
  <si>
    <t>To enrol in this course you must have completed COMP2130 or COMP2120 or INFS2024 or COMP3110. This course is incomaptible with COMP8110.</t>
  </si>
  <si>
    <t>Computer Networks</t>
  </si>
  <si>
    <t>To enrol in this course you must have completed 12 units of COMP2000-level courses, including COMP2100 or COMP2300. Incompatible with COMP6331, ENGN3539 and ENGN6539.</t>
  </si>
  <si>
    <t>Topics in Computer Science</t>
  </si>
  <si>
    <t>Digital Systems and Microprocessors</t>
  </si>
  <si>
    <t>ENGN2218 or COMP2300. It should be noted that students who have done COMP2300 and have no engineering background may need to undertake some independent review of introductory electrical knowledge such as basic physics and circuit theory. Inc  ENGN6213.</t>
  </si>
  <si>
    <t>Engineering Management</t>
  </si>
  <si>
    <t>To enrol in this course you must have completed ENGN2226.</t>
  </si>
  <si>
    <t>Fluid Mechanics and Heat Transfer</t>
  </si>
  <si>
    <t>To enrol in this course you must have completed ENGN2222. Incompatible with ENGN6224.</t>
  </si>
  <si>
    <t>Systems Engineering Project</t>
  </si>
  <si>
    <t>To enrol in this course you must have completed ENGN2226 and ENGN3221.</t>
  </si>
  <si>
    <t>Special Topics in Engineering 3</t>
  </si>
  <si>
    <t>Special Topics in Engineering 4</t>
  </si>
  <si>
    <t>Photovoltaic Technologies</t>
  </si>
  <si>
    <t>To enrol in this course you must have completed ENGN2218. Incompatible with ENGN6524.</t>
  </si>
  <si>
    <t>Computer Vision</t>
  </si>
  <si>
    <t>Incompatible with ENGN6528</t>
  </si>
  <si>
    <t>Japanese 1: Written</t>
  </si>
  <si>
    <t>To enrol in this course you must concurrently be enroled in or have previously completed JPNS1012. Incompatible with JPNS6114</t>
  </si>
  <si>
    <t>Litigation and Dispute Management</t>
  </si>
  <si>
    <t>LLB, 5x1###LAWS, LAWS1203/1204</t>
  </si>
  <si>
    <t>Information Technology Law</t>
  </si>
  <si>
    <t>(LLB / JD, 5 x 1### / 61## LAWS)  Incompatible with LAWS8445</t>
  </si>
  <si>
    <t>This course is incompatible with PHIL2042.</t>
  </si>
  <si>
    <t>Applied Mathematics I</t>
  </si>
  <si>
    <t>If you have successfully completed MATH1113  with a mark of at least 80 and are currently enrolled in MATH1014, then you may enrol in this course. Otherwise to enrol in this course you must have successfully completed either MATH1116 or MATH1014.</t>
  </si>
  <si>
    <t>Advanced Analysis 1: Metric Spaces and Applications</t>
  </si>
  <si>
    <t>To enrol in this course you must have successfully completed MATH1116 with a mark of 60 or above. You are not able to enrol in this course if you have previously completed MATH3116.</t>
  </si>
  <si>
    <t>Advanced Analysis 2: Lebesgue Integration and Hilbert Spaces</t>
  </si>
  <si>
    <t>To enrol in this course you must have successfully completed MATH2320 with a mark of 60 and above.</t>
  </si>
  <si>
    <t>Advanced Differential Geometry</t>
  </si>
  <si>
    <t>To enrol in this course you must have successfully completed either MATH2320 or MATH3116 with a mark of 60 and above.</t>
  </si>
  <si>
    <t>Advanced Foundations of Mathematics</t>
  </si>
  <si>
    <t>To enrol in this course you must have successfully completed one of MATH2322 or  MATH3104 with a mark of 60 and above.</t>
  </si>
  <si>
    <t>Advanced Algebra 2: Field extensions and Galois Theory</t>
  </si>
  <si>
    <t>To enrol in this course you must have successfully completed either MATH2322 or MATH3104 with a mark of 60 and above.</t>
  </si>
  <si>
    <t>Intermediate Persian A</t>
  </si>
  <si>
    <t>PERS1002 Inc PERS2004, PERS3005, PERS3006, PERS3007, PERS6003, PERS6004, PERS6005, PERS6006, or PERS6007</t>
  </si>
  <si>
    <t>Science Communication 1: Science and Public Awareness</t>
  </si>
  <si>
    <t>Human Biology</t>
  </si>
  <si>
    <t>Parallel Systems</t>
  </si>
  <si>
    <t>To enrol in this course you must have completed COMP2310 and 6 units of 2000 level COMP courses; and 6 units of COMP2600 or 6u of 2000 level MATH courses. You are not able to enrol in this course if you have successfully completed COMP8300.</t>
  </si>
  <si>
    <t>GEND</t>
  </si>
  <si>
    <t>Sex, Gender and Identity: An Introduction to Gender Studies</t>
  </si>
  <si>
    <t>Scientific Computing</t>
  </si>
  <si>
    <t>To enrol in this course you must have successfully completed one of MATH1116 or  MATH2305 or MATH 2405 or MATH2320. Incompatible with MATH6111.</t>
  </si>
  <si>
    <t>MEAS</t>
  </si>
  <si>
    <t>Iranian History and Culture</t>
  </si>
  <si>
    <t>To enrol in this course you must have completed 12 units of 1000 level courses, or with permission of the convener.</t>
  </si>
  <si>
    <t>Advanced Persian A</t>
  </si>
  <si>
    <t>Pre-req PERS2004 Inc PERS3006, PERS3007, PERS6005, PERS6006</t>
  </si>
  <si>
    <t>Supervised Research in Anthropology</t>
  </si>
  <si>
    <t>Archaeology Uncovered</t>
  </si>
  <si>
    <t>EURO</t>
  </si>
  <si>
    <t>Europe in the Modern Era</t>
  </si>
  <si>
    <t>Introduction to International Relations: Foundations and Concepts</t>
  </si>
  <si>
    <t>You are not able to enrol in this course if you have completed POLS2015 or ANUC1105.</t>
  </si>
  <si>
    <t>FINM</t>
  </si>
  <si>
    <t>Foundations of Finance</t>
  </si>
  <si>
    <t>To enrol in this course you must have completed or be currently enrolled in STAT1008 Quantitative Research Methods or STAT1003 Statistical Techniques.</t>
  </si>
  <si>
    <t>Corporate Finance</t>
  </si>
  <si>
    <t>To enrol in this course you must have completed FINM1001, and either STAT1008 or STAT1003.</t>
  </si>
  <si>
    <t>Derivatives</t>
  </si>
  <si>
    <t>To enrol in this course you must have previously completed FINM1001, and either STAT1008 or STAT1003.</t>
  </si>
  <si>
    <t>Investments</t>
  </si>
  <si>
    <t>Continuous Time Finance</t>
  </si>
  <si>
    <t>To enrol in this course you must have previously completed FINM2002 and STAT2005.</t>
  </si>
  <si>
    <t>The Politics of China</t>
  </si>
  <si>
    <t>Dept Political&amp;Social Change</t>
  </si>
  <si>
    <t>To enrol in this course you must have successfully completed 24 units of university courses.
Incompatible with ASIA6026</t>
  </si>
  <si>
    <t>Psychology 1: Understanding Mind, Brain and Behaviour</t>
  </si>
  <si>
    <t>ARAB</t>
  </si>
  <si>
    <t>Introductory Arabic 1</t>
  </si>
  <si>
    <t>You are not able to enrol in this course if you have previously completed ARAB6102</t>
  </si>
  <si>
    <t>Professional Practices</t>
  </si>
  <si>
    <t>To enrol in this course you must be enrolled in the Bachelor of Visual Arts (BVART) or the Bachelor of Design Arts (BDESA), and have completed 48 units of your degree. You are not able to enrol in this course if you have previously completed ARTV6027.</t>
  </si>
  <si>
    <t>Readings in Asian Societies and Histories</t>
  </si>
  <si>
    <t>To enrol in this course you must have successfully completed at least 48 units of university courses.</t>
  </si>
  <si>
    <t>This course is incompatible with INDN1005, INDN6102 and INDN6105.</t>
  </si>
  <si>
    <t>To enrol in this course, students must have completed INDN1003 or INDN1006. This course is incompatible with INDN6002, INDN2004, and INDN6204.</t>
  </si>
  <si>
    <t>To enrol in this course you must have previously completed INDN2003 or equivalent. Incompatible with INDN6502.</t>
  </si>
  <si>
    <t>KORE</t>
  </si>
  <si>
    <t>Korean 1</t>
  </si>
  <si>
    <t>Incompatible with KORE6120</t>
  </si>
  <si>
    <t>Korean 5</t>
  </si>
  <si>
    <t>To enrol in this course you must have completed KORE2522. Incompatible with KORE6512</t>
  </si>
  <si>
    <t>SKRT</t>
  </si>
  <si>
    <t>Sanskrit 1</t>
  </si>
  <si>
    <t>Incompatible with SKRT6102</t>
  </si>
  <si>
    <t>Sanskrit 3</t>
  </si>
  <si>
    <t>To enrol in this course you must have completed SKRT1003. Incompatible with SKRT6160</t>
  </si>
  <si>
    <t>THAI</t>
  </si>
  <si>
    <t>Thai 1</t>
  </si>
  <si>
    <t>You may not enrol in this course if you have previously completed THAI1004 or THAI6102.</t>
  </si>
  <si>
    <t>Thai 3</t>
  </si>
  <si>
    <t>To enrol in this course you must have completed THAI1003, or have been permitted entry based on the results of the Thai language placement test. Incompatible with THAI6002.</t>
  </si>
  <si>
    <t>Thai 5</t>
  </si>
  <si>
    <t>To enrol in this course you must have completed THAI2003, or have been permitted entry based on the results of the Thai language placement test. Incompatible with THAI6502.</t>
  </si>
  <si>
    <t>VIET</t>
  </si>
  <si>
    <t>Vietnamese 1</t>
  </si>
  <si>
    <t>You may not enrol in this course if you have previously completed VIET1006 or VIET6102.</t>
  </si>
  <si>
    <t>Vietnamese 3</t>
  </si>
  <si>
    <t>To enrol in this course you must have completed VIET1003 or VIET1007. Incompatible with VIET6002</t>
  </si>
  <si>
    <t>Vietnamese 5</t>
  </si>
  <si>
    <t>To enrol in this course you must have completed VIET2003. Incompatible with VIET6502</t>
  </si>
  <si>
    <t>Digital Communications</t>
  </si>
  <si>
    <t>To enrol in this course you must have completed ENGN2228. Incompatible with ENGN6626</t>
  </si>
  <si>
    <t>Fractal Geometry and Chaotic Dynamics</t>
  </si>
  <si>
    <t>To enrol in this course you must have successfully completed any 2000 or 3000 level Mathematics (MATH) course with a mark of 60 or greater or MATH1116 with a mark of 80 or greater. Incompatible with MATH6116.</t>
  </si>
  <si>
    <t>Restitution</t>
  </si>
  <si>
    <t>(LLB / JD, 5 x 1### / 61## LAWS, LAWS2204 / LAWS6204) Incompatible with LAWS8454</t>
  </si>
  <si>
    <t>BUSN</t>
  </si>
  <si>
    <t>Business Reporting and Analysis</t>
  </si>
  <si>
    <t>Research School of Accounting</t>
  </si>
  <si>
    <t>You are not able to enrol in this course if you have previously completed ENGN3211</t>
  </si>
  <si>
    <t>Accounting Processes and Systems</t>
  </si>
  <si>
    <t>To enrol in this course you must have completed BUSN1001</t>
  </si>
  <si>
    <t>MKTG</t>
  </si>
  <si>
    <t>Marketing</t>
  </si>
  <si>
    <t>Management Accounting</t>
  </si>
  <si>
    <t>To enrol in this course you must have completed BUSN1002</t>
  </si>
  <si>
    <t>Company Accounting</t>
  </si>
  <si>
    <t>To enrol in this course you must have completed BUSN1002.</t>
  </si>
  <si>
    <t>Law of Business Entities</t>
  </si>
  <si>
    <t>The prerequisite of this course is BUSN1101 and this course is incompatible with LAWS2203.</t>
  </si>
  <si>
    <t>Accounting Theory</t>
  </si>
  <si>
    <t>To enrol in this course you must have completed BUSN2015</t>
  </si>
  <si>
    <t>Auditing</t>
  </si>
  <si>
    <t>To enrol in this course you must have completed BUSN2015 and must also have completed or currently be studying BUSN2101 or LAWS2203.</t>
  </si>
  <si>
    <t>Advanced Management Accounting</t>
  </si>
  <si>
    <t>To enrol in this course you must have completed BUSN2011</t>
  </si>
  <si>
    <t>Financial Reporting By Corporations</t>
  </si>
  <si>
    <t>Principles of Tax Law</t>
  </si>
  <si>
    <t>To enrol in this course you must have completed BUSN1101, or both LAWS1204 and LAWS1201. Incompatible with LAWS2221 or LAWS4221.</t>
  </si>
  <si>
    <t>MGMT</t>
  </si>
  <si>
    <t>Corporate Strategy</t>
  </si>
  <si>
    <t>To enrol in this course you must have completed 48 units. Incompatible with COMM3015</t>
  </si>
  <si>
    <t>Environmental Policy</t>
  </si>
  <si>
    <t>To enrol in this course you must have completed 96 units towards a degree. You are not able to enrol in this course if you have completed ENVS6528.</t>
  </si>
  <si>
    <t>Business Information Systems</t>
  </si>
  <si>
    <t>Environment and Society: Geography of Sustainability</t>
  </si>
  <si>
    <t>You are not able to enrol in this course if you have previously completed ENVS6101</t>
  </si>
  <si>
    <t>Introduction to Environmental and Social Research</t>
  </si>
  <si>
    <t>You are not able to enrol in this course if you have previously completed ENVS6103</t>
  </si>
  <si>
    <t>Water Management</t>
  </si>
  <si>
    <t>To enrol in this course you must have completed 72 units towards a degree. You are not able to enrol in this course if you have completed ENVS6555.</t>
  </si>
  <si>
    <t>Quantitative Research Methods</t>
  </si>
  <si>
    <t>Incompatible with STAT1003.</t>
  </si>
  <si>
    <t>HUMN</t>
  </si>
  <si>
    <t>Introduction to Cultural Heritage Management</t>
  </si>
  <si>
    <t>One first year course to the value of 6 units in Archaeology (ARCH or PREH) or  permission of the lecturer. Incompatible with PREH2051</t>
  </si>
  <si>
    <t>BIAN</t>
  </si>
  <si>
    <t>Human Evolution</t>
  </si>
  <si>
    <t>Incompatible with PREH2011 or BIAN6013.</t>
  </si>
  <si>
    <t>Culture, Biology and Population Dynamics</t>
  </si>
  <si>
    <t>12 units of 1000-level ANTH, ARCH, BIOL or SOCY courses. You are not able to enrol in this course if you have previously completed BIAN6120</t>
  </si>
  <si>
    <t>Microeconomics 1</t>
  </si>
  <si>
    <t>Macroeconomics 1</t>
  </si>
  <si>
    <t>To enrol in this course you must have completed or concurrent enrolment in ECON1101 Microeconomics 1. Incompatible with ECON1100 Economics 1 (H)</t>
  </si>
  <si>
    <t>Foundations of Economic and Financial Models</t>
  </si>
  <si>
    <t>Thesis and Seminar in Science Communication</t>
  </si>
  <si>
    <t>Software Engineering Project</t>
  </si>
  <si>
    <t>To enrol in this course you must have completed COMP2500 or COMP2100; and COMP2120 or COMP2130 or COMP2510; and 12 units of 2000 level COMP courses. You are not able to enrol in this course if you have previously completed COMP3100.</t>
  </si>
  <si>
    <t>Special Topics in Statistics</t>
  </si>
  <si>
    <t>Advanced Mathematical Bioinformatics</t>
  </si>
  <si>
    <t>To enrol in this course you must have successfully completed MATH2305, MATH2307, and  either STAT1003 or STAT1008. Incompatible with MATH6208.</t>
  </si>
  <si>
    <t>BUSI</t>
  </si>
  <si>
    <t>International Business</t>
  </si>
  <si>
    <t>Imagining the Future: A Sociology of Utopias</t>
  </si>
  <si>
    <t>48 units of 1000 level ANU courses including 6 units of SOCY or HIST courses; or permission of the convenor.</t>
  </si>
  <si>
    <t>International Strategic Management</t>
  </si>
  <si>
    <t>To enrol in this corse you must have completed 72 units of university level courses</t>
  </si>
  <si>
    <t>Consumer Protection and Product Liability Law</t>
  </si>
  <si>
    <t>(LLB / JD, 5 x 1 ###/ 61## LAWS, LAWS1204 / LAWS6104) Incompatable with LAWS8459</t>
  </si>
  <si>
    <t>Victorian and Edwardian Art: Australia and Europe 1837-1914</t>
  </si>
  <si>
    <t>To enrol in this course you must have completed 36 units of courses towards an ANU degree, or with the permission of the convenor. You are not able to enrol in this course if you have previously completed ARTH6097.</t>
  </si>
  <si>
    <t>History of Modern China</t>
  </si>
  <si>
    <t>To enrol in this course you must have successfully completed at least 24 units of university courses. Incompatible with ASIA6037.</t>
  </si>
  <si>
    <t>Management, People and Organisations</t>
  </si>
  <si>
    <t>Human Resource Management and Strategy</t>
  </si>
  <si>
    <t>Consumer Behaviour</t>
  </si>
  <si>
    <t>Advertising</t>
  </si>
  <si>
    <t>To enrol in this course you must have completed or concurrent enrolment in MKTG2004</t>
  </si>
  <si>
    <t>Dynamics of European Business</t>
  </si>
  <si>
    <t>Strategic Marketing</t>
  </si>
  <si>
    <t>To enrol in this course you must have completed MKTG2004 and another 6 units of MKTG course</t>
  </si>
  <si>
    <t>International Human Resource Management</t>
  </si>
  <si>
    <t>To enrol in this course you must have completed BUSI2025 or MGMT2030. You are not able to enrol in this course if you have previously completed BUSN3025</t>
  </si>
  <si>
    <t>TETM</t>
  </si>
  <si>
    <t>Tetum 1</t>
  </si>
  <si>
    <t>Incompatible with TETM6002</t>
  </si>
  <si>
    <t>BURM</t>
  </si>
  <si>
    <t>Burmese 1</t>
  </si>
  <si>
    <t>BURM6002 Incompatible</t>
  </si>
  <si>
    <t>Physics of the Earth Honours Reseach Project</t>
  </si>
  <si>
    <t>Politics in Latin America</t>
  </si>
  <si>
    <t>Turkish History: Ottoman State to Modern Turkey</t>
  </si>
  <si>
    <t>You are not able to enrol in this course if you have previously completed MEAS8010.</t>
  </si>
  <si>
    <t>TURK</t>
  </si>
  <si>
    <t>Elementary Turkish A</t>
  </si>
  <si>
    <t>You are not able to enrol in this course if you have completed any of the following courses: TURK1002, TURK2001, TURK2002, TURK6001, TURK6002, TURK6503, or TURK6504</t>
  </si>
  <si>
    <t>Optical Physics</t>
  </si>
  <si>
    <t>To enrol in this course you must have completed PHYS2201. Incompatible with PHYS6500, ENGN3512 and ENGN6512</t>
  </si>
  <si>
    <t>Work Experience in Photonics</t>
  </si>
  <si>
    <t>To enrol in this course you must have successfully completed PHYS2017 and PHYS2016. Incompatible with PHYS6503</t>
  </si>
  <si>
    <t>Lies, Conspiracy and Propaganda</t>
  </si>
  <si>
    <t>Coral Bell School of Asia Paci</t>
  </si>
  <si>
    <t>To enrol in this course you must have successfully completed 24 units of university courses. This course is incompatible with ASIA6145.</t>
  </si>
  <si>
    <t>Language in Asia and the Pacific (L)</t>
  </si>
  <si>
    <t>Incompatible with ASIA2001 and ASIA8051.</t>
  </si>
  <si>
    <t>Psychopathology Across the Lifespan</t>
  </si>
  <si>
    <t>To enrol in this course you must have completed PSYC1003 and PSYC1004 (or equivalent), and at least one of the following: PSYC2001, PSYC2002, PSYC2595, PSYC2007, PSYC2008, or PSYC2009.</t>
  </si>
  <si>
    <t>Fire, Flood and Drought</t>
  </si>
  <si>
    <t>To enrol in this course you must have completed 36 units towards a degree.You are not able to enrol in this course if you have completed ENVS6204.</t>
  </si>
  <si>
    <t>Economics for the Environment</t>
  </si>
  <si>
    <t>To enrol in this course you must have completed 48 units towards a degree.</t>
  </si>
  <si>
    <t>Astrophysics Research Topic</t>
  </si>
  <si>
    <t>Networked Information Systems</t>
  </si>
  <si>
    <t>To enrol in this course you must have completed 6 units of 1000 level COMP courses and 6 units of 1000 level MATH courses. Incompatible with COMP6340.</t>
  </si>
  <si>
    <t>Software Engineering Practice</t>
  </si>
  <si>
    <t>To enrol in this course you must have completed COMP2120 and COMP3120 and COMP3500.
Incompatible with COMP4540.</t>
  </si>
  <si>
    <t>Web Development and Design</t>
  </si>
  <si>
    <t>Incompatible with COMP6780</t>
  </si>
  <si>
    <t>Advanced International Law</t>
  </si>
  <si>
    <t>(LLB / JD, 5 x 1### / 61## LAWS, LAWS2250 / LAWS6250) Incompatible with LAWS8183</t>
  </si>
  <si>
    <t>Creative Writing 2: Story to Script</t>
  </si>
  <si>
    <t>To enrol in this course you must have completed at least 48 Units of total Courses including 6 Units of English (ENGL) courses. Alternatively you may gain permission of the Course Convener to enrol in this course.</t>
  </si>
  <si>
    <t>Australian First Nations Art and Culture</t>
  </si>
  <si>
    <t>To enrol in this course you must have completed 36 units of courses towards an ANU degree, or with the permission of the convenor. You are not able to enrol in this course if you have previously completed ARTH6598.</t>
  </si>
  <si>
    <t>Financial Intermediation and Debt Markets</t>
  </si>
  <si>
    <t>To enrol in this course you must have completed FINM2001, FINM2002 and FINM2003</t>
  </si>
  <si>
    <t>Corporate Valuation</t>
  </si>
  <si>
    <t>To enrol in this course you must have completed FINM2001 and BUSN1001.</t>
  </si>
  <si>
    <t>Fibre Optic Communication Systems</t>
  </si>
  <si>
    <t>To enrol in this course you must have successfully completed PHYS2201 or PHYS2017. You are not able to enrol in this course if you have have previously completed PHYS6501.</t>
  </si>
  <si>
    <t>Traditional Grammar (L)</t>
  </si>
  <si>
    <t>Incompatible with CLAS1001 or CLAS6001.</t>
  </si>
  <si>
    <t>Crossing Borders: Migration, Identity and Livelihood</t>
  </si>
  <si>
    <t>To enrol in this course you must have completed 12 units of 1000 level courses. You are not able to enrol in this course if you have previously completed ANTH6515. Alternatively you may gain permission of the Course Convener to enrol in this course.</t>
  </si>
  <si>
    <t>SPAN</t>
  </si>
  <si>
    <t>Introduction to Spanish I</t>
  </si>
  <si>
    <t>You are not able to enrol in this course if you have previously completed SPAN6501</t>
  </si>
  <si>
    <t>Continuing Spanish I</t>
  </si>
  <si>
    <t>To enrol in this course you must have completed SPAN1002 or have equivalent level of language proficiency as demonstrated by placement test. Alternatively you may gain permission of the Course Convener to enrol in this course. Incompatible with SPAN6503.</t>
  </si>
  <si>
    <t>Intermediate Spanish I</t>
  </si>
  <si>
    <t>To enrol in this course you must have completed SPAN2002 or have equivalent level of language proficiency as demonstrated by placement test.Incompatible with SPAN6507. Alternatively you may gain permission of the Course Convener to enrol in this course.</t>
  </si>
  <si>
    <t>Advanced Spanish Topics in Language and Linguistics</t>
  </si>
  <si>
    <t>To enrol in this course you must have successfully completed SPAN3002, SPAN3012, or SPAN3022. Incompatible SPAN6509.</t>
  </si>
  <si>
    <t>Artificial Intelligence</t>
  </si>
  <si>
    <t>To enrol in this course you must have completed COMP1110 or COMP1140 and COMP2620. Incompatible with COMP6320.</t>
  </si>
  <si>
    <t>Tudor-Stuart England, c.1485-1714: Politics, Society and Culture</t>
  </si>
  <si>
    <t>To enrol in this course you must have completed 36 units of ANU courses towards a degree, or with the permission of the convenor. You are not able to enrol in this course if you have previously completed HIST6509.</t>
  </si>
  <si>
    <t>Genocide in the Modern World</t>
  </si>
  <si>
    <t>To enrol in this course you must have completed  6 units of 1000 level SOCY, CRIM or POLS and 6 units of 2000/3000 level SOCY, CRIM or POLS courses; or permission of the convenor</t>
  </si>
  <si>
    <t>Britons and Romans: Archaeology of the Western Roman Empire</t>
  </si>
  <si>
    <t>To enrol in this course you must have completed 6 units of Archeology (ARCH) courses, or with permission of the convenor. You are not able to enrol in this course if you have previously completed ARCH6056</t>
  </si>
  <si>
    <t>International Supply Chain Management</t>
  </si>
  <si>
    <t>Accounting Information Systems</t>
  </si>
  <si>
    <t>To enrol in this course you must have completed INFS1001 or BUSN1001</t>
  </si>
  <si>
    <t>Supervised Research in Biological Anthropology</t>
  </si>
  <si>
    <t>Human Skeletal Analysis</t>
  </si>
  <si>
    <t>To enrol in this course you must have completed 12 units of Archeology (ARCH), Biological Anthropology (BIAN), or Biology (BIOL) courses. You are not able to enrol in this course if you have previously completed BIAN3011 or BIAN6517.</t>
  </si>
  <si>
    <t>Analysis of Vertebrate Remains</t>
  </si>
  <si>
    <t>To enrol in this course you must have completed 12 units of Archaeology (ARCH) or Biological Anthropology (BIAN) courses. You are not able to enrol in this course if you have completed or enrolled in BIAN 3011 or BIAN6518.</t>
  </si>
  <si>
    <t>Intermediate Arabic 1</t>
  </si>
  <si>
    <t>To enrol in this course you must have completed ARAB1003, or with permission of the convener. You are not able to enrol in this course if you have previously completed ARAB2005 or ARAB6501.</t>
  </si>
  <si>
    <t>Introductory Course to Arabic Linguistics</t>
  </si>
  <si>
    <t>To enrol in this course you must have completed ARAB2012. If you feel that you meet the requirements through other means please contact the course convenor for approval to enrol in this course.</t>
  </si>
  <si>
    <t>Research Project (Arabic)</t>
  </si>
  <si>
    <t>To enrol in this course you must have completed ARAB2012, ARAB6502 or with permission of the convenor. You are not able to enrol in this course if you have previously completed ARAB6506.</t>
  </si>
  <si>
    <t>Advanced Arabic 1</t>
  </si>
  <si>
    <t>To enrol in this course you must have completed ARAB2012 or ARAB6502, or have equivalent level of language proficiency as demonstrated by placement test, or with permission of the convenor. You are</t>
  </si>
  <si>
    <t>Programming as Problem Solving (Advanced)</t>
  </si>
  <si>
    <t>Incompatible with COMP1100.</t>
  </si>
  <si>
    <t>The Blue Planet: An Introduction to Earth System Science</t>
  </si>
  <si>
    <t>Incompatible with GEOL1006 and EMSC6107.</t>
  </si>
  <si>
    <t>Chemical Structure and Reactivity 1</t>
  </si>
  <si>
    <t>Marine Biogeochemistry</t>
  </si>
  <si>
    <t>To enrol in this course you must have completed CHEM1101.
Incompatible with GEOL3023 and EMSC6023.</t>
  </si>
  <si>
    <t>Magmatism and Metamorphism</t>
  </si>
  <si>
    <t>To enrol in this course you must have completed EMSC2017 or EMSC2024.
You are not able to enrol in this course if you have previously completed GEOL3024 or EMSC6024.</t>
  </si>
  <si>
    <t>Theory of Computation</t>
  </si>
  <si>
    <t>To enrol in this course you must have completed (COMP1110 or COMP1140) and (COMP1600 or COMP2600). Incompatible with COMP6363.</t>
  </si>
  <si>
    <t>Stars</t>
  </si>
  <si>
    <t>To enrol in this course you must have completed PHYS1201 and MATH2405 or MATH2305. Incompatible with ASTR6007.</t>
  </si>
  <si>
    <t>Human Anatomy</t>
  </si>
  <si>
    <t>Advanced Topics in Mathematical Physics</t>
  </si>
  <si>
    <t>Topics in Computational Maths Honours</t>
  </si>
  <si>
    <t>Incompatible with MATH6201</t>
  </si>
  <si>
    <t>Statistical Machine Learning</t>
  </si>
  <si>
    <t>To enrol in this course you must have completed COMP3670, or you must have completed all of the following: COMP1110 or COMP1140 and MATH1014 or MATH1115. Incompatible with COMP8600.</t>
  </si>
  <si>
    <t>Corporate Sustainability</t>
  </si>
  <si>
    <t>To enrol in this course you must have successfully completed 24 units of courses.</t>
  </si>
  <si>
    <t>Research Topics in Japanese: International Relations &amp; Politics</t>
  </si>
  <si>
    <t>To enrol in this course you must have previously completed 12 units of 3000 level JPNS courses with a grade of 60 (CR) or above, or have been permitted entry based on the results of the Japanese language placement test. Incompatible with JPNS6025.</t>
  </si>
  <si>
    <t>NMR spectroscopy and mass spectrometry of small and large molecules</t>
  </si>
  <si>
    <t>To enrol in this course you must have completed CHEM2210.</t>
  </si>
  <si>
    <t>To enrol in this course you must have successfully completed MATH2305 and MATH2306 with a mark of 80 and above or MATH 2405 with a mark of 60 and above.  You are not able to enrol in this course if you have previously completed MATH2320.</t>
  </si>
  <si>
    <t>Managing Software Quality and Process</t>
  </si>
  <si>
    <t>To enrol in this course you must be studying a Bachelor of Software Engineering and have successfully completed COMP3120 and COMP1600; and COMP3100 or COMP3500.</t>
  </si>
  <si>
    <t>Engineering Research and Development Project (Methods)</t>
  </si>
  <si>
    <t>To enrol in this course you must must be studying Bachelor of Engineering (R&amp;D) 4714 or Bachelor of Engineering (R&amp;D)/Science 4715.</t>
  </si>
  <si>
    <t>Chinese-English Interpreting</t>
  </si>
  <si>
    <t>To enrol in this course you must have completed CHIN3025 or have been permitted entry based on the results of the Chinese language placement test. Incompatible with CHIN6216.</t>
  </si>
  <si>
    <t>Youth Law Clinic</t>
  </si>
  <si>
    <t>Community Law Clinic</t>
  </si>
  <si>
    <t>Introduction to the Modern Middle East</t>
  </si>
  <si>
    <t>PASI</t>
  </si>
  <si>
    <t>Pacific Studies in a Globalizing World</t>
  </si>
  <si>
    <t>To enrol in this course you must have successfully completed 24 units of university courses. Incompatible with PASI6001</t>
  </si>
  <si>
    <t>Political Belief and Deceit</t>
  </si>
  <si>
    <t>To enrol in this course you must have completed 12 units of 1000-level POLS courses which may include EURO1004; or permisson of the convenor.</t>
  </si>
  <si>
    <t>Engineering Research &amp; Development Project</t>
  </si>
  <si>
    <t>To enrol in this course you must have completed ENGN2706 and be studying Bachelor of Engineering (R&amp;D) 4714 and Bachelor of Engineering (R&amp;D)/Science 4715.</t>
  </si>
  <si>
    <t>Refugee Law</t>
  </si>
  <si>
    <t>(LLB / JD, 5 x 1### / 61## LAWS, LAWS2201 / LAWS6201, LAWS2250 / LAWS6250) or  Incompatible with LAWS8471</t>
  </si>
  <si>
    <t>Sustainable Marketing</t>
  </si>
  <si>
    <t>To enrol in this course you must have completed 48 units in program</t>
  </si>
  <si>
    <t>Engineering Research and Development Project</t>
  </si>
  <si>
    <t>History of the State System in Southeast Asia</t>
  </si>
  <si>
    <t>To enrol in this course you must have successfully completed 48 units of university courses. This course is incompatible with ASIA6030.</t>
  </si>
  <si>
    <t>Dynamics of Business in the Middle East</t>
  </si>
  <si>
    <t>To enrol in this course you must have completed or be currently studying BUSI2025</t>
  </si>
  <si>
    <t>DESA</t>
  </si>
  <si>
    <t>Precise Drawing and Model Making</t>
  </si>
  <si>
    <t>You are not able to enrol in this course if you have previously completed ANUC1122.</t>
  </si>
  <si>
    <t>ANCH</t>
  </si>
  <si>
    <t>Emperors and Madmen: The Early Roman Empire</t>
  </si>
  <si>
    <t>Korean 3</t>
  </si>
  <si>
    <t>To enrol in this course you must have completed KORE1021. Incompatible with KORE6521</t>
  </si>
  <si>
    <t>HIND</t>
  </si>
  <si>
    <t>Hindi 3</t>
  </si>
  <si>
    <t>To enrol in this course students must have completed HIND1200 or a language placement proficiency assessment. Students cannot enrol in this course if they have already completed HIND2002 or HIND6300.</t>
  </si>
  <si>
    <t>Hindi 1</t>
  </si>
  <si>
    <t>Students cannot enrol in this course if they have already completed HIND1008 or HIND6100.</t>
  </si>
  <si>
    <t>Climate Law</t>
  </si>
  <si>
    <t>(LLB / JD, 5 x 1### / 61## LAWS) Incompatible with LAWS8474</t>
  </si>
  <si>
    <t>Modern Chinese 1: Spoken</t>
  </si>
  <si>
    <t>You cannot enrol in this course if you have already completed CHIN6012 or if you are a native speaker of Chinese (e.g., international students from China, Taiwan)</t>
  </si>
  <si>
    <t>Modern Chinese 1: Written</t>
  </si>
  <si>
    <t>You cannot enrol in this course if you have already completed CHIN6013.</t>
  </si>
  <si>
    <t>Mechanical Systems and Design</t>
  </si>
  <si>
    <t>To enrol in this course you must have completed ENGN1217.</t>
  </si>
  <si>
    <t>Electronic Systems and Design</t>
  </si>
  <si>
    <t>To enrol in this course you must have completed ENGN1218.</t>
  </si>
  <si>
    <t>Programming for Scientists</t>
  </si>
  <si>
    <t>You are not able to enrol in this course if you have previously completed COMP1040, COMP6730 and COMP7230.</t>
  </si>
  <si>
    <t>Managerial Economics</t>
  </si>
  <si>
    <t>To enrol in this course you must have completed  ECON1101. Incompatible with ECON6014.</t>
  </si>
  <si>
    <t>Portfolio Construction</t>
  </si>
  <si>
    <t>To enrol in this course you must have completed FINM2001 and FINM2003.</t>
  </si>
  <si>
    <t>Computer Architecture and Simulation</t>
  </si>
  <si>
    <t>To enrol in this course you must have completed either COMP1100 or COMP1130 or COMP1730. Incompatible with COMP2300, COMP6300 and COMP6719.</t>
  </si>
  <si>
    <t>Ancient Medicine</t>
  </si>
  <si>
    <t>To enrol in this course you must have completed 48 units in program. You are not able to enrol in this course if you have previously completed BIAN6519</t>
  </si>
  <si>
    <t>Sociology of Resistance</t>
  </si>
  <si>
    <t>To enrol in this course you must have completed 12 units of COMP courses or MATH courses. You are not able to enrol in this course if you have previously completed PHIL2080.</t>
  </si>
  <si>
    <t>Project Work in Computing</t>
  </si>
  <si>
    <t>Managing Forested Landscapes</t>
  </si>
  <si>
    <t>To enrol in this course you must have completed 72 units towards a degree. You are not able to enrol in this course if you have completed ENVS6026.</t>
  </si>
  <si>
    <t>STST</t>
  </si>
  <si>
    <t>Introduction to International Security Studies</t>
  </si>
  <si>
    <t>Strategic&amp;Defence Stds Centre</t>
  </si>
  <si>
    <t>Security Concepts in the Asia-Pacific</t>
  </si>
  <si>
    <t>To enrol in this course you must have completed 24 units of 1000 level courses.</t>
  </si>
  <si>
    <t>Australia's Security in the Asian Century</t>
  </si>
  <si>
    <t>To enrol in this course you must have successfully completed 48 units of university courses including at least two STST courses.</t>
  </si>
  <si>
    <t>Advances in Medical and Plant Biochemistry</t>
  </si>
  <si>
    <t>To enrol in this course you must have successfully completed BIOL2171 and CHEM1201. You are not able to enrol in this course if you have completed BIOL6107.</t>
  </si>
  <si>
    <t>To enrol in this course you must have completed PHYS2201. Incompatible with ENGN6512, PHYS3057, PHYS6500</t>
  </si>
  <si>
    <t>Genetics of Human Disease 1</t>
  </si>
  <si>
    <t>To enrol in this course you must have completed BIOL2161. You are not able to enrol in this course if you have completed BIOL2152 or BIOL6204.</t>
  </si>
  <si>
    <t>Communication for Business</t>
  </si>
  <si>
    <t>You are not able to enrol in this course if you have completed  MGMT1001</t>
  </si>
  <si>
    <t>Business and its Social Stakeholders</t>
  </si>
  <si>
    <t>To enrol in this course, you must have completed MGMT2001 or you must have completed 48 units of courses.</t>
  </si>
  <si>
    <t>Photomedia: Colour Photography and Digital Skills</t>
  </si>
  <si>
    <t>You are not able to enrol in this course if you have previously completed ARTV1012 or ARTV6602.</t>
  </si>
  <si>
    <t>Ceramics: Introduction to Clay Forming and Technology</t>
  </si>
  <si>
    <t>You are not able to enrol in this course if you have previously completed either ARTV1011 or DESA1001.</t>
  </si>
  <si>
    <t>Textiles: Experimental Practices</t>
  </si>
  <si>
    <t>Painting: Introducing Painting</t>
  </si>
  <si>
    <t>You are not able to enrol in this course if you have previously completed ARTV1011.</t>
  </si>
  <si>
    <t>Digital Signal Processing</t>
  </si>
  <si>
    <t>To enrol in this course you must have completed ENGN2228. Incompatible with ENGN6537</t>
  </si>
  <si>
    <t>Neural Networks, Deep Learning and Bio-inspired Computing</t>
  </si>
  <si>
    <t>To enrol in this course you must have completed COMP3670 or 12 units of 3000 level COMP courses.</t>
  </si>
  <si>
    <t>Democracy and Dictatorship</t>
  </si>
  <si>
    <t>Ideas in Politics</t>
  </si>
  <si>
    <t>To enrol in this course you must have completed 6 units of 1000 level POLS and 6 units of POLS or HIST or SOCY courses; or permission of the convenor. You are not able to enrol in this course if you have previously completed or enrolled in POLS1003.</t>
  </si>
  <si>
    <t>INTR</t>
  </si>
  <si>
    <t>International Relations in the Asia-Pacific</t>
  </si>
  <si>
    <t>Dept International Relations</t>
  </si>
  <si>
    <t>To enrol in this course you must have previously completed 24 units of ANU courses.</t>
  </si>
  <si>
    <t>US Foreign and Security Policy in Asia</t>
  </si>
  <si>
    <t>To enrol in this course, you must have successfully completed 24 units of university courses.</t>
  </si>
  <si>
    <t>Indian Foreign and Security Policy</t>
  </si>
  <si>
    <t>Anthropology of Environmental Disasters</t>
  </si>
  <si>
    <t>To enrol in this course you must have completed 12 units of 1000 level Anthropology, Biological Anthropology, Archaeology, Biology, Earth &amp; Marine Sciences, or Environmental Science courses, or with permission of the convener. Incompatible with ANTH6064.</t>
  </si>
  <si>
    <t>Social Policy: Principles and Practice</t>
  </si>
  <si>
    <t>To enrol in this course you must have completed 12 units of 1000 level SOCY or POLS courses; or permission of the convenor</t>
  </si>
  <si>
    <t>Forensic Linguistics: Language and the Law</t>
  </si>
  <si>
    <t>Incompatible with LING6105</t>
  </si>
  <si>
    <t>Regionalism, Rights and Order in Southeast Asia</t>
  </si>
  <si>
    <t>Australia and Security in the Pacific Islands</t>
  </si>
  <si>
    <t>MUSI</t>
  </si>
  <si>
    <t>Music Theory &amp; Aural Skills 1</t>
  </si>
  <si>
    <t>School of Music</t>
  </si>
  <si>
    <t>You are not able to enrol in this course if you have previously completed ANUC1135.</t>
  </si>
  <si>
    <t>Writing about Music 1: Styles and Theories</t>
  </si>
  <si>
    <t>You are not able to enrol in this course if you have previously completed MUSI6211.</t>
  </si>
  <si>
    <t>Music Project</t>
  </si>
  <si>
    <t>To enrol in this course you must have completed 36 units of Music (MUSI) courses, or with permission of the convenor.</t>
  </si>
  <si>
    <t>Music and Digital Media</t>
  </si>
  <si>
    <t>You are not able to enrol in this course if you have previously completed MUSI6009.</t>
  </si>
  <si>
    <t>Music Performance 3</t>
  </si>
  <si>
    <t>To enrol in this course you must be studying a Bachelor of Music and must have successfully completed MUSI1102 or with consent of the convenor.</t>
  </si>
  <si>
    <t>Music Performance 4</t>
  </si>
  <si>
    <t>To enrol in this course you must be studying a Bachelor of Music and must have successfully completed MUSI2201 or with consent of the convenor.</t>
  </si>
  <si>
    <t>Music Performance 5</t>
  </si>
  <si>
    <t>To enrol in this course you must be studying a Bachelor of Music and must have successfully completed MUSI2202 or with consent of the convenor.</t>
  </si>
  <si>
    <t>Music Performance 6</t>
  </si>
  <si>
    <t>To enrol in this course you must have completed MUSI3301 and be enrolled in the Bachelor of Music (BMUSI) or with consent of the convenor. You are not able to enrol in this course if you have previously completed MUSI6302.</t>
  </si>
  <si>
    <t>Music Performance 2</t>
  </si>
  <si>
    <t>To enrol in this course you must enrolled in the Bachelor of Music (BMUSI) or with consent of the convenor. You are not able to enrol in this course if you have previously completed MUSI2221 or ANUC1112.</t>
  </si>
  <si>
    <t>Music Performance 1</t>
  </si>
  <si>
    <t>To enrol in this course you must enrolled in the Bachelor of Music (BMUSI) or with consent of the convenor. You are not able to enrol in this course if you have previously completed MUSI2220, ANUC1111 or ANUC1112.</t>
  </si>
  <si>
    <t>Advanced Computing R&amp;D Methods</t>
  </si>
  <si>
    <t>To enrol in this course you must be studying a Bachelor of Advanced Computing.</t>
  </si>
  <si>
    <t>Advanced Computing R&amp;D Project</t>
  </si>
  <si>
    <t>To enrol in this course you must be studying a Bachelor of Advanced Computing(R&amp;D) (Honours)  and have successfully completed COMP2130 and COMP2560.</t>
  </si>
  <si>
    <t>Synthetic Aspects of Medicinal Chemistry</t>
  </si>
  <si>
    <t>To enrol in this course you must have completed CHEM2202 and CHEM2210</t>
  </si>
  <si>
    <t>Advanced Physical &amp; Materials Chemistry</t>
  </si>
  <si>
    <t>To enrol in this course you must have completed CHEM2212 and/or CHEM2213.</t>
  </si>
  <si>
    <t>Organometallic Chemistry</t>
  </si>
  <si>
    <t>To enrol in this course you must have completed CHEM2202, CHEM2203 and CHEM2210.</t>
  </si>
  <si>
    <t>AUST</t>
  </si>
  <si>
    <t>Learning an Indigenous Australian Language</t>
  </si>
  <si>
    <t>You are not able to enrol in this course if you have previously completed AUST6008.</t>
  </si>
  <si>
    <t>Financial Statement Analysis</t>
  </si>
  <si>
    <t>To enrol in this course you must have completed BUSN1001 and FINM1001</t>
  </si>
  <si>
    <t>Career Planning and Management</t>
  </si>
  <si>
    <t>MNGL</t>
  </si>
  <si>
    <t>Mongolian 1</t>
  </si>
  <si>
    <t>Incompatible with MNGL6002</t>
  </si>
  <si>
    <t>PORT</t>
  </si>
  <si>
    <t>Introductory Portuguese I</t>
  </si>
  <si>
    <t>Incompatible with PORT6501</t>
  </si>
  <si>
    <t>Animation and Video: The Digital Workspace</t>
  </si>
  <si>
    <t>You are not able to enrol in this course if you have previously completed ARTV1011 or DART1100.</t>
  </si>
  <si>
    <t>Pacific Encounters: An introduction to Pacific Studies</t>
  </si>
  <si>
    <t>Department of Pacific Affairs</t>
  </si>
  <si>
    <t>Incompatible with PASI6011</t>
  </si>
  <si>
    <t>Truth and Falsity in Indian History and Politics</t>
  </si>
  <si>
    <t>To enrol in this course you must have successfully completed 48 units of university courses. This course is incompatible with ASIA6272.</t>
  </si>
  <si>
    <t>Popular Music: In Culture and in Context</t>
  </si>
  <si>
    <t>You are not able to enrol in this course if you have previously completed MUSI2216 or MUSI6006.</t>
  </si>
  <si>
    <t>The Scholar Musician 1</t>
  </si>
  <si>
    <t>Enrolment in HMUSI, HARTS, HART2, or APHAR. You are not able to enrol in this course if you have previously completed  MUSI7003.</t>
  </si>
  <si>
    <t>The Making of South Asia</t>
  </si>
  <si>
    <t>Crime and Justice: Historical Dilemmas</t>
  </si>
  <si>
    <t>To enrol in this course you must have completed 36 units of ANU courses towards a degree, or with the permission of the convenor. You are not able to enrol in this course if you have previously completed HIST6232.</t>
  </si>
  <si>
    <t>ANIP</t>
  </si>
  <si>
    <t>Australian National Internships Program Internship A</t>
  </si>
  <si>
    <t>Aust Nat'l Internships Program</t>
  </si>
  <si>
    <t>Consent is not normally granted if you have previously completed ANIP6503 or ANIP4001.</t>
  </si>
  <si>
    <t>Close Encounters: How to Read Literature</t>
  </si>
  <si>
    <t>Incompatible with ANUC1109</t>
  </si>
  <si>
    <t>Public Choice and Politics</t>
  </si>
  <si>
    <t>To enrol in this course you must have completed POLS1002, or with permission of the convenor.</t>
  </si>
  <si>
    <t>Creative Practice as Research</t>
  </si>
  <si>
    <t>To enrol in this course you must have completed or be currently studying MUSI4401. Incompatible with MUSI8011.</t>
  </si>
  <si>
    <t>Composition, Arranging, and Sound Design 5</t>
  </si>
  <si>
    <t>To enrol in this course you must have completed MUSI2224, or with permission of the convenor.</t>
  </si>
  <si>
    <t>Music Ensemble</t>
  </si>
  <si>
    <t>An audition is required for non Performance students. You are not able to enrol in this course if you have previously completed MUSI4412 or MUSI8014.</t>
  </si>
  <si>
    <t>Indigenous Peoples, Populations and Communities</t>
  </si>
  <si>
    <t>Chinese Secondary Extension - Continuing</t>
  </si>
  <si>
    <t>Performing Indonesian Language Secondary Extension</t>
  </si>
  <si>
    <t>Korean Beginning Secondary - Extension</t>
  </si>
  <si>
    <t>Korean Continuing Secondary - Extension</t>
  </si>
  <si>
    <t>Japanese Secondary Extension - Advanced</t>
  </si>
  <si>
    <t>Japanese Secondary Extension - Continuing</t>
  </si>
  <si>
    <t>Continuing Portuguese I</t>
  </si>
  <si>
    <t>To enrol in this course you must have completed PORT1002 or have an equivalent level of language competency as demonstrated by a placement test. Incompatible with PORT6503.</t>
  </si>
  <si>
    <t>Primate Conservation Biology</t>
  </si>
  <si>
    <t>To enrol in this course you must have completed 12 units of 1000 level ANTH, BIAN, ARCH, BIOL, EMSC or ENVS courses, or with permission of the convenor. You are not able to enrol in this course if you have previously completed BIAN6520.</t>
  </si>
  <si>
    <t>International Archaeological Field School Extension</t>
  </si>
  <si>
    <t>To enrol in this course you must have completed ARCH2059. You are not able to enrol in this course if you have previously completed ARCH3004B.</t>
  </si>
  <si>
    <t>Ceramics: Experimental Methods and Meanings</t>
  </si>
  <si>
    <t>To enrol in this course you must have completed at least one of the following courses: ARTV1101, ARTV1102, ARTV2124 or ARTV2125. Incompatible with: ARTV2104, ARTV2004, DESA2104, DESA3001 or DESA2108.</t>
  </si>
  <si>
    <t>Painting: Approaches to Composition and Colour</t>
  </si>
  <si>
    <t>To enrol in this course you must have completed either ARTV1501 or ARTV1502.</t>
  </si>
  <si>
    <t>Painting: Approaches to Abstraction</t>
  </si>
  <si>
    <t>To enrol in this course you must have completed either ARTV1501 or ARTV1502. You are not able to enrol in this course if you have previously completed either ARTV2503 or ARTV2003.</t>
  </si>
  <si>
    <t>Photomedia: Experimental Processes</t>
  </si>
  <si>
    <t>To enrol in this course you must have completed at least one of the following courses: ARTV1601, ARTV1602 or ARTV2611. You are not able to enrol in this course if you have previously completed ARTV2604 or ARTV2004 or ARTV6608.</t>
  </si>
  <si>
    <t>Animation and Video: Landscape and Environment</t>
  </si>
  <si>
    <t>To enrol in this course you must have completed at least one of the following courses: ARTV1103, ARTV1104, ARTV2059, ARTV2615 or ARTV2617. Incompatible with: ARTV2107, DART2102 or DART2103.</t>
  </si>
  <si>
    <t>Animation: Creative Possibilities</t>
  </si>
  <si>
    <t>You are not able to enrol in this course if you have previously completed either DART2011 or ARTV6000.</t>
  </si>
  <si>
    <t>Printmedia and Drawing: Drawing Beyond the Line</t>
  </si>
  <si>
    <t>To enrol in this course you must have completed ARTV1020. You are not able to enrol in this course if you have previously completed either ARTV2703 or ARTV2003.</t>
  </si>
  <si>
    <t>Painting: Critical Analysis and Reflection in the Studio</t>
  </si>
  <si>
    <t>To enrol in this course you must have completed any two of the following courses:  ARTV2506, ARTV2507, ARTV2508 or ARTV2509. You are not able to enrol in this course if you have previously completed ARTV6510.</t>
  </si>
  <si>
    <t>Environment Studio: field based research and studio practice in visual arts</t>
  </si>
  <si>
    <t>You are not able to enrol in this course if you have previously completed either ARTV2100 or ARTV6921.</t>
  </si>
  <si>
    <t>Asia Pacific Week Internship</t>
  </si>
  <si>
    <t>Melting Polar Ice Sheets, Sea Level Variations and Climate Change</t>
  </si>
  <si>
    <t>To enrol in this course you must have completed MATH1013 or MATH1115 or PHYS1101. You are unable to enrol in this course if you have completed EMSC6032.</t>
  </si>
  <si>
    <t>History of Empire in Asia</t>
  </si>
  <si>
    <t>To enrol in this course you must have successfully completed at least 24 units of university courses</t>
  </si>
  <si>
    <t>Linguistic Histories in Asia and the Pacific</t>
  </si>
  <si>
    <t>To enrol in this course you must have successfully completed at least 24 units of university courses. This course is incompatible with ASIA2100 Linguistic Histories in Asia and the Pacific (L) and ASIA6308 Linguistic Histories in Asia and the Pacific.</t>
  </si>
  <si>
    <t>Human Migration and Expansion in the Rise of the Asia-Pacific</t>
  </si>
  <si>
    <t>Biomedical Imaging</t>
  </si>
  <si>
    <t>To enrol in this course you must have successfully completed ENGN2217 or ENGN2218 or BIOL1004.</t>
  </si>
  <si>
    <t>Sharing Power: Federalism in Comparative Perspective</t>
  </si>
  <si>
    <t>To enrol in this course you must have completed POLS1002 and 6 units of 2000 or 3000 level Political Science (POLS) courses, or with permission of the convenor.</t>
  </si>
  <si>
    <t>Empires in Global History: 1200 to the Present</t>
  </si>
  <si>
    <t>Human Rights in History</t>
  </si>
  <si>
    <t>To enrol in this course you must have completed 36 units of ANU courses towards a degree, or with the permission of the convenor.</t>
  </si>
  <si>
    <t>Researching and Writing the Thesis: A Workshop</t>
  </si>
  <si>
    <t>(HARTS or HART2), (HCLAS), (HLANG) or  (HASIA), or completion of 144 units towards the Bachelor of Philosophy (Arts) (APHAR or APNAR). Incompatible with ENGL8020.</t>
  </si>
  <si>
    <t>Foundations of Physical Chemistry</t>
  </si>
  <si>
    <t>To enrol in this course you must have completed CHEM1101 and CHEM1201.</t>
  </si>
  <si>
    <t>Chemical Biology 1</t>
  </si>
  <si>
    <t>To enrol in this course you must have completed CHEM1101, CHEM1201 and BIOL1004</t>
  </si>
  <si>
    <t>Statistical Learning</t>
  </si>
  <si>
    <t>To enrol in this course you must have completed STAT2008 or STAT2014, and have completed STAT2001 or STAT2013. Incompatible with STAT4040 and STAT7040.</t>
  </si>
  <si>
    <t>Asian Capital Markets</t>
  </si>
  <si>
    <t>To enrol in this course you must have completed FINM1001, FINM2001, FINM2002 and FINM2003.</t>
  </si>
  <si>
    <t>TIBN</t>
  </si>
  <si>
    <t>Tibetan 1</t>
  </si>
  <si>
    <t>Incompatible with TIBN6002</t>
  </si>
  <si>
    <t>Art Museum Internship: Collection Management</t>
  </si>
  <si>
    <t>Bachelor of Arts (Honours) (HARTS or HARTS2), Bachelor of Art History and Curatorship (Honours) (HAHCR), or completion of 144 units towards the Bachelor of Philosophy (Arts) (APHAR or APNAR). Incompatible with ARTH8014.</t>
  </si>
  <si>
    <t>An Introduction to Cultural and Environmental Heritage</t>
  </si>
  <si>
    <t>(HARTS or HART2), Bachelor of Archaeological Practice Honours (HAPRC) or Bachelor of Asian Studies Honours (HASIA), or completed 144 units towards the Bachelor of Philosophy (Arts) (APHAR or APNAR)</t>
  </si>
  <si>
    <t>Archaeology Honours Research Seminar</t>
  </si>
  <si>
    <t>Criminological Imaginations: Understanding Criminality</t>
  </si>
  <si>
    <t>You are not able to enrol in this course if you have previously completed SOCY1005.</t>
  </si>
  <si>
    <t>Frameworks for Archaeological Science</t>
  </si>
  <si>
    <t>(HARTS or HART2), Bachelor of Archaeological Practice Honours (HAPRC) or Bachelor of Asian Studies Honours (HASIA), or completed 144 units towards the Bachelor of Philosophy (Arts) (APHAR or APNAR). Incomp with ARCH8103</t>
  </si>
  <si>
    <t>Data Analysis and Methods in Biological Anthropology</t>
  </si>
  <si>
    <t>To enrol in this course you must have completed 144 units of Bachelor of Philosophy (Arts) (APHAR or APNAR) courses or be studying Bachelor of Arts Honours (HARTS or HART2) or Bachelor of Asian Studies Honours (HASIA), or with permission of the convenor.</t>
  </si>
  <si>
    <t>Digital Culture: Being Human in the Information Age</t>
  </si>
  <si>
    <t>Rsch Sch of Hum &amp; the Arts</t>
  </si>
  <si>
    <t>You are not able to enrol in this course if you have previously completed ANUC1113.</t>
  </si>
  <si>
    <t>Research Tools in Advanced Language Studies</t>
  </si>
  <si>
    <t>(HARTS or HART2), (HLANG), (HMECA) or (HASIA), or have completed 144 units towards the Bachelor of Philosophy (Arts) (APHAR or APNAR).</t>
  </si>
  <si>
    <t>Topics in Advanced Language Studies 1</t>
  </si>
  <si>
    <t>(HARTS or HART2), B (HLANG) or Bachelor of Asian Studies Honours (HASIA), or completion of 144 units towards the Bachelor of Philosophy (Arts) (APHAR or APNAR).</t>
  </si>
  <si>
    <t>Topics in Advanced Language Studies 2</t>
  </si>
  <si>
    <t>Creative Reading: Topics in Theory, Methodology and Interpretation</t>
  </si>
  <si>
    <t>(HARTS or HART2), Bachelor of Languages Honours (HLANG) or Bachelor of Asian Studies Honours (HASIA), or completion of 144 units towards the Bachelor of Philosophy (Arts) (APHAR or APNAR). Incompatible with ENGL8021.</t>
  </si>
  <si>
    <t>Selected Topics in Analysis of a Subsystem of Language</t>
  </si>
  <si>
    <t>(HARTS or HART2) , (HLANG) or (HASIA), or completion of 144 units towards the Bachelor of Philosophy (Arts) (APHAR or APNAR).</t>
  </si>
  <si>
    <t>Selected Topics in Empirical Approaches to Linguistics</t>
  </si>
  <si>
    <t>Readings in Philosophy</t>
  </si>
  <si>
    <t>(HARTS or HART2), (HPPE) or (HASIA), or completion of at least 144 units towards the Bachelor of Philosophy (Arts) (APHAR or APNAR).</t>
  </si>
  <si>
    <t>Advanced Topics in Philosophy</t>
  </si>
  <si>
    <t>Advanced Readings in Philosophy</t>
  </si>
  <si>
    <t>Topics in Philosophy</t>
  </si>
  <si>
    <t>DEMO</t>
  </si>
  <si>
    <t>Population Analysis</t>
  </si>
  <si>
    <t>School of Demography</t>
  </si>
  <si>
    <t>To enrol in this course you must have completed 12 units of 1000 Level ANU courses.</t>
  </si>
  <si>
    <t>THES</t>
  </si>
  <si>
    <t>Thesis</t>
  </si>
  <si>
    <t>Papuan Languages</t>
  </si>
  <si>
    <t>To enrol in this course you must have successfully completed LING2003. Alternatively you may gain permission of the Course Convener to enroll in this course.</t>
  </si>
  <si>
    <t>Advanced Sanskrit Literature A</t>
  </si>
  <si>
    <t>To enrol in this course you must have completed SKRT2105 and SKRT2106 or SKRT3004 and SKRT3005 or have the equivalent of three years' of Sanskrit study at tertiary level. Incompatible with SKRT6002.</t>
  </si>
  <si>
    <t>Tetum 3</t>
  </si>
  <si>
    <t>To enrol in this course students must have completed TETM1003 Tetum 2. This course is incompatible with TETM6104.</t>
  </si>
  <si>
    <t>Readings in Indigenous Studies</t>
  </si>
  <si>
    <t>To enrol in this course you must have completed 12 units of 1000 level ANU courses, or with permission of the convenor. You are not able to enrol in this course if you have previously completed SOCY2026 or SOCY6065.</t>
  </si>
  <si>
    <t>Art and Design Histories: Form and Space</t>
  </si>
  <si>
    <t>You are not able to enrol in this course if you have previously completed ARTV1009 or ARTH1002.</t>
  </si>
  <si>
    <t>Developing a Contemporary Craft Practice</t>
  </si>
  <si>
    <t>Enrolled in the BVART and have completed 90 units of courses towards an ANU degree. Two courses from the following list: ARTV. You are not able to enrol in this course if you have previously completed any of the following courses: ARTV and DESA</t>
  </si>
  <si>
    <t>Craft and Design Major 7: Designing Through Making</t>
  </si>
  <si>
    <t>To enrol in this course you must be enrolled in BDESA and have completed 90 units.
Incompatible: ARTV2105/ 2205/ 2305/ 2405/ 2905/ 3026/ 3103/ 3215/ 3301/ 3401/ 3901, DESA2105/ 2205/ 2305/ 2405/ 2905/ 3002/ 3101/ 3201/ 3301/ 3401 or 3901.</t>
  </si>
  <si>
    <t>The Myths of Greece and Rome: Mortals, Immortals, and Monsters</t>
  </si>
  <si>
    <t>You are not able to enrol in this course if you have previously completed CLAS2002 or CLAS6002.</t>
  </si>
  <si>
    <t>Imagining the French Empire: French Colonialism on Film</t>
  </si>
  <si>
    <t>To enrol in this course you must have successfully completed FREN3007, or with permission of the course convenor. You are not able to enrol in this course if you have previously completed FREN6514 or FILM2014 or FILM6014.</t>
  </si>
  <si>
    <t>Environmental Law Clinic</t>
  </si>
  <si>
    <t>Digital Humanities: Methods and Practices</t>
  </si>
  <si>
    <t>To enrol in this course you must have completed HUMN2001, or with the permission of the convenor. You are not able to enrol in this course if you have previously completed HUMN6003.</t>
  </si>
  <si>
    <t>Assessing Language</t>
  </si>
  <si>
    <t>You are note able to enrol in this course if you have previously completed LING6029.</t>
  </si>
  <si>
    <t>Honours Thesis</t>
  </si>
  <si>
    <t>Management Research Methods</t>
  </si>
  <si>
    <t>Incompatible with MGMT8006</t>
  </si>
  <si>
    <t>Incompatible with MGMT8018</t>
  </si>
  <si>
    <t>Advanced Corporate Finance</t>
  </si>
  <si>
    <t>To enrol in this course you must be completing the Finance honours specialisation.</t>
  </si>
  <si>
    <t>International Organisations in World Politics</t>
  </si>
  <si>
    <t>To enrol in this course you must have completed POLS1005 or POLS1006, or with permission of the convenor.</t>
  </si>
  <si>
    <t>Issues in Contemporary Clinical Psychology</t>
  </si>
  <si>
    <t>To enrol in this course you must have successfully completed PSYC1003 and PSYC1004.</t>
  </si>
  <si>
    <t>POPH</t>
  </si>
  <si>
    <t>Population Health Honours project</t>
  </si>
  <si>
    <t>Research Sch Population Health</t>
  </si>
  <si>
    <t>Introduction to Mathematical Thinking: Problem-Solving and Proofs</t>
  </si>
  <si>
    <t>Corequisite - MATH1115 in first year.
OR  other students MATH1116 or MATH1113 with a mark of at least 60 or MATH1013 or MATH1014 with a mark of at least 80.
Incompatible with MATH2322, MATH3104, MATH2320, MATH3116 or MATH6222.</t>
  </si>
  <si>
    <t>Personal Leadership</t>
  </si>
  <si>
    <t>To enrol in this course you must have successfully completed 24 units towards a degree.</t>
  </si>
  <si>
    <t>Understanding Peace and Conflict</t>
  </si>
  <si>
    <t>Your are not able to enrol in this course if you have successfully completed ASIA1021</t>
  </si>
  <si>
    <t>Human Security: Conflict, Displacement and Peace Building</t>
  </si>
  <si>
    <t>To enrol in this course you must have successfully completed 24 units of university courses. You are not able enrol in this course if you have successfully completed ASIA2047 or ASIA6047.</t>
  </si>
  <si>
    <t>Enterprise Risk Management 1</t>
  </si>
  <si>
    <t>To enrol in this course you must be studying a Bachelor of Actuarial Studies (Honours).</t>
  </si>
  <si>
    <t>Advanced Investments</t>
  </si>
  <si>
    <t>To enrol in this course you must be enrolled in the honours Finance specialisation or a Bachelor of Actuarial Studies (Honours).</t>
  </si>
  <si>
    <t>Incompatible with STAT2008, STAT2014, STAT6014 and STAT6038.</t>
  </si>
  <si>
    <t>Incompatible with STAT3004</t>
  </si>
  <si>
    <t>Incompatible with STAT3012.</t>
  </si>
  <si>
    <t>Incompatible with STAT3040 and STAT7040.</t>
  </si>
  <si>
    <t>Introductory Statistics for Business and Finance</t>
  </si>
  <si>
    <t>Incompatible with STAT1008 and STAT1003.</t>
  </si>
  <si>
    <t>Applied Time Series Analysis</t>
  </si>
  <si>
    <t>Incompatible with STAT3032.</t>
  </si>
  <si>
    <t>Incompatible with STAT3013</t>
  </si>
  <si>
    <t>Incompatible with STAT3035, STAT3057 and STAT3058.</t>
  </si>
  <si>
    <t>Microeconomic Theory</t>
  </si>
  <si>
    <t>Incompatible with ECON8011</t>
  </si>
  <si>
    <t>To enrol in this course, you must have completed ECON2101 (or ECON2111) and ECON2102 (or ECON2112 or ECON2016). Incompatible with ECON3103 and ECON3013.</t>
  </si>
  <si>
    <t>Macroeconomic Theory</t>
  </si>
  <si>
    <t>Incompatible with ECON8022</t>
  </si>
  <si>
    <t>Public Sector Economics</t>
  </si>
  <si>
    <t>Industrial Organisation</t>
  </si>
  <si>
    <t>Advanced Econometrics I</t>
  </si>
  <si>
    <t>Honours Statistical Mechanics</t>
  </si>
  <si>
    <t>Honours Classical Mechanics</t>
  </si>
  <si>
    <t>Honours Electromagnetism</t>
  </si>
  <si>
    <t>Honours Quantum Mechanics</t>
  </si>
  <si>
    <t>19th and 20th Century Literature</t>
  </si>
  <si>
    <t>To enrol in this course you must have completed 12 Units of 1000 level English (ENGL) Courses. Alternatively you may gain permission of the Course Convenor to enrol in this course.</t>
  </si>
  <si>
    <t>Reconciliation and the memory of conflict in Asia</t>
  </si>
  <si>
    <t>To enrol in this course you must have successfully completed 48 units of university courses. This course is incompatible with ASIA6042 Reconciliation and the Memory of Conflict in Asia.</t>
  </si>
  <si>
    <t>Social Science of the Internet</t>
  </si>
  <si>
    <t>To enrol in this course you must have completed 12 units of Computer (COMP), Criminology (CRIM), Political Science (POLS), Social Research (SOCR) or Sociology (SOCY) courses, or with permission of the convenor. Incompatible with SOCR8005 or SOCY6066.</t>
  </si>
  <si>
    <t>States and Citizens: Anthropological Perspectives</t>
  </si>
  <si>
    <t>Research Topics in South and Southeast Asian Languages B</t>
  </si>
  <si>
    <t>You are not able to enrol in this course if you have successfully completed HIND3108, ASIA6108, HIND6108, INDN3005, INDN6005, SKRT3108, SKRT6508, THAI3008, THAI6008.</t>
  </si>
  <si>
    <t>Engaging Asia: Australia and the Asian Century</t>
  </si>
  <si>
    <t>To enrol in this course you must have successfully completed at least 48 units of university courses. This course is incompatible with  ASIA8040.</t>
  </si>
  <si>
    <t>Writing Lives: Autobiography in Fiction and Memoir</t>
  </si>
  <si>
    <t>To enrol in this course you must have completed GEND1001 or GEND1002 or ENGL1013 or ENGL1014, or you may gain the permission of the course convener.</t>
  </si>
  <si>
    <t>Topics in Advanced Syntax and Morphology</t>
  </si>
  <si>
    <t>To enrol in this course you must have completed LING2003, or with permission of the convenor. You are not able to enrol in this course if you have previously completed LING2026 or LING6026.</t>
  </si>
  <si>
    <t>Introduction to Ethics</t>
  </si>
  <si>
    <t>You are not able to enrol in this course if you have previously completed PHIL2064.</t>
  </si>
  <si>
    <t>Introduction to Music Technology</t>
  </si>
  <si>
    <t>You are not able to enrol in this course if you have previously completed MUSI6110</t>
  </si>
  <si>
    <t>CBEA</t>
  </si>
  <si>
    <t>ANU College of Business and Economics Internship Program (UG)</t>
  </si>
  <si>
    <t>College Business &amp; Economics</t>
  </si>
  <si>
    <t>To be eligible for the CBE Internship Program, students must be a current undergraduate student enrolled in a CBE academic program (including single or double degrees). The student must have completed a minimum 72 units o</t>
  </si>
  <si>
    <t>Composition, Arranging, and Sound Design 1</t>
  </si>
  <si>
    <t>EnrollTo enrol in this course you must be enrolled in the Bachelor of Music (BMUSI), or with permission of the convenor.</t>
  </si>
  <si>
    <t>Composition, Arranging, and Sound Design 3</t>
  </si>
  <si>
    <t>To enrol in this course you must have completed MUSI1112, or with permission of the convenor.</t>
  </si>
  <si>
    <t>Galaxies</t>
  </si>
  <si>
    <t>Incompatible with ASTR8006</t>
  </si>
  <si>
    <t>Research Methods for Earth Sciences</t>
  </si>
  <si>
    <t>To enrol in this course you must be enrolled in either Earth and Marine Sciences (EMSC-HSPC) or Physics of the Earth (POTE-HSPC) Honours specialisations. Incompatible with EMSC8017.</t>
  </si>
  <si>
    <t>Analytical Techniques</t>
  </si>
  <si>
    <t>To enrol in this course you must be enrolled in POTE-HSPC or EMSC-HSPC honours specialisation. Incompatible with EMSC4020, EMSC8022, EMSC8024.</t>
  </si>
  <si>
    <t>Introduction to Natural Hazards</t>
  </si>
  <si>
    <t>Incompatible with EMSC8706</t>
  </si>
  <si>
    <t>Biostatistics in Population Health</t>
  </si>
  <si>
    <t>Incompatible with POPH8101</t>
  </si>
  <si>
    <t>Communicating Science with the Public</t>
  </si>
  <si>
    <t>Incompatible with SCOM8014</t>
  </si>
  <si>
    <t>Fundamentals of Epidemiology</t>
  </si>
  <si>
    <t>Research Design and Methods</t>
  </si>
  <si>
    <t>You cannot enrol in this course unless you have taken, or are currently taking POPH4101 and POPH4100</t>
  </si>
  <si>
    <t>Analysis of Financial Reporting</t>
  </si>
  <si>
    <t>Incompatible with BUSN8007</t>
  </si>
  <si>
    <t>Seminar in Research Method in Commerce</t>
  </si>
  <si>
    <t>Incompatible with BUSN8013</t>
  </si>
  <si>
    <t>Corporate Governance (Honours)</t>
  </si>
  <si>
    <t>Incompatible with BUSN7045 and BUSN8145.</t>
  </si>
  <si>
    <t>Advanced Computing Research Methods</t>
  </si>
  <si>
    <t>Data Mining</t>
  </si>
  <si>
    <t>To enrol in this course you must have completed 6 units from COMP1100 or COMP1130 or COMP1730; and COMP2400.
You are not able to enrol in this course if you have previously completed COMP3420 or COMP8400.</t>
  </si>
  <si>
    <t>Introduction to Quantitative Biology</t>
  </si>
  <si>
    <t>BIOL1003 or BIOL1004.
You are not able to enrol in this course if you have previously studied either MATH1003 or MATH1013 or MATH1113 or MATH1115</t>
  </si>
  <si>
    <t>Ecological and Evolutionary Developmental Biology</t>
  </si>
  <si>
    <t>To enrol in this course, you must have successfully completed BIOL1003, BIOL1004 and 24 units of 2000 level BIOL courses. Incompatible with BIOL6109</t>
  </si>
  <si>
    <t>Big Questions in Biology</t>
  </si>
  <si>
    <t>To enrol in this course you must have successfully completed BIOL1003 and BIOL1004 and 18 units of 2000 level BIOL courses. 
You are not able to enrol in this course if you have completed BIOL2201 or BIOL6201.</t>
  </si>
  <si>
    <t>Plants: Genes and the Environment</t>
  </si>
  <si>
    <t>To enrol in this course you must have successfully completed BIOL2115 Comparative Physiology or BIOL2151 Genetics or BIOL2161 Genes: Replication and Expression.
You are not able to enrol in this course if you have completed BIOL6002 or BIOL2121.</t>
  </si>
  <si>
    <t>DESN</t>
  </si>
  <si>
    <t>Foundations of Creative Code</t>
  </si>
  <si>
    <t>You are not able to enrol in this course if you have previously completed any of the following courses: COMP1720, COMP6720 or DESN6002.</t>
  </si>
  <si>
    <t>Design Fiction: Speculative and Critical Design</t>
  </si>
  <si>
    <t>To enrol in this course you must have completed at least one of the following courses: ARTV1020, ARTV1021, ARTV1022, ARTV1032, ARTV1033, DESA1020, DESA1021, DESA1022, DESN1001 or DESN1002.</t>
  </si>
  <si>
    <t>Typography in Context: digital typographic design</t>
  </si>
  <si>
    <t>Design Practice: Engagement, Internship and Entrepreneurship</t>
  </si>
  <si>
    <t>To enrol in this course you must be enrolled in the Bachelor of Design (BDESN) and have completed 96 units of courses towards your degree. You are not able to enrol in this course if you have previously completed DESN6010.</t>
  </si>
  <si>
    <t>Making Modern Science</t>
  </si>
  <si>
    <t>Students must have completed 18 units of 2000 level courses or have the permission of the convener. Incompatible with SCOM6032.</t>
  </si>
  <si>
    <t>Science in the Media</t>
  </si>
  <si>
    <t>To enrol in this course you must have completed 48 units of any courses, including SCOM1001, or have permission from the convenor.
Incompatible with SCOM3002 and SCOM6016</t>
  </si>
  <si>
    <t>Science, Risk and Ethics</t>
  </si>
  <si>
    <t>Incompatible with SCOM3001 and SCOM6031</t>
  </si>
  <si>
    <t>Mongolian 3</t>
  </si>
  <si>
    <t>To enrol in this course students must have completed MNGL1003 Mongolian 2  or complete a language proficiency placement test. Students who have completed MNGL6102 are not able to enrol in this course.</t>
  </si>
  <si>
    <t>Advanced Literary Chinese</t>
  </si>
  <si>
    <t>To enrol in this course you must have completed CHIN2021 Literary Chinese 2 or have been permitted entry based on the results of the Chinese language placement test. Incompatible with CHIN6015.</t>
  </si>
  <si>
    <t>Introduction to Data Management, Analysis and Security</t>
  </si>
  <si>
    <t>To enrol in this course, you must have completed COMP1100 or COMP1130</t>
  </si>
  <si>
    <t>Individual Research Project</t>
  </si>
  <si>
    <t>To be eligible to enrol, you must:
- be studying a Bachelor of Advanced Computing (Research and Development);
- have successfully completed COMP2550;</t>
  </si>
  <si>
    <t>Philosophy and Science Fiction</t>
  </si>
  <si>
    <t>To enrol in this course you must have previously completed 6 units of Philosophy (PHIL) courses, or with permission of the convenor.</t>
  </si>
  <si>
    <t>Advanced Philosophical Topics</t>
  </si>
  <si>
    <t>To enrol in this course you must have completed 12 units of 2000 or 3000 level Philosophy (PHIL) courses, or with permission of the convenor.</t>
  </si>
  <si>
    <t>Race, Ethnicity and Representation</t>
  </si>
  <si>
    <t>Burmese 3</t>
  </si>
  <si>
    <t>To enrol in this course students will need to have completed BURM1003 or undertake a Burmese language proficiency test. Incompatible with BURM6101.</t>
  </si>
  <si>
    <t>Sustainable Nanomaterials</t>
  </si>
  <si>
    <t>Students are required to complete one or more of the courses before enrolling in ENGN4027
ENGN1217
PHYS1101
ENGN2222</t>
  </si>
  <si>
    <t>Accounting Analytics</t>
  </si>
  <si>
    <t>To enrol in this course you must have completed 96 units towards a degree, including BUSN2011.</t>
  </si>
  <si>
    <t>Quantitative Research Methods in Management</t>
  </si>
  <si>
    <t>To enrol in this course you must be studying a Bachelor of Business Administration (Honours) (HBUSA) or a Bachelor of Commerce (Honours) (HCOMM). You are not able to enrol in this course if you have previously completed MGMT8019.</t>
  </si>
  <si>
    <t>Televisual: Investigating Narrative Television</t>
  </si>
  <si>
    <t>You are not able to enrol in this course if you have previously completed ENGL6116</t>
  </si>
  <si>
    <t>Music Honours Ensemble</t>
  </si>
  <si>
    <t>To enrol in this course you must be enrolled in the Bachelor of Music (Honours) (HMUSI) or Bachelor of Arts (Honours) (HARTS or HART2) or Bachelor of Philosophy (Honours) (APHAR).  Incompatible with MUSI2220 or MUSI2221</t>
  </si>
  <si>
    <t>Advanced French I</t>
  </si>
  <si>
    <t>FREN3007. Inc FREN3008, FREN6508 or FREN6010.</t>
  </si>
  <si>
    <t>College of Business and Economics Special Industry Project</t>
  </si>
  <si>
    <t>To be eligible for the Special Industry Project course, students must be a current undergraduate student enrolled in an ANU academic program (including single or double degrees).</t>
  </si>
  <si>
    <t>German Literature and Culture</t>
  </si>
  <si>
    <t>To enrol in this course you are assumed to have knowledge of German equivalent to completion of Advanced German 1 GERM3007.You are not able to enrol in this course if you have previously completed GERM6051.</t>
  </si>
  <si>
    <t>Philosophy and Public Policy</t>
  </si>
  <si>
    <t>Islam in Central Asia</t>
  </si>
  <si>
    <t>To enrol in this course you must be studying a Bachelor of Arts (Honours) or a Bachelor of Middle Eastern and Central Asian Studies (Honours), or completion of 144 units towards the Bachelor of Philosophy (Arts). inc MEAS8117</t>
  </si>
  <si>
    <t>HLTH</t>
  </si>
  <si>
    <t>Health in the 21st Century</t>
  </si>
  <si>
    <t>Aboriginal and Torres Strait Islander Health</t>
  </si>
  <si>
    <t>Professional Practice in Health Science</t>
  </si>
  <si>
    <t>Restricted to the Bachelor of Health Science</t>
  </si>
  <si>
    <t>MEDN</t>
  </si>
  <si>
    <t>Medical Physiology and Pharmacology</t>
  </si>
  <si>
    <t>To enrol in this course you must have previously completed BIOL1008 or BIOL1004.
Incompatible with BIOL3006 and MEDN6001
Students must have successfully completed a minimum of 48 units to enrol in this course.</t>
  </si>
  <si>
    <t>Student Managed Fund</t>
  </si>
  <si>
    <t>Student Managed Fund Extension</t>
  </si>
  <si>
    <t>Offensive Cyber Security Operations</t>
  </si>
  <si>
    <t>Prerequisite: Comp2700</t>
  </si>
  <si>
    <t>Legends and Life Stories: Australia since 1788</t>
  </si>
  <si>
    <t>To enrol in this course you must have completed 12 units of 1000 level History (HIST) courses.You are not able to enrol in this course if you have previously completed HIST6244.</t>
  </si>
  <si>
    <t>Individual Research Unit</t>
  </si>
  <si>
    <t>To enrol in this course you must have completed both ARTV1009 and ARTV1010 OR both ARTH1006 and ARTH1007. You are not able to enrol in this course if you have previously completed ARTV2034.</t>
  </si>
  <si>
    <t>Issues in Contemporary Craft and Design</t>
  </si>
  <si>
    <t>To enrol in this course you must have completed 36 units of courses towards an ANU degree. You are not able to enrol in this course if you have previously completed any of the following courses: ARTV2035, ARTV6808 or ARTH6167.</t>
  </si>
  <si>
    <t>Archaeological Laboratory Methods</t>
  </si>
  <si>
    <t>To enrol in this course, you must have successfully completed either ARCH1111, ARCH1112 or ASIA2301.</t>
  </si>
  <si>
    <t>Foundations of Chinese Society: Friends, Family, Connections</t>
  </si>
  <si>
    <t>To enrol in this course students must have completed at least 36 units of university courses.</t>
  </si>
  <si>
    <t>Linguistic Histories in Asia and the Pacific (L)</t>
  </si>
  <si>
    <t>This course is incompatible with ASIA2308 Linguistic Histories in Asia and the Pacific and ASIA6308 Linguistic Histories in Asia and the Pacific.</t>
  </si>
  <si>
    <t>Advanced Korean: Film and Society</t>
  </si>
  <si>
    <t>To enrol in this course student must have completed KORE3013, or have been permitted entry based on the results of the Korean language placement test.</t>
  </si>
  <si>
    <t>Advanced Indonesian: History and Development of the Language</t>
  </si>
  <si>
    <t>To enrol in this course students must have previously completed INDN2003 or equivalent, or have been permitted entry based on the results of the Indonesian language proficiency assessment. Incompatible with INDN6104.</t>
  </si>
  <si>
    <t>Research Topics in South and Southeast Asian Languages A</t>
  </si>
  <si>
    <t>Japanese 5</t>
  </si>
  <si>
    <t>To enrol in this course you must have previously completed or be concurrently enrolled in JPNS2012 or JPNS2013, or have been permitted entry based on the results of the Japanese language placement test. Incompatible with JPNS6014, JPNS2014 and JPNS2015.</t>
  </si>
  <si>
    <t>Sanskrit 5</t>
  </si>
  <si>
    <t>Music, Sound and the Moving Image</t>
  </si>
  <si>
    <t>Introduction to Ethnomusicology</t>
  </si>
  <si>
    <t>You are not able to enrol in this course if you have previously completed  MUSI2213.</t>
  </si>
  <si>
    <t>Songwriting: concepts and craft</t>
  </si>
  <si>
    <t>Advanced Quantum Mechanics</t>
  </si>
  <si>
    <t>To enrol in this course you must have completed PHYS2201 and PHYS2013.
Incompatible with PHYS3001 and PHYS4100.</t>
  </si>
  <si>
    <t>Advanced Electromagnetism</t>
  </si>
  <si>
    <t>To enrol in this course you must have previously completed PHYS2201 and PHYS2016.</t>
  </si>
  <si>
    <t>Advanced Statistical Mechanics</t>
  </si>
  <si>
    <t>To enrol in this course you must have previously completed PHYS2020 and PHYS2013.
Incompatible with PHYS4104.</t>
  </si>
  <si>
    <t>Physics of Matter</t>
  </si>
  <si>
    <t>To enrol in this course you must have completed PHYS2013 and PHYS2016.
Incompatible with PHYS3031 and PHYS3033.</t>
  </si>
  <si>
    <t>Uniting Europe: history, politics, theory</t>
  </si>
  <si>
    <t>You are not able to enrol in this course if you have previously completed EURO3001.</t>
  </si>
  <si>
    <t>Theories of Crime and Justice</t>
  </si>
  <si>
    <t>(HARTS or HART2),(HCRIM), (HIR),  (HMUSI), (HPLSC), (HPOLS) or (HASIA), or completion of 144 units towards the Bachelor of Philosophy Honours (Arts) (APHAR or APNAR). You are not able to enrol in this course if you have previously completed CRIM8001.</t>
  </si>
  <si>
    <t>SOCR</t>
  </si>
  <si>
    <t>Qualitative Social Research</t>
  </si>
  <si>
    <t>(HARTS or HART2),(HCRIM), (HIR), (HMUSI), (HPLSC), (HPOLS) or (HASIA), or completion of 144 units towards the Bachelor of Philosophy Honours (Arts) (APHAR or APNAR). You are not able to enrol in this course if you have previously completed SOCR8008.</t>
  </si>
  <si>
    <t>Gallipoli: History and National Imagination</t>
  </si>
  <si>
    <t>Modern Chinese 3</t>
  </si>
  <si>
    <t>To enrol in this course you must have completed CHIN2022 and CHIN2023 or have been permitted entry based on the results of the Chinese language proficiency assessment. Incompatible with CHIN6520.</t>
  </si>
  <si>
    <t>Literary Chinese 1</t>
  </si>
  <si>
    <t>To enrol in this course you must have completed CHIN2022 and CHIN2023 or JPNS2015, or have been permitted entry based on the results of a proficiency assessment. Incompatible with CHIN6530.</t>
  </si>
  <si>
    <t>Cantonese 1</t>
  </si>
  <si>
    <t>To enrol in this course you must have completed CHIN3023, or receive permission from the convenor. Incompatible with CHIN6201.</t>
  </si>
  <si>
    <t>Archaeology of Ritual and Religion</t>
  </si>
  <si>
    <t>Statistics for Social Scientists</t>
  </si>
  <si>
    <t>HARTS/HART2/HCRIM/HIR/HMUSI/HPLSC/HPOLS/HASIA/144u (APHAR/APNAR). Incompatible with SOCR8001</t>
  </si>
  <si>
    <t>Creative Industries in Korea</t>
  </si>
  <si>
    <t>DIPL</t>
  </si>
  <si>
    <t>Leadership and Diplomacy</t>
  </si>
  <si>
    <t>Asia-Pacific College Diplomacy</t>
  </si>
  <si>
    <t>Digital Asia: Technology and Society</t>
  </si>
  <si>
    <t>WARS</t>
  </si>
  <si>
    <t>War in the Modern World, 1789 to today</t>
  </si>
  <si>
    <t>Theories of War: An historical and global perspective</t>
  </si>
  <si>
    <t>To enrol in this course students must have completed 24 units of ANU courses towards a degree, including a minimum of 12 units of any 1000-coded ANCH, ASIA, BAPA, HIST, INTR, POLS, STST, WARS, or obtain the permission of the convenor to do so.</t>
  </si>
  <si>
    <t>The Origins of Political Order in Asia</t>
  </si>
  <si>
    <t>Anthropology and Technology in India</t>
  </si>
  <si>
    <t>Literary and Cultural Discourse in Modern Japan</t>
  </si>
  <si>
    <t>To enrol in this course you must have completed at least 48 units of university courses. You are not able to enrol in this course if you have previously completed ASIA2095 and ASIA6040 Literary and Culture Discourse in Modern Japan.</t>
  </si>
  <si>
    <t>GREK</t>
  </si>
  <si>
    <t>Intermediate Ancient Greek I</t>
  </si>
  <si>
    <t>To enrol in this course you must have completed GREK1102 or GREK6112, or with permission of the convener. You are not able to enrol in this course if you have previously completed GREK6121, GREK2101, GREK6101, GREK2122, GREK6122, GREK3125, GREK6125</t>
  </si>
  <si>
    <t>Advanced Ancient Greek</t>
  </si>
  <si>
    <t>To enrol in this course you must have completed: GREK2101, GREK6101, GREK2122 or GREK6122, or with permission of the convenor.</t>
  </si>
  <si>
    <t>LATN</t>
  </si>
  <si>
    <t>Intermediate Latin I</t>
  </si>
  <si>
    <t>To enrol in this course you must have completed LATN1102 or LATN6112, or with permission of the convener. You are not able to enrol in this course if you have previously completed: LATN6121, LATN2101, LATN6101, LATN2122, LATN6122, LATN3125, LATN6125</t>
  </si>
  <si>
    <t>Advanced Latin</t>
  </si>
  <si>
    <t>To enrol in this course you must have completed one of the following courses: LATN2101, LATN6101, LATN2122 or LATN6122, or with permission of the convenor.</t>
  </si>
  <si>
    <t>RUSS</t>
  </si>
  <si>
    <t>Reading Russian for Academic Purposes I</t>
  </si>
  <si>
    <t>You are not able to enrol in this course if you have previously completed any of the following courses:  RUSS1004, RUSS3002, RUSS3003, RUSS6002, RUSS6003.</t>
  </si>
  <si>
    <t>International Law Clinic</t>
  </si>
  <si>
    <t>LLB, 5 x 1###, LAWS2250 Permission Code</t>
  </si>
  <si>
    <t>Design and Research: Theory and Methods</t>
  </si>
  <si>
    <t>To enrol in this course you must be enrolled in the Bachelor of Design (Honours) (HDESN)</t>
  </si>
  <si>
    <t>Introduction to Global Geophysics</t>
  </si>
  <si>
    <t>To enrol in this course you must have completed EMSC1008 and (MATH1003 or MATH1013)</t>
  </si>
  <si>
    <t>Italian Studies - Intermediate I</t>
  </si>
  <si>
    <t>To enrol in this course you must have completed ITAL2006 or ITAL6504, or have language proficiency as demonstrated by placement test. You are not able to enrol in this course if you have completed:  ITAL2007, ITAL2008, ITAL6505, ITAL3506, or ITAL6506.</t>
  </si>
  <si>
    <t>Society &amp; Technological Change</t>
  </si>
  <si>
    <t>Economic Analysis of the Digital Economy</t>
  </si>
  <si>
    <t>To enrol in this course you must have completed ECON1101. Incompatible with ECON8180.</t>
  </si>
  <si>
    <t>Dynamics of Israeli-Palestinian Conflict</t>
  </si>
  <si>
    <t>To enrol in this course you must have completed 144 units of the APHAR, or be currently studying HARTS or HART2 or HMECA. You are not able to enrol in this course if you have previously completed MEAS8112.</t>
  </si>
  <si>
    <t>The Gulf Strategic Environment</t>
  </si>
  <si>
    <t>To enrol in this course you must have completed 144 units of the APHAR, or be currently studying HARTS or HART2 or HMECA. You are not able to enrol in this course if you have previously completed MEAS8113.</t>
  </si>
  <si>
    <t>Gamilaraay - introduction to an Australian Indigenous Language</t>
  </si>
  <si>
    <t>You are not able to enrol in this course if you have previously completed INDG6003 or, AUST1001 or, AUST6008. The permission of the convenor may be given to override this incompatibility if the AUST courses were completed in topics other than Gamilaraay.</t>
  </si>
  <si>
    <t>SCRN</t>
  </si>
  <si>
    <t>Introduction to Screen Studies</t>
  </si>
  <si>
    <t>You are not able to enrol in this course if you have previously completed FILM1002.</t>
  </si>
  <si>
    <t>Screen Studies Capstone Project</t>
  </si>
  <si>
    <t>Philosophy of the Life Sciences</t>
  </si>
  <si>
    <t>To enrol in this course you must have previously completed 12 Units of 2000 or 3000 level Philosophy (PHIL) Courses, or with permission of the convenor.</t>
  </si>
  <si>
    <t>Jewellery &amp; Object: Introduction to Precise Miniature Construction</t>
  </si>
  <si>
    <t>You are not able to enrol in this course if you have previously completed ARTV1401 or ARTV1011 or DESA1001.</t>
  </si>
  <si>
    <t>Sculpture: Introduction to Conceptual Practices and Construction Methods (Metal and Fabric)</t>
  </si>
  <si>
    <t>You are not able to enrol in this course if you have previously completed ARTV1801 or ARTV6102.</t>
  </si>
  <si>
    <t>Making Research for a Studio Practice in the Visual Arts</t>
  </si>
  <si>
    <t>To enrol in this course you must be enrolled in the (BVART) and have completed 84 units of courses towards an ANU degree. You are not able to enrol in this course if you have previously completed ARTV2819, ARTV1022, or DESA1022.</t>
  </si>
  <si>
    <t>Creative Research Practice: Developing an Independent Work Proposal</t>
  </si>
  <si>
    <t>You must be enrolled in (BVART) &amp; completed 90 units towards an ANU degree. You must also have completed any two of the following courses: ARTV2059, ARTV2506, ARTV2715, ARTV2717. Incompatible with ARTV/DESA</t>
  </si>
  <si>
    <t>Contexts of Making: Materiality and Value</t>
  </si>
  <si>
    <t>To enrol in this course you must have completed 6 units of 1000 level or 2000 level Visual Arts (ARTV) courses, or 6 units of 1000 level or 2000 level Design (DESN) courses, or with permission of the convenor.</t>
  </si>
  <si>
    <t>Politics of Spaces: Installation, Sculpture and Spatial Practice</t>
  </si>
  <si>
    <t>To enrol in this course you must have completed 24 units of courses towards an ANU degree. You are not able to enrol in this course if you have previously completed ARTV2814 or ARTV6814.</t>
  </si>
  <si>
    <t>Contemporary Design In Context</t>
  </si>
  <si>
    <t>International Relations Theory</t>
  </si>
  <si>
    <t>To enrol in this course you must be studying a HARTS or HART2, HIR, HPOLS, HPPOL, HDEVS, HEURO, HLAMS, HPPE, or completion of 144 units towards the Bachelor of Philosophy (Arts) (APHAR or APNAR).</t>
  </si>
  <si>
    <t>Terrorism &amp; Counter Terrorism</t>
  </si>
  <si>
    <t>To enrol HARTS or HART2 or HIR or HPOLS or HPPOL or HDEVS or HEURO or HLAMS or HPPE or completed 144 units towards APHAR or APNAR.</t>
  </si>
  <si>
    <t>Comparative Political Behavior</t>
  </si>
  <si>
    <t>To enrol in this course you must be studying a HARTS or HART2, HPLSC, HPOLS, HPPOL, HDEVS, HEURO, HLAMS, HPPE, or completion of 144 units towards APHAR or APNAR. You are not able to enrol in this course if you have previously completed POLS8039.</t>
  </si>
  <si>
    <t>Special Topics in Comparative Politics</t>
  </si>
  <si>
    <t>To enrol in this course you must be studying a HARTS or HART2, HPLSC, HPOLS, HPPOL, HDEVS, HEURO, HLAMS, HPPE, or completion of 144 units towards APHAR or APNAR. You are not able to enrol in this course if you have previously completed POLS8041.</t>
  </si>
  <si>
    <t>Interpretation, Method, Critique: Interpretivist Methods in the Social Sciences</t>
  </si>
  <si>
    <t>To enrol in this course you must be enrolled in HARTS or HART2, HIR, HPOLS, HPPOL, HDEVS, HEURO, HLAMS, HPPE, or completion of 144 units towards APHAR or APNAR. You are not able to enrol in this course if you have previously completed POLS8047.</t>
  </si>
  <si>
    <t>TOKP</t>
  </si>
  <si>
    <t>Tok Pisin 1</t>
  </si>
  <si>
    <t>This course is incompatible with TOKP6002 Tok Pisin 1.</t>
  </si>
  <si>
    <t>Tok Pisin 3</t>
  </si>
  <si>
    <t>To enrol in this course, students must have completed TOKP1003 Tok Pisin 2 or have been permitted entry based on the results of a placement assessment. This course is incompatible with TOKP6101 Tok Pisin 3.</t>
  </si>
  <si>
    <t>CHST</t>
  </si>
  <si>
    <t>Reading China: Past and Present</t>
  </si>
  <si>
    <t>To enrol in this course you must have completed CHIN3025 or equivalent fluency of Chinese. This course is incompatible with CHST6211.</t>
  </si>
  <si>
    <t>Health Systems and Policy: An Introduction</t>
  </si>
  <si>
    <t>Astrophysical Processes</t>
  </si>
  <si>
    <t>To enrol in this course you must have previously completed PHYS2013 and PHYS2020 and MATH2305 and MATH2306.</t>
  </si>
  <si>
    <t>Observational Techniques</t>
  </si>
  <si>
    <t>Fundamentals of Geology</t>
  </si>
  <si>
    <t>To enrol in this course you must have previously completed EMSC1008.</t>
  </si>
  <si>
    <t>Geobiology and Evolution of Life on Earth</t>
  </si>
  <si>
    <t>To enrol in this course you must have completed 6 units of 1000 level EMSC, BIOL or CHEM courses.
You are not able to enrol in this course if you have previously completed EMSC2019, EMSC4019 or EMSC6019.</t>
  </si>
  <si>
    <t>Applied Geophysics</t>
  </si>
  <si>
    <t>To enrol in this course you must have previously completed EMSC2022.</t>
  </si>
  <si>
    <t>Physics Advanced Laboratory</t>
  </si>
  <si>
    <t>Completion of a minimum of 18 units from PHYS2013, PHYS2020, PHYS2201, PHYS2016.</t>
  </si>
  <si>
    <t>Rapid Prototyping and Systems Integration</t>
  </si>
  <si>
    <t>Fundamentals of Noise and Measurement</t>
  </si>
  <si>
    <t>This course is incompatible with PHYS6711.</t>
  </si>
  <si>
    <t>Democracy and its Discontents</t>
  </si>
  <si>
    <t>Students must be enrolled in an honours program. Incompatible with POLS8019.</t>
  </si>
  <si>
    <t>Engineering Design 2: Systems Approaches for Design</t>
  </si>
  <si>
    <t>To enrol in this course you must have completed ENGN1211.</t>
  </si>
  <si>
    <t>Law and Society in South East Asia</t>
  </si>
  <si>
    <t>(LLB / JD, 5 x 1### / 61## LAWS) Incompatible with LAWS8594</t>
  </si>
  <si>
    <t>Physics of Materials</t>
  </si>
  <si>
    <t>Research School of Physics</t>
  </si>
  <si>
    <t>Incompatible with ENGN1215</t>
  </si>
  <si>
    <t>Photonics Laboratory</t>
  </si>
  <si>
    <t>To enrol in this course you must have previously completed PHYS2201.</t>
  </si>
  <si>
    <t>Prison Legal Literacy Clinic</t>
  </si>
  <si>
    <t>LLB, 5 x 1### LAWS, LAWS1206 Permission Code</t>
  </si>
  <si>
    <t>Introductory Mathematical Statistics for Actuarial Studies</t>
  </si>
  <si>
    <t>To enrol in this course you must have completed MATH1113 or MATH1116 or MATH1014, and have completed STAT1003 or STAT1008. Incompatible with STAT2001 and STAT6013.</t>
  </si>
  <si>
    <t>Regression Modelling for Actuarial Studies</t>
  </si>
  <si>
    <t>To enrol in this course you must have completed STAT1008. Incompatible with STAT2008 and STAT6014.</t>
  </si>
  <si>
    <t>Drawing into Print : Etching and Relief</t>
  </si>
  <si>
    <t>You are not able to enrol in this course if you have previously completed ARTV6703 or ARTV2705 or ARTV2725.</t>
  </si>
  <si>
    <t>Drawing into Print: Screen Printing and Stencils</t>
  </si>
  <si>
    <t>You are not able to enrol in this course if you have previously completed ARTV6704 or ARTV2723.</t>
  </si>
  <si>
    <t>Global Stratigraphy</t>
  </si>
  <si>
    <t>To enrol in this course you must have previously completed EMSC2012 or EMSC2023.
Incompatible with EMSC6014.</t>
  </si>
  <si>
    <t>Design Thinking: Entrepreneurial Innovation</t>
  </si>
  <si>
    <t>To enrol in this course you must have completed at least 48 units of study in your undergraduate degree.</t>
  </si>
  <si>
    <t>The Text on Stage: Interpreting, Making and Presenting the Play</t>
  </si>
  <si>
    <t>Computational Geosciences: Problem-solving, Logical Thinking and Programming.</t>
  </si>
  <si>
    <t>To enrol in this course you must be enrolled in either EMSC-HSPC or POTE-HSPC Honours programs. Incompatible with EMSC8033.</t>
  </si>
  <si>
    <t>Diversity and Crime: Equality in the Criminal Justice System</t>
  </si>
  <si>
    <t>To enrol in this course you must have completed 48 units of study, including CRIM1001 – The Criminological Imagination; CRIM2001 – Doing Criminology; and 12 units of 2000/3000 level criminology (CRIM) courses.</t>
  </si>
  <si>
    <t>Crime Prevention: Theory and Practice</t>
  </si>
  <si>
    <t>To enrol on this course you must have completed 48 units of study, including CRIM2014 - Introduction to Crime Science, and at least 12 units of 2000/3000 level criminology (CRIM) courses, or with the permission of the convenor.</t>
  </si>
  <si>
    <t>Aural Skills and Music Theory 3</t>
  </si>
  <si>
    <t>To enrol in this course you must have completed MUSI1502 or MUSI2204, or have equivalent level of musical proficiency as demonstrated by a placement test, or with permission of convenor. Incompatible with MUSI3319.</t>
  </si>
  <si>
    <t>Aural Skills and Music Theory 1</t>
  </si>
  <si>
    <t>You are not able to enrol in this course if you have previously completed any of the following courses: ANUC1137, MUSI2203 and ANUC1138.</t>
  </si>
  <si>
    <t>Advanced Jazz Studies 1</t>
  </si>
  <si>
    <t>To enrol in this course you must have completed MUSI2204 or MUSI2504, or with permission of the convenor. You are not able to enrol in this course if you have previously completed MUSI3322.</t>
  </si>
  <si>
    <t>Australian National Law Internships Program Internship A</t>
  </si>
  <si>
    <t>To enrol in this course you must be studying the Bachelor of Laws (LLB, LLB(H)) and have completed or be completing five 1000 level LAWS courses.</t>
  </si>
  <si>
    <t>Colonialism and the rule of law</t>
  </si>
  <si>
    <t>LLB JD 5 1### 61### LAWS Inc ASIA2120</t>
  </si>
  <si>
    <t>Nonlinear Dynamics in Physics</t>
  </si>
  <si>
    <t>To enrol in this course you must be active in the PHYS-HSPC Physics Honours Specialisation.  Incompatible with PHYS8303</t>
  </si>
  <si>
    <t>Applied Mathematical Methods in Physics</t>
  </si>
  <si>
    <t>Students must be active in the PHYS-HSPC Physics Honours specialisation.
Incompatible with PHYS8301</t>
  </si>
  <si>
    <t>Quantum Scattering</t>
  </si>
  <si>
    <t>To enrol in this course you must be active in the Physics Honours specialisation</t>
  </si>
  <si>
    <t>Meaning in Politics: Interpretation, Method and Critique</t>
  </si>
  <si>
    <t>Qualitative Methods in Political Science Research</t>
  </si>
  <si>
    <t>Automation and Autonomy: Process, Accident, Sculpture</t>
  </si>
  <si>
    <t>To enrol in this course you must have completed 24 units of courses towards an ANU degree. You are not able to enrol in this course if you have previously completed ARTV6830 (Automation and Autonomy).</t>
  </si>
  <si>
    <t>Critical Perspectives on Arabic Culture</t>
  </si>
  <si>
    <t>To enrol in this course you must have completed two 1000 level and two 2000 level courses, or with permission of the convenor.</t>
  </si>
  <si>
    <t>Advanced Readings in Linguistics</t>
  </si>
  <si>
    <t>HARTS HART2 HLANG HMECA HASIA 144 APNAR or APHAR</t>
  </si>
  <si>
    <t>Biomechanics and Biomaterials</t>
  </si>
  <si>
    <t>To enrol in this course you must have successfully completed either ENGN1215 - Engineering Sciences or PHYS1013 - Physics of Materials and ENGN2217 - Mechanical Systems and Design .</t>
  </si>
  <si>
    <t>Bioethics and Beyond</t>
  </si>
  <si>
    <t>To enrol in this course you must have completed 72 units towards the Bachelor of Health Science or have successfully completed one of the following courses: SOCY2162, SOCY2010, SOCY3010, ANTH2026, ANTH2138, PHIL2122,</t>
  </si>
  <si>
    <t>Recovering Threatened Species and Ecosystems</t>
  </si>
  <si>
    <t>To enrol in this course, students must have successfully completed 72 units towards a degree including at least one of (BIOL2131 or BIOL2114 or BIOL2151 or ENVS2001) AND one of (BIOL2202 or ENVS1003).</t>
  </si>
  <si>
    <t>Advanced Zoology</t>
  </si>
  <si>
    <t>To enrol in the course you must have successfully completed (BIOL1009 or ENVS1003) and (BIOL2114 or BIOL2131). 
You are not able to enrol in this course if you have completed BIOL2111, BIOL2113, BIOL3113, BIOL3114, BIOL6111 or BIOL6113.</t>
  </si>
  <si>
    <t>Kimberley Aboriginal Justice Clinic</t>
  </si>
  <si>
    <t>To enrol in this course you must have successfully completed at least 24 units of university courses.
To enrol in this course you must be studying a program which includes a Bachelor of Asian Studies or Bachelor of Arts. Incompatible with LAWS4309</t>
  </si>
  <si>
    <t>Hindi 5</t>
  </si>
  <si>
    <t>To enrol in this course students must have completed HIND2400 or a language placement proficiency assessment. Students cannot enrol in this course if they have already completed HIND3002 or HIND6500.</t>
  </si>
  <si>
    <t>Language and Society in Indigenous Australia</t>
  </si>
  <si>
    <t>To enrol in this course you must have successfully completed 12 units of Anthropology (ANTH), Archaeology (ARCH or PREH), History (HIST), Linguistics (LING) or Sociology (SOCY). Incompatible with LING6016</t>
  </si>
  <si>
    <t>Feminist and Critical Legal Theory</t>
  </si>
  <si>
    <t>(LLB/JD, 5x1###/61##LAWS)</t>
  </si>
  <si>
    <t>AI and Law</t>
  </si>
  <si>
    <t>(LLB / JD, 5 x 1### / 61## LAWS)  Incompatible with LAWS8451</t>
  </si>
  <si>
    <t>Young People and Crime: Developmental Criminology and its Discontents</t>
  </si>
  <si>
    <t>To enrol in this course you must have completed 6 units of 1000 level Criminology (CRIM) or Sociology (SOCY) courses, or with permission of the convenor. You are not able to enrol in this course if you have previously completed CRIM6006.</t>
  </si>
  <si>
    <t>Global Business Immersion</t>
  </si>
  <si>
    <t>Preference will be given to CBE students who have completed at least 96 units of their program at the time of applying. In addition to course tuition fees, a participation fee is required for the in-country immersion component of the course.</t>
  </si>
  <si>
    <t>Stable Isotopes in Biogeochemistry, Environment, Medicine and Authentication</t>
  </si>
  <si>
    <t>To enrol in this course, students must have successfully completed 72 units of BIOL, CHEM, EMSC, ENVS, MATH or PHYS courses.</t>
  </si>
  <si>
    <t>BAPA</t>
  </si>
  <si>
    <t>To enrol in this course, students must be enrolled in the Bachelor of Asia Pacific Affairs. Incompatible with PASI1011.</t>
  </si>
  <si>
    <t>To enrol in this course, students must be enrolled in the Bachelor of Asia Pacific Affairs. Incompatible with STST1001.</t>
  </si>
  <si>
    <t>International Investment Treaty Law and Arbitration</t>
  </si>
  <si>
    <t>Law and Development in the Contemporary South Pacific</t>
  </si>
  <si>
    <t>LLB 5 LAWS1000 JD 5 LAWS1000/6100. Incompatible LAWS8006</t>
  </si>
  <si>
    <t>Practical Evidence</t>
  </si>
  <si>
    <t>LLB JD 5 1### or 61## LAWS2207/6207</t>
  </si>
  <si>
    <t>Field Methods in Linguistics</t>
  </si>
  <si>
    <t>To enrol in this course you must have successfully completed LING2010, LING2003 and one of: LING3035 or LING3126 or LING3031 or LING3008. If accompanied by a grade of Distinction or better in the relevant subject,</t>
  </si>
  <si>
    <t>Risk and Society</t>
  </si>
  <si>
    <t>To enrol in this course you must have completed a minimum of 12 units of Sociology (SOCY) courses; or with the permission of the course convener.</t>
  </si>
  <si>
    <t>Commercial Law</t>
  </si>
  <si>
    <t>(LLB / JD, 5 x 1### / 61## LAWS, LAWS1204 / LAWS6104, LAWS2204 / LAWS6204)  Incompatible with LAWS8140</t>
  </si>
  <si>
    <t>Environmental Law</t>
  </si>
  <si>
    <t>(LLB / JD, 5 x 1### / 61## LAWS, LAWS2201 / LAWS6201) or (JDo, LAWS8712) Incompatible with LAWS8415</t>
  </si>
  <si>
    <t>International Trade Law</t>
  </si>
  <si>
    <t>(LLB / JD, 5 x 1### / 61## LAWS, LAWS2250 / LAWS6250) Incompatible with LAWS8229</t>
  </si>
  <si>
    <t>Archaeological Fieldschools &amp; Fieldwork Practice</t>
  </si>
  <si>
    <t>Indonesia Field School: Contemporary Change in Indonesia</t>
  </si>
  <si>
    <t>You are not able to enrol in this course if you have previously completed ANTH6065.</t>
  </si>
  <si>
    <t>Science in Popular Fiction</t>
  </si>
  <si>
    <t>To enrol in this course you must have completed 24 units of any courses, or have permission from the convenor. Incompatible with SCOM6003.</t>
  </si>
  <si>
    <t>The Pleasures and Powers of Stories in South and Southeast Asia</t>
  </si>
  <si>
    <t>To enrol in this course you must have successfully completed at least 24 units of university courses.</t>
  </si>
  <si>
    <t>Science Communication and the Web</t>
  </si>
  <si>
    <t>To enrol in this course you must have completed 18 units of 2000 level courses, or have permission from the convenor. incompatible with SCOM6012.</t>
  </si>
  <si>
    <t>Cross Cultural Perspectives in Science Communication</t>
  </si>
  <si>
    <t>To enrol in this course you must have completed 18 units of 2000 level courses, or have permission from the convenor. Incompatible with SCOM6029.</t>
  </si>
  <si>
    <t>Gender and Sexuality in the Pacific</t>
  </si>
  <si>
    <t>To enrol in this course you must have successfully completed at least 48 units of university courses. This course is incompatible with PASI8008 and GEND3002.</t>
  </si>
  <si>
    <t>Environmental Science Field School</t>
  </si>
  <si>
    <t>To enrol in this course you must have completed 48 units towards a degree including ENVS1001 or ENVS1003 or ENVS1004. You are not able to enrol in this course if you have completed ENVS6218.</t>
  </si>
  <si>
    <t>Essentials of Environmental Law</t>
  </si>
  <si>
    <t>Incompatible with ENVS6315.  Incompatible with LAWS2101 Foundations of Australian Law or equivalent.  Not available to students enrolled in, or holding an LLB, JD or other law degree program.</t>
  </si>
  <si>
    <t>Strategies in Science Communication</t>
  </si>
  <si>
    <t>Incompatible with SCOM6501</t>
  </si>
  <si>
    <t>Issues in Japanese Policy in their global context</t>
  </si>
  <si>
    <t>Crawford Sch of Public Policy</t>
  </si>
  <si>
    <t>To enrol in this course you must have successfully completed 48 units of 2000 level courses. This course is incompatible with POGO8220.</t>
  </si>
  <si>
    <t>To enrol in this course you must have successfully completed at least 48 units of university courses. Incompatible with PASI8008 and PASI3002.</t>
  </si>
  <si>
    <t>Continuing Gamilaraay</t>
  </si>
  <si>
    <t>To enrol in this course you must have completed INDG2003; or with permission of the convenor. You are not able to enrol in this course if you have previously completed AUST2008, or AUST6009, or INDG6004.</t>
  </si>
  <si>
    <t>Wind Energy</t>
  </si>
  <si>
    <t>To enrol in this course you must have successfully completed PHYS1013. 
Incompatible with ENGN6548.</t>
  </si>
  <si>
    <t>Science Communication Project Design and Delivery</t>
  </si>
  <si>
    <t>This course is incompatible with SCOM8007 and SCOM6007.</t>
  </si>
  <si>
    <t>Law, Lawyers, Justice - Regional, Rural, Remote</t>
  </si>
  <si>
    <t>LLB JD 5 1### 61## Inc LAWS8327 LEGM8326</t>
  </si>
  <si>
    <t>Traditional Australian Indigenous Cultures, Societies and Environment</t>
  </si>
  <si>
    <t>To enrol in this course you must have completed 12 units of 1000 level courses, or with permission of the convener. You are not able to enrol in this course if you have previously completed ANTH6005.</t>
  </si>
  <si>
    <t>Gender in Cross-Cultural Perspective</t>
  </si>
  <si>
    <t>To enrol in this course you must have completed 12 units of Anthropology (ANTH), Sociology (SOCY) or Gender Studies (GEND) courses, or with permission of the convener. You are not able to enrol in this course if you have completed GEND2035 or ANTH6025.</t>
  </si>
  <si>
    <t>Structural Geology and Tectonics</t>
  </si>
  <si>
    <t>To enrol in this course you must have completed EMSC2012 or EMSC2023. You are not able to enrol in this course if you have previously completed GEOL3002 or EMSC6030.</t>
  </si>
  <si>
    <t>Economic Geology</t>
  </si>
  <si>
    <t>To enrol in this course you must have completed EMSC2017 or EMSC2020 or EMSC3024.
You are not able to enrol in this course if you have previously completed GEOL3007 or EMSC6007.</t>
  </si>
  <si>
    <t>Language and Society</t>
  </si>
  <si>
    <t>You are not able to enrol in this course if you have completed LING2002 or LING6002. Alternatively you may gain permission of the Course Convener to enrol in this course.</t>
  </si>
  <si>
    <t>Grammar of the World's Languages</t>
  </si>
  <si>
    <t>To enrol in this course you must have completed LING2020, or with permission of the convenor. You are not able to enrol in this course if you have previously completed LING6003.</t>
  </si>
  <si>
    <t>Sounds of the World's Languages: Phonetics and Phonology</t>
  </si>
  <si>
    <t>You are not able to enrol in this course if you have previously completed LING1004 or LING2004 or LING1010 or LING6010. Alternatively you may gain permission of the Course Convener to enrol in this course.</t>
  </si>
  <si>
    <t>Teaching Languages</t>
  </si>
  <si>
    <t>To enrol in this course you must have successfully completed 6 units of Linguistics (LING) course and either LING1001 or LING2001. Alternatively you may gain permission of the Course Convener to enrol in this course. Incompatible with LING6013.</t>
  </si>
  <si>
    <t>Languages in Contact</t>
  </si>
  <si>
    <t>LING1001. Incompatible with LING6018</t>
  </si>
  <si>
    <t>Social Psychology</t>
  </si>
  <si>
    <t>Biological Basis of Behaviour</t>
  </si>
  <si>
    <t>To enrol in this course you must have successfully completed PSYC1003 and PSYC1004. Incompatible with PSYC6010.</t>
  </si>
  <si>
    <t>Cognition</t>
  </si>
  <si>
    <t>Visual and Cognitive Neuroscience</t>
  </si>
  <si>
    <t>To enrol in this course you must have successfully completed PSYC2008.</t>
  </si>
  <si>
    <t>Computational Methods in Economics</t>
  </si>
  <si>
    <t>To enrol in this course you must have previously completed ECON2125 or equivalent. Incompatible with ECON4414 and ECON8014</t>
  </si>
  <si>
    <t>Sex and Death: the Philosophy of Biology</t>
  </si>
  <si>
    <t>To enrol in this course you must have completed 12 Units of Philosophy (PHIL), Biology (BIOL), Psychology (PSYC) or Anthropology (ANTH) Courses, or 6 Units of Philosophy (PHIL) Courses and MATH1042, or with permission of the convenor.</t>
  </si>
  <si>
    <t>Biology 2: Molecular and Cell Biology</t>
  </si>
  <si>
    <t>Health Economics</t>
  </si>
  <si>
    <t>To enrol in this course you must have completed or concurrent enrolment in ECON 2101/2111 Microeconomics 2 (P or H)</t>
  </si>
  <si>
    <t>Financial Economics(P)</t>
  </si>
  <si>
    <t>Completion of ECON 2101/2111 Microeconomics 2 (P or H). Incompatible with ECON 3016 Financial Economics (H)</t>
  </si>
  <si>
    <t>Climate Change: past, present and future</t>
  </si>
  <si>
    <t>To enrol in this course you must have completed 72 units towards a degree including ENVS2004. You are not able to enrol in this course if you have completed ENVS6303.</t>
  </si>
  <si>
    <t>Graphical Data Analysis</t>
  </si>
  <si>
    <t>To enrol in this course you must have completed STAT1003 or STAT1008 or STAT2001.</t>
  </si>
  <si>
    <t>Curatorship History and Evolution</t>
  </si>
  <si>
    <t>To enrol in this course you must have completed 36 units of courses towards an ANU degree, or with permission of the convenor. You are not able to enrol in this course if you have previously completed ARTH6045.</t>
  </si>
  <si>
    <t>German Studies: Continuing German 2</t>
  </si>
  <si>
    <t>To enrol in this course you must have successfully completed GERM2103. Alternatively you may gain permission of the Course Convener to enrol in this course. Incompatible with GERM6504.</t>
  </si>
  <si>
    <t>Continuing Ancient Greek</t>
  </si>
  <si>
    <t>To enrol in this course you must have completed CLAS1001. Alternatively you may gain permission of the Course Convener to enrol in this course. Incompatible with GREK2119 or GREK6112</t>
  </si>
  <si>
    <t>Continuing Latin</t>
  </si>
  <si>
    <t>To enrol in this course you must have completed CLAS1001. Alternatively you may gain permission of the Course Convener to enrol in this course. Incompatible with LATN2119 and LATN6002.</t>
  </si>
  <si>
    <t>Electromagnetism</t>
  </si>
  <si>
    <t>To enrol in this course you must have completed PHYS1201 and completed or completing MATH2306 or completed ENGN2218.</t>
  </si>
  <si>
    <t>Politics in the Middle East</t>
  </si>
  <si>
    <t>Pacific Politics</t>
  </si>
  <si>
    <t>Contemporary Political Theory</t>
  </si>
  <si>
    <t>To enrol in this course you must have completed 12 units of 1000 level Political Science (POLS) or Philosophy (PHIL) courses, or with permission of the convenor.</t>
  </si>
  <si>
    <t>Environmental Sociology</t>
  </si>
  <si>
    <t>To enrol in this course you must have completed 12 units of Sociology (SOCY) courses; or with permission from the convenor.</t>
  </si>
  <si>
    <t>Sociology of Third World Development</t>
  </si>
  <si>
    <t>To enrol in this course you must have completed 48 units of ANU courses which must include 12 units of any of the following coded courses, or with permission of the convenor: ENVS1001, SOCY, ANTH or POLS. Incompatible with SOCY6045.</t>
  </si>
  <si>
    <t>Indonesia: Politics, Society and Development</t>
  </si>
  <si>
    <t>To enrol in this course you must have successfully completed 24 units of university courses. Incompatible with ASIA6516</t>
  </si>
  <si>
    <t>Project Management and Information Systems</t>
  </si>
  <si>
    <t>To enrol in this course you must have completed INFS3024 or (INFS2024 and COMP2400).</t>
  </si>
  <si>
    <t>Advanced Complex Analysis</t>
  </si>
  <si>
    <t>Life Physics</t>
  </si>
  <si>
    <t>Physics 2</t>
  </si>
  <si>
    <t>To enrol in this course you must have completed PHYS1101 or be doing it concurrently. You should have completed either MATH1013 or MATH1115 or be doing them concurrently</t>
  </si>
  <si>
    <t>The Making of Modern Korea</t>
  </si>
  <si>
    <t>Introduction to Qualitative Research Methods</t>
  </si>
  <si>
    <t>To enrol in this course you must have completed 12 units of 1000 level Sociology (SOCY) courses, which may include CRIM1001, or with permission of the convenor. Students are not able to enrol in this course if you have previously completed ENVS2014</t>
  </si>
  <si>
    <t>Art and Architecture of Southeast Asia: Tradition and Transformation</t>
  </si>
  <si>
    <t>To enrol in this course you must have completed 36 units of courses towards an ANU degree, or with the permission of the convenor. You are not able to enrol in this course if you have previously completed ARTH6056.</t>
  </si>
  <si>
    <t>Selected Topics in French Studies</t>
  </si>
  <si>
    <t>To enrol in this course you must have successfully completed  FREN3007 or FREN3008 or FREN3009. Alternatively you may gain permission of the Course Convenor to enrol in this course. Incompatible with FREN6510.</t>
  </si>
  <si>
    <t>Macroeconomics 3</t>
  </si>
  <si>
    <t>To enrol in this course, you must have completed ECON2101 (or ECON2111 ) and ECON2102 (or ECON2112  or ECON2016 ).</t>
  </si>
  <si>
    <t>Econometrics II: Econometric Modelling</t>
  </si>
  <si>
    <t>To enrol in this course you must have completed ECON1101 Microeconomics 1; and have completed STAT2008 Regression Modelling or STAT2014 Regression Modelling for Actuaries or EMET2007 Econometrics I: Econometrics Methods. Incompatible with EMET6008.</t>
  </si>
  <si>
    <t>Business and Economic Forecasting</t>
  </si>
  <si>
    <t>To enrol in this course you must have completed EMET2007 Econometrics I: Econometric Methods or STAT2008 Regression Modelling or STAT2014 Regression Modelling for Actuaries. Incompatible with EMET8012.</t>
  </si>
  <si>
    <t>Applied Macro and Financial Econometrics</t>
  </si>
  <si>
    <t>To enrol in this course you must have completed EMET2007. Incompatible with EMET8010.</t>
  </si>
  <si>
    <t>Composite Materials</t>
  </si>
  <si>
    <t>To enrol in this course you must have completed ENGN2217. Incompatible with ENGN6511.</t>
  </si>
  <si>
    <t>Energy Resources and Renewable Technologies</t>
  </si>
  <si>
    <t>To enrol in this course you must have completed ENGN2226 or ENGN2301. Incompatible with ENGN6516.</t>
  </si>
  <si>
    <t>Introductory Persian B</t>
  </si>
  <si>
    <t>PERS1001 Inc PERS2003, PERS2004, PERS3005, PERS3006, PERS3007, PERS6002, PERS6003, PERS6004, PERS6005, PERS6006, or PERS6007</t>
  </si>
  <si>
    <t>Solid State Physics</t>
  </si>
  <si>
    <t>To enrol in this course you must have completed PHYS2020 and PHYS2013.</t>
  </si>
  <si>
    <t>Generalised Linear Models</t>
  </si>
  <si>
    <t>To enrol in this course you must have completed STAT2008 or STAT2014.</t>
  </si>
  <si>
    <t>Actuarial Control Cycle 2</t>
  </si>
  <si>
    <t>To enrol in this course you must be studying a Bachelor of Actuarial Studies (Honours) (HACTS) or Bachelor of Social Sciences (Honours in Actuarial Studies and Economics) (ASSAE). Incompatible with ACST8041.</t>
  </si>
  <si>
    <t>Sustainable Urban Systems</t>
  </si>
  <si>
    <t>To enrol in this course you must have completed 48 units towards a degree, including ENVS2011. You are not able to enrol in this course if you have completed ENVS6005.</t>
  </si>
  <si>
    <t>Introductory French II</t>
  </si>
  <si>
    <t>To enrol in this course you must have completed FREN1003 or have equivalent level of language proficiency as demonstrated by placement test. Alternatively you may gain permission of the Course Convenor to enrol in this course. Incompatible with FREN6502.</t>
  </si>
  <si>
    <t>Ecological Assessment and Management</t>
  </si>
  <si>
    <t>To enrol in this course you must have completed ENVS1003 or STAT1003. Incompatible with ENVS6514.</t>
  </si>
  <si>
    <t>Society and Environmental Change</t>
  </si>
  <si>
    <t>To enrol in this course you must have completed 48 units towards a degree. You are not able to enrol in this course if you have completed ENVS6013.</t>
  </si>
  <si>
    <t>Japanese Linguistics</t>
  </si>
  <si>
    <t>To enrol in this course you must have previously completed LING1001 or LING2001. Incompatible with JPNS6007.</t>
  </si>
  <si>
    <t>Japanese 4</t>
  </si>
  <si>
    <t>To enrol in this course you must have previously completed JPNS2012 or JPNS2525 or have been permitted entry based on the results of the Japanese language placement test. Incompatible with JPNS6013.</t>
  </si>
  <si>
    <t>Advanced Japanese: Language in Context</t>
  </si>
  <si>
    <t>JPNS2015 with a grade of at least 60 (CR) or above, or have completed JPNS3005, JPNS3007 or JPNS3008. You must not have previously completed, or concurrently enrolled in JPNS3013, JPNS3023, JPNS3024 or JPNS3102. Incompatible with JPNS6506.</t>
  </si>
  <si>
    <t>Teaching Japanese: Content</t>
  </si>
  <si>
    <t>To enrol in this course you must have previously completed JPNS2015, or any 3000 level JPNS course, or have been permitted entry based on the results of the Japanese language placement test, or be a native speaker of Japanese. Incompatible with JPNS6512</t>
  </si>
  <si>
    <t>Advanced Mathematics and Applications 2</t>
  </si>
  <si>
    <t>To enrol in this course you must have completed MATH1115 with a mark of 60 or above or MATH1113 with a mark of 80 or above. You may not enrol in MATH1116 if you have previously completed MATH1014.</t>
  </si>
  <si>
    <t>Health Psychology</t>
  </si>
  <si>
    <t>To enrol in this course you must have successfully completed PSYC2009, Quantitative Methods in Psychology or equivalent.</t>
  </si>
  <si>
    <t>Analysing the Social World: An Introduction to Social Psychology</t>
  </si>
  <si>
    <t>You are not able to enrol in this course if you have previously completed ANUC1104</t>
  </si>
  <si>
    <t>Global Citizen: Culture, Development and Inequality</t>
  </si>
  <si>
    <t>Chemistry 2</t>
  </si>
  <si>
    <t>To enrol in this course you must have completed CHEM1101</t>
  </si>
  <si>
    <t>Relational Databases</t>
  </si>
  <si>
    <t>You are not able to enrol in this course if you have successfully completed COMP6240. Incompatible with COMP7240.</t>
  </si>
  <si>
    <t>Engineering Thermodynamics</t>
  </si>
  <si>
    <t>To enrol in this course you must have completed PHYS1001 or PHYS1101.</t>
  </si>
  <si>
    <t>Continuing French II</t>
  </si>
  <si>
    <t>To enrol in this course you must have completed FREN2024 or have equivalent level of language proficiency as demonstrated by placement test. Alternatively you may gain permission of the Course Convenor to enrol in this course. Incompatible with FREN6504.</t>
  </si>
  <si>
    <t>Intermediate French II</t>
  </si>
  <si>
    <t>To enrol in this course you must have completed FREN3006 or have equivalent level of language proficiency as demonstrated by placement test. Alternatively you may gain permission of the Course Convenor to enrol in this course. Incompatible with FREN6506.</t>
  </si>
  <si>
    <t>German Studies: Introduction to German 2</t>
  </si>
  <si>
    <t>To enrol in this course you must have completed GERM1021 or have equivalent level of language proficiency as demonstrated by placement test. Alternatively you may gain permission of the Course Convener to enrol in this course. Incom GERM6502.</t>
  </si>
  <si>
    <t>Rome: Republic to Empire</t>
  </si>
  <si>
    <t>You are not able to enrol in this course if you have previously completed ANCH6104.</t>
  </si>
  <si>
    <t>Italian Studies - Introductory 2</t>
  </si>
  <si>
    <t>To enrol in this course you must have completed ITAL1002 or have equivalent level of language proficiency as demonstrated by placement test. Alternatively you may gain permission of the Course Convener to enrol in this course. Incompatible with ITAL6502.</t>
  </si>
  <si>
    <t>Italian Studies - Continuing 2</t>
  </si>
  <si>
    <t>To enrol in this course you must have completed ITAL2005 or have equivalent level of language proficiency as demonstrated by placement test. Alternatively you may gain permission of the Course Convener to enrol in this course. Incompatible with ITAL6504.</t>
  </si>
  <si>
    <t>Advanced Italian Topics in Language and Literary Studies</t>
  </si>
  <si>
    <t>Taking concurrently, or have successfully completed ITAL3506. You are not able to enrol in this course if you have previously completed ITAL6510.</t>
  </si>
  <si>
    <t>Lawyers Justice and Ethics</t>
  </si>
  <si>
    <t>Contracts</t>
  </si>
  <si>
    <t>Commonwealth Constitutional Law</t>
  </si>
  <si>
    <t>Equity and Trusts</t>
  </si>
  <si>
    <t>LLB, LAWS2204</t>
  </si>
  <si>
    <t>Evidence</t>
  </si>
  <si>
    <t>LLB, 5x1###LAWS, LAWS1203, LAWS1206</t>
  </si>
  <si>
    <t>Income Tax</t>
  </si>
  <si>
    <t>(LLB / JD, 5 x 1### / 61## LAWS)  Incompatible with LAWS8421</t>
  </si>
  <si>
    <t>International Dispute Resolution</t>
  </si>
  <si>
    <t>International Law of the Sea</t>
  </si>
  <si>
    <t>(LLB / JD, 5 x 1### / 61## LAWS, LAWS2250 / LAWS6250) Incompatible with LAWS8253</t>
  </si>
  <si>
    <t>Labour Law</t>
  </si>
  <si>
    <t>(LLB / JD, 5 x 1### / 61## LAWS, LAWS1204 / LAWS6104) Incompatible with LAWS8428</t>
  </si>
  <si>
    <t>Financial Markets and Takeovers</t>
  </si>
  <si>
    <t>(LLB / JD, 5 x 1### / 61## LAWS, LAWS2203 / LAWS6203) Incompatible with LAWS8437</t>
  </si>
  <si>
    <t>Indigenous Australians and the Law</t>
  </si>
  <si>
    <t>(LLB / JD, 5 x 1### / 61##LAWS, LAWS2202 / LAWS6202, LAWS2250 / LAWS6250, LAWS2204 / LAWS6204)  Incompatible with LAWS8438</t>
  </si>
  <si>
    <t>Stochastic Analysis with Financial Applications</t>
  </si>
  <si>
    <t>To enrol in this course you must have successfully completed MATH3029 or MATH3320. You are not able to enrol in this course if you have completed MATH6115.</t>
  </si>
  <si>
    <t>Credibility Theory</t>
  </si>
  <si>
    <t>To enrol in this course you must have completed STAT2001 or STAT2013 and have completed STAT3035. Incompatible with STAT3057 and STAT3058.</t>
  </si>
  <si>
    <t>Life Contingencies</t>
  </si>
  <si>
    <t>To enrol in this course you must have completed STAT2032 and have completed STAT2001 or STAT2013.</t>
  </si>
  <si>
    <t>Actuarial Techniques</t>
  </si>
  <si>
    <t>To enrol in this course you must have:
Completed STAT2032; and
Completed or be concurrently enrolled in STAT2005 and STAT3037; and
Completed or be concurrently enrolled in STAT3036 or STAT3058 or be enrolled in ASSAE</t>
  </si>
  <si>
    <t>Asia and the Pacific in Motion</t>
  </si>
  <si>
    <t>Galaxies and Cosmology</t>
  </si>
  <si>
    <t>To enrol in this course you must have completed PHYS2013 and MATH2305 or MATH2405.
Incompatible with MATH3329 and ASTR6002.</t>
  </si>
  <si>
    <t>General Microbiology</t>
  </si>
  <si>
    <t>To enrol in this course you must have successfully completed BIOL2161 and also have completed CHEM1201. Incompatible with BIOL6142.</t>
  </si>
  <si>
    <t>Molecular Gene Technology</t>
  </si>
  <si>
    <t>To enrol in this course you must have successfully completed BIOL2161 and CHEM1201. Incompatible with BIOL6162.</t>
  </si>
  <si>
    <t>Cell Physiology in Health and Disease</t>
  </si>
  <si>
    <t>To enrol in this course you must have successfully completed BIOL1004 and CHEM1201. Alternatively you can have completed PSYC1003, PSYC1004 and PSYC2007. Incompatible with BIOL6174.</t>
  </si>
  <si>
    <t>Advanced and Applied Immunology</t>
  </si>
  <si>
    <t>To enrol in this course you must have previously completed BIOL3141, alternatively you may gain permission of the Course Convenor. Incompatible with BIOL6144.</t>
  </si>
  <si>
    <t>Modern Chinese 6</t>
  </si>
  <si>
    <t>To enrol in this course you must have completed CHIN3022, or have been permitted entry based on the results of the Chinese language placement test. Incompatible with CHIN6523.</t>
  </si>
  <si>
    <t>Advanced Modern Chinese B</t>
  </si>
  <si>
    <t>To enrol in this course you must have completed CHIN3024, or have been permitted entry based on the results of the Chinese language placement test. Incompatible with CHIN6525.</t>
  </si>
  <si>
    <t>Systems, Networks and Concurrency</t>
  </si>
  <si>
    <t>To enrol in this course you must have completed (COMP1130 or COMP1140 or COMP1110 or COMP1510) and COMP2300. Incompatible with COMP6310.</t>
  </si>
  <si>
    <t>Operating Systems Implementation</t>
  </si>
  <si>
    <t>To enrol in this course you must have completed COMP2300 and COMP2310; and COMP1600 or COMP2600 or 6 units of 2000 MATH courses.  Incompatible with COMP6330.</t>
  </si>
  <si>
    <t>High Performance Scientific Computation</t>
  </si>
  <si>
    <t>To enrol in this course you must have completed COMP2100 or COMP2500 or COMP2300; AND COMP2600 or COMP1600 or 6 units of 2000 level MATH courses; AND 6 units of 2000 level COMP courses.</t>
  </si>
  <si>
    <t>Algorithms</t>
  </si>
  <si>
    <t>To enrol in this course you must have completed COMP1110 or COMP1140 or COMP1510 and 6units of 2000-level COMP courses and 6 units of 2000-level MATH courses or COMP1600 or COMP2600.</t>
  </si>
  <si>
    <t>Manufacturing Technologies</t>
  </si>
  <si>
    <t>To enrol in this course you must have completed ENGN1215 and ENGN2217. Incompatible with ENGN6212.</t>
  </si>
  <si>
    <t>Control Systems</t>
  </si>
  <si>
    <t>This course is incompatible with ENGN6223.</t>
  </si>
  <si>
    <t>GIS and Spatial Analysis</t>
  </si>
  <si>
    <t>To enrol in this course you must have completed 24 units towards a degree. You are not able to enrol in this course if you have completed ENVS6015.</t>
  </si>
  <si>
    <t>Games, Graphs and Machines</t>
  </si>
  <si>
    <t>To enrol in this course you must have completed MATH1005 or MATH1013 or MATH1115</t>
  </si>
  <si>
    <t>Applied Mathematics II</t>
  </si>
  <si>
    <t>To enrol in this course you must have successfully completed MATH2305 with a mark of at least 60 or MATH2405. You are not able to enrol in this course if you have previously completed MATH2406</t>
  </si>
  <si>
    <t>Advanced Algebra 1: Groups, Rings and Linear Algebra</t>
  </si>
  <si>
    <t>To enrol in this course you must have successfully completed MATH1116 with a mark of at least 60 or have completed MATH1115 with a mark of at least 80 and be concurrently enrolled in MATH1116.</t>
  </si>
  <si>
    <t>Number Theory and Cryptography</t>
  </si>
  <si>
    <t>To enrol in this course you must have successfully completed either MATH2301 or  MATH1116 or MATH1014 with a mark of 60 and above. You are not able to enrol in this course if you have previously completed MATH6114.</t>
  </si>
  <si>
    <t>Advanced Functional Analysis, Spectral theory and Applications</t>
  </si>
  <si>
    <t>To enrol in this course you must have successfully completed MATH3320 with a mark of 60 or above. Incompatible with MATH6214.</t>
  </si>
  <si>
    <t>Theory of Partial Differential Equations Honours</t>
  </si>
  <si>
    <t>To enrol in this course you must have successfully completed MATH3320 with a mark of 60 or above. Incompatible with MATH6202</t>
  </si>
  <si>
    <t>Algebraic Topology Honours</t>
  </si>
  <si>
    <t>To enrol in this course you must have successfully completed MATH2322 or MATH3104 and completion of one of  MATH3345, MATH3320 or MATH3342. Incompatible with MATH6204.</t>
  </si>
  <si>
    <t>Intermediate Persian B</t>
  </si>
  <si>
    <t>PERS2003 Inc  PERS3005, PERS3006, PERS3007, PERS6004, PERS6005, PERS6006, or PERS6007</t>
  </si>
  <si>
    <t>Biology, Society and Ethics</t>
  </si>
  <si>
    <t>To enrol in this course you must have completed 96 units towards a degree. Incompatible with BIOL6191.</t>
  </si>
  <si>
    <t>Medical Science in the Workplace</t>
  </si>
  <si>
    <t>To enrol in this course you must have completed 96 units, 48 of which must contribute to the Bachelor of Medical Science.</t>
  </si>
  <si>
    <t>Advanced Algorithms</t>
  </si>
  <si>
    <t>To enrol in this course you must have completed COMP3600 and 18 units of 3000 level COMP courses. Incompatible with COMP8460.</t>
  </si>
  <si>
    <t>Computer Graphics</t>
  </si>
  <si>
    <t>To enrol in this course you must have completed 6 units of 3000 level COMP courses. You are not able to enrol in this course if you have successfully completed COMP6461.</t>
  </si>
  <si>
    <t>Reading Popular Culture: An Introduction to Cultural Studies</t>
  </si>
  <si>
    <t>Sustainable Development</t>
  </si>
  <si>
    <t>You are not able to enrol in this course if you have completed ENVS6108</t>
  </si>
  <si>
    <t>Advanced Persian B</t>
  </si>
  <si>
    <t>Pre-req PERS3005 Inc PERS3007, PERS6006, or PERS6007.</t>
  </si>
  <si>
    <t>Research Design and Analysis in Archaeology</t>
  </si>
  <si>
    <t>To enrol you must have completed ARCH1111/ARCH1112 and 18 units of 2000 or 3000 level Archaeology (ARCH) Anthropology (ANTH) or Biological Anthropology (BIAN) courses or with permission of Convener. Must not have previously completed ARCH6500 or ARCH8102</t>
  </si>
  <si>
    <t>Psychology 2: Understanding People in Context</t>
  </si>
  <si>
    <t>New States of Eurasia: Emerging Issues in Politics and Security</t>
  </si>
  <si>
    <t>Introductory Arabic 2</t>
  </si>
  <si>
    <t>To enrol in this course you must have completed ARAB1002, or with permission of the convener. You are not able to enrol in this course if you have previously completed ARAB6103.</t>
  </si>
  <si>
    <t>Mainland Southeast Asia: Colonial and Postcolonial Predicaments</t>
  </si>
  <si>
    <t>Islam : History and Institutions</t>
  </si>
  <si>
    <t>You are not able to enrol in this course if you have previously completed MEAS2104.</t>
  </si>
  <si>
    <t>To enrol in this course students must have completed INDN1002 or INDN1005. This course is not compatible with INDN1006, INDN6106 or INDN6103.</t>
  </si>
  <si>
    <t>To enrol in this course, students must have completed INDN2002 or INDN2004. Incompatible with INDN6205, INDN2006, and INDN6003.</t>
  </si>
  <si>
    <t>To enrol in this course you must have previously completed INDN3002 or INDN3012 or equivalent. Incompatible with INDN6503.</t>
  </si>
  <si>
    <t>Korean 2</t>
  </si>
  <si>
    <t>To enrol in this course you must have completed KORE1020. Incompatible with KORE6121.</t>
  </si>
  <si>
    <t>Korean 6</t>
  </si>
  <si>
    <t>To enrol in this course you must have completed KORE3012. Incompatible with KORE6513</t>
  </si>
  <si>
    <t>Sanskrit 2</t>
  </si>
  <si>
    <t>To enrol in this course you must have completed SKRT1002. Incompatible with SKRT6103</t>
  </si>
  <si>
    <t>Sanskrit 4</t>
  </si>
  <si>
    <t>To enrol in this course you must have completed SKRT2103. Incompatible with SKRT6107</t>
  </si>
  <si>
    <t>Thai 2</t>
  </si>
  <si>
    <t>To enrol in this course you must have completed THAI1002, or have been permitted entry based on the results of the Thai language placement test. You may not enrol in this course if you have previously completed THAI1004 or THAI6103.</t>
  </si>
  <si>
    <t>Thai 4</t>
  </si>
  <si>
    <t>To enrol in this course you must have completed THAI2002, or have been permitted entry based on the results of the Thai language placement test. Incompatible with THAI6003.</t>
  </si>
  <si>
    <t>Vietnamese 2</t>
  </si>
  <si>
    <t>To enrol in this course you must have completed VIET1002 or 1006. You may not enrol in this course if you have previously completed VIET1007 or VIET6103.</t>
  </si>
  <si>
    <t>Vietnamese 4</t>
  </si>
  <si>
    <t>To enrol in this course you must have completed VIET2002. Incompatible with VIET6003</t>
  </si>
  <si>
    <t>Vietnamese 6</t>
  </si>
  <si>
    <t>To enrol in this course you must have completed VIET3002. Incompatible with VIET6503</t>
  </si>
  <si>
    <t>Wireless Communications</t>
  </si>
  <si>
    <t>To enrol in this course you must have completed ENGN3226. Incompatible with ENGN6536</t>
  </si>
  <si>
    <t>Robotics</t>
  </si>
  <si>
    <t>To enrol in this course you must have completed ENGN3331. Incompatible with ENGN6627.</t>
  </si>
  <si>
    <t>Bioinformatics and Biological Modelling</t>
  </si>
  <si>
    <t>To enrol in this course you must have successfully completed 12 units of 1000 levels Mathematics (MATH) courses including either MATH1014 or MATH1116. You are not able to enrol in this course if you have completed MATH6100.</t>
  </si>
  <si>
    <t>Scientific and Industrial Modelling</t>
  </si>
  <si>
    <t>To enrol in this course you must have successfully completed either MATH2305, MATH 2405 or 12 units of 2000 level Mathematics courses with a mark of 60 or above. Incompatible with MATH6103.</t>
  </si>
  <si>
    <t>Photonic Sensing Systems</t>
  </si>
  <si>
    <t>To enrol in this course you must have successfully completed PHYS2017 or PHYS2201. You are not able to enrol in this course if you have previously completed PHYS6502.</t>
  </si>
  <si>
    <t>Legal Theory</t>
  </si>
  <si>
    <t>LLB 5x1###LAWS</t>
  </si>
  <si>
    <t>International Law</t>
  </si>
  <si>
    <t>Introduction to Commercial Law</t>
  </si>
  <si>
    <t>This course is incompatible with LAWS1201, LAWS1204, LAWS2210, LAWS4210.</t>
  </si>
  <si>
    <t>Organisational Behaviour</t>
  </si>
  <si>
    <t>Dynamics of Asian Business</t>
  </si>
  <si>
    <t>Public Sector Accounting</t>
  </si>
  <si>
    <t>The prerequisite for this course is BUSN1002 Accounting Processes and Systems, and students must have completed 96 units towards a degree.</t>
  </si>
  <si>
    <t>Land and Catchment Management</t>
  </si>
  <si>
    <t>To enrol in this course you must have successfully completed 72 units towards a degree. Incompatible with ENVS6304.</t>
  </si>
  <si>
    <t>From Origins to Civilizations</t>
  </si>
  <si>
    <t>You are not able to enrol in this course if you have previously completed PREH1112.</t>
  </si>
  <si>
    <t>Archaeology of Southeast Asia</t>
  </si>
  <si>
    <t>To enrol in this course you must have completed 6 units of Archaeology (ARCH or PREH) courses, or with permission of the convenor. You are not able to enrol in this course if you have completed PREH2050 or ARCH6050</t>
  </si>
  <si>
    <t>Economics I (H)</t>
  </si>
  <si>
    <t>To enrol in this course you must have completed  ECON 1101 Microeconomics 1.</t>
  </si>
  <si>
    <t>Economics 3 (H)</t>
  </si>
  <si>
    <t>Corporate Social Responsibility, Accountability and Reporting</t>
  </si>
  <si>
    <t>To enrol in this course you must have completed 72 units</t>
  </si>
  <si>
    <t>Enterprise Systems in Business</t>
  </si>
  <si>
    <t>You are not able to enrol in this course if you previously completed INFS8004.</t>
  </si>
  <si>
    <t>Samurai Society and Social Control  in Japan</t>
  </si>
  <si>
    <t>To enrol in this course you must have successfully completed at least 48 units of university courses. This course is incompatible with ASIA6511.</t>
  </si>
  <si>
    <t>E-Marketing</t>
  </si>
  <si>
    <t>Leadership</t>
  </si>
  <si>
    <t>To enrol in this course you must have completed 72 units.</t>
  </si>
  <si>
    <t>Law and Psychology</t>
  </si>
  <si>
    <t>(LLB / JD, 5 x 1### / 61## LAWS)  Incompatible with LAWS8460</t>
  </si>
  <si>
    <t>Issues in International Political Economy</t>
  </si>
  <si>
    <t>Finite Element Analysis</t>
  </si>
  <si>
    <t>To enrol in this course you must have completed ENGN2217. Incompatible with ENGN6615.</t>
  </si>
  <si>
    <t>Power Systems and Power Electronics</t>
  </si>
  <si>
    <t>To enrol in this course you must have completed ENGN2218. Incompatible with ENGN6625</t>
  </si>
  <si>
    <t>Archaeology in Film and Fiction</t>
  </si>
  <si>
    <t>Advanced Analytic Philosophy</t>
  </si>
  <si>
    <t>Managing Organisational Change</t>
  </si>
  <si>
    <t>Entrepreneurship and Innovation</t>
  </si>
  <si>
    <t>To enrol in this course you must have completed at least 72 units.</t>
  </si>
  <si>
    <t>Tetum 2</t>
  </si>
  <si>
    <t>To enrol in this course students must have completed TETM1002 Tetum 1. This course is incompatible with TETM6003.</t>
  </si>
  <si>
    <t>Personality Psychology</t>
  </si>
  <si>
    <t>To enrol in this course you must have successfully completed PSYC1003, PSYC1004 and PSYC2009. You are not able to enrol in this course if you have previously completed PSYC3021, PSYC3001 or PSYC2004.</t>
  </si>
  <si>
    <t>Planetary Science</t>
  </si>
  <si>
    <t>To enrol in this course you must have completed 6 units of 1000 level EMSC or PHYS or CHEM courses. You are not able to enrol in this course if you have previously completed GEOL3022 or EMSC6022.</t>
  </si>
  <si>
    <t>Ancient Health &amp; Disease</t>
  </si>
  <si>
    <t>To enrol in this course you must have completed 12 units of Anthropology (ANTH), Archeology (ARCH) or Biology (BIOL) courses, or with permission of the convenor. You are not able to enrol in this course if you have previously completed BIAN6512.</t>
  </si>
  <si>
    <t>Modern Turkey: History, Culture and Regional Relations</t>
  </si>
  <si>
    <t>To enrol in this course you must have completed 12 units of 1000 level courses, or with permission of the convener. You are not able to enrol in this course if you have previously completed ANTH6033.</t>
  </si>
  <si>
    <t>Plants and Global Climate Change</t>
  </si>
  <si>
    <t>To enrol in this course you must have completed 96 units toward a degree, including at least 24 units of BIOL or ENVS courses at 1000 or 2000 level, or have permission of the course convener. 
Incompatible with BIOL6125.</t>
  </si>
  <si>
    <t>Continuing Ancient Greek (L)</t>
  </si>
  <si>
    <t>To enrol in this course you must have completed CLAS1001 or CLAS2011. Alternatively you may gain permission of the Course Convener to enrol in this course. Incompatible with GREK1102 or GREK6112</t>
  </si>
  <si>
    <t>Continuing Latin (L)</t>
  </si>
  <si>
    <t>To enrol in this course you must have completed CLAS1001 or CLAS2011. Alternatively you may gain permission of the Course Convener to enrol in this course. Incompatible with LATN1102 or LATN6002</t>
  </si>
  <si>
    <t>Introduction to Spanish II</t>
  </si>
  <si>
    <t>To enrol in this course you must have completed SPAN1001 or have an equivalent level of language competency as demonstrated by a placement test. Incompatible with SPAN6502</t>
  </si>
  <si>
    <t>Continuing Spanish II</t>
  </si>
  <si>
    <t>To enrol in this course you must have completed SPAN2001 or have equivalent level of language proficiency as demonstrated by placement test. Alternatively you may gain permission of the Course Convener to enrol in this course. Incomp with SPAN6504.</t>
  </si>
  <si>
    <t>Intermediate Spanish II (Language and Culture)</t>
  </si>
  <si>
    <t>To enrol in this course you must have successfully completed SPAN3001 or have equivalent level of language proficiency as demonstrated by placement test. Incompatible with SPAN6508.</t>
  </si>
  <si>
    <t>Advanced Stochastic Processes</t>
  </si>
  <si>
    <t>To enrol in this course you must have completed STAT3004.</t>
  </si>
  <si>
    <t>Art and Interaction in New Media</t>
  </si>
  <si>
    <t>Incompatible with COMP6720</t>
  </si>
  <si>
    <t>Cross-Cultural Management</t>
  </si>
  <si>
    <t>To enrol in this course you must have completed 72 Units of courses.</t>
  </si>
  <si>
    <t>The Political Economy of the Middle East</t>
  </si>
  <si>
    <t>To enrol in this course you must have completed 12 units of 1000 level Politics (POLS) courses, or with permission of the convener.</t>
  </si>
  <si>
    <t>Advanced Derivatives Pricing and Applications</t>
  </si>
  <si>
    <t>To enrol in this course you must have completed FINM3003.</t>
  </si>
  <si>
    <t>Research Design and Analysis in Biological Anthropology</t>
  </si>
  <si>
    <t>You are not able to enrol in this course if you have previously completed BIAN3017, ARCH2126, ARCH3000, BIAN6516 or BIAN6515.</t>
  </si>
  <si>
    <t>Intermediate Arabic 2</t>
  </si>
  <si>
    <t>To enrol in this course you must have completed ARAB2011, or have equivalent level of language proficiency as demonstrated by placement test. You are not able to enrol in this course if you have previously completed ARAB6502.</t>
  </si>
  <si>
    <t>Advanced Arabic 2</t>
  </si>
  <si>
    <t>To enrol in this course you must have completed ARAB3001, or have equivalent level of language proficiency as demonstrated by placement test. You are not able to enrol in this course if you have previously completed ARAB6504.</t>
  </si>
  <si>
    <t>Human Computer Interface Design and Evaluation</t>
  </si>
  <si>
    <t>To enrol in this course you must have completed COMP1110 or COMP1140 or COMP1510; and 12 units of 2000 level COMP courses. Incompatible with COMP6390.</t>
  </si>
  <si>
    <t>Introduction to Forensic and Criminal Psychology</t>
  </si>
  <si>
    <t>To enrol in this course you must have successfully completed 12 units of Psychology (PSYC), Sociology (SOCY), Law (LAWS) or Criminology (CRIM).</t>
  </si>
  <si>
    <t>Structured Programming (Advanced)</t>
  </si>
  <si>
    <t>To enrol in this course you must have successfully completed COMP1130. 
You are not able to enrol in this course if you have previously completed COMP1110 or COMP1510.</t>
  </si>
  <si>
    <t>Palaeoclimatology and Climate Change</t>
  </si>
  <si>
    <t>To enrol in this course you must have completed 6 units of an EMSC 2000 level course. Incompatible with EMSC6027.</t>
  </si>
  <si>
    <t>Physics of the Earth</t>
  </si>
  <si>
    <t>To enrol in this course you must have successfully completed PHYS2016 and PHYS2201.</t>
  </si>
  <si>
    <t>Australia's Environment</t>
  </si>
  <si>
    <t>You are not able to enrol in this course if you have completed ENVS6104 </t>
  </si>
  <si>
    <t>Chemical Structure and Reactivity 2</t>
  </si>
  <si>
    <t>To enrol in this course you must have completed CHEM2202</t>
  </si>
  <si>
    <t>Groundwater</t>
  </si>
  <si>
    <t>To enrol in this course you must have completed or be currently studying 24 units of EMSC, ENVS, MATH, ENGN or CHEM courses. You are not able to enrol in this course if you have previously completed GEOL3025 or EMSC6025.</t>
  </si>
  <si>
    <t>The Cold War: 1945-1989</t>
  </si>
  <si>
    <t>Refugee Politics: Displacement and Exclusion in the 20th and 21st Centuries</t>
  </si>
  <si>
    <t>To enrol in this course you must have completed 12 units of 1000-level POLS courses which may include EURO1004; or with permission of the convenor. You are not able to enrol in this course if you have previously completed POLS6101.</t>
  </si>
  <si>
    <t>Relationships, Marriage and Family</t>
  </si>
  <si>
    <t>To enrol in this course you must have completed 12 units of 1000 level ANU courses, or with permission of the convenor. You are not able to enrol in this course if you have previously completed GEND2057..</t>
  </si>
  <si>
    <t>Signals and Systems</t>
  </si>
  <si>
    <t>To enrol in this course you must have completed MATH1013 or MATH1014.</t>
  </si>
  <si>
    <t>Diversity of Life</t>
  </si>
  <si>
    <t>Systems Neuroscience</t>
  </si>
  <si>
    <t>To enrol in this course you must have successfully completed BIOL2174 or completed PSYC2007 and 12 units of 1000 level Psychology (PSYC) or Biology  (BIOL) courses. Incompatible with NEUR6102.</t>
  </si>
  <si>
    <t>Marketing Research</t>
  </si>
  <si>
    <t>To enrol in this course you must have previously completed MKTG2004 or MKTG2031.</t>
  </si>
  <si>
    <t>Research Topics in Japanese: History &amp; Society</t>
  </si>
  <si>
    <t>12 units of 3000 level JPNS courses with a grade of at least 60 (CR) or above, or have been permitted entry based on the results of the Japanese language placement test. Incompatible with JPNS6023.</t>
  </si>
  <si>
    <t>Bioinformatics and its Applications</t>
  </si>
  <si>
    <t>To enrol in this course you must have previously completed BIOL2151 or BIOL3161 and BIOL2001 or BIOL2202 or STAT1003 or STAT1008. This course is incompatible with BIOL6243.</t>
  </si>
  <si>
    <t>To enrol in this course you must have successfully completed MATH2305 and MATH2306 with a mark or 80 and above or MATH 2405 with a mark of 60 and above. You are not able to enrol in this course if you have previously completed MATH2322.</t>
  </si>
  <si>
    <t>The Wellbeing Formula: The Science and Practice of Making a Good Life</t>
  </si>
  <si>
    <t>Western Europe in the Later Middle Ages, c. 1348-1500</t>
  </si>
  <si>
    <t>Australia in Oceania in the 19th and 20th centuries</t>
  </si>
  <si>
    <t>To enrol in this course you must have successfully completed at least 24 units of university courses. This course is incompatible with PASI6002.</t>
  </si>
  <si>
    <t>Food for Thought: Anthropological theories of food and eating</t>
  </si>
  <si>
    <t>To enrol in this course you must have completed 12 units of 1000 level courses, or with permission of the convener. You are not able to enrol in this course if you have previously completed ANTH6518.</t>
  </si>
  <si>
    <t>Behavioral Economics</t>
  </si>
  <si>
    <t>Business Decision Making</t>
  </si>
  <si>
    <t>Introduction to Mechanics</t>
  </si>
  <si>
    <t>Introduction to Electronics</t>
  </si>
  <si>
    <t>Environment and Development in the Pacific</t>
  </si>
  <si>
    <t>To enrol in this course you must have successfully completed 24 units of university courses.</t>
  </si>
  <si>
    <t>Democracy in Southeast Asia</t>
  </si>
  <si>
    <t>To enrol in this course you must have successfully completed 24 units of university courses. Incompatible with ASIA6070</t>
  </si>
  <si>
    <t>Borders and their Transgressions in Mainland Southeast Asia</t>
  </si>
  <si>
    <t>Marketing for Financial Services</t>
  </si>
  <si>
    <t>To enrol in this course you must have completed a STAT course</t>
  </si>
  <si>
    <t>What is Humanity?</t>
  </si>
  <si>
    <t>You are not able to enrol in this course if you have previously completed PHIL1003.</t>
  </si>
  <si>
    <t>Logic and Critical Thinking</t>
  </si>
  <si>
    <t>You are not able to enrol in this course if you have previously completed ANUC1107 or ARTS1000 or PHIL1003.</t>
  </si>
  <si>
    <t>Advanced Ethics, Social and Political Philosophy</t>
  </si>
  <si>
    <t>The Birth of Modernity: Britain 1688-1848</t>
  </si>
  <si>
    <t>To enrol in this course you must have completed 36 units of ANU courses towards a degree, or with the permission of the convenor.You are not able to enrol in this course if you have previously completed HIST6221.</t>
  </si>
  <si>
    <t>Going Public: Sex, Sexuality and Feminism</t>
  </si>
  <si>
    <t>To enrol in this course you must have completed any of the following courses, or with permission of the convenor: GEND1001, GEND1002, SOCY1002, SOCY1004. You are not able to enrol in this course if you have previously completed GEND6034.</t>
  </si>
  <si>
    <t>Modernist Literature 1890-1940</t>
  </si>
  <si>
    <t>To enrol in this course you must have completed 12 Units of English (ENGL) Courses. Alternatively you may gain permission of the Course Convener to enrol in this course.Incompatible with ENGL6031</t>
  </si>
  <si>
    <t>Politics and Development in the Contemporary Pacific</t>
  </si>
  <si>
    <t>Korean 4</t>
  </si>
  <si>
    <t>To enrol in this course you must have completed KORE2521. Incompatible with KORE6522</t>
  </si>
  <si>
    <t>Thai 6</t>
  </si>
  <si>
    <t>To enrol in this course you must have completed THAI3002, or have been permitted entry based on the results of the Thai language placement test. Incompatible with THAI6008.</t>
  </si>
  <si>
    <t>Foundations of Chinese Culture</t>
  </si>
  <si>
    <t>To enrol in this course you must have successfully completed at least 24 units of university courses. You are not able to enrol in this course if you have previously completed ASIA1066.</t>
  </si>
  <si>
    <t>Hindi 6</t>
  </si>
  <si>
    <t>To enrol in this course students must have completed HIND3500 or a language placement proficiency assessment. Students cannot enrol in this course if they have already completed HIND3002 or HIND6600.</t>
  </si>
  <si>
    <t>Hindi 4</t>
  </si>
  <si>
    <t>To enrol in this course students must have completed HIND2300 or a language placement proficiency assessment. Students cannot enrol in this course if they have already completed HIND2002 or HIND6400.</t>
  </si>
  <si>
    <t>Hindi 2</t>
  </si>
  <si>
    <t>To enrol in this course students must have completed HIND1100 or a language placement proficiency assessment. Students cannot enrol in this course if they have already completed HIND1009 or HIND6200.</t>
  </si>
  <si>
    <t>VCUG</t>
  </si>
  <si>
    <t>Unravelling Complexity</t>
  </si>
  <si>
    <t>Incompatible with VCPG6001</t>
  </si>
  <si>
    <t>Modern Chinese 2: Spoken</t>
  </si>
  <si>
    <t>To enrol in this course you must have completed CHIN1012 or have been permitted entry based on the results of the Chinese language placement test. Incompatible with CHIN6022.</t>
  </si>
  <si>
    <t>Modern Chinese 2: Written</t>
  </si>
  <si>
    <t>To enrol in this course you must have completed CHIN1013 or have been permitted entry based on the results of the Chinese language placement test. Incompatible with CHIN6023.</t>
  </si>
  <si>
    <t>Advanced Topics in Artificial Intelligence</t>
  </si>
  <si>
    <t>COMP3620. Incompatible with COMP8620.</t>
  </si>
  <si>
    <t>Chinese-English Translation</t>
  </si>
  <si>
    <t>To enrol in this course you must have completed CHIN3025 or have been permitted entry based on the results of the Chinese language placement test or by approval of the course convenor. Incompatible with CHIN6041.</t>
  </si>
  <si>
    <t>To enrol in this course you must have completed PHYS2017. Incompatible with ENGN6613.</t>
  </si>
  <si>
    <t>Advanced Topics in Algebra</t>
  </si>
  <si>
    <t>To enrol in this course you must have successfully completed MATH3345. Incompatible with MATH6216.</t>
  </si>
  <si>
    <t>ANU College of Law</t>
  </si>
  <si>
    <t>To enrol in this course you must be studying a:
Bachelor of Laws (LLB, LLB(H)) or Juris Doctor (7330XJD, 7330HJD or MJD) and have completed 72 units of LAWS courses.</t>
  </si>
  <si>
    <t>Complex Environmental Problems in Action</t>
  </si>
  <si>
    <t>To enrol in this course you must have completed 72 units towards a degree.  You are not able to enrol in this course if you have completed ENVS3024 or ENVS3036 or ENVS6025</t>
  </si>
  <si>
    <t>Engineering Sustainable Systems</t>
  </si>
  <si>
    <t>To enrol in this course you must have completed ENGN2225 or ENGN2300 or ENVS2011. Incompatible with ENGN6410.</t>
  </si>
  <si>
    <t>Document Analysis</t>
  </si>
  <si>
    <t>12u 3000lvl COMP courses or INFS courses; and COMP2600 or COMP1600 or 6 units of MATH or STAT courses; and at least 6 units of programming courses including COMP1100/1130, COMP1110/1140, COMP1730 or COMP2100 or equivalent. Incompatible with COMP6490.</t>
  </si>
  <si>
    <t>Numerical Optimisation</t>
  </si>
  <si>
    <t>To enrol in this course you must have successfully completed either MATH2305, MATH 2405, MATH2320, MATH3116 or MATH3511 with a mark of 60 and above. You are not able to enrol in this course if you have completed MATH6119.</t>
  </si>
  <si>
    <t>Terror to Terrorism: A History</t>
  </si>
  <si>
    <t>You are not able to enrol in this course if you have previously completed ANUC1108</t>
  </si>
  <si>
    <t>Biodiversity Conservation</t>
  </si>
  <si>
    <t>To enrol in this course you must have completed 72 units towards a degree. You are not able to enrol in this course if you have completed ENVS6024.</t>
  </si>
  <si>
    <t>Advanced Mathematical Statistics</t>
  </si>
  <si>
    <t>To enrol in this course you must have completed STAT3013.</t>
  </si>
  <si>
    <t>Biosecurity</t>
  </si>
  <si>
    <t>To enrol in this course you must have successfully completed BIOL2161 and CHEM1201. Incompatible with BIOL6106.</t>
  </si>
  <si>
    <t>Human Rights</t>
  </si>
  <si>
    <t>Chemical Biology 2</t>
  </si>
  <si>
    <t>Fundamentals of Climate System Science</t>
  </si>
  <si>
    <t>To enrol in this course you must have completed MATH1013 or MATH1003.
You are not able to enrol in this course if you have previously completed EMSC3029 or PHYS3029 or EMSC6021.</t>
  </si>
  <si>
    <t>EARTH: The Chemistry and Physics of our Planet</t>
  </si>
  <si>
    <t>Incompatible with EMSC6008</t>
  </si>
  <si>
    <t>Mathematical Foundations for Actuarial Studies</t>
  </si>
  <si>
    <t>You are not able to enrol in this course if you have previously completed MATH1013 or MATH1115.</t>
  </si>
  <si>
    <t>Macroevolution and Macroecology</t>
  </si>
  <si>
    <t>To enrol in this course you must have successfully completed BIOL1003 and BIOL2114, or with the permission of the course convener. Incompatible with BIOL6206.</t>
  </si>
  <si>
    <t>Experimental Design and Analysis in Biology</t>
  </si>
  <si>
    <t>To enrol in this course you must have successfully completed BIOL1003 and BIOL1004. Incompatible with BIOL6202.</t>
  </si>
  <si>
    <t>Painting: Composition &amp; Space</t>
  </si>
  <si>
    <t>You are not able to enrol in this course if you have previously completed ARTV1012.</t>
  </si>
  <si>
    <t>Photomedia: Foundations of photography, printing and camera skills</t>
  </si>
  <si>
    <t>You are not able to enrol in this course if you have previously completed ARTV1011 or ARTV6601.</t>
  </si>
  <si>
    <t>Printmedia and Drawing: Typography</t>
  </si>
  <si>
    <t>You are not able to enrol in this course if you have previously completed ARTV6100.</t>
  </si>
  <si>
    <t>Glass Hot Forming Introduction: Fundamentals for Contemporary Practice</t>
  </si>
  <si>
    <t>Solar Thermal Technologies</t>
  </si>
  <si>
    <t>To enrol in this course you must have completed ENGN3224. Incompatible with ENGN6525</t>
  </si>
  <si>
    <t>Advanced Topics in Machine Learning</t>
  </si>
  <si>
    <t>To enrol in this course you must have completed COMP4670. Incompatible with COMP8650.</t>
  </si>
  <si>
    <t>Game Theory and Social Sciences</t>
  </si>
  <si>
    <t>Peace and Conflict Studies</t>
  </si>
  <si>
    <t>To enrol in this course you must have completed POLS1005 or POLS1006; or permission of the convenor</t>
  </si>
  <si>
    <t>Australian Political Institutions</t>
  </si>
  <si>
    <t>To enrol in this course you must have completed POLS1002 and 6 units of 1000 level POLS courses; or permission of the convenor</t>
  </si>
  <si>
    <t>Chinese Foreign and Security Policy</t>
  </si>
  <si>
    <t>Chinese History: The Imperial Period (221 BC - 1800)</t>
  </si>
  <si>
    <t>To enrol in this course you must have successfully completed at least 24 units of university courses. This course is incompatible with ASIA6044.</t>
  </si>
  <si>
    <t>Asian Politics: From Concepts to Causes</t>
  </si>
  <si>
    <t>The Sounds of Spanish</t>
  </si>
  <si>
    <t>To enrol in this course you must have successfully completed SPAN2001 or have equivalent level of language proficiency as demonstrated by placement test. Alternatively you may gain permission of the Course Convener to enrol Incompatible with SPAN6518.</t>
  </si>
  <si>
    <t>Introduction to International Relations:  Contemporary Global Issues</t>
  </si>
  <si>
    <t>Theories of Social Justice</t>
  </si>
  <si>
    <t>To enrol in this course you must have completed 6 Units of 1000 level Philosophy (PHIL) courses, or with permission of the convenor.</t>
  </si>
  <si>
    <t>Honeypots and Overcoats: Australian Intelligence in the World</t>
  </si>
  <si>
    <t>Music Recording and Production Techniques</t>
  </si>
  <si>
    <t>You are not able to enrol in this course if you have previously completed MUSI6209.</t>
  </si>
  <si>
    <t>Music Theory &amp; Aural Skills 2</t>
  </si>
  <si>
    <t>To enrol in this course you must have completed MUSI1105 or have equivalent level of musical proficiency as demonstrated by a placement test. You are not able to enrol in this course if you have previously completed ANUC1136.</t>
  </si>
  <si>
    <t>Writing about Music 2: Sources and Methods</t>
  </si>
  <si>
    <t>You will need to contact the School of Music to request a permission code to enrol in this course. Consent is not normally granted if you have previously completed MUSI6313.</t>
  </si>
  <si>
    <t>Music and Globalisation</t>
  </si>
  <si>
    <t>You are not able to enrol in this course if you have previously completed  MUSI6007</t>
  </si>
  <si>
    <t>Studies in Advanced Computing R&amp;D</t>
  </si>
  <si>
    <t>To enrol in this course you must  be studying Bachelor of Advanced Computing(R&amp;D)  and have completed COMP2550. Honours students in the second semesters of their Honours thesis can be admitted on request.</t>
  </si>
  <si>
    <t>Introduction to Heritage and Museum Studies</t>
  </si>
  <si>
    <t>You are not able to enrol in this course if you have previously completed HUMN8027</t>
  </si>
  <si>
    <t>Catalysis in Chemistry</t>
  </si>
  <si>
    <t>Current Topics in Chemical Biology</t>
  </si>
  <si>
    <t>To enrol into this course you must have completed CHEM2211 or CHEM2208.</t>
  </si>
  <si>
    <t>Engineering Innovation</t>
  </si>
  <si>
    <t>To enrol in this course you must have completed ENGN3221 or COMP3120.</t>
  </si>
  <si>
    <t>Industrial and Organisational Psychology</t>
  </si>
  <si>
    <t>To enrol in this course you must have successfully completed PSYC2001 and two of the following courses  PSYC2002, PSYC2007, PSYC2008 or PSYC2009.</t>
  </si>
  <si>
    <t>PPE Integration 2</t>
  </si>
  <si>
    <t>To enrol in this course you must be enrolled in the Bachelor of Politics, Philosophy and Economics (BPPE) and have completed 48 units towards that program, or with permission of the convenor.</t>
  </si>
  <si>
    <t>PPE Integration 3: Classic Literature in PPE</t>
  </si>
  <si>
    <t>To enrol in this course you must be enrolled in Bachelor of Politics, Philosophy and Economics,and have completed 48 units of 1000 level courses, or with permission of the convenor.</t>
  </si>
  <si>
    <t>PPE Integration 1</t>
  </si>
  <si>
    <t>To enrol in this course you must be enrolled in Bachelor of Politics, Philosophy and Economics.</t>
  </si>
  <si>
    <t>Negotiation</t>
  </si>
  <si>
    <t>Mongolian 2</t>
  </si>
  <si>
    <t>To enrol in this course you must have completed MNGL1002. Incompatible with MNGL6003.</t>
  </si>
  <si>
    <t>Introductory Portuguese II</t>
  </si>
  <si>
    <t>To enrol in this course you must have completed PORT1001 or have equivalent level of language proficiency as demonstrated by placement test. Incompatible with PORT6502. Alternatively you may gain permission of the Course Convener to enrol in this course.</t>
  </si>
  <si>
    <t>(In)Stability on the Korean Peninsula</t>
  </si>
  <si>
    <t>Arab Current Affairs and Media Arabic</t>
  </si>
  <si>
    <t>To enrol in this course you must have successfully completed ARAB3001, or with permission of the convenor. You are not able to enrol in this course if you have previously completed ARAB6510.</t>
  </si>
  <si>
    <t>Animation and Video: Digital Equipment and Studios</t>
  </si>
  <si>
    <t>You are not able to enrol in this course if you have previously completed ARTV1012 or DART1101.</t>
  </si>
  <si>
    <t>First Nations peoples, the state and public policy in Australia</t>
  </si>
  <si>
    <t>To enrol in this course you must have completed a total of 36 units of courses completed towards a degree program.</t>
  </si>
  <si>
    <t>The Scholar Musician 2</t>
  </si>
  <si>
    <t>To enrol in this course you must have completed MUSI4401. You are not able to enrol in this course if you have previously completed MUSI8001.</t>
  </si>
  <si>
    <t>Making History</t>
  </si>
  <si>
    <t>To enrol in this course you must have completed: 24 units of History (HIST) courses, (which may include EURO1004); or 24 units from completion of WARS1001, WARS1003, WARS2001, and 6 units of HIST courses; Incompatible HIST2139 or HIST6007.</t>
  </si>
  <si>
    <t>Bacteria and Health:  An Ecological and Evolutionary Perspective</t>
  </si>
  <si>
    <t>To enrol in this course you must have completed 96 units toward a degree, including any BIOL 1000 or 2000 level courses.</t>
  </si>
  <si>
    <t>Reading across Time and Space: Literary Contexts</t>
  </si>
  <si>
    <t>Music from 1900 to the Present: A Century of Crisis and Change</t>
  </si>
  <si>
    <t>You are not able to enrol in this course if you have previously completed ANUC1119</t>
  </si>
  <si>
    <t>Continuing Portuguese II</t>
  </si>
  <si>
    <t>To enrol in this course you must have completed PORT2001 or have an equivalent level of language competency as demonstrated by a placement test.  Incompatible with PORT6504.</t>
  </si>
  <si>
    <t>Digital Humanities: Theories and Projects</t>
  </si>
  <si>
    <t>You are not able to enrol in this course if you have completed either HUMN6001 or HUMN8024.</t>
  </si>
  <si>
    <t>Current Issues in International Security</t>
  </si>
  <si>
    <t>To enrol in this course you must have completed either POLS1005 or POLS1006; or both STST1001 and STST1003; or permission of the convenor.</t>
  </si>
  <si>
    <t>Composition, Arranging, and Sound Design 6</t>
  </si>
  <si>
    <t>To enrol in this course you must have completed MUSI3314 and be studying a Bachelor of Music (BMUSI). You are not able to enrol in this course if you have previously completed MUSI6315.</t>
  </si>
  <si>
    <t>Information Law</t>
  </si>
  <si>
    <t>Workshop Atelier</t>
  </si>
  <si>
    <t>To enrol in this course you must be enrolled in the Bachelor of Visual Arts (BVART), Bachelor of Design Arts (BDESA) or Bachelor of Design (BDESN); and have completed 6 units of Visual Arts (ARTV) courses.</t>
  </si>
  <si>
    <t>Ceramics: Designing for the Table and Home</t>
  </si>
  <si>
    <t>To enrol in this course you must have completed at least one of the following courses: ARTV1101, ARTV1102, ARTV2124 or ARTV2125. Incompatible with: ARTV2104, ARTV2004, DESA2104, DESA3001 or DESA2109.</t>
  </si>
  <si>
    <t>Furniture: Support/Body</t>
  </si>
  <si>
    <t>To enrol in this course you must have completed either ARTV1201 or ARTV1202. You are not able to enrol in this course if you have previously completed any of the following courses: ARTV2203, ARTV2003, DESA2203, DESA2002 or DESA2207.</t>
  </si>
  <si>
    <t>Painting: Painting in the Photo Digital Age</t>
  </si>
  <si>
    <t>To enrol in this course you must have completed either ARTV1501 or ARTV1502. You are not able to enrol in this course if you have previously completed either ARTV2504 or ARTV2004.</t>
  </si>
  <si>
    <t>Textiles Design: Marketing Design</t>
  </si>
  <si>
    <t>To enrol in this course you must be enrolled in (BDESA) and have completed any three of the following courses:  ARTV1901, ARTV1902, DESA2906, DESA2907, DESA2908 or ARTV2911. Incompatible: DESA2904, DESA3001, ARTV2004, ARTV2904 or ARTV2909.</t>
  </si>
  <si>
    <t>Printmedia and Drawing: Construct Meaning with Drawing</t>
  </si>
  <si>
    <t>To enrol in this course you must have completed ARTV1020. You are not able to enrol in this course if you have previously completed either ARTV2704 or ARTV2004.</t>
  </si>
  <si>
    <t>Textiles: Maker to Market</t>
  </si>
  <si>
    <t>To enrol in this course you must have completed any three of the following courses:  ARTV1901, ARTV1902, ARTV2906, ARTV2907, ARTV2908 or ARTV2911. Incompatible with: ARTV2904, ARTV2004, DESA3001, DESA2904 or DESA2909.</t>
  </si>
  <si>
    <t>Science Politics</t>
  </si>
  <si>
    <t>To enrol in this course you must have completed 18 units of 2000 level courses, or have permission from the convenor. Incompatible with SCOM6027.</t>
  </si>
  <si>
    <t>Culture and Modernity in Asia: Anthropological Perspectives</t>
  </si>
  <si>
    <t>What is Literature? Asian Perspectives</t>
  </si>
  <si>
    <t>Coping with Crisis: The Practice of International Security</t>
  </si>
  <si>
    <t>Students wishing to undertake STST1003 would have normally undertaken STST1001 previously, however, this is not a prerequisite.</t>
  </si>
  <si>
    <t>Nanotechnology and Applications</t>
  </si>
  <si>
    <t>To enrol in this course you must have successfully completed PHYS1101 or PHYS1003.</t>
  </si>
  <si>
    <t>Bio Micro and Nano Electro-Mechanical Systems (BioMEMS and BioNEMS)</t>
  </si>
  <si>
    <t>To enrol in this course you must have successfully completed PHYS1101.</t>
  </si>
  <si>
    <t>Materials Chemistry</t>
  </si>
  <si>
    <t>Professional perspectives on crime and prevention</t>
  </si>
  <si>
    <t>To enrol in this course you must have completed CRIM2001 or 12 units of 2000/3000 level Criminology (CRIM) courses, or with the permission of the convenor. You are not able to enrol in this course if you have previously completed CRIM6001.</t>
  </si>
  <si>
    <t>Tibetan 2</t>
  </si>
  <si>
    <t>To enrol in this course you must have completed TIBN1002 or TIBN6002. Incomparable with TIBN6003</t>
  </si>
  <si>
    <t>Art Museum Internship: Audience Development</t>
  </si>
  <si>
    <t>(HARTS or HARTS2), Bachelor of Art History and Curatorship (Honours) (HAHCR), or completion of 144 units towards the Bachelor of Philosophy (Arts) (APHAR or APNAR). Incompatible with ARTH8015</t>
  </si>
  <si>
    <t>Doing Criminology: Research and Practice in Crime and Criminal Justice</t>
  </si>
  <si>
    <t>To enrol in this course students must have completed either SOCY2038, SOCY2043 or PSYC2009 or with consent of the course convener. You are not able to enrol in this course if you have previously completed SOCY2058 or CRIM6007</t>
  </si>
  <si>
    <t>Archaeology Honours Writing Seminar</t>
  </si>
  <si>
    <t>Writing Seminar in Biological Anthropology</t>
  </si>
  <si>
    <t>Science Communication 2: Scientific Evidence and Social Change</t>
  </si>
  <si>
    <t>Understanding population change</t>
  </si>
  <si>
    <t>To enrol in this course you must have completed 12 units of 1000 level ANU courses, or with permission of the convenor. You are not able to enrol in this course if you have previously completed DEMO6001.</t>
  </si>
  <si>
    <t>Introduction to Asian Politics</t>
  </si>
  <si>
    <t>Gender and Cultural Studies in Asia and the Pacific</t>
  </si>
  <si>
    <t>Economic Policy Issues</t>
  </si>
  <si>
    <t>To enrol in this course, you must have completed ECON2101 (or ECON2111 ) and ECON2102 (or ECON2112 or ECON2016).</t>
  </si>
  <si>
    <t>Advanced Sanskrit Literature B</t>
  </si>
  <si>
    <t>To enrol in this course you must have completed SKRT2105 and SKRT2106 or SKRT3004 and SKRT3005 or have the equivalent of three years' of Sanskrit study at tertiary level. Incompatible with SKRT6003.</t>
  </si>
  <si>
    <t>Tetum 4</t>
  </si>
  <si>
    <t>To enrol in this course students must have completed TETM2004 Tetum 3. This course is incompatible with TETM6105.</t>
  </si>
  <si>
    <t>Introduction to Bayesian Data Analysis</t>
  </si>
  <si>
    <t>Pacific Worlds: critical inquiry in Oceania</t>
  </si>
  <si>
    <t>To enrol in this course you must have completed 12 units of Anthropology (ANTH), Sociology (SOCY) or Gender Studies (GEND) courses, or with permission of the convener.</t>
  </si>
  <si>
    <t>To enrol in this course you must have completed 12 units of 1000 level ANU courses, or with permission of the convenor. You are not able to enrol in this course if you have previously completed SOCY2057.</t>
  </si>
  <si>
    <t>Strange Home: Rethinking Australian Literature</t>
  </si>
  <si>
    <t>To enrol in this course you must have completed 12 units of English (ENGL) courses, or permission of the Course Convener.</t>
  </si>
  <si>
    <t>Art and Design Histories: Making and Meaning</t>
  </si>
  <si>
    <t>You are not able to enrol in this course if you have previously completed any of the following courses: ARTV1010, ARTH1003 or ANUC1120.</t>
  </si>
  <si>
    <t>Craft and Design Major 8: Developing a Design Practice</t>
  </si>
  <si>
    <t>To enrol: BDESA and comp DESA3004
Incompatible: ARTV2105, ARTV2205, ARTV2305, ARTV2405, ARTV2905, ARTV3026, ARTV3104, ARTV3216, ARTV3302, ARTV3402, ARTV3902, DESA2105, DESA2205, DESA2305, DESA2405, DESA2905, DESA3002,and more</t>
  </si>
  <si>
    <t>Resolving a Body of Original Contemporary Craft Work</t>
  </si>
  <si>
    <t>To enrol in this course you must be enrolled in the (BVART) and have completed ARTV3028. You are not able to enrol in this course if you have previously completed any of the following courses: ARTV course listed or DESA courses listed</t>
  </si>
  <si>
    <t>Doing Ethnography: Practicum on Applied Anthropology</t>
  </si>
  <si>
    <t>To enrol in this course you must have completed 24 units of Anthropology (ANTH), Archaeology (ARCH) or Biological Anthropology (BIAN) courses, or permission of the convenor. Incompatible with ANTH6068</t>
  </si>
  <si>
    <t>Natural Resource Conflicts in Asia and the Pacific</t>
  </si>
  <si>
    <t>History of Archaeology: Discovering the Past</t>
  </si>
  <si>
    <t>You are not able to enrol in this course if you have previously completed ARCH2006 / ARCH6006.</t>
  </si>
  <si>
    <t>Services Marketing</t>
  </si>
  <si>
    <t>Incompatible with MKTG7023</t>
  </si>
  <si>
    <t>Research and Writing in Political Science</t>
  </si>
  <si>
    <t>Buddhist Philosophy</t>
  </si>
  <si>
    <t>Research Internship</t>
  </si>
  <si>
    <t>Environment, Human Security, and Conflict</t>
  </si>
  <si>
    <t>To enrol in this course you must have completed 12 units of 2000 or 3000 level courses, in either Politics (POLS), Environment and Society (ENVS), Anthropology (ANTH), or Sociology (SOCY), or with the permission of the convenor.</t>
  </si>
  <si>
    <t>Rock, Sex and War: Australia's 1960s - 1970s</t>
  </si>
  <si>
    <t>To enrol in this course you must have completed 36 units of ANU courses towards a degree, or with permission of the convenor. You are not able to enrol in this course if you have previously completed HIST6238.</t>
  </si>
  <si>
    <t>Economics II (H)</t>
  </si>
  <si>
    <t>To enrol in this course you must have successfully completed ECON2101. You are not able to enrol I this course if you have previously completed ECON2102 or ECON2112</t>
  </si>
  <si>
    <t>Big Data Statistics</t>
  </si>
  <si>
    <t>To enrol in this course you must have completed all of:
(STAT2001 or STAT2013) and (STAT2008 or STAT2014 or STAT3008) and (MATH1113 or MATH1014 or MATH1116).</t>
  </si>
  <si>
    <t>Game Theory (P)</t>
  </si>
  <si>
    <t>ECON2125 or with the permission of the course convener. Incompatible with ECON8053.</t>
  </si>
  <si>
    <t>Literature in the Digital Age: Theories, Texts, Methods</t>
  </si>
  <si>
    <t>To enrol in this course you must have completed 6 units of 1000 level English (ENGL) courses.You are not able to enrol in this course if you have previously completed ENGL6086.</t>
  </si>
  <si>
    <t>Democracy and Dissent: Europe Since 1945</t>
  </si>
  <si>
    <t>To enrol in this course you must have completed 36 units of ANU courses towards a degree, or with the permission of the convenor. You are not able to enrol in this course if you have previously completed HIST6240.</t>
  </si>
  <si>
    <t>Biodiversity Science: Wildlife, Vegetation and Landscape Ecology</t>
  </si>
  <si>
    <t>To enrol in this course you must have successfully completed 18 units towards a degree. You are not able to enrol in this course if you have completed ENVS2003 and ENVS6201.</t>
  </si>
  <si>
    <t>Introduction to Geometry: Curves and Surfaces</t>
  </si>
  <si>
    <t>To enrol in this course, you must have successfully completed MATH1116 with a mark of at least 60 or MATH2305 with a mark of at least 80. You are not able to enrol in this course if you have previously completed MATH3342 or MATH6242.</t>
  </si>
  <si>
    <t>Molecular Modeling and Computational Chemistry</t>
  </si>
  <si>
    <t>To enrol in this course you must have completed CHEM2210, CHEM2202 or CHEM2211.</t>
  </si>
  <si>
    <t>Japanese 2: Written</t>
  </si>
  <si>
    <t>To enrol in this course you must have previously completed JPNS1012 &amp; JPNS1014, and be enrolled in or have previously completed JPNS2003, or have been permitted on the results of the Japanese language proficiency assessment. Incompatible with JPNS6115.</t>
  </si>
  <si>
    <t>Japanese 2: Spoken</t>
  </si>
  <si>
    <t>To enrol in this course you must have previously completed JPNS1012, or have been permitted entry based on the results of the Japanese language placement test. Incompatible with JPNS6113.</t>
  </si>
  <si>
    <t>Peacebuilding and Conflict Resolution</t>
  </si>
  <si>
    <t>You are not able to enrol in this course if you have successfully completed ASIA1022</t>
  </si>
  <si>
    <t>Enterprise Risk Management 2</t>
  </si>
  <si>
    <t>Incompatible with STAT3016.</t>
  </si>
  <si>
    <t>Incompatible with STAT3011.</t>
  </si>
  <si>
    <t>Incompatible with STAT3036, STAT3057 and STAT3058.</t>
  </si>
  <si>
    <t>Incompatible with ECON8003</t>
  </si>
  <si>
    <t>To enrol in this course you must have previously completed ECON2125 or ECON4413 or equivalent. Incompatible with ECON3127 and ECON8014.</t>
  </si>
  <si>
    <t>Topics in Microeconomic Theory</t>
  </si>
  <si>
    <t>Incompatible with ECON8021</t>
  </si>
  <si>
    <t>Financial Economics</t>
  </si>
  <si>
    <t>Game Theory</t>
  </si>
  <si>
    <t>Incompatible with ECON8053</t>
  </si>
  <si>
    <t>Advanced Econometrics II</t>
  </si>
  <si>
    <t>Applied Macro &amp; Financial Econometrics</t>
  </si>
  <si>
    <t>Business &amp; Economic Forecasting</t>
  </si>
  <si>
    <t>Transforming Society: Towards a Public Sociology</t>
  </si>
  <si>
    <t>To enrol in this course you must have completed 12 units of 2000 level Sociology (SOCY) courses, or with permission of the convenor.</t>
  </si>
  <si>
    <t>Victorian Literature</t>
  </si>
  <si>
    <t>To enrol in this course you must have completed 12 Units of English (ENGL) Courses.  Alternatively you may gain permission of the Course Convenor to enrol in this course. Incompatible ENGL2061 or ENGL6036.</t>
  </si>
  <si>
    <t>Economies of Emerging Asia</t>
  </si>
  <si>
    <t>The Politics of International Law</t>
  </si>
  <si>
    <t>To enrol in this course you must have completed POLS1006 and either POLS2113 or POLS2133.</t>
  </si>
  <si>
    <t>German Studies: Intermediate German 2</t>
  </si>
  <si>
    <t>To enrol in this course you must have successfully completed GERM2105 or have equivalent level of language proficiency as demonstrated by placement test.</t>
  </si>
  <si>
    <t>Advanced Behavioral Economics</t>
  </si>
  <si>
    <t>Introduction to Population Health</t>
  </si>
  <si>
    <t>To enrol in this course you must have completed 72 units towards a degree program</t>
  </si>
  <si>
    <t>Composition, Arranging, and Sound Design 2</t>
  </si>
  <si>
    <t>To enrol in this course you must have completed MUSI1111, or with permission of the convenor.</t>
  </si>
  <si>
    <t>Composition, Arranging, and Sound Design 4</t>
  </si>
  <si>
    <t>To enrol in this course you must have completed MUSI2223, or with permission of the convenor.</t>
  </si>
  <si>
    <t>Astrophysical Gas Dynamics</t>
  </si>
  <si>
    <t>Incompatible with ASTR8002</t>
  </si>
  <si>
    <t>Advanced Earth Physics</t>
  </si>
  <si>
    <t>To enrol in this course you must be active in the EMSC-HSPC or POTE-HSPC
Incompatible with EMSC8019</t>
  </si>
  <si>
    <t>Advanced Geochemistry and Petrology</t>
  </si>
  <si>
    <t>To enrol in this course you must be active in EMCS-HSPC or POTE-HSPC
Incompatible with EMSC8021</t>
  </si>
  <si>
    <t>Data Science</t>
  </si>
  <si>
    <t>To enrol in this course you must be enrolled in either POTE-HSPC or EMSC-HSPC Honours specialisation. Incompatible with EMSC4020, EMSC8024 or EMSC8023.</t>
  </si>
  <si>
    <t>Data for Decision Making</t>
  </si>
  <si>
    <t>To enrol in this course you must have completed STAT1003 or STAT2001 or STAT2008 or STAT3011 or STAT3040 or POLS3025 or SOCY2038, or with permission of the convenor.</t>
  </si>
  <si>
    <t>Data Wrangling</t>
  </si>
  <si>
    <t>Students are required to have completed introductory courses on databases, programming and algorithms (6 units from COMP1030 or COMP1100 or COMP1130 or COMP1730; AND 6 units from COMP1040 or COMP1110 or COMP1140; AND COMP2400).</t>
  </si>
  <si>
    <t>Foundations of Social Research</t>
  </si>
  <si>
    <t>Introduction to Stochastic Processes</t>
  </si>
  <si>
    <t>To enrol in this course you must have met the following requirements: Completed STAT2001 or STAT2013; and Completed MATH1113 or MATH1014 or have completed or be concurrently enrolled in MATH1116. Incompatible with STAT7004.      </t>
  </si>
  <si>
    <t>Burmese 2</t>
  </si>
  <si>
    <t>To enrol in this course students will need to have completed BURM1002 or undertake a Burmese language proficiency test. Incompatible with BURM6003.</t>
  </si>
  <si>
    <t>Incompatible with ECON8080</t>
  </si>
  <si>
    <t>Evolution</t>
  </si>
  <si>
    <t>To enrol in this course you must have successfully completed BIOL1003 or ENVS1003</t>
  </si>
  <si>
    <t>Comparative Physiology</t>
  </si>
  <si>
    <t>To enrol in this course you must have successfully completed BIOL1003 and BIOL1004.  You are not able to enrol in this course if you have completed BIOL6115.</t>
  </si>
  <si>
    <t>Cell Biology</t>
  </si>
  <si>
    <t>To enrol in this course, you must have successfully completed BIOL2161. Incompatible with BIOL6117.</t>
  </si>
  <si>
    <t>Hallmarks of Cancer</t>
  </si>
  <si>
    <t>To enrol in this course you must have successfully completed BIOL2161 and either BIOL2174 or BIOL2117 or BIOL2171. Incompatible with BIOL6108.</t>
  </si>
  <si>
    <t>Genetics of Human Disease 2</t>
  </si>
  <si>
    <t>To enrol in this course you must have completed BIOL2161 and BIOL3204. Incompatible with BIOL6205.</t>
  </si>
  <si>
    <t>Visual Communication: Design and Production</t>
  </si>
  <si>
    <t>You are not able to enrol in this course if you have previously completed ANUC1121.</t>
  </si>
  <si>
    <t>Digital Form and Fabrication</t>
  </si>
  <si>
    <t>You are not able to enrol in this course if you have previously completed DESN6001, DESA2011 or DESA6100.</t>
  </si>
  <si>
    <t>Creative Data Visualisation: Representing Data in Visual and Material Form</t>
  </si>
  <si>
    <t>To enrol in this course you must have completed DESN2002. You are not able to enrol in this course if you have previously completed DESN6003.</t>
  </si>
  <si>
    <t>Front-End Web: Crafting Online Experience</t>
  </si>
  <si>
    <t>You are not able to enrol in this course if you have previously completed DESN6006.</t>
  </si>
  <si>
    <t>Punishment and Society: An Introduction to Penology</t>
  </si>
  <si>
    <t>To enrol in this course you must have completed 6 units of 1000 level Criminology (CRIM) or Sociology (SOCY) courses, or with permission of the convenor.</t>
  </si>
  <si>
    <t>Cybercrime: an introduction</t>
  </si>
  <si>
    <t>To enrol in this course you must have completed 6 units of 1000 level Criminology (CRIM) or Sociology (SOCY) courses. You are not able to enrol in this course if you have previously completed SOCY2160, SOCY6055, or CRIM6010.</t>
  </si>
  <si>
    <t>Special Topics in Criminology</t>
  </si>
  <si>
    <t>The Human Voyage: Introduction to Biological Anthropology</t>
  </si>
  <si>
    <t>International Terrorism</t>
  </si>
  <si>
    <t>To enrol in this course you must have completed 12 units of 1000-level Political Science (POLS) courses, or  6 units of 1000-level Political Science (POLS) and 6 units of 1000-level Sociology (SOCY) or Criminology (CRIM) courses.</t>
  </si>
  <si>
    <t>Speaking of Science</t>
  </si>
  <si>
    <t>To enrol in this course you must have completed 18 units of any courses, or have permission from the convener. Incompatible with SCOM2001 Practical Skills for Communicating Science and SCOM6015, except with permission of the convener.</t>
  </si>
  <si>
    <t>Politics of Nuclear Weapons</t>
  </si>
  <si>
    <t>To enrol in this course you must have successfully completed 24 units of university courses. You are not able to enrol in this course if you have previously completed POLS2124 or INTR2024.</t>
  </si>
  <si>
    <t>Mongolian 4</t>
  </si>
  <si>
    <t>To enrol in this course students must have completed MNGL2002 Mongolian 3 or complete a language proficiency placement test. Students who have completed MNGL6103 are not able to enrol in this course.</t>
  </si>
  <si>
    <t>Software Engineering</t>
  </si>
  <si>
    <t>To enrol in this course you must have successfully completed or be currently studying COMP2100 or COMP2500. Incompatible with COMP2130 and COMP6120 and COMP6311.</t>
  </si>
  <si>
    <t>Foundations of Computing</t>
  </si>
  <si>
    <t>To enrol in this course you must have completed 6 units of MATH courses and COMP1100 or COMP1130. It is incompatible with COMP2600 or COMP6260.</t>
  </si>
  <si>
    <t>The Twentieth Century World</t>
  </si>
  <si>
    <t>Gender and Politics</t>
  </si>
  <si>
    <t>Burmese 4</t>
  </si>
  <si>
    <t>To enrol in this course students will need to have completed BURM2001 or undertake a Burmese language proficiency test. Incompatible with BURM6102.</t>
  </si>
  <si>
    <t>Creative Writing</t>
  </si>
  <si>
    <t>You are not able to enrol in this course if you have previously completed ENGL2076, ENGL6037, ENGL1015 or ENGL6015.</t>
  </si>
  <si>
    <t>Music Honours Exegesis</t>
  </si>
  <si>
    <t>To enrol in this course you must have completed or be currently studying MUSI4404. You are not able to enrol in this course if you have previously completed MUSI4411 or MUSI8012.</t>
  </si>
  <si>
    <t>Composition for Film and Video Games</t>
  </si>
  <si>
    <t>Advanced French II</t>
  </si>
  <si>
    <t>FREN3010 &amp; FREN3008. You are not able to enrol in this course if you have previously completed FREN3009, FREN6509, FREN6011</t>
  </si>
  <si>
    <t>The sounds of French: phonetics and pronunciation</t>
  </si>
  <si>
    <t>To enrol in this course you must have successfully completed FREN3006 or have equivalent level of language proficiency as demonstrated by placement test. Alternatively you may gain permission of the Course Convener to enrol in this course. Inc FREN6515.</t>
  </si>
  <si>
    <t>Australian National Security Law</t>
  </si>
  <si>
    <t>(LLB / JD, 5 x 1### / 61## LAWS, LAWS1206 / LAWS6106 ,LAWS1205 / LAWS6105, LAWS2202 / LAWS6202)  Incompatible with LAWS8485</t>
  </si>
  <si>
    <t>Health Promotion Principles and Practice</t>
  </si>
  <si>
    <t>72 units towards a degree.
Incompatible with POPH8115.</t>
  </si>
  <si>
    <t>Geopolitics of Central Asia</t>
  </si>
  <si>
    <t>To enrol in this course you must be studying a Bachelor of Arts (Honours) or a Bachelor of Middle Eastern and Central Asian Studies (Honours), or completion of 144 units towards the Bachelor of Philosophy (Arts). inc MEAS8114</t>
  </si>
  <si>
    <t>Research Methods in the Health Sciences</t>
  </si>
  <si>
    <t>HLTH1001 Health in the 21st Century. Restricted to enrollment in the Bachelor of Health Science program or by permission.</t>
  </si>
  <si>
    <t>Pathogenesis of Human Disease</t>
  </si>
  <si>
    <t>To enrol in this course you must have previously completed MEDN2001.
This course is restricted to students in the Bachelor of Health Science.
Incompatible with MEDN6002</t>
  </si>
  <si>
    <t>Online Research Methods</t>
  </si>
  <si>
    <t>To enrol in this course you must have completed 12 units of Computer (COMP), Criminology (CRIM), Political Science (POLS), Social Research (SOCR) or Sociology (SOCY) courses, or with permission of the convenor. Incompatible with SOCY6169.</t>
  </si>
  <si>
    <t>Migration in the Modern World</t>
  </si>
  <si>
    <t>Cyber Security Foundations</t>
  </si>
  <si>
    <t>To enrol in this course you must have completed COMP1100 or COMP1130; and COMP1600.</t>
  </si>
  <si>
    <t>War and Society in Modern History</t>
  </si>
  <si>
    <t>Art in the Digital Age</t>
  </si>
  <si>
    <t>To enrol in this course you must have completed 36 units of courses towards an ANU degree. You are not able to enrol in this course if you have previously completed any of the following courses: ARTV2018, ARTV6008 or ARTH6162.</t>
  </si>
  <si>
    <t>Australian Art: The Modern Period</t>
  </si>
  <si>
    <t>To enrol in this course you must have completed 36 units of courses towards an ANU degree, or with the permission of the convenor. You are not able to enrol in this course if you have previously completed ARTV2054.</t>
  </si>
  <si>
    <t>Advanced Korean: Literature and Media</t>
  </si>
  <si>
    <t>Students must have completed Advanced Korean: Film and Society (KORE3015) or have equivalent proficiency.</t>
  </si>
  <si>
    <t>HARTS HART2 HCRIM HIR HMUSI HPLSC HPOLS HASIA HINSS APASP 144u APHAR APNAR Inc SOCR8006</t>
  </si>
  <si>
    <t>Indonesian Foreign and Security Policy</t>
  </si>
  <si>
    <t>To enrol in this course, you must have successfully completed 48 units of university courses.</t>
  </si>
  <si>
    <t>Japanese 6</t>
  </si>
  <si>
    <t>JPNS3001 or JPNS2014. Students must have also completed or be concurrently enrolled in JPNS2013 or have been permitted entry based on results of the Japanese language proficiency assessment. Incompatible with JPNS6015/JPNS2015</t>
  </si>
  <si>
    <t>Sanskrit 6</t>
  </si>
  <si>
    <t>City Sites: studies in art, design and urbanity</t>
  </si>
  <si>
    <t>To enrol in this course you must have completed 6 units of 2000 level Art History (ARTH) courses. You are not able to enrol in this course if you have previously completed any of the following courses: ARTV2056, ARTV6807 or ARTH6004.</t>
  </si>
  <si>
    <t>Imperialism, Conquest and Colonisation in the Ancient Mediterranean World</t>
  </si>
  <si>
    <t>To enrol in this course you must have completed 12 units of Ancient History (ANCH) or Classics (CLAS) or History (HIST) Courses. You are not able to enrol in this course if you have previously completed ANCH2025</t>
  </si>
  <si>
    <t>Classical Mechanics</t>
  </si>
  <si>
    <t>To enrol in this course you must have completed PHYS1201 and have successfully completed or completing MATH2306 or completed ENGN2218.
Incompatible with PHYS2017, PHYS3001 and PHYS3034.</t>
  </si>
  <si>
    <t>Physics for Future Leaders</t>
  </si>
  <si>
    <t>To enrol in this course you must have completed 24 units</t>
  </si>
  <si>
    <t>Quantum Field Theory</t>
  </si>
  <si>
    <t>To enrol in this course you must have completed PHYS3101 and PHYS3102.
Incompatible with PHYS3002.</t>
  </si>
  <si>
    <t>Fluids and Plasma</t>
  </si>
  <si>
    <t>Dept of Quantum Science</t>
  </si>
  <si>
    <t>To enrol in this course you must have successfully completed PHYS2201 and PHYS2016.
Incompatible with PHYS3034.</t>
  </si>
  <si>
    <t>Comparative European Politics</t>
  </si>
  <si>
    <t>You are not able to enrol in this course if you have previously completed EURO2003 or EURO3001.</t>
  </si>
  <si>
    <t>Qualitative Research Analysis</t>
  </si>
  <si>
    <t>HARTS HART2 HCRIM HIR HMUSI HPLSC HPOLS HASIA HINSS APASP 144u APHAR APNAR SOCR4008 SOCR8008 Inc SOCR8003</t>
  </si>
  <si>
    <t>Quantitative Social Research</t>
  </si>
  <si>
    <t>(HARTS or HART2), (HCRIM), (HIR), (HMUSI), (HPLSC), (HPOLS) or  (HASIA), or completion of 144 units towards the Bachelor of Philosophy Honours (Arts) (APHAR or APNAR)
Incompatible with SOCR8009</t>
  </si>
  <si>
    <t>Modern Chinese 4</t>
  </si>
  <si>
    <t>To enrol in this course you must have successfully completed CHIN2014 or have been permitted entry based on the results of the Chinese language placement test. Incompatible with CHIN6521.</t>
  </si>
  <si>
    <t>Literary Chinese 2</t>
  </si>
  <si>
    <t>To enrol in this course you must have completed CHIN2019 Literary Chinese 1 or have been permitted entry based on the results of the Chinese language placement test. Incompatible with CHIN6531.</t>
  </si>
  <si>
    <t>Cantonese 2</t>
  </si>
  <si>
    <t>To enrol in this course you must have completed CHIN2024 Cantonese 1, or receive permission from the convenor. Incompatible with CHIN6202.</t>
  </si>
  <si>
    <t>Readings in Classics</t>
  </si>
  <si>
    <t>Enrolment in Bachelor of Arts (Honours) (HARTS or HARTS2), Bachelor of Classical Studies (Honours) (HCLAS), Bachelor of Languages (Honours), or completion of 144 units towards the Bachelor of Philosophy (Arts) (APHAR or APNAR).Incompatible with CLAS8008</t>
  </si>
  <si>
    <t>Gender and Culture in Iran and the Middle East</t>
  </si>
  <si>
    <t>You are not able to enrol in this course if you have previously completed MEAS2107</t>
  </si>
  <si>
    <t>Contemporary Political Analysis</t>
  </si>
  <si>
    <t>To enrol in this course you must have completed POLS1002, or with permission of the convenor. You are not able to enrol in this course if you have previously completed POLS3025 or SOCY2038.</t>
  </si>
  <si>
    <t>Survey Data Analysis</t>
  </si>
  <si>
    <t>HARTS or HART2 HCRIM  HPOLS HASIA HINSS APASP or completion of 144 units towards the Bachelor of Philosophy Honours (Arts) (APHAR or APNAR). 
You are not able to enrol in this course if you have previously completed SOCR8002</t>
  </si>
  <si>
    <t>Rethinking Northeast Asia: Region, Culture and Society</t>
  </si>
  <si>
    <t>To enrol in this course you must have successfully completed at least 48 units of university courses. This course is incompatible with ASIA8011.</t>
  </si>
  <si>
    <t>The Contemporary Chinese World</t>
  </si>
  <si>
    <t>Humanitarianism: Principles, Politics and Practice</t>
  </si>
  <si>
    <t>To enrol in this course you must have successfully completed 48 units of university courses.</t>
  </si>
  <si>
    <t>Indonesia in the Malay World: Culture, Media and Everyday Life</t>
  </si>
  <si>
    <t>To enrol in this course you must have successfully completed at least 48 units of university courses. This course is incompatible with ASIA2517 and ASIA6517.</t>
  </si>
  <si>
    <t>To enrol in this course you must have completed a minimum of 24 units of university courses. Incompatible with ASIA2311.</t>
  </si>
  <si>
    <t>Global Governance in the Asia-Pacific</t>
  </si>
  <si>
    <t>The Vietnam Wars: 1941-1989</t>
  </si>
  <si>
    <t>Intermediate Ancient Greek II</t>
  </si>
  <si>
    <t>To enrol in this course you must have completed GREK2121or GREK6121 or with permission of the convenor. You are not able to enrol in this course if you have previously completed: GREK6122, GREK2101, GREK6101, GREK2125, GREK3125, GREK6125.</t>
  </si>
  <si>
    <t>Intermediate Latin II</t>
  </si>
  <si>
    <t>To enrol in this course you must have completed LATN2121or LATN6121, or with permission of the convenor. You are not able to enrol in this course if you have previously completed: LATN6122, LATN2101, LATN6101, LATN2125, LATN3125, LATN6125.</t>
  </si>
  <si>
    <t>Reading Russian for Academic Purposes II</t>
  </si>
  <si>
    <t>To enrol you must have completed RUSS1003, RUSS3002 or RUSS6002 or have equivalent language proficiency demonstrated by placement test. You are not able to enrol in this course if you have completed RUSS3003 or RUSS6003</t>
  </si>
  <si>
    <t>Philosophy of Physics</t>
  </si>
  <si>
    <t>To enrol in this course you must have completed 24 units of courses which includes 6 units of PHIL courses or PHYS courses, or with permisision of the convenor.</t>
  </si>
  <si>
    <t>Resource and Environmental Economics</t>
  </si>
  <si>
    <t>To enrol in this course you must have successfully completed ECON2101 or ECON2111. You are not able to enrol in this course if you have previously completed ECON2128.</t>
  </si>
  <si>
    <t>Italian Studies - Intermediate II</t>
  </si>
  <si>
    <t>To enrol in this course you must have completed ITAL2007 or ITAL3505 or ITAL6505, or have equivalent level of language proficiency as demonstrated by placement test. You are not able to enrol in this course if you have completed ITAL2008 or ITAL6506.</t>
  </si>
  <si>
    <t>Exegesis</t>
  </si>
  <si>
    <t>To enrol in this course you must be enrolled in the Bachelor of Design (Honours) (HDESN) and have completed DESN4011, and either DESN4013 or DESN4010.</t>
  </si>
  <si>
    <t>Introduction to Machine Learning</t>
  </si>
  <si>
    <t>To enrol in this course you must have completed COMP1110 or COMP1140. Incompatible with COMP6670.</t>
  </si>
  <si>
    <t>Optimisation</t>
  </si>
  <si>
    <t>To enrol in this course you must have completed COMP3620 and have completed MATH1013 or MATH1115. Incompatible with COMP8691.</t>
  </si>
  <si>
    <t>Islam in World Politics</t>
  </si>
  <si>
    <t>To enrol in this course you must have completed 144 units of the APHAR or HARTS or HART2 or HMECA. You are not able to enrol in this course if you have previously completed MEAS8115.</t>
  </si>
  <si>
    <t>Applied Policy Project</t>
  </si>
  <si>
    <t>To enrol in this course you must have completed 12 units of 2000 level POLS or SOCY courses; or permission of the convenor. You are not able to enrol in this course if you have previously completed SOCY3030.</t>
  </si>
  <si>
    <t>Moving Pictures: Genre and Theory in Screen Studies</t>
  </si>
  <si>
    <t>To enrol in this course you must have completed 12 Units of 1000 level courses, or with permission of the convenor. You are not able to enrol in this course if you have previously completed FILM2005.</t>
  </si>
  <si>
    <t>Jewellery &amp; Object: Maker, Wearer, Viewer, User</t>
  </si>
  <si>
    <t>You are not able to enrol in this course if you have previously completed ARTV1402 or ARTV1012 or DESA1002.</t>
  </si>
  <si>
    <t>Sculpture: Introduction to Temporal Practices and Construction Methods (Wood)</t>
  </si>
  <si>
    <t>Jewellery &amp; Object: Experimenting with process</t>
  </si>
  <si>
    <t>To enrol in this course you must have completed ARTV1403 or ARTV1404, or with permission of the convenor. You are not able to enrol in this course if you have previously completed ARTV2409, ARTV2404, ARTV2004, DESA2404, DESA3001, or DESA2409.</t>
  </si>
  <si>
    <t>Creative Research Practice: Extending and Consolidating an Independent Work Proposal</t>
  </si>
  <si>
    <t>To enrol in this course you must be enrolled in BVART and completed ARTV3033. Incompatible ARTV3616, ARTV3101, DART3100, DART3101, ARTV3502, ARTV3505, ARTV3026, ARTV3602, ARTV3605, ARTV3702, ARTV3705, ARTV3802, ARTV2805, DESA3002, DESA2805, or DESA3802.</t>
  </si>
  <si>
    <t>Contexts of Making: Globalisation and Change</t>
  </si>
  <si>
    <t>Socially Engaged Art Practice: Authorship, Dialogue and Community</t>
  </si>
  <si>
    <t>Comparative Political Institutions</t>
  </si>
  <si>
    <t>To enrol in this course you must be studying a HARTS or HART2, HPLSC, HPOLS, HPPOL, HDEVS, HEURO, HLAMS, HPPE, or completion of 144 units towards the APHAR or APNAR. You are not able to enrol in this course if you have previously completed POLS8038.</t>
  </si>
  <si>
    <t>Tok Pisin 2</t>
  </si>
  <si>
    <t>To enrol in this course, students must have completed TOKP1002 Tok Pisin 1 or have been permitted entry based on the results of a placement assessment. This course is incompatible with TOKP6003 Tok Pisin 2.</t>
  </si>
  <si>
    <t>Tok Pisin 4</t>
  </si>
  <si>
    <t>To enrol in this course, students must have completed TOKP2001 Tok Pisin 3 or have been permitted entry based on the results of a placement assessment. This course is incompatible with TOKP6102 Tok Pisin 4.</t>
  </si>
  <si>
    <t>Reading Chinese Literature: Theory and Criticism</t>
  </si>
  <si>
    <t>To enrol in this course you must have completed CHIN3025 or have equivalent fluency of Chinese. Incompatible with CHST6212.</t>
  </si>
  <si>
    <t>Introduction to Global Health: Issues, Theories and Practices</t>
  </si>
  <si>
    <t>Foundations of Astrophysics</t>
  </si>
  <si>
    <t>To enrol in this course you must have previously completed PHYS1201 and either MATH1014 or MATH1116.</t>
  </si>
  <si>
    <t>Star Formation</t>
  </si>
  <si>
    <t>Geochemistry</t>
  </si>
  <si>
    <t>To enrol in this course you must have previously completed CHEM1101 and EMSC2023.</t>
  </si>
  <si>
    <t>Dynamic Earth: Plates, Plumes and Mantle Convection</t>
  </si>
  <si>
    <t>To enrol in this course you must have previously completed EMSC2022 and either EMSC2012 or EMSC2023. Incompatible with EMSC6034.</t>
  </si>
  <si>
    <t>General Relativity</t>
  </si>
  <si>
    <t>To enrol in this course you must have previously completed PHYS3102. This course is incompatible with PHYS3002.</t>
  </si>
  <si>
    <t>You are not able to enrol in this course if you have previously completed GEND2107 or MEAS3002.</t>
  </si>
  <si>
    <t>Pacific Engagement Project</t>
  </si>
  <si>
    <t>To enrol in this course you must have previously completed PASI1011 and PASI1012 and PASI2001.</t>
  </si>
  <si>
    <t>Violence and Political Order</t>
  </si>
  <si>
    <t>To enrol in this course you must be enrolled in an honours program. Incompatible with POLS8043.</t>
  </si>
  <si>
    <t>Qualitative Research in Politics</t>
  </si>
  <si>
    <t>In enrol in this course you must be enrolled in an honours program. Incompatible with POLS8044.</t>
  </si>
  <si>
    <t>Engineering Design 3: Systems Approaches for Analysis</t>
  </si>
  <si>
    <t>To enrol in this course you must have completed ENGN2300.</t>
  </si>
  <si>
    <t>The Role of Non-State Actors in Asia-Pacific Diplomacy</t>
  </si>
  <si>
    <t>To enrol in this course, you must have successfully completed 24 units of university courses. This course is incompatibile with DIPL8016.</t>
  </si>
  <si>
    <t>Semantic Typology</t>
  </si>
  <si>
    <t>To enrol in this course you must have completed LING1001 and 12 units of 2000 level Linguistics (LING) courses, or with permission of convener. You are not able to enrol in this course if you have previously completed  LING6035.</t>
  </si>
  <si>
    <t>Law and Art: Representation and Critique</t>
  </si>
  <si>
    <t>To enrol in this course you must have completed 12 units of Art History and Theory (ARTH) courses. 
This course is incompatible with LAWS4231 Law and Art Representation and Critique.</t>
  </si>
  <si>
    <t>To enrol in this course you must be studying a:
Bachelor of Laws, have completed or be completing five LAWS 1000 level courses;
Or 
JD and have completed or be completing five LAWS 1000 or 6100 level courses.
This course is incompatible with LAWS2290.</t>
  </si>
  <si>
    <t>Seminal Research in Accounting</t>
  </si>
  <si>
    <t>This course is incompatible with BUSN8111.</t>
  </si>
  <si>
    <t>Social Enterprises and Social Business</t>
  </si>
  <si>
    <t>Criminological Perspectives: Understanding Crime</t>
  </si>
  <si>
    <t>Actuarial Data Analysis</t>
  </si>
  <si>
    <t>Indigenous Peoples and Civil, Political and Legal Rights in Australia</t>
  </si>
  <si>
    <t>Indigenous Research: Practice, collaboration and ethics</t>
  </si>
  <si>
    <t>To enrol in this course you must have either (i) completed 72 units of study towards a degree or (ii) completed INDG1001, INDG1002 and INDG2001.</t>
  </si>
  <si>
    <t>Emotions in International Politics</t>
  </si>
  <si>
    <t>You must have completed at least 48 units of study in your current degree.</t>
  </si>
  <si>
    <t>Aural Skills and Music Theory 2</t>
  </si>
  <si>
    <t>MUSI1501 2203 Inc MUSI2204 ANUC1139</t>
  </si>
  <si>
    <t>Materials of Music: Sound, Perception and Documentation</t>
  </si>
  <si>
    <t>Aural Skills and Music Theory 4</t>
  </si>
  <si>
    <t>To enrol in this course you must have completed MUSI2503 or MUSI3319, or have equivalent level of musical proficiency as demonstrated by a placement test, or with permission of the convenor. Incompatible with MUSI3320.</t>
  </si>
  <si>
    <t>Advanced Jazz Studies 2</t>
  </si>
  <si>
    <t>To enrol in this course you must have completed MUSI3322 or MUSI2507, or with permission of the convenor. You are not able to enrol in this course if you have previously completed MUSI3323.</t>
  </si>
  <si>
    <t>Advanced Statistical Learning</t>
  </si>
  <si>
    <t>To enrol in this course you must have completed STAT3040.</t>
  </si>
  <si>
    <t>To enrol in this course you must have completed STAT3040 or STAT4040.</t>
  </si>
  <si>
    <t>Electronics and Data Analysis</t>
  </si>
  <si>
    <t>German Cultural Studies</t>
  </si>
  <si>
    <t>To enrol in this course you are assumed to have knowledge of German equivalent to completion of Intermediate German 1 GERM2105, or have an equivalent level of language proficiency as demonstrated by placement test. </t>
  </si>
  <si>
    <t>German Cultural Studies Advanced</t>
  </si>
  <si>
    <t>Global population challenges</t>
  </si>
  <si>
    <t>Special Topics in Science</t>
  </si>
  <si>
    <t>To enrol in this course you must have completed a minimum of 72 units of courses offered by the College of Science or the College of Health and Medicine, or with permission of the course convener.</t>
  </si>
  <si>
    <t>Special Topics in Finance</t>
  </si>
  <si>
    <t>Thesis and Presentations in Mathematics</t>
  </si>
  <si>
    <t>Chemistry IV Honours (S)</t>
  </si>
  <si>
    <t>HON</t>
  </si>
  <si>
    <t>Coral Reef Field Studies</t>
  </si>
  <si>
    <t>Incompatible with EMSC6119</t>
  </si>
  <si>
    <t>Participatory Resource Management: Working with Communities and Stakeholders</t>
  </si>
  <si>
    <t>To enrol in this course you must have completed 48 units towards a degree. You are not able to enrol in this course if you have completed ENVS6021.</t>
  </si>
  <si>
    <t>International Arbitration and Negotiation Moot Competition in Japan</t>
  </si>
  <si>
    <t>Glass Kiln Forming Introduction: Fundamentals for Contemporary Practice</t>
  </si>
  <si>
    <t>You are not able to enrol in this course if you have previously completed ARTV1012 or DESA1002.</t>
  </si>
  <si>
    <t>Furniture: Elevate/Surface</t>
  </si>
  <si>
    <t>To enrol in this course you must have completed either ARTV1201 or ARTV1804. You are not able to enrol in this course if you have previously completed ARTV1012 or DESA1002.</t>
  </si>
  <si>
    <t>Study Tour: Archaeology in Asia</t>
  </si>
  <si>
    <t>To enrol in this course you must have successfully completed at least 48 units of university courses. You may not enrol in this course if you have previously completed ASIA6151.</t>
  </si>
  <si>
    <t>Exquisite Corpse - Insight Into The Human Body</t>
  </si>
  <si>
    <t>North Korea: History, Culture, Politics</t>
  </si>
  <si>
    <t>Medical Research Honours</t>
  </si>
  <si>
    <t>Corequisite: enrolment in medical science honours specialisation</t>
  </si>
  <si>
    <t>Global Paris: Culture, History and Identity in the French Capital</t>
  </si>
  <si>
    <t>To enrol in this course you must have completed one of the following courses: FREN3007, FREN6506, FREN3010, FREN6010, FREN3011 or FREN6011, or with permission of the convenor. You are not able to enrol in this course if you have completed FREN6012</t>
  </si>
  <si>
    <t>To enrol in this course, students must be enrolled in the Bachelor of Asia Pacific Affairs. Incompatible with ASIA1999.</t>
  </si>
  <si>
    <t>To enrol in this course you must be enrolled in the Bachelor of Asia Pacific Affairs. This course is incompatible with ASIA1021 and INTR1021.</t>
  </si>
  <si>
    <t>Australian National Internship B</t>
  </si>
  <si>
    <t>Consent is not normally granted if you have previously completed ANIP6505.</t>
  </si>
  <si>
    <t>Washington DC Internship</t>
  </si>
  <si>
    <t>Science Internship</t>
  </si>
  <si>
    <t>Biology IV Honours</t>
  </si>
  <si>
    <t>Fundamentals of Research Design in Asia-Pacific Culture, History and Languages</t>
  </si>
  <si>
    <t>Individual Project</t>
  </si>
  <si>
    <t>To enrol in this course you must have completed ENGN3221.</t>
  </si>
  <si>
    <t>Software Engineering Research Project</t>
  </si>
  <si>
    <t>Advanced Computing Research Project</t>
  </si>
  <si>
    <t>1) Find a project/supervisor AND
2) Have a completed 'Independent Study Contract' (containing all required signatures, i.e. student, supervisor(s), honours convener etc). AND</t>
  </si>
  <si>
    <t>Advanced Computing Project</t>
  </si>
  <si>
    <t>To enrol in this course you must must be studying a Bachelor of Advanced Computing 4716 or  Bachelor of Advanced Computing/Science 4719. You are not able to enrol in this course if you have previously completed COMP4500 or COMP4550.</t>
  </si>
  <si>
    <t>Fundamentals of Research Design in Security Studies</t>
  </si>
  <si>
    <t>Sociology Honours Methods Seminar</t>
  </si>
  <si>
    <t>(HARTS or HART2), (HDEVS), (HCRIM), (HPOLS), (HPPOL) or (HASIA), or completion of 144 units towards the Bachelor of Philosophy (Arts) (APHAR or APNAR).</t>
  </si>
  <si>
    <t>Sociology Honours Theory Seminar</t>
  </si>
  <si>
    <t>(HARTS or HART2), (HDEVS), (HCRIM), (HPOLS),  144 units (APHAR or APNAR)</t>
  </si>
  <si>
    <t>Research Principles and Methods 1</t>
  </si>
  <si>
    <t>To enrol in this course you must be studying a Bachelor of Visual Arts (Honours) (HVART).</t>
  </si>
  <si>
    <t>To enrol in this course you must be enrolled in the Bachelor of Design Arts (Honours) (HDESA).</t>
  </si>
  <si>
    <t>Methodologies of Art History</t>
  </si>
  <si>
    <t>To enrol in this course you must be studying HARTS or HART2, HAHCR or HASIA, or completion of 144 units towards APHAR or APNAR. You are not able to enrol in this course if you have previously completed ARTH8012.</t>
  </si>
  <si>
    <t>Theory Seminar in Biological Anthropology</t>
  </si>
  <si>
    <t>History of Anthropological Theory Extended</t>
  </si>
  <si>
    <t>To enrol in this course you must have completed 144 units of Bachelor of Philosophy Arts or currently studying Bachelor of Arts Honours, Bachelor of Development Studies Honours or Bachelor of Asian Studies Honours, or with permission of the convenor.</t>
  </si>
  <si>
    <t>Theory and Ethnography in the Analysis of Cultures</t>
  </si>
  <si>
    <t>Seminar in Advanced Historiography</t>
  </si>
  <si>
    <t>(HARTS or HART2), (HEURO), (HASIA), or completion of 144 units towards the Bachelor of Philosophy (Arts) (APHAR or APNAR). You are not able to enrol in this course if you have previously completed HIST8024.</t>
  </si>
  <si>
    <t>Classics Methods and Evidence</t>
  </si>
  <si>
    <t>(HARTS or HARTS2), (HCLAS), (HLANG) or  (HASIA), or completion of 144 units towards the Bachelor of Philosophy (Arts) (APHAR or APNAR). Incompatible with CLAS8019</t>
  </si>
  <si>
    <t>Selected Topics in Theory and Analysis in Linguistics</t>
  </si>
  <si>
    <t>Selected Topics in Methodologies for Researching Language</t>
  </si>
  <si>
    <t>Research Training: Scope and Methods</t>
  </si>
  <si>
    <t>(HARTS or HART2),(HDEVS), (HPOLS), (HIR), (HEURO),  (HLAMS), (HMECA), (HPPOL), (HPPE) or (HASIA), or completion of 144 units towards the Bachelor of Philosophy (Arts) (APHAR or APNAR).</t>
  </si>
  <si>
    <t>Supervised Research Paper</t>
  </si>
  <si>
    <t>Permission is required to enrol in this course. This course must be taken in a student's ultimate or penultimate semester of Bachelor of Law (Honours). To be eligible to enrol this course, a student must have</t>
  </si>
  <si>
    <t>Honours Research Skills</t>
  </si>
  <si>
    <t>Actuarial Research Essay</t>
  </si>
  <si>
    <t>This course is incompatible with ACST4500.</t>
  </si>
  <si>
    <t>Economics Honours Research Essay</t>
  </si>
  <si>
    <t>Psychology Honours</t>
  </si>
  <si>
    <t>Asian and Pacific Studies Internship</t>
  </si>
  <si>
    <t>PPEI</t>
  </si>
  <si>
    <t>PPE Honours Research Methods</t>
  </si>
  <si>
    <t>To enrol in this course you must be enrolled in the Bachelor of Politics, Philosophy and Economics (Honours) (HPPE).</t>
  </si>
  <si>
    <t>Design Practice: Impact and Engagement</t>
  </si>
  <si>
    <t>Australian National Law Internships Program B</t>
  </si>
  <si>
    <t>To enrol in this course you must be studying the Bachelor of Laws (LLB, LLB(H)) and have completed or be completing five 1000 level LAWS courses.  You are not ab</t>
  </si>
  <si>
    <t>Innovation and Professional Practice Internship</t>
  </si>
  <si>
    <t>Group Research and Innovation Project (GRIP)</t>
  </si>
  <si>
    <t>To enrol in this course you must have successfully completed 72 units towards a degree.</t>
  </si>
  <si>
    <t>To enrol in this course you must have completed a minimum of 24 units of courses offered by the College of Science or the College of Health and Medicine, or with permission of the course convener.</t>
  </si>
  <si>
    <t>Curatorial Practice</t>
  </si>
  <si>
    <t>To enrol in this course you must be enrolled in the Bachelor of Art History and Curatorship (BAHCR) and have completed 54 units of Art History (ARTH) courses, or with the permission of the convenor.</t>
  </si>
  <si>
    <t>Reading Context: Topics in Production and Reception of Texts</t>
  </si>
  <si>
    <t>To enrol in this course you must be studying a Bachelor of Arts Honours (HARTS or HART2), or completion of 144 units towards the Bachelor of Philosophy (Arts) (APHAR or APNAR). Incompatible with ENGL8019.</t>
  </si>
  <si>
    <t>Research Principles and Methods 2</t>
  </si>
  <si>
    <t>To enrol in this course you must be enrolled in the Bachelor of Visual Arts (Honours) (HVART) and have completed ARTV4022.</t>
  </si>
  <si>
    <t>To enrol in this course you must be enrolled in the Bachelor of Design Arts (Honours) (HDESA) and have completed DESA4001.</t>
  </si>
  <si>
    <t>Seminar in Historical Writing and Presentation</t>
  </si>
  <si>
    <t>To enrol in this course you must be studying a Bachelor of Arts Honours (HARTS or HART2) or Bachelor of European Studies Honours (HEURO) or completion of 144 units towards the Bachelor of Philosophy (Arts) (APHAR or APNAR).</t>
  </si>
  <si>
    <t>Music Honours Extended Exegesis</t>
  </si>
  <si>
    <t>To enrol in this course you must have completed or be currently studying MUSI4404. You are not able to enrol in this course if you have previously completed MUSI4410 or MUSI8013.</t>
  </si>
  <si>
    <t>State, sanctuary and community: archaeology of settlement and memory in ancient Greece</t>
  </si>
  <si>
    <t>To enrol in this course you must have completed 12 units of Ancient History (ANCH) or Classics (CLAS) or History (HIST) Courses.You are not able to enrol in this course if you have previously completed ANCH2023, ANCH6023 or ANCH6102.</t>
  </si>
  <si>
    <t>Exchange Program for Arts Students</t>
  </si>
  <si>
    <t>Engineering Internship</t>
  </si>
  <si>
    <t>Global Semester</t>
  </si>
  <si>
    <t>To enrol in this course you must have successfully completed at least 48 units towards your undergraduate degree before enrolling in this course. Students must have a GPA of 5.0 or above to apply for this course.</t>
  </si>
  <si>
    <t>Computer Science IV Honours</t>
  </si>
  <si>
    <t>Semester in Asia</t>
  </si>
  <si>
    <t>Exchange Program in Engineering</t>
  </si>
  <si>
    <t>Exchange Program for Law Students</t>
  </si>
  <si>
    <t>Exchange Program for Science Students (Band 2)</t>
  </si>
  <si>
    <t>Exchange Program for Science Students (Band 1)</t>
  </si>
  <si>
    <t>Computer Science Honours</t>
  </si>
  <si>
    <t>Enrolment in BCS (Hons) 4710HBCSC</t>
  </si>
  <si>
    <t>Exchange Program in Computer Science</t>
  </si>
  <si>
    <t>ANU/NUS JD (Band 2 NP)</t>
  </si>
  <si>
    <t>Computing Internship</t>
  </si>
  <si>
    <t>To enrol in this course you must have a minimum ANU GPA of 5.0/7.0 and successfully completed COMP2100 and COMP2120.</t>
  </si>
  <si>
    <t>Australian National Internships Program D</t>
  </si>
  <si>
    <t>Consent is not normally granted if you have previously completed ANIP6507.</t>
  </si>
  <si>
    <t>Year in Asia</t>
  </si>
  <si>
    <t>Finance Honours Thesis</t>
  </si>
  <si>
    <t>Statistics Honours Thesis</t>
  </si>
  <si>
    <t>International Business Honours Thesis</t>
  </si>
  <si>
    <t>Management Honours Thesis</t>
  </si>
  <si>
    <t>Marketing Honours Thesis</t>
  </si>
  <si>
    <t>Science Honours</t>
  </si>
  <si>
    <t>You will need to contact the CAP Student Center to request a permission code to enrol in this course.</t>
  </si>
  <si>
    <t>Honours Research Project</t>
  </si>
  <si>
    <t>International Affairs Internship</t>
  </si>
  <si>
    <t>Accounting Honours Thesis</t>
  </si>
  <si>
    <t>Actuarial Honours Thesis</t>
  </si>
  <si>
    <t>Ths course is incompatible with ACST4600.</t>
  </si>
  <si>
    <t>Semester at Ritsumeikan University - Global Libral Arts</t>
  </si>
  <si>
    <t>Unspecified 1000 Level Earth Sciences Course</t>
  </si>
  <si>
    <t>TRN</t>
  </si>
  <si>
    <t>Special Topics in Engineering I</t>
    <phoneticPr fontId="18" type="noConversion"/>
  </si>
  <si>
    <t>classNumber</t>
    <phoneticPr fontId="18" type="noConversion"/>
  </si>
  <si>
    <t>CourseID</t>
    <phoneticPr fontId="18" type="noConversion"/>
  </si>
  <si>
    <t>CourseName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</si>
</sst>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等线"/>
      <family val="2"/>
      <scheme val="minor"/>
    </font>
    <font>
      <sz val="11"/>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1"/>
      <color rgb="FF006100"/>
      <name val="等线"/>
      <family val="2"/>
      <scheme val="minor"/>
    </font>
    <font>
      <sz val="11"/>
      <color rgb="FF9C0006"/>
      <name val="等线"/>
      <family val="2"/>
      <scheme val="minor"/>
    </font>
    <font>
      <sz val="11"/>
      <color rgb="FF9C6500"/>
      <name val="等线"/>
      <family val="2"/>
      <scheme val="minor"/>
    </font>
    <font>
      <sz val="11"/>
      <color rgb="FF3F3F76"/>
      <name val="等线"/>
      <family val="2"/>
      <scheme val="minor"/>
    </font>
    <font>
      <b/>
      <sz val="11"/>
      <color rgb="FF3F3F3F"/>
      <name val="等线"/>
      <family val="2"/>
      <scheme val="minor"/>
    </font>
    <font>
      <b/>
      <sz val="11"/>
      <color rgb="FFFA7D00"/>
      <name val="等线"/>
      <family val="2"/>
      <scheme val="minor"/>
    </font>
    <font>
      <sz val="11"/>
      <color rgb="FFFA7D00"/>
      <name val="等线"/>
      <family val="2"/>
      <scheme val="minor"/>
    </font>
    <font>
      <b/>
      <sz val="11"/>
      <color theme="0"/>
      <name val="等线"/>
      <family val="2"/>
      <scheme val="minor"/>
    </font>
    <font>
      <sz val="11"/>
      <color rgb="FFFF0000"/>
      <name val="等线"/>
      <family val="2"/>
      <scheme val="minor"/>
    </font>
    <font>
      <i/>
      <sz val="11"/>
      <color rgb="FF7F7F7F"/>
      <name val="等线"/>
      <family val="2"/>
      <scheme val="minor"/>
    </font>
    <font>
      <b/>
      <sz val="11"/>
      <color theme="1"/>
      <name val="等线"/>
      <family val="2"/>
      <scheme val="minor"/>
    </font>
    <font>
      <sz val="11"/>
      <color theme="0"/>
      <name val="等线"/>
      <family val="2"/>
      <scheme val="minor"/>
    </font>
    <font>
      <sz val="9"/>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2125"/>
  <sheetViews>
    <sheetView tabSelected="1" topLeftCell="A973" workbookViewId="0">
      <selection activeCell="E259" sqref="E259"/>
    </sheetView>
  </sheetViews>
  <sheetFormatPr baseColWidth="10" defaultColWidth="8.83203125" defaultRowHeight="15"/>
  <cols>
    <col min="1" max="1" width="11.5" bestFit="1" customWidth="1"/>
    <col min="2" max="2" width="9.83203125" bestFit="1" customWidth="1"/>
    <col min="3" max="3" width="12.1640625" bestFit="1" customWidth="1"/>
    <col min="4" max="4" width="9.83203125" bestFit="1" customWidth="1"/>
    <col min="5" max="5" width="85.1640625" bestFit="1" customWidth="1"/>
    <col min="6" max="6" width="11.6640625" bestFit="1" customWidth="1"/>
    <col min="7" max="7" width="12" bestFit="1" customWidth="1"/>
    <col min="8" max="8" width="30.5" bestFit="1" customWidth="1"/>
    <col min="9" max="9" width="10.33203125" bestFit="1" customWidth="1"/>
    <col min="10" max="10" width="249.33203125" bestFit="1" customWidth="1"/>
    <col min="11" max="11" width="13.1640625" bestFit="1" customWidth="1"/>
    <col min="12" max="12" width="12" bestFit="1" customWidth="1"/>
    <col min="13" max="13" width="11.1640625" bestFit="1" customWidth="1"/>
    <col min="14" max="14" width="22.83203125" bestFit="1" customWidth="1"/>
    <col min="15" max="16" width="18.6640625" bestFit="1" customWidth="1"/>
  </cols>
  <sheetData>
    <row r="1" spans="1:16">
      <c r="A1" t="s">
        <v>2467</v>
      </c>
      <c r="B1" t="s">
        <v>0</v>
      </c>
      <c r="C1" t="s">
        <v>2468</v>
      </c>
      <c r="D1" t="s">
        <v>1</v>
      </c>
      <c r="E1" t="s">
        <v>2469</v>
      </c>
      <c r="F1" t="s">
        <v>2</v>
      </c>
      <c r="G1" t="s">
        <v>3</v>
      </c>
      <c r="H1" t="s">
        <v>4</v>
      </c>
      <c r="I1" t="s">
        <v>5</v>
      </c>
      <c r="J1" t="s">
        <v>6</v>
      </c>
      <c r="K1" t="s">
        <v>7</v>
      </c>
      <c r="L1" t="s">
        <v>8</v>
      </c>
      <c r="M1" t="s">
        <v>9</v>
      </c>
      <c r="N1" t="s">
        <v>10</v>
      </c>
      <c r="O1" t="s">
        <v>11</v>
      </c>
      <c r="P1" t="s">
        <v>12</v>
      </c>
    </row>
    <row r="2" spans="1:16" hidden="1">
      <c r="A2">
        <v>1369</v>
      </c>
      <c r="B2" t="s">
        <v>13</v>
      </c>
      <c r="C2" t="str">
        <f>"3004"</f>
        <v>3004</v>
      </c>
      <c r="D2" t="str">
        <f t="shared" ref="D2" si="0">"1"</f>
        <v>1</v>
      </c>
      <c r="E2" t="s">
        <v>14</v>
      </c>
      <c r="F2">
        <v>3</v>
      </c>
      <c r="G2">
        <v>3</v>
      </c>
      <c r="H2" t="s">
        <v>15</v>
      </c>
      <c r="I2" t="s">
        <v>16</v>
      </c>
      <c r="K2" t="s">
        <v>17</v>
      </c>
      <c r="L2" s="1">
        <v>43831</v>
      </c>
      <c r="M2" s="1">
        <v>43921</v>
      </c>
      <c r="N2" s="1">
        <v>43854</v>
      </c>
      <c r="O2" s="1">
        <v>43854</v>
      </c>
      <c r="P2" t="s">
        <v>18</v>
      </c>
    </row>
    <row r="3" spans="1:16" ht="48" hidden="1">
      <c r="A3">
        <v>1418</v>
      </c>
      <c r="B3" t="s">
        <v>19</v>
      </c>
      <c r="C3" t="str">
        <f>"4010"</f>
        <v>4010</v>
      </c>
      <c r="D3" t="str">
        <f t="shared" ref="D3" si="1">"1"</f>
        <v>1</v>
      </c>
      <c r="E3" t="s">
        <v>20</v>
      </c>
      <c r="F3">
        <v>6</v>
      </c>
      <c r="G3">
        <v>6</v>
      </c>
      <c r="H3" t="s">
        <v>21</v>
      </c>
      <c r="I3" t="s">
        <v>22</v>
      </c>
      <c r="J3" s="2" t="s">
        <v>23</v>
      </c>
      <c r="K3" t="s">
        <v>17</v>
      </c>
      <c r="L3" s="1">
        <v>43770</v>
      </c>
      <c r="M3" s="1">
        <v>43921</v>
      </c>
      <c r="N3" s="1">
        <v>43854</v>
      </c>
      <c r="O3" s="1">
        <v>43800</v>
      </c>
      <c r="P3" t="s">
        <v>18</v>
      </c>
    </row>
    <row r="4" spans="1:16" hidden="1">
      <c r="A4">
        <v>1271</v>
      </c>
      <c r="B4" t="s">
        <v>24</v>
      </c>
      <c r="C4" t="str">
        <f>"4520"</f>
        <v>4520</v>
      </c>
      <c r="D4" t="str">
        <f>"2"</f>
        <v>2</v>
      </c>
      <c r="E4" t="s">
        <v>2466</v>
      </c>
      <c r="F4">
        <v>6</v>
      </c>
      <c r="G4">
        <v>6</v>
      </c>
      <c r="H4" t="s">
        <v>26</v>
      </c>
      <c r="I4" t="s">
        <v>27</v>
      </c>
      <c r="K4" t="s">
        <v>17</v>
      </c>
      <c r="L4" s="1">
        <v>43831</v>
      </c>
      <c r="M4" s="1">
        <v>43921</v>
      </c>
      <c r="N4" s="1">
        <v>43854</v>
      </c>
      <c r="O4" s="1">
        <v>43854</v>
      </c>
      <c r="P4" t="s">
        <v>18</v>
      </c>
    </row>
    <row r="5" spans="1:16" hidden="1">
      <c r="A5">
        <v>1219</v>
      </c>
      <c r="B5" t="s">
        <v>24</v>
      </c>
      <c r="C5" t="str">
        <f>"4520"</f>
        <v>4520</v>
      </c>
      <c r="D5" t="str">
        <f t="shared" ref="D5:D10" si="2">"1"</f>
        <v>1</v>
      </c>
      <c r="E5" t="s">
        <v>25</v>
      </c>
      <c r="F5">
        <v>6</v>
      </c>
      <c r="G5">
        <v>6</v>
      </c>
      <c r="H5" t="s">
        <v>26</v>
      </c>
      <c r="I5" t="s">
        <v>27</v>
      </c>
      <c r="K5" t="s">
        <v>17</v>
      </c>
      <c r="L5" s="1">
        <v>43831</v>
      </c>
      <c r="M5" s="1">
        <v>43921</v>
      </c>
      <c r="N5" s="1">
        <v>43854</v>
      </c>
      <c r="O5" s="1">
        <v>43854</v>
      </c>
      <c r="P5" t="s">
        <v>18</v>
      </c>
    </row>
    <row r="6" spans="1:16" hidden="1">
      <c r="A6">
        <v>1419</v>
      </c>
      <c r="B6" t="s">
        <v>19</v>
      </c>
      <c r="C6" t="str">
        <f>"4217"</f>
        <v>4217</v>
      </c>
      <c r="D6" t="str">
        <f t="shared" si="2"/>
        <v>1</v>
      </c>
      <c r="E6" t="s">
        <v>28</v>
      </c>
      <c r="F6">
        <v>6</v>
      </c>
      <c r="G6">
        <v>6</v>
      </c>
      <c r="H6" t="s">
        <v>21</v>
      </c>
      <c r="I6" t="s">
        <v>22</v>
      </c>
      <c r="J6" t="s">
        <v>29</v>
      </c>
      <c r="K6" t="s">
        <v>17</v>
      </c>
      <c r="L6" s="1">
        <v>43865</v>
      </c>
      <c r="M6" s="1">
        <v>43948</v>
      </c>
      <c r="N6" s="1">
        <v>43917</v>
      </c>
      <c r="O6" s="1">
        <v>43865</v>
      </c>
      <c r="P6" t="s">
        <v>18</v>
      </c>
    </row>
    <row r="7" spans="1:16" hidden="1">
      <c r="A7">
        <v>1672</v>
      </c>
      <c r="B7" t="s">
        <v>19</v>
      </c>
      <c r="C7" t="str">
        <f>"4220"</f>
        <v>4220</v>
      </c>
      <c r="D7" t="str">
        <f t="shared" si="2"/>
        <v>1</v>
      </c>
      <c r="E7" t="s">
        <v>30</v>
      </c>
      <c r="F7">
        <v>6</v>
      </c>
      <c r="G7">
        <v>6</v>
      </c>
      <c r="H7" t="s">
        <v>21</v>
      </c>
      <c r="I7" t="s">
        <v>22</v>
      </c>
      <c r="J7" t="s">
        <v>31</v>
      </c>
      <c r="K7" t="s">
        <v>17</v>
      </c>
      <c r="L7" s="1">
        <v>43801</v>
      </c>
      <c r="M7" s="1">
        <v>43837</v>
      </c>
      <c r="N7" s="1">
        <v>43831</v>
      </c>
      <c r="O7" s="1">
        <v>43801</v>
      </c>
      <c r="P7" t="s">
        <v>18</v>
      </c>
    </row>
    <row r="8" spans="1:16" ht="32" hidden="1">
      <c r="A8">
        <v>1422</v>
      </c>
      <c r="B8" t="s">
        <v>19</v>
      </c>
      <c r="C8" t="str">
        <f>"4230"</f>
        <v>4230</v>
      </c>
      <c r="D8" t="str">
        <f t="shared" si="2"/>
        <v>1</v>
      </c>
      <c r="E8" t="s">
        <v>32</v>
      </c>
      <c r="F8">
        <v>6</v>
      </c>
      <c r="G8">
        <v>6</v>
      </c>
      <c r="H8" t="s">
        <v>21</v>
      </c>
      <c r="I8" t="s">
        <v>22</v>
      </c>
      <c r="J8" s="2" t="s">
        <v>33</v>
      </c>
      <c r="K8" t="s">
        <v>17</v>
      </c>
      <c r="L8" s="1">
        <v>43787</v>
      </c>
      <c r="M8" s="1">
        <v>43889</v>
      </c>
      <c r="N8" s="1">
        <v>43854</v>
      </c>
      <c r="O8" s="1">
        <v>43854</v>
      </c>
      <c r="P8" t="s">
        <v>18</v>
      </c>
    </row>
    <row r="9" spans="1:16" hidden="1">
      <c r="A9">
        <v>1670</v>
      </c>
      <c r="B9" t="s">
        <v>34</v>
      </c>
      <c r="C9" t="str">
        <f>"1001"</f>
        <v>1001</v>
      </c>
      <c r="D9" t="str">
        <f t="shared" si="2"/>
        <v>1</v>
      </c>
      <c r="E9" t="s">
        <v>35</v>
      </c>
      <c r="F9">
        <v>6</v>
      </c>
      <c r="G9">
        <v>6</v>
      </c>
      <c r="H9" t="s">
        <v>36</v>
      </c>
      <c r="I9" t="s">
        <v>16</v>
      </c>
      <c r="J9" t="s">
        <v>37</v>
      </c>
      <c r="K9" t="s">
        <v>17</v>
      </c>
      <c r="L9" s="1">
        <v>43831</v>
      </c>
      <c r="M9" s="1">
        <v>43884</v>
      </c>
      <c r="N9" s="1">
        <v>43875</v>
      </c>
      <c r="O9" s="1">
        <v>43847</v>
      </c>
      <c r="P9" t="s">
        <v>38</v>
      </c>
    </row>
    <row r="10" spans="1:16" hidden="1">
      <c r="A10">
        <v>1338</v>
      </c>
      <c r="B10" t="s">
        <v>39</v>
      </c>
      <c r="C10" t="str">
        <f>"3050"</f>
        <v>3050</v>
      </c>
      <c r="D10" t="str">
        <f t="shared" si="2"/>
        <v>1</v>
      </c>
      <c r="E10" t="s">
        <v>40</v>
      </c>
      <c r="F10">
        <v>6</v>
      </c>
      <c r="G10">
        <v>6</v>
      </c>
      <c r="H10" t="s">
        <v>41</v>
      </c>
      <c r="I10" t="s">
        <v>16</v>
      </c>
      <c r="J10" t="s">
        <v>42</v>
      </c>
      <c r="K10" t="s">
        <v>17</v>
      </c>
      <c r="L10" s="1">
        <v>43831</v>
      </c>
      <c r="M10" s="1">
        <v>43921</v>
      </c>
      <c r="N10" s="1">
        <v>43854</v>
      </c>
      <c r="O10" s="1">
        <v>43854</v>
      </c>
      <c r="P10" t="s">
        <v>18</v>
      </c>
    </row>
    <row r="11" spans="1:16">
      <c r="A11">
        <v>1317</v>
      </c>
      <c r="B11" t="s">
        <v>43</v>
      </c>
      <c r="C11" t="str">
        <f>C12</f>
        <v>3349</v>
      </c>
      <c r="D11" t="str">
        <f>"1"</f>
        <v>1</v>
      </c>
      <c r="E11" t="s">
        <v>44</v>
      </c>
      <c r="F11">
        <v>6</v>
      </c>
      <c r="G11">
        <v>6</v>
      </c>
      <c r="H11" t="s">
        <v>45</v>
      </c>
      <c r="I11" t="s">
        <v>16</v>
      </c>
      <c r="J11" t="s">
        <v>46</v>
      </c>
      <c r="K11" t="s">
        <v>17</v>
      </c>
      <c r="L11" s="1">
        <v>43831</v>
      </c>
      <c r="M11" s="1">
        <v>43921</v>
      </c>
      <c r="N11" s="1">
        <v>43854</v>
      </c>
      <c r="O11" s="1">
        <v>43854</v>
      </c>
      <c r="P11" t="s">
        <v>18</v>
      </c>
    </row>
    <row r="12" spans="1:16">
      <c r="A12">
        <v>1318</v>
      </c>
      <c r="B12" t="s">
        <v>43</v>
      </c>
      <c r="C12" t="str">
        <f>"3349"</f>
        <v>3349</v>
      </c>
      <c r="D12" t="str">
        <f>"2"</f>
        <v>2</v>
      </c>
      <c r="E12" t="s">
        <v>44</v>
      </c>
      <c r="F12">
        <v>6</v>
      </c>
      <c r="G12">
        <v>6</v>
      </c>
      <c r="H12" t="s">
        <v>45</v>
      </c>
      <c r="I12" t="s">
        <v>16</v>
      </c>
      <c r="J12" t="s">
        <v>46</v>
      </c>
      <c r="K12" t="s">
        <v>17</v>
      </c>
      <c r="L12" s="1">
        <v>43831</v>
      </c>
      <c r="M12" s="1">
        <v>43921</v>
      </c>
      <c r="N12" s="1">
        <v>43854</v>
      </c>
      <c r="O12" s="1">
        <v>43854</v>
      </c>
      <c r="P12" t="s">
        <v>18</v>
      </c>
    </row>
    <row r="13" spans="1:16" hidden="1">
      <c r="A13">
        <v>1404</v>
      </c>
      <c r="B13" t="s">
        <v>19</v>
      </c>
      <c r="C13" t="str">
        <f>"4247"</f>
        <v>4247</v>
      </c>
      <c r="D13" t="str">
        <f t="shared" ref="D13:D18" si="3">"1"</f>
        <v>1</v>
      </c>
      <c r="E13" t="s">
        <v>47</v>
      </c>
      <c r="F13">
        <v>6</v>
      </c>
      <c r="G13">
        <v>6</v>
      </c>
      <c r="H13" t="s">
        <v>21</v>
      </c>
      <c r="I13" t="s">
        <v>22</v>
      </c>
      <c r="J13" t="s">
        <v>48</v>
      </c>
      <c r="K13" t="s">
        <v>17</v>
      </c>
      <c r="L13" s="1">
        <v>43836</v>
      </c>
      <c r="M13" s="1">
        <v>43920</v>
      </c>
      <c r="N13" s="1">
        <v>43854</v>
      </c>
      <c r="O13" s="1">
        <v>43836</v>
      </c>
      <c r="P13" t="s">
        <v>18</v>
      </c>
    </row>
    <row r="14" spans="1:16" hidden="1">
      <c r="A14">
        <v>1403</v>
      </c>
      <c r="B14" t="s">
        <v>19</v>
      </c>
      <c r="C14" t="str">
        <f>"4248"</f>
        <v>4248</v>
      </c>
      <c r="D14" t="str">
        <f t="shared" si="3"/>
        <v>1</v>
      </c>
      <c r="E14" t="s">
        <v>49</v>
      </c>
      <c r="F14">
        <v>6</v>
      </c>
      <c r="G14">
        <v>6</v>
      </c>
      <c r="H14" t="s">
        <v>21</v>
      </c>
      <c r="I14" t="s">
        <v>22</v>
      </c>
      <c r="J14" t="s">
        <v>50</v>
      </c>
      <c r="K14" t="s">
        <v>17</v>
      </c>
      <c r="L14" s="1">
        <v>43836</v>
      </c>
      <c r="M14" s="1">
        <v>43964</v>
      </c>
      <c r="N14" s="1">
        <v>43861</v>
      </c>
      <c r="O14" s="1">
        <v>43836</v>
      </c>
      <c r="P14" t="s">
        <v>18</v>
      </c>
    </row>
    <row r="15" spans="1:16" hidden="1">
      <c r="A15">
        <v>1379</v>
      </c>
      <c r="B15" t="s">
        <v>51</v>
      </c>
      <c r="C15" t="str">
        <f>"3042"</f>
        <v>3042</v>
      </c>
      <c r="D15" t="str">
        <f t="shared" si="3"/>
        <v>1</v>
      </c>
      <c r="E15" t="s">
        <v>52</v>
      </c>
      <c r="F15">
        <v>6</v>
      </c>
      <c r="G15">
        <v>6</v>
      </c>
      <c r="H15" t="s">
        <v>53</v>
      </c>
      <c r="I15" t="s">
        <v>16</v>
      </c>
      <c r="J15" t="s">
        <v>54</v>
      </c>
      <c r="K15" t="s">
        <v>17</v>
      </c>
      <c r="L15" s="1">
        <v>43831</v>
      </c>
      <c r="M15" s="1">
        <v>43921</v>
      </c>
      <c r="N15" s="1">
        <v>43854</v>
      </c>
      <c r="O15" s="1">
        <v>43854</v>
      </c>
      <c r="P15" t="s">
        <v>18</v>
      </c>
    </row>
    <row r="16" spans="1:16" hidden="1">
      <c r="A16">
        <v>1405</v>
      </c>
      <c r="B16" t="s">
        <v>19</v>
      </c>
      <c r="C16" t="str">
        <f>"4258"</f>
        <v>4258</v>
      </c>
      <c r="D16" t="str">
        <f t="shared" si="3"/>
        <v>1</v>
      </c>
      <c r="E16" t="s">
        <v>55</v>
      </c>
      <c r="F16">
        <v>6</v>
      </c>
      <c r="G16">
        <v>6</v>
      </c>
      <c r="H16" t="s">
        <v>21</v>
      </c>
      <c r="I16" t="s">
        <v>22</v>
      </c>
      <c r="J16" t="s">
        <v>56</v>
      </c>
      <c r="K16" t="s">
        <v>17</v>
      </c>
      <c r="L16" s="1">
        <v>43847</v>
      </c>
      <c r="M16" s="1">
        <v>43892</v>
      </c>
      <c r="N16" s="1">
        <v>43861</v>
      </c>
      <c r="O16" s="1">
        <v>43847</v>
      </c>
      <c r="P16" t="s">
        <v>18</v>
      </c>
    </row>
    <row r="17" spans="1:16" ht="32" hidden="1">
      <c r="A17">
        <v>1356</v>
      </c>
      <c r="B17" t="s">
        <v>57</v>
      </c>
      <c r="C17" t="str">
        <f>"2017"</f>
        <v>2017</v>
      </c>
      <c r="D17" t="str">
        <f t="shared" si="3"/>
        <v>1</v>
      </c>
      <c r="E17" t="s">
        <v>58</v>
      </c>
      <c r="F17">
        <v>6</v>
      </c>
      <c r="G17">
        <v>6</v>
      </c>
      <c r="H17" t="s">
        <v>59</v>
      </c>
      <c r="I17" t="s">
        <v>16</v>
      </c>
      <c r="J17" s="2" t="s">
        <v>60</v>
      </c>
      <c r="K17" t="s">
        <v>17</v>
      </c>
      <c r="L17" s="1">
        <v>43832</v>
      </c>
      <c r="M17" s="1">
        <v>43934</v>
      </c>
      <c r="N17" s="1">
        <v>43854</v>
      </c>
      <c r="O17" s="1">
        <v>43854</v>
      </c>
      <c r="P17" t="s">
        <v>18</v>
      </c>
    </row>
    <row r="18" spans="1:16" hidden="1">
      <c r="A18">
        <v>1108</v>
      </c>
      <c r="B18" t="s">
        <v>61</v>
      </c>
      <c r="C18" t="str">
        <f>"2101"</f>
        <v>2101</v>
      </c>
      <c r="D18" t="str">
        <f t="shared" si="3"/>
        <v>1</v>
      </c>
      <c r="E18" t="s">
        <v>62</v>
      </c>
      <c r="F18">
        <v>6</v>
      </c>
      <c r="G18">
        <v>6</v>
      </c>
      <c r="H18" t="s">
        <v>63</v>
      </c>
      <c r="I18" t="s">
        <v>16</v>
      </c>
      <c r="J18" t="s">
        <v>64</v>
      </c>
      <c r="K18" t="s">
        <v>17</v>
      </c>
      <c r="L18" s="1">
        <v>43831</v>
      </c>
      <c r="M18" s="1">
        <v>43921</v>
      </c>
      <c r="N18" s="1">
        <v>43854</v>
      </c>
      <c r="O18" s="1">
        <v>43847</v>
      </c>
      <c r="P18" t="s">
        <v>18</v>
      </c>
    </row>
    <row r="19" spans="1:16" hidden="1">
      <c r="A19">
        <v>1631</v>
      </c>
      <c r="B19" t="s">
        <v>61</v>
      </c>
      <c r="C19" t="str">
        <f>"2101"</f>
        <v>2101</v>
      </c>
      <c r="D19" t="str">
        <f>"2"</f>
        <v>2</v>
      </c>
      <c r="E19" t="s">
        <v>62</v>
      </c>
      <c r="F19">
        <v>6</v>
      </c>
      <c r="G19">
        <v>6</v>
      </c>
      <c r="H19" t="s">
        <v>63</v>
      </c>
      <c r="I19" t="s">
        <v>16</v>
      </c>
      <c r="J19" t="s">
        <v>64</v>
      </c>
      <c r="K19" t="s">
        <v>17</v>
      </c>
      <c r="L19" s="1">
        <v>43831</v>
      </c>
      <c r="M19" s="1">
        <v>43921</v>
      </c>
      <c r="N19" s="1">
        <v>43854</v>
      </c>
      <c r="O19" s="1">
        <v>43847</v>
      </c>
      <c r="P19" t="s">
        <v>18</v>
      </c>
    </row>
    <row r="20" spans="1:16" ht="32" hidden="1">
      <c r="A20">
        <v>1110</v>
      </c>
      <c r="B20" t="s">
        <v>61</v>
      </c>
      <c r="C20" t="str">
        <f>"3101"</f>
        <v>3101</v>
      </c>
      <c r="D20" t="str">
        <f>"1"</f>
        <v>1</v>
      </c>
      <c r="E20" t="s">
        <v>62</v>
      </c>
      <c r="F20">
        <v>6</v>
      </c>
      <c r="G20">
        <v>6</v>
      </c>
      <c r="H20" t="s">
        <v>63</v>
      </c>
      <c r="I20" t="s">
        <v>16</v>
      </c>
      <c r="J20" s="2" t="s">
        <v>65</v>
      </c>
      <c r="K20" t="s">
        <v>17</v>
      </c>
      <c r="L20" s="1">
        <v>43831</v>
      </c>
      <c r="M20" s="1">
        <v>43921</v>
      </c>
      <c r="N20" s="1">
        <v>43854</v>
      </c>
      <c r="O20" s="1">
        <v>43847</v>
      </c>
      <c r="P20" t="s">
        <v>18</v>
      </c>
    </row>
    <row r="21" spans="1:16" ht="32" hidden="1">
      <c r="A21">
        <v>1632</v>
      </c>
      <c r="B21" t="s">
        <v>61</v>
      </c>
      <c r="C21" t="str">
        <f>"3101"</f>
        <v>3101</v>
      </c>
      <c r="D21" t="str">
        <f>"2"</f>
        <v>2</v>
      </c>
      <c r="E21" t="s">
        <v>62</v>
      </c>
      <c r="F21">
        <v>6</v>
      </c>
      <c r="G21">
        <v>6</v>
      </c>
      <c r="H21" t="s">
        <v>63</v>
      </c>
      <c r="I21" t="s">
        <v>16</v>
      </c>
      <c r="J21" s="2" t="s">
        <v>65</v>
      </c>
      <c r="K21" t="s">
        <v>17</v>
      </c>
      <c r="L21" s="1">
        <v>43831</v>
      </c>
      <c r="M21" s="1">
        <v>43921</v>
      </c>
      <c r="N21" s="1">
        <v>43854</v>
      </c>
      <c r="O21" s="1">
        <v>43847</v>
      </c>
      <c r="P21" t="s">
        <v>18</v>
      </c>
    </row>
    <row r="22" spans="1:16" hidden="1">
      <c r="A22">
        <v>1185</v>
      </c>
      <c r="B22" t="s">
        <v>66</v>
      </c>
      <c r="C22" t="str">
        <f>"2101"</f>
        <v>2101</v>
      </c>
      <c r="D22" t="str">
        <f>"1"</f>
        <v>1</v>
      </c>
      <c r="E22" t="s">
        <v>67</v>
      </c>
      <c r="F22">
        <v>6</v>
      </c>
      <c r="G22">
        <v>6</v>
      </c>
      <c r="H22" t="s">
        <v>68</v>
      </c>
      <c r="I22" t="s">
        <v>69</v>
      </c>
      <c r="J22" t="s">
        <v>70</v>
      </c>
      <c r="K22" t="s">
        <v>17</v>
      </c>
      <c r="L22" s="1">
        <v>43831</v>
      </c>
      <c r="M22" s="1">
        <v>43881</v>
      </c>
      <c r="N22" s="1">
        <v>43854</v>
      </c>
      <c r="O22" s="1">
        <v>43854</v>
      </c>
      <c r="P22" t="s">
        <v>18</v>
      </c>
    </row>
    <row r="23" spans="1:16" hidden="1">
      <c r="A23">
        <v>1186</v>
      </c>
      <c r="B23" t="s">
        <v>66</v>
      </c>
      <c r="C23" t="str">
        <f>"2102"</f>
        <v>2102</v>
      </c>
      <c r="D23" t="str">
        <f>"1"</f>
        <v>1</v>
      </c>
      <c r="E23" t="s">
        <v>71</v>
      </c>
      <c r="F23">
        <v>6</v>
      </c>
      <c r="G23">
        <v>6</v>
      </c>
      <c r="H23" t="s">
        <v>68</v>
      </c>
      <c r="I23" t="s">
        <v>69</v>
      </c>
      <c r="J23" t="s">
        <v>70</v>
      </c>
      <c r="K23" t="s">
        <v>17</v>
      </c>
      <c r="L23" s="1">
        <v>43831</v>
      </c>
      <c r="M23" s="1">
        <v>43921</v>
      </c>
      <c r="N23" s="1">
        <v>43854</v>
      </c>
      <c r="O23" s="1">
        <v>43854</v>
      </c>
      <c r="P23" t="s">
        <v>18</v>
      </c>
    </row>
    <row r="24" spans="1:16" hidden="1">
      <c r="A24">
        <v>1187</v>
      </c>
      <c r="B24" t="s">
        <v>66</v>
      </c>
      <c r="C24" t="str">
        <f>"3101"</f>
        <v>3101</v>
      </c>
      <c r="D24" t="str">
        <f>"1"</f>
        <v>1</v>
      </c>
      <c r="E24" t="s">
        <v>72</v>
      </c>
      <c r="F24">
        <v>6</v>
      </c>
      <c r="G24">
        <v>6</v>
      </c>
      <c r="H24" t="s">
        <v>68</v>
      </c>
      <c r="I24" t="s">
        <v>69</v>
      </c>
      <c r="J24" t="s">
        <v>70</v>
      </c>
      <c r="K24" t="s">
        <v>17</v>
      </c>
      <c r="L24" s="1">
        <v>43831</v>
      </c>
      <c r="M24" s="1">
        <v>43921</v>
      </c>
      <c r="N24" s="1">
        <v>43854</v>
      </c>
      <c r="O24" s="1">
        <v>43854</v>
      </c>
      <c r="P24" t="s">
        <v>18</v>
      </c>
    </row>
    <row r="25" spans="1:16" hidden="1">
      <c r="A25">
        <v>1208</v>
      </c>
      <c r="B25" t="s">
        <v>66</v>
      </c>
      <c r="C25" t="str">
        <f>"3101"</f>
        <v>3101</v>
      </c>
      <c r="D25" t="str">
        <f>"2"</f>
        <v>2</v>
      </c>
      <c r="E25" t="s">
        <v>72</v>
      </c>
      <c r="F25">
        <v>6</v>
      </c>
      <c r="G25">
        <v>6</v>
      </c>
      <c r="H25" t="s">
        <v>68</v>
      </c>
      <c r="I25" t="s">
        <v>69</v>
      </c>
      <c r="J25" t="s">
        <v>70</v>
      </c>
      <c r="K25" t="s">
        <v>17</v>
      </c>
      <c r="L25" s="1">
        <v>43831</v>
      </c>
      <c r="M25" s="1">
        <v>43921</v>
      </c>
      <c r="N25" s="1">
        <v>43854</v>
      </c>
      <c r="O25" s="1">
        <v>43854</v>
      </c>
      <c r="P25" t="s">
        <v>18</v>
      </c>
    </row>
    <row r="26" spans="1:16" hidden="1">
      <c r="A26">
        <v>1188</v>
      </c>
      <c r="B26" t="s">
        <v>66</v>
      </c>
      <c r="C26" t="str">
        <f t="shared" ref="C26:C31" si="4">"3102"</f>
        <v>3102</v>
      </c>
      <c r="D26" t="str">
        <f>"1"</f>
        <v>1</v>
      </c>
      <c r="E26" t="s">
        <v>73</v>
      </c>
      <c r="F26">
        <v>6</v>
      </c>
      <c r="G26">
        <v>6</v>
      </c>
      <c r="H26" t="s">
        <v>68</v>
      </c>
      <c r="I26" t="s">
        <v>69</v>
      </c>
      <c r="J26" t="s">
        <v>70</v>
      </c>
      <c r="K26" t="s">
        <v>17</v>
      </c>
      <c r="L26" s="1">
        <v>43831</v>
      </c>
      <c r="M26" s="1">
        <v>43921</v>
      </c>
      <c r="N26" s="1">
        <v>43854</v>
      </c>
      <c r="O26" s="1">
        <v>43854</v>
      </c>
      <c r="P26" t="s">
        <v>18</v>
      </c>
    </row>
    <row r="27" spans="1:16" hidden="1">
      <c r="A27">
        <v>1209</v>
      </c>
      <c r="B27" t="s">
        <v>66</v>
      </c>
      <c r="C27" t="str">
        <f t="shared" si="4"/>
        <v>3102</v>
      </c>
      <c r="D27" t="str">
        <f>"2"</f>
        <v>2</v>
      </c>
      <c r="E27" t="s">
        <v>73</v>
      </c>
      <c r="F27">
        <v>6</v>
      </c>
      <c r="G27">
        <v>6</v>
      </c>
      <c r="H27" t="s">
        <v>68</v>
      </c>
      <c r="I27" t="s">
        <v>69</v>
      </c>
      <c r="J27" t="s">
        <v>70</v>
      </c>
      <c r="K27" t="s">
        <v>17</v>
      </c>
      <c r="L27" s="1">
        <v>43831</v>
      </c>
      <c r="M27" s="1">
        <v>43921</v>
      </c>
      <c r="N27" s="1">
        <v>43854</v>
      </c>
      <c r="O27" s="1">
        <v>43854</v>
      </c>
      <c r="P27" t="s">
        <v>18</v>
      </c>
    </row>
    <row r="28" spans="1:16" hidden="1">
      <c r="A28">
        <v>1210</v>
      </c>
      <c r="B28" t="s">
        <v>66</v>
      </c>
      <c r="C28" t="str">
        <f t="shared" si="4"/>
        <v>3102</v>
      </c>
      <c r="D28" t="str">
        <f>"3"</f>
        <v>3</v>
      </c>
      <c r="E28" t="s">
        <v>73</v>
      </c>
      <c r="F28">
        <v>6</v>
      </c>
      <c r="G28">
        <v>6</v>
      </c>
      <c r="H28" t="s">
        <v>68</v>
      </c>
      <c r="I28" t="s">
        <v>69</v>
      </c>
      <c r="J28" t="s">
        <v>70</v>
      </c>
      <c r="K28" t="s">
        <v>17</v>
      </c>
      <c r="L28" s="1">
        <v>43831</v>
      </c>
      <c r="M28" s="1">
        <v>43921</v>
      </c>
      <c r="N28" s="1">
        <v>43854</v>
      </c>
      <c r="O28" s="1">
        <v>43854</v>
      </c>
      <c r="P28" t="s">
        <v>18</v>
      </c>
    </row>
    <row r="29" spans="1:16" hidden="1">
      <c r="A29">
        <v>1211</v>
      </c>
      <c r="B29" t="s">
        <v>66</v>
      </c>
      <c r="C29" t="str">
        <f t="shared" si="4"/>
        <v>3102</v>
      </c>
      <c r="D29" t="str">
        <f>"4"</f>
        <v>4</v>
      </c>
      <c r="E29" t="s">
        <v>73</v>
      </c>
      <c r="F29">
        <v>6</v>
      </c>
      <c r="G29">
        <v>6</v>
      </c>
      <c r="H29" t="s">
        <v>68</v>
      </c>
      <c r="I29" t="s">
        <v>69</v>
      </c>
      <c r="J29" t="s">
        <v>70</v>
      </c>
      <c r="K29" t="s">
        <v>17</v>
      </c>
      <c r="L29" s="1">
        <v>43831</v>
      </c>
      <c r="M29" s="1">
        <v>43921</v>
      </c>
      <c r="N29" s="1">
        <v>43854</v>
      </c>
      <c r="O29" s="1">
        <v>43854</v>
      </c>
      <c r="P29" t="s">
        <v>18</v>
      </c>
    </row>
    <row r="30" spans="1:16" hidden="1">
      <c r="A30">
        <v>1212</v>
      </c>
      <c r="B30" t="s">
        <v>66</v>
      </c>
      <c r="C30" t="str">
        <f t="shared" si="4"/>
        <v>3102</v>
      </c>
      <c r="D30" t="str">
        <f>"5"</f>
        <v>5</v>
      </c>
      <c r="E30" t="s">
        <v>73</v>
      </c>
      <c r="F30">
        <v>6</v>
      </c>
      <c r="G30">
        <v>6</v>
      </c>
      <c r="H30" t="s">
        <v>68</v>
      </c>
      <c r="I30" t="s">
        <v>69</v>
      </c>
      <c r="J30" t="s">
        <v>70</v>
      </c>
      <c r="K30" t="s">
        <v>17</v>
      </c>
      <c r="L30" s="1">
        <v>43831</v>
      </c>
      <c r="M30" s="1">
        <v>43921</v>
      </c>
      <c r="N30" s="1">
        <v>43854</v>
      </c>
      <c r="O30" s="1">
        <v>43854</v>
      </c>
      <c r="P30" t="s">
        <v>18</v>
      </c>
    </row>
    <row r="31" spans="1:16" hidden="1">
      <c r="A31">
        <v>1213</v>
      </c>
      <c r="B31" t="s">
        <v>66</v>
      </c>
      <c r="C31" t="str">
        <f t="shared" si="4"/>
        <v>3102</v>
      </c>
      <c r="D31" t="str">
        <f>"6"</f>
        <v>6</v>
      </c>
      <c r="E31" t="s">
        <v>73</v>
      </c>
      <c r="F31">
        <v>6</v>
      </c>
      <c r="G31">
        <v>6</v>
      </c>
      <c r="H31" t="s">
        <v>68</v>
      </c>
      <c r="I31" t="s">
        <v>69</v>
      </c>
      <c r="J31" t="s">
        <v>70</v>
      </c>
      <c r="K31" t="s">
        <v>17</v>
      </c>
      <c r="L31" s="1">
        <v>43831</v>
      </c>
      <c r="M31" s="1">
        <v>43921</v>
      </c>
      <c r="N31" s="1">
        <v>43854</v>
      </c>
      <c r="O31" s="1">
        <v>43854</v>
      </c>
      <c r="P31" t="s">
        <v>18</v>
      </c>
    </row>
    <row r="32" spans="1:16" hidden="1">
      <c r="A32">
        <v>1382</v>
      </c>
      <c r="B32" t="s">
        <v>74</v>
      </c>
      <c r="C32" t="str">
        <f>"3023"</f>
        <v>3023</v>
      </c>
      <c r="D32" t="str">
        <f t="shared" ref="D32:D42" si="5">"1"</f>
        <v>1</v>
      </c>
      <c r="E32" t="s">
        <v>75</v>
      </c>
      <c r="F32">
        <v>6</v>
      </c>
      <c r="G32">
        <v>6</v>
      </c>
      <c r="H32" t="s">
        <v>76</v>
      </c>
      <c r="I32" t="s">
        <v>16</v>
      </c>
      <c r="K32" t="s">
        <v>17</v>
      </c>
      <c r="L32" s="1">
        <v>43831</v>
      </c>
      <c r="M32" s="1">
        <v>43921</v>
      </c>
      <c r="N32" s="1">
        <v>43854</v>
      </c>
      <c r="O32" s="1">
        <v>43854</v>
      </c>
      <c r="P32" t="s">
        <v>18</v>
      </c>
    </row>
    <row r="33" spans="1:16" hidden="1">
      <c r="A33">
        <v>1359</v>
      </c>
      <c r="B33" t="s">
        <v>57</v>
      </c>
      <c r="C33" t="str">
        <f>"3008"</f>
        <v>3008</v>
      </c>
      <c r="D33" t="str">
        <f t="shared" si="5"/>
        <v>1</v>
      </c>
      <c r="E33" t="s">
        <v>77</v>
      </c>
      <c r="F33">
        <v>6</v>
      </c>
      <c r="G33">
        <v>6</v>
      </c>
      <c r="H33" t="s">
        <v>59</v>
      </c>
      <c r="I33" t="s">
        <v>16</v>
      </c>
      <c r="J33" t="s">
        <v>78</v>
      </c>
      <c r="K33" t="s">
        <v>17</v>
      </c>
      <c r="L33" s="1">
        <v>43864</v>
      </c>
      <c r="M33" s="1">
        <v>43889</v>
      </c>
      <c r="N33" s="1">
        <v>43868</v>
      </c>
      <c r="O33" s="1">
        <v>43865</v>
      </c>
      <c r="P33" t="s">
        <v>18</v>
      </c>
    </row>
    <row r="34" spans="1:16" hidden="1">
      <c r="A34">
        <v>1360</v>
      </c>
      <c r="B34" t="s">
        <v>57</v>
      </c>
      <c r="C34" t="str">
        <f>"3016"</f>
        <v>3016</v>
      </c>
      <c r="D34" t="str">
        <f t="shared" si="5"/>
        <v>1</v>
      </c>
      <c r="E34" t="s">
        <v>79</v>
      </c>
      <c r="F34">
        <v>6</v>
      </c>
      <c r="G34">
        <v>6</v>
      </c>
      <c r="H34" t="s">
        <v>59</v>
      </c>
      <c r="I34" t="s">
        <v>16</v>
      </c>
      <c r="K34" t="s">
        <v>17</v>
      </c>
      <c r="L34" s="1">
        <v>43831</v>
      </c>
      <c r="M34" s="1">
        <v>43921</v>
      </c>
      <c r="N34" s="1">
        <v>43854</v>
      </c>
      <c r="O34" s="1">
        <v>43854</v>
      </c>
      <c r="P34" t="s">
        <v>18</v>
      </c>
    </row>
    <row r="35" spans="1:16" hidden="1">
      <c r="A35">
        <v>1361</v>
      </c>
      <c r="B35" t="s">
        <v>57</v>
      </c>
      <c r="C35" t="str">
        <f>"3033"</f>
        <v>3033</v>
      </c>
      <c r="D35" t="str">
        <f t="shared" si="5"/>
        <v>1</v>
      </c>
      <c r="E35" t="s">
        <v>80</v>
      </c>
      <c r="F35">
        <v>6</v>
      </c>
      <c r="G35">
        <v>6</v>
      </c>
      <c r="H35" t="s">
        <v>59</v>
      </c>
      <c r="I35" t="s">
        <v>16</v>
      </c>
      <c r="J35" t="s">
        <v>81</v>
      </c>
      <c r="K35" t="s">
        <v>17</v>
      </c>
      <c r="L35" s="1">
        <v>43878</v>
      </c>
      <c r="M35" s="1">
        <v>43959</v>
      </c>
      <c r="N35" s="1">
        <v>43896</v>
      </c>
      <c r="O35" s="1">
        <v>43879</v>
      </c>
      <c r="P35" t="s">
        <v>18</v>
      </c>
    </row>
    <row r="36" spans="1:16" hidden="1">
      <c r="A36">
        <v>1332</v>
      </c>
      <c r="B36" t="s">
        <v>82</v>
      </c>
      <c r="C36" t="str">
        <f>"3060"</f>
        <v>3060</v>
      </c>
      <c r="D36" t="str">
        <f t="shared" si="5"/>
        <v>1</v>
      </c>
      <c r="E36" t="s">
        <v>83</v>
      </c>
      <c r="F36">
        <v>6</v>
      </c>
      <c r="G36">
        <v>6</v>
      </c>
      <c r="H36" t="s">
        <v>84</v>
      </c>
      <c r="I36" t="s">
        <v>16</v>
      </c>
      <c r="J36" t="s">
        <v>85</v>
      </c>
      <c r="K36" t="s">
        <v>17</v>
      </c>
      <c r="L36" s="1">
        <v>43831</v>
      </c>
      <c r="M36" s="1">
        <v>43921</v>
      </c>
      <c r="N36" s="1">
        <v>43854</v>
      </c>
      <c r="O36" s="1">
        <v>43854</v>
      </c>
      <c r="P36" t="s">
        <v>18</v>
      </c>
    </row>
    <row r="37" spans="1:16" hidden="1">
      <c r="A37">
        <v>1358</v>
      </c>
      <c r="B37" t="s">
        <v>57</v>
      </c>
      <c r="C37" t="str">
        <f>"2020"</f>
        <v>2020</v>
      </c>
      <c r="D37" t="str">
        <f t="shared" si="5"/>
        <v>1</v>
      </c>
      <c r="E37" t="s">
        <v>86</v>
      </c>
      <c r="F37">
        <v>6</v>
      </c>
      <c r="G37">
        <v>6</v>
      </c>
      <c r="H37" t="s">
        <v>59</v>
      </c>
      <c r="I37" t="s">
        <v>16</v>
      </c>
      <c r="J37" t="s">
        <v>87</v>
      </c>
      <c r="K37" t="s">
        <v>17</v>
      </c>
      <c r="L37" s="1">
        <v>43871</v>
      </c>
      <c r="M37" s="1">
        <v>43899</v>
      </c>
      <c r="N37" s="1">
        <v>43875</v>
      </c>
      <c r="O37" s="1">
        <v>43872</v>
      </c>
      <c r="P37" t="s">
        <v>18</v>
      </c>
    </row>
    <row r="38" spans="1:16" hidden="1">
      <c r="A38">
        <v>1423</v>
      </c>
      <c r="B38" t="s">
        <v>19</v>
      </c>
      <c r="C38" t="str">
        <f>"4275"</f>
        <v>4275</v>
      </c>
      <c r="D38" t="str">
        <f t="shared" si="5"/>
        <v>1</v>
      </c>
      <c r="E38" t="s">
        <v>88</v>
      </c>
      <c r="F38">
        <v>6</v>
      </c>
      <c r="G38">
        <v>6</v>
      </c>
      <c r="H38" t="s">
        <v>21</v>
      </c>
      <c r="I38" t="s">
        <v>22</v>
      </c>
      <c r="J38" t="s">
        <v>89</v>
      </c>
      <c r="K38" t="s">
        <v>17</v>
      </c>
      <c r="L38" s="1">
        <v>43808</v>
      </c>
      <c r="M38" s="1">
        <v>43875</v>
      </c>
      <c r="N38" s="1">
        <v>43833</v>
      </c>
      <c r="O38" s="1">
        <v>43808</v>
      </c>
      <c r="P38" t="s">
        <v>18</v>
      </c>
    </row>
    <row r="39" spans="1:16" hidden="1">
      <c r="A39">
        <v>1390</v>
      </c>
      <c r="B39" t="s">
        <v>90</v>
      </c>
      <c r="C39" t="str">
        <f>"3003"</f>
        <v>3003</v>
      </c>
      <c r="D39" t="str">
        <f t="shared" si="5"/>
        <v>1</v>
      </c>
      <c r="E39" t="s">
        <v>91</v>
      </c>
      <c r="F39">
        <v>6</v>
      </c>
      <c r="G39">
        <v>6</v>
      </c>
      <c r="H39" t="s">
        <v>92</v>
      </c>
      <c r="I39" t="s">
        <v>16</v>
      </c>
      <c r="K39" t="s">
        <v>17</v>
      </c>
      <c r="L39" s="1">
        <v>43831</v>
      </c>
      <c r="M39" s="1">
        <v>43921</v>
      </c>
      <c r="N39" s="1">
        <v>43854</v>
      </c>
      <c r="O39" s="1">
        <v>43854</v>
      </c>
      <c r="P39" t="s">
        <v>18</v>
      </c>
    </row>
    <row r="40" spans="1:16" hidden="1">
      <c r="A40">
        <v>1331</v>
      </c>
      <c r="B40" t="s">
        <v>82</v>
      </c>
      <c r="C40" t="str">
        <f>"2210"</f>
        <v>2210</v>
      </c>
      <c r="D40" t="str">
        <f t="shared" si="5"/>
        <v>1</v>
      </c>
      <c r="E40" t="s">
        <v>93</v>
      </c>
      <c r="F40">
        <v>6</v>
      </c>
      <c r="G40">
        <v>6</v>
      </c>
      <c r="H40" t="s">
        <v>84</v>
      </c>
      <c r="I40" t="s">
        <v>16</v>
      </c>
      <c r="J40" t="s">
        <v>94</v>
      </c>
      <c r="K40" t="s">
        <v>17</v>
      </c>
      <c r="L40" s="1">
        <v>43861</v>
      </c>
      <c r="M40" s="1">
        <v>43896</v>
      </c>
      <c r="N40" s="1">
        <v>43868</v>
      </c>
      <c r="O40" s="1">
        <v>43868</v>
      </c>
      <c r="P40" t="s">
        <v>18</v>
      </c>
    </row>
    <row r="41" spans="1:16" hidden="1">
      <c r="A41">
        <v>1388</v>
      </c>
      <c r="B41" t="s">
        <v>61</v>
      </c>
      <c r="C41" t="str">
        <f>"3021"</f>
        <v>3021</v>
      </c>
      <c r="D41" t="str">
        <f t="shared" si="5"/>
        <v>1</v>
      </c>
      <c r="E41" t="s">
        <v>95</v>
      </c>
      <c r="F41">
        <v>6</v>
      </c>
      <c r="G41">
        <v>6</v>
      </c>
      <c r="H41" t="s">
        <v>63</v>
      </c>
      <c r="I41" t="s">
        <v>16</v>
      </c>
      <c r="K41" t="s">
        <v>17</v>
      </c>
      <c r="L41" s="1">
        <v>43831</v>
      </c>
      <c r="M41" s="1">
        <v>43921</v>
      </c>
      <c r="N41" s="1">
        <v>43854</v>
      </c>
      <c r="O41" s="1">
        <v>43854</v>
      </c>
      <c r="P41" t="s">
        <v>18</v>
      </c>
    </row>
    <row r="42" spans="1:16" hidden="1">
      <c r="A42">
        <v>1602</v>
      </c>
      <c r="B42" t="s">
        <v>96</v>
      </c>
      <c r="C42" t="str">
        <f>"2525"</f>
        <v>2525</v>
      </c>
      <c r="D42" t="str">
        <f t="shared" si="5"/>
        <v>1</v>
      </c>
      <c r="E42" t="s">
        <v>97</v>
      </c>
      <c r="F42">
        <v>6</v>
      </c>
      <c r="G42">
        <v>6</v>
      </c>
      <c r="H42" t="s">
        <v>98</v>
      </c>
      <c r="I42" t="s">
        <v>99</v>
      </c>
      <c r="J42" t="s">
        <v>100</v>
      </c>
      <c r="K42" t="s">
        <v>17</v>
      </c>
      <c r="L42" s="1">
        <v>43836</v>
      </c>
      <c r="M42" s="1">
        <v>43872</v>
      </c>
      <c r="N42" s="1">
        <v>43847</v>
      </c>
      <c r="O42" s="1">
        <v>43847</v>
      </c>
      <c r="P42" t="s">
        <v>18</v>
      </c>
    </row>
    <row r="43" spans="1:16" hidden="1">
      <c r="A43">
        <v>1615</v>
      </c>
      <c r="B43" t="s">
        <v>96</v>
      </c>
      <c r="C43" t="str">
        <f>"2525"</f>
        <v>2525</v>
      </c>
      <c r="D43" t="str">
        <f>"2"</f>
        <v>2</v>
      </c>
      <c r="E43" t="s">
        <v>97</v>
      </c>
      <c r="F43">
        <v>6</v>
      </c>
      <c r="G43">
        <v>6</v>
      </c>
      <c r="H43" t="s">
        <v>98</v>
      </c>
      <c r="I43" t="s">
        <v>99</v>
      </c>
      <c r="J43" t="s">
        <v>100</v>
      </c>
      <c r="K43" t="s">
        <v>17</v>
      </c>
      <c r="L43" s="1">
        <v>43836</v>
      </c>
      <c r="M43" s="1">
        <v>43868</v>
      </c>
      <c r="N43" s="1">
        <v>43847</v>
      </c>
      <c r="O43" s="1">
        <v>43847</v>
      </c>
      <c r="P43" t="s">
        <v>18</v>
      </c>
    </row>
    <row r="44" spans="1:16" hidden="1">
      <c r="A44">
        <v>1333</v>
      </c>
      <c r="B44" t="s">
        <v>101</v>
      </c>
      <c r="C44" t="str">
        <f>"3208"</f>
        <v>3208</v>
      </c>
      <c r="D44" t="str">
        <f t="shared" ref="D44:D55" si="6">"1"</f>
        <v>1</v>
      </c>
      <c r="E44" t="s">
        <v>102</v>
      </c>
      <c r="F44">
        <v>6</v>
      </c>
      <c r="G44">
        <v>6</v>
      </c>
      <c r="H44" t="s">
        <v>103</v>
      </c>
      <c r="I44" t="s">
        <v>16</v>
      </c>
      <c r="K44" t="s">
        <v>17</v>
      </c>
      <c r="L44" s="1">
        <v>43831</v>
      </c>
      <c r="M44" s="1">
        <v>43921</v>
      </c>
      <c r="N44" s="1">
        <v>43854</v>
      </c>
      <c r="O44" s="1">
        <v>43854</v>
      </c>
      <c r="P44" t="s">
        <v>18</v>
      </c>
    </row>
    <row r="45" spans="1:16" hidden="1">
      <c r="A45">
        <v>1336</v>
      </c>
      <c r="B45" t="s">
        <v>101</v>
      </c>
      <c r="C45" t="str">
        <f>"3203"</f>
        <v>3203</v>
      </c>
      <c r="D45" t="str">
        <f t="shared" si="6"/>
        <v>1</v>
      </c>
      <c r="E45" t="s">
        <v>104</v>
      </c>
      <c r="F45">
        <v>6</v>
      </c>
      <c r="G45">
        <v>6</v>
      </c>
      <c r="H45" t="s">
        <v>103</v>
      </c>
      <c r="I45" t="s">
        <v>16</v>
      </c>
      <c r="J45" t="s">
        <v>105</v>
      </c>
      <c r="K45" t="s">
        <v>17</v>
      </c>
      <c r="L45" s="1">
        <v>43858</v>
      </c>
      <c r="M45" s="1">
        <v>43878</v>
      </c>
      <c r="N45" s="1">
        <v>43861</v>
      </c>
      <c r="O45" s="1">
        <v>43861</v>
      </c>
      <c r="P45" t="s">
        <v>18</v>
      </c>
    </row>
    <row r="46" spans="1:16">
      <c r="A46">
        <v>1319</v>
      </c>
      <c r="B46" t="s">
        <v>43</v>
      </c>
      <c r="C46" t="str">
        <f>"4349"</f>
        <v>4349</v>
      </c>
      <c r="D46" t="str">
        <f t="shared" si="6"/>
        <v>1</v>
      </c>
      <c r="E46" t="s">
        <v>44</v>
      </c>
      <c r="F46">
        <v>6</v>
      </c>
      <c r="G46">
        <v>6</v>
      </c>
      <c r="H46" t="s">
        <v>45</v>
      </c>
      <c r="I46" t="s">
        <v>16</v>
      </c>
      <c r="K46" t="s">
        <v>17</v>
      </c>
      <c r="L46" s="1">
        <v>43831</v>
      </c>
      <c r="M46" s="1">
        <v>43921</v>
      </c>
      <c r="N46" s="1">
        <v>43854</v>
      </c>
      <c r="O46" s="1">
        <v>43854</v>
      </c>
      <c r="P46" t="s">
        <v>18</v>
      </c>
    </row>
    <row r="47" spans="1:16" hidden="1">
      <c r="A47">
        <v>1386</v>
      </c>
      <c r="B47" t="s">
        <v>61</v>
      </c>
      <c r="C47" t="str">
        <f>"2021"</f>
        <v>2021</v>
      </c>
      <c r="D47" t="str">
        <f t="shared" si="6"/>
        <v>1</v>
      </c>
      <c r="E47" t="s">
        <v>95</v>
      </c>
      <c r="F47">
        <v>6</v>
      </c>
      <c r="G47">
        <v>6</v>
      </c>
      <c r="H47" t="s">
        <v>63</v>
      </c>
      <c r="I47" t="s">
        <v>16</v>
      </c>
      <c r="K47" t="s">
        <v>17</v>
      </c>
      <c r="L47" s="1">
        <v>43831</v>
      </c>
      <c r="M47" s="1">
        <v>43921</v>
      </c>
      <c r="N47" s="1">
        <v>43854</v>
      </c>
      <c r="O47" s="1">
        <v>43854</v>
      </c>
      <c r="P47" t="s">
        <v>18</v>
      </c>
    </row>
    <row r="48" spans="1:16" hidden="1">
      <c r="A48">
        <v>1205</v>
      </c>
      <c r="B48" t="s">
        <v>106</v>
      </c>
      <c r="C48" t="str">
        <f>"2114"</f>
        <v>2114</v>
      </c>
      <c r="D48" t="str">
        <f t="shared" si="6"/>
        <v>1</v>
      </c>
      <c r="E48" t="s">
        <v>107</v>
      </c>
      <c r="F48">
        <v>6</v>
      </c>
      <c r="G48">
        <v>6</v>
      </c>
      <c r="H48" t="s">
        <v>108</v>
      </c>
      <c r="I48" t="s">
        <v>99</v>
      </c>
      <c r="K48" t="s">
        <v>17</v>
      </c>
      <c r="L48" s="1">
        <v>43831</v>
      </c>
      <c r="M48" s="1">
        <v>43921</v>
      </c>
      <c r="N48" s="1">
        <v>43854</v>
      </c>
      <c r="O48" s="1">
        <v>43854</v>
      </c>
      <c r="P48" t="s">
        <v>18</v>
      </c>
    </row>
    <row r="49" spans="1:16" hidden="1">
      <c r="A49">
        <v>1206</v>
      </c>
      <c r="B49" t="s">
        <v>106</v>
      </c>
      <c r="C49" t="str">
        <f>"1114"</f>
        <v>1114</v>
      </c>
      <c r="D49" t="str">
        <f t="shared" si="6"/>
        <v>1</v>
      </c>
      <c r="E49" t="s">
        <v>109</v>
      </c>
      <c r="F49">
        <v>6</v>
      </c>
      <c r="G49">
        <v>6</v>
      </c>
      <c r="H49" t="s">
        <v>108</v>
      </c>
      <c r="I49" t="s">
        <v>99</v>
      </c>
      <c r="K49" t="s">
        <v>17</v>
      </c>
      <c r="L49" s="1">
        <v>43831</v>
      </c>
      <c r="M49" s="1">
        <v>43921</v>
      </c>
      <c r="N49" s="1">
        <v>43854</v>
      </c>
      <c r="O49" s="1">
        <v>43854</v>
      </c>
      <c r="P49" t="s">
        <v>18</v>
      </c>
    </row>
    <row r="50" spans="1:16" hidden="1">
      <c r="A50">
        <v>1207</v>
      </c>
      <c r="B50" t="s">
        <v>106</v>
      </c>
      <c r="C50" t="str">
        <f>"3114"</f>
        <v>3114</v>
      </c>
      <c r="D50" t="str">
        <f t="shared" si="6"/>
        <v>1</v>
      </c>
      <c r="E50" t="s">
        <v>110</v>
      </c>
      <c r="F50">
        <v>6</v>
      </c>
      <c r="G50">
        <v>6</v>
      </c>
      <c r="H50" t="s">
        <v>108</v>
      </c>
      <c r="I50" t="s">
        <v>99</v>
      </c>
      <c r="K50" t="s">
        <v>17</v>
      </c>
      <c r="L50" s="1">
        <v>43831</v>
      </c>
      <c r="M50" s="1">
        <v>43921</v>
      </c>
      <c r="N50" s="1">
        <v>43854</v>
      </c>
      <c r="O50" s="1">
        <v>43854</v>
      </c>
      <c r="P50" t="s">
        <v>18</v>
      </c>
    </row>
    <row r="51" spans="1:16" hidden="1">
      <c r="A51">
        <v>1383</v>
      </c>
      <c r="B51" t="s">
        <v>74</v>
      </c>
      <c r="C51" t="str">
        <f>"3030"</f>
        <v>3030</v>
      </c>
      <c r="D51" t="str">
        <f t="shared" si="6"/>
        <v>1</v>
      </c>
      <c r="E51" t="s">
        <v>111</v>
      </c>
      <c r="F51">
        <v>6</v>
      </c>
      <c r="G51">
        <v>6</v>
      </c>
      <c r="H51" t="s">
        <v>76</v>
      </c>
      <c r="I51" t="s">
        <v>16</v>
      </c>
      <c r="K51" t="s">
        <v>17</v>
      </c>
      <c r="L51" s="1">
        <v>43831</v>
      </c>
      <c r="M51" s="1">
        <v>43921</v>
      </c>
      <c r="N51" s="1">
        <v>43854</v>
      </c>
      <c r="O51" s="1">
        <v>43854</v>
      </c>
      <c r="P51" t="s">
        <v>18</v>
      </c>
    </row>
    <row r="52" spans="1:16" hidden="1">
      <c r="A52">
        <v>1215</v>
      </c>
      <c r="B52" t="s">
        <v>112</v>
      </c>
      <c r="C52" t="str">
        <f>"2059"</f>
        <v>2059</v>
      </c>
      <c r="D52" t="str">
        <f t="shared" si="6"/>
        <v>1</v>
      </c>
      <c r="E52" t="s">
        <v>113</v>
      </c>
      <c r="F52">
        <v>6</v>
      </c>
      <c r="G52">
        <v>6</v>
      </c>
      <c r="H52" t="s">
        <v>114</v>
      </c>
      <c r="I52" t="s">
        <v>69</v>
      </c>
      <c r="J52" t="s">
        <v>115</v>
      </c>
      <c r="K52" t="s">
        <v>17</v>
      </c>
      <c r="L52" s="1">
        <v>43850</v>
      </c>
      <c r="M52" s="1">
        <v>43889</v>
      </c>
      <c r="N52" s="1">
        <v>43861</v>
      </c>
      <c r="O52" s="1">
        <v>43861</v>
      </c>
      <c r="P52" t="s">
        <v>18</v>
      </c>
    </row>
    <row r="53" spans="1:16" hidden="1">
      <c r="A53">
        <v>1392</v>
      </c>
      <c r="B53" t="s">
        <v>90</v>
      </c>
      <c r="C53" t="str">
        <f>"3004"</f>
        <v>3004</v>
      </c>
      <c r="D53" t="str">
        <f t="shared" si="6"/>
        <v>1</v>
      </c>
      <c r="E53" t="s">
        <v>116</v>
      </c>
      <c r="F53">
        <v>6</v>
      </c>
      <c r="G53">
        <v>6</v>
      </c>
      <c r="H53" t="s">
        <v>92</v>
      </c>
      <c r="I53" t="s">
        <v>16</v>
      </c>
      <c r="J53" t="s">
        <v>117</v>
      </c>
      <c r="K53" t="s">
        <v>118</v>
      </c>
      <c r="L53" s="1">
        <v>43831</v>
      </c>
      <c r="M53" s="1">
        <v>43921</v>
      </c>
      <c r="N53" s="1">
        <v>43854</v>
      </c>
      <c r="O53" s="1">
        <v>43854</v>
      </c>
      <c r="P53" t="s">
        <v>18</v>
      </c>
    </row>
    <row r="54" spans="1:16">
      <c r="A54">
        <v>1618</v>
      </c>
      <c r="B54" t="s">
        <v>119</v>
      </c>
      <c r="C54" t="str">
        <f>"2710"</f>
        <v>2710</v>
      </c>
      <c r="D54" t="str">
        <f t="shared" si="6"/>
        <v>1</v>
      </c>
      <c r="E54" t="s">
        <v>120</v>
      </c>
      <c r="F54">
        <v>6</v>
      </c>
      <c r="G54">
        <v>6</v>
      </c>
      <c r="H54" t="s">
        <v>121</v>
      </c>
      <c r="I54" t="s">
        <v>27</v>
      </c>
      <c r="K54" t="s">
        <v>17</v>
      </c>
      <c r="L54" s="1">
        <v>43831</v>
      </c>
      <c r="M54" s="1">
        <v>43921</v>
      </c>
      <c r="N54" s="1">
        <v>43854</v>
      </c>
      <c r="O54" s="1">
        <v>43854</v>
      </c>
      <c r="P54" t="s">
        <v>18</v>
      </c>
    </row>
    <row r="55" spans="1:16" hidden="1">
      <c r="A55">
        <v>1600</v>
      </c>
      <c r="B55" t="s">
        <v>122</v>
      </c>
      <c r="C55" t="str">
        <f t="shared" ref="C55:C66" si="7">"2525"</f>
        <v>2525</v>
      </c>
      <c r="D55" t="str">
        <f t="shared" si="6"/>
        <v>1</v>
      </c>
      <c r="E55" t="s">
        <v>123</v>
      </c>
      <c r="F55">
        <v>6</v>
      </c>
      <c r="G55">
        <v>6</v>
      </c>
      <c r="H55" t="s">
        <v>98</v>
      </c>
      <c r="I55" t="s">
        <v>99</v>
      </c>
      <c r="J55" t="s">
        <v>124</v>
      </c>
      <c r="K55" t="s">
        <v>17</v>
      </c>
      <c r="L55" s="1">
        <v>43833</v>
      </c>
      <c r="M55" s="1">
        <v>43855</v>
      </c>
      <c r="N55" s="1">
        <v>43840</v>
      </c>
      <c r="O55" s="1">
        <v>43833</v>
      </c>
      <c r="P55" t="s">
        <v>18</v>
      </c>
    </row>
    <row r="56" spans="1:16" hidden="1">
      <c r="A56">
        <v>1661</v>
      </c>
      <c r="B56" t="s">
        <v>122</v>
      </c>
      <c r="C56" t="str">
        <f t="shared" si="7"/>
        <v>2525</v>
      </c>
      <c r="D56" t="str">
        <f>"13"</f>
        <v>13</v>
      </c>
      <c r="E56" t="s">
        <v>123</v>
      </c>
      <c r="F56">
        <v>6</v>
      </c>
      <c r="G56">
        <v>6</v>
      </c>
      <c r="H56" t="s">
        <v>98</v>
      </c>
      <c r="I56" t="s">
        <v>99</v>
      </c>
      <c r="J56" t="s">
        <v>124</v>
      </c>
      <c r="K56" t="s">
        <v>17</v>
      </c>
      <c r="L56" s="1">
        <v>43854</v>
      </c>
      <c r="M56" s="1">
        <v>43876</v>
      </c>
      <c r="N56" s="1">
        <v>43861</v>
      </c>
      <c r="O56" s="1">
        <v>43833</v>
      </c>
      <c r="P56" t="s">
        <v>18</v>
      </c>
    </row>
    <row r="57" spans="1:16" hidden="1">
      <c r="A57">
        <v>1651</v>
      </c>
      <c r="B57" t="s">
        <v>122</v>
      </c>
      <c r="C57" t="str">
        <f t="shared" si="7"/>
        <v>2525</v>
      </c>
      <c r="D57" t="str">
        <f>"4"</f>
        <v>4</v>
      </c>
      <c r="E57" t="s">
        <v>123</v>
      </c>
      <c r="F57">
        <v>6</v>
      </c>
      <c r="G57">
        <v>6</v>
      </c>
      <c r="H57" t="s">
        <v>98</v>
      </c>
      <c r="I57" t="s">
        <v>99</v>
      </c>
      <c r="J57" t="s">
        <v>124</v>
      </c>
      <c r="K57" t="s">
        <v>17</v>
      </c>
      <c r="L57" s="1">
        <v>43833</v>
      </c>
      <c r="M57" s="1">
        <v>43855</v>
      </c>
      <c r="N57" s="1">
        <v>43840</v>
      </c>
      <c r="O57" s="1">
        <v>43833</v>
      </c>
      <c r="P57" t="s">
        <v>18</v>
      </c>
    </row>
    <row r="58" spans="1:16" hidden="1">
      <c r="A58">
        <v>1664</v>
      </c>
      <c r="B58" t="s">
        <v>122</v>
      </c>
      <c r="C58" t="str">
        <f t="shared" si="7"/>
        <v>2525</v>
      </c>
      <c r="D58" t="str">
        <f>"16"</f>
        <v>16</v>
      </c>
      <c r="E58" t="s">
        <v>123</v>
      </c>
      <c r="F58">
        <v>6</v>
      </c>
      <c r="G58">
        <v>6</v>
      </c>
      <c r="H58" t="s">
        <v>98</v>
      </c>
      <c r="I58" t="s">
        <v>99</v>
      </c>
      <c r="J58" t="s">
        <v>124</v>
      </c>
      <c r="K58" t="s">
        <v>17</v>
      </c>
      <c r="L58" s="1">
        <v>43854</v>
      </c>
      <c r="M58" s="1">
        <v>43876</v>
      </c>
      <c r="N58" s="1">
        <v>43861</v>
      </c>
      <c r="O58" s="1">
        <v>43833</v>
      </c>
      <c r="P58" t="s">
        <v>18</v>
      </c>
    </row>
    <row r="59" spans="1:16" hidden="1">
      <c r="A59">
        <v>1662</v>
      </c>
      <c r="B59" t="s">
        <v>122</v>
      </c>
      <c r="C59" t="str">
        <f t="shared" si="7"/>
        <v>2525</v>
      </c>
      <c r="D59" t="str">
        <f>"14"</f>
        <v>14</v>
      </c>
      <c r="E59" t="s">
        <v>123</v>
      </c>
      <c r="F59">
        <v>6</v>
      </c>
      <c r="G59">
        <v>6</v>
      </c>
      <c r="H59" t="s">
        <v>98</v>
      </c>
      <c r="I59" t="s">
        <v>99</v>
      </c>
      <c r="J59" t="s">
        <v>124</v>
      </c>
      <c r="K59" t="s">
        <v>17</v>
      </c>
      <c r="L59" s="1">
        <v>43854</v>
      </c>
      <c r="M59" s="1">
        <v>43876</v>
      </c>
      <c r="N59" s="1">
        <v>43861</v>
      </c>
      <c r="O59" s="1">
        <v>43833</v>
      </c>
      <c r="P59" t="s">
        <v>18</v>
      </c>
    </row>
    <row r="60" spans="1:16" hidden="1">
      <c r="A60">
        <v>1649</v>
      </c>
      <c r="B60" t="s">
        <v>122</v>
      </c>
      <c r="C60" t="str">
        <f t="shared" si="7"/>
        <v>2525</v>
      </c>
      <c r="D60" t="str">
        <f>"2"</f>
        <v>2</v>
      </c>
      <c r="E60" t="s">
        <v>123</v>
      </c>
      <c r="F60">
        <v>6</v>
      </c>
      <c r="G60">
        <v>6</v>
      </c>
      <c r="H60" t="s">
        <v>98</v>
      </c>
      <c r="I60" t="s">
        <v>99</v>
      </c>
      <c r="J60" t="s">
        <v>124</v>
      </c>
      <c r="K60" t="s">
        <v>17</v>
      </c>
      <c r="L60" s="1">
        <v>43833</v>
      </c>
      <c r="M60" s="1">
        <v>43855</v>
      </c>
      <c r="N60" s="1">
        <v>43840</v>
      </c>
      <c r="O60" s="1">
        <v>43833</v>
      </c>
      <c r="P60" t="s">
        <v>18</v>
      </c>
    </row>
    <row r="61" spans="1:16" hidden="1">
      <c r="A61">
        <v>1665</v>
      </c>
      <c r="B61" t="s">
        <v>122</v>
      </c>
      <c r="C61" t="str">
        <f t="shared" si="7"/>
        <v>2525</v>
      </c>
      <c r="D61" t="str">
        <f>"17"</f>
        <v>17</v>
      </c>
      <c r="E61" t="s">
        <v>123</v>
      </c>
      <c r="F61">
        <v>6</v>
      </c>
      <c r="G61">
        <v>6</v>
      </c>
      <c r="H61" t="s">
        <v>98</v>
      </c>
      <c r="I61" t="s">
        <v>99</v>
      </c>
      <c r="J61" t="s">
        <v>124</v>
      </c>
      <c r="K61" t="s">
        <v>17</v>
      </c>
      <c r="L61" s="1">
        <v>43854</v>
      </c>
      <c r="M61" s="1">
        <v>43876</v>
      </c>
      <c r="N61" s="1">
        <v>43861</v>
      </c>
      <c r="O61" s="1">
        <v>43833</v>
      </c>
      <c r="P61" t="s">
        <v>18</v>
      </c>
    </row>
    <row r="62" spans="1:16" hidden="1">
      <c r="A62">
        <v>1650</v>
      </c>
      <c r="B62" t="s">
        <v>122</v>
      </c>
      <c r="C62" t="str">
        <f t="shared" si="7"/>
        <v>2525</v>
      </c>
      <c r="D62" t="str">
        <f>"3"</f>
        <v>3</v>
      </c>
      <c r="E62" t="s">
        <v>123</v>
      </c>
      <c r="F62">
        <v>6</v>
      </c>
      <c r="G62">
        <v>6</v>
      </c>
      <c r="H62" t="s">
        <v>98</v>
      </c>
      <c r="I62" t="s">
        <v>99</v>
      </c>
      <c r="J62" t="s">
        <v>124</v>
      </c>
      <c r="K62" t="s">
        <v>17</v>
      </c>
      <c r="L62" s="1">
        <v>43833</v>
      </c>
      <c r="M62" s="1">
        <v>43855</v>
      </c>
      <c r="N62" s="1">
        <v>43840</v>
      </c>
      <c r="O62" s="1">
        <v>43833</v>
      </c>
      <c r="P62" t="s">
        <v>18</v>
      </c>
    </row>
    <row r="63" spans="1:16" hidden="1">
      <c r="A63">
        <v>1652</v>
      </c>
      <c r="B63" t="s">
        <v>122</v>
      </c>
      <c r="C63" t="str">
        <f t="shared" si="7"/>
        <v>2525</v>
      </c>
      <c r="D63" t="str">
        <f>"5"</f>
        <v>5</v>
      </c>
      <c r="E63" t="s">
        <v>123</v>
      </c>
      <c r="F63">
        <v>6</v>
      </c>
      <c r="G63">
        <v>6</v>
      </c>
      <c r="H63" t="s">
        <v>98</v>
      </c>
      <c r="I63" t="s">
        <v>99</v>
      </c>
      <c r="J63" t="s">
        <v>124</v>
      </c>
      <c r="K63" t="s">
        <v>17</v>
      </c>
      <c r="L63" s="1">
        <v>43833</v>
      </c>
      <c r="M63" s="1">
        <v>43855</v>
      </c>
      <c r="N63" s="1">
        <v>43840</v>
      </c>
      <c r="O63" s="1">
        <v>43833</v>
      </c>
      <c r="P63" t="s">
        <v>18</v>
      </c>
    </row>
    <row r="64" spans="1:16" hidden="1">
      <c r="A64">
        <v>1653</v>
      </c>
      <c r="B64" t="s">
        <v>122</v>
      </c>
      <c r="C64" t="str">
        <f t="shared" si="7"/>
        <v>2525</v>
      </c>
      <c r="D64" t="str">
        <f>"6"</f>
        <v>6</v>
      </c>
      <c r="E64" t="s">
        <v>123</v>
      </c>
      <c r="F64">
        <v>6</v>
      </c>
      <c r="G64">
        <v>6</v>
      </c>
      <c r="H64" t="s">
        <v>98</v>
      </c>
      <c r="I64" t="s">
        <v>99</v>
      </c>
      <c r="J64" t="s">
        <v>124</v>
      </c>
      <c r="K64" t="s">
        <v>17</v>
      </c>
      <c r="L64" s="1">
        <v>43833</v>
      </c>
      <c r="M64" s="1">
        <v>43855</v>
      </c>
      <c r="N64" s="1">
        <v>43840</v>
      </c>
      <c r="O64" s="1">
        <v>43833</v>
      </c>
      <c r="P64" t="s">
        <v>18</v>
      </c>
    </row>
    <row r="65" spans="1:16" hidden="1">
      <c r="A65">
        <v>1660</v>
      </c>
      <c r="B65" t="s">
        <v>122</v>
      </c>
      <c r="C65" t="str">
        <f t="shared" si="7"/>
        <v>2525</v>
      </c>
      <c r="D65" t="str">
        <f>"12"</f>
        <v>12</v>
      </c>
      <c r="E65" t="s">
        <v>123</v>
      </c>
      <c r="F65">
        <v>6</v>
      </c>
      <c r="G65">
        <v>6</v>
      </c>
      <c r="H65" t="s">
        <v>98</v>
      </c>
      <c r="I65" t="s">
        <v>99</v>
      </c>
      <c r="J65" t="s">
        <v>124</v>
      </c>
      <c r="K65" t="s">
        <v>17</v>
      </c>
      <c r="L65" s="1">
        <v>43854</v>
      </c>
      <c r="M65" s="1">
        <v>43876</v>
      </c>
      <c r="N65" s="1">
        <v>43861</v>
      </c>
      <c r="O65" s="1">
        <v>43833</v>
      </c>
      <c r="P65" t="s">
        <v>18</v>
      </c>
    </row>
    <row r="66" spans="1:16" hidden="1">
      <c r="A66">
        <v>1663</v>
      </c>
      <c r="B66" t="s">
        <v>122</v>
      </c>
      <c r="C66" t="str">
        <f t="shared" si="7"/>
        <v>2525</v>
      </c>
      <c r="D66" t="str">
        <f>"15"</f>
        <v>15</v>
      </c>
      <c r="E66" t="s">
        <v>123</v>
      </c>
      <c r="F66">
        <v>6</v>
      </c>
      <c r="G66">
        <v>6</v>
      </c>
      <c r="H66" t="s">
        <v>98</v>
      </c>
      <c r="I66" t="s">
        <v>99</v>
      </c>
      <c r="J66" t="s">
        <v>124</v>
      </c>
      <c r="K66" t="s">
        <v>17</v>
      </c>
      <c r="L66" s="1">
        <v>43854</v>
      </c>
      <c r="M66" s="1">
        <v>43876</v>
      </c>
      <c r="N66" s="1">
        <v>43861</v>
      </c>
      <c r="O66" s="1">
        <v>43833</v>
      </c>
      <c r="P66" t="s">
        <v>18</v>
      </c>
    </row>
    <row r="67" spans="1:16" hidden="1">
      <c r="A67">
        <v>1637</v>
      </c>
      <c r="B67" t="s">
        <v>19</v>
      </c>
      <c r="C67" t="str">
        <f>"4239"</f>
        <v>4239</v>
      </c>
      <c r="D67" t="str">
        <f t="shared" ref="D67:D72" si="8">"1"</f>
        <v>1</v>
      </c>
      <c r="E67" t="s">
        <v>131</v>
      </c>
      <c r="F67">
        <v>6</v>
      </c>
      <c r="G67">
        <v>6</v>
      </c>
      <c r="H67" t="s">
        <v>21</v>
      </c>
      <c r="I67" t="s">
        <v>22</v>
      </c>
      <c r="J67" t="s">
        <v>132</v>
      </c>
      <c r="K67" t="s">
        <v>17</v>
      </c>
      <c r="L67" s="1">
        <v>43885</v>
      </c>
      <c r="M67" s="1">
        <v>43952</v>
      </c>
      <c r="N67" s="1">
        <v>43903</v>
      </c>
      <c r="O67" s="1">
        <v>43885</v>
      </c>
      <c r="P67" t="s">
        <v>18</v>
      </c>
    </row>
    <row r="68" spans="1:16" hidden="1">
      <c r="A68">
        <v>1591</v>
      </c>
      <c r="B68" t="s">
        <v>112</v>
      </c>
      <c r="C68" t="str">
        <f>"2022"</f>
        <v>2022</v>
      </c>
      <c r="D68" t="str">
        <f t="shared" si="8"/>
        <v>1</v>
      </c>
      <c r="E68" t="s">
        <v>133</v>
      </c>
      <c r="F68">
        <v>6</v>
      </c>
      <c r="G68">
        <v>6</v>
      </c>
      <c r="H68" t="s">
        <v>98</v>
      </c>
      <c r="I68" t="s">
        <v>99</v>
      </c>
      <c r="J68" t="s">
        <v>134</v>
      </c>
      <c r="K68" t="s">
        <v>17</v>
      </c>
      <c r="L68" s="1">
        <v>43836</v>
      </c>
      <c r="M68" s="1">
        <v>43889</v>
      </c>
      <c r="N68" s="1">
        <v>43847</v>
      </c>
      <c r="O68" s="1">
        <v>43836</v>
      </c>
      <c r="P68" t="s">
        <v>18</v>
      </c>
    </row>
    <row r="69" spans="1:16" hidden="1">
      <c r="A69">
        <v>1385</v>
      </c>
      <c r="B69" t="s">
        <v>61</v>
      </c>
      <c r="C69" t="str">
        <f>"1002"</f>
        <v>1002</v>
      </c>
      <c r="D69" t="str">
        <f t="shared" si="8"/>
        <v>1</v>
      </c>
      <c r="E69" t="s">
        <v>135</v>
      </c>
      <c r="F69">
        <v>6</v>
      </c>
      <c r="G69">
        <v>6</v>
      </c>
      <c r="H69" t="s">
        <v>63</v>
      </c>
      <c r="I69" t="s">
        <v>16</v>
      </c>
      <c r="K69" t="s">
        <v>17</v>
      </c>
      <c r="L69" s="1">
        <v>43831</v>
      </c>
      <c r="M69" s="1">
        <v>43921</v>
      </c>
      <c r="N69" s="1">
        <v>43854</v>
      </c>
      <c r="O69" s="1">
        <v>43854</v>
      </c>
      <c r="P69" t="s">
        <v>18</v>
      </c>
    </row>
    <row r="70" spans="1:16" hidden="1">
      <c r="A70">
        <v>1428</v>
      </c>
      <c r="B70" t="s">
        <v>136</v>
      </c>
      <c r="C70" t="str">
        <f>"2009"</f>
        <v>2009</v>
      </c>
      <c r="D70" t="str">
        <f t="shared" si="8"/>
        <v>1</v>
      </c>
      <c r="E70" t="s">
        <v>137</v>
      </c>
      <c r="F70">
        <v>6</v>
      </c>
      <c r="G70">
        <v>6</v>
      </c>
      <c r="H70" t="s">
        <v>138</v>
      </c>
      <c r="I70" t="s">
        <v>69</v>
      </c>
      <c r="J70" t="s">
        <v>139</v>
      </c>
      <c r="K70" t="s">
        <v>17</v>
      </c>
      <c r="L70" s="1">
        <v>43831</v>
      </c>
      <c r="M70" s="1">
        <v>43871</v>
      </c>
      <c r="N70" s="1">
        <v>43840</v>
      </c>
      <c r="O70" s="1">
        <v>43840</v>
      </c>
      <c r="P70" t="s">
        <v>18</v>
      </c>
    </row>
    <row r="71" spans="1:16" ht="48" hidden="1">
      <c r="A71">
        <v>1425</v>
      </c>
      <c r="B71" t="s">
        <v>19</v>
      </c>
      <c r="C71" t="str">
        <f>"4301"</f>
        <v>4301</v>
      </c>
      <c r="D71" t="str">
        <f t="shared" si="8"/>
        <v>1</v>
      </c>
      <c r="E71" t="s">
        <v>140</v>
      </c>
      <c r="F71">
        <v>6</v>
      </c>
      <c r="G71">
        <v>6</v>
      </c>
      <c r="H71" t="s">
        <v>21</v>
      </c>
      <c r="I71" t="s">
        <v>22</v>
      </c>
      <c r="J71" s="2" t="s">
        <v>23</v>
      </c>
      <c r="K71" t="s">
        <v>17</v>
      </c>
      <c r="L71" s="1">
        <v>43835</v>
      </c>
      <c r="M71" s="1">
        <v>43892</v>
      </c>
      <c r="N71" s="1">
        <v>43847</v>
      </c>
      <c r="O71" s="1">
        <v>43835</v>
      </c>
      <c r="P71" t="s">
        <v>18</v>
      </c>
    </row>
    <row r="72" spans="1:16" ht="48" hidden="1">
      <c r="A72">
        <v>1398</v>
      </c>
      <c r="B72" t="s">
        <v>24</v>
      </c>
      <c r="C72" t="str">
        <f>"3013"</f>
        <v>3013</v>
      </c>
      <c r="D72" t="str">
        <f t="shared" si="8"/>
        <v>1</v>
      </c>
      <c r="E72" t="s">
        <v>141</v>
      </c>
      <c r="F72">
        <v>6</v>
      </c>
      <c r="G72">
        <v>6</v>
      </c>
      <c r="H72" t="s">
        <v>26</v>
      </c>
      <c r="I72" t="s">
        <v>27</v>
      </c>
      <c r="J72" s="2" t="s">
        <v>142</v>
      </c>
      <c r="K72" t="s">
        <v>17</v>
      </c>
      <c r="L72" s="1">
        <v>43785</v>
      </c>
      <c r="M72" s="1">
        <v>43903</v>
      </c>
      <c r="N72" s="1">
        <v>43877</v>
      </c>
      <c r="O72" s="1">
        <v>43877</v>
      </c>
      <c r="P72" t="s">
        <v>18</v>
      </c>
    </row>
    <row r="73" spans="1:16" ht="48" hidden="1">
      <c r="A73">
        <v>1667</v>
      </c>
      <c r="B73" t="s">
        <v>24</v>
      </c>
      <c r="C73" t="str">
        <f>"3013"</f>
        <v>3013</v>
      </c>
      <c r="D73" t="str">
        <f>"3"</f>
        <v>3</v>
      </c>
      <c r="E73" t="s">
        <v>141</v>
      </c>
      <c r="F73">
        <v>6</v>
      </c>
      <c r="G73">
        <v>6</v>
      </c>
      <c r="H73" t="s">
        <v>26</v>
      </c>
      <c r="I73" t="s">
        <v>27</v>
      </c>
      <c r="J73" s="2" t="s">
        <v>142</v>
      </c>
      <c r="K73" t="s">
        <v>17</v>
      </c>
      <c r="L73" s="1">
        <v>43864</v>
      </c>
      <c r="M73" s="1">
        <v>43877</v>
      </c>
      <c r="N73" s="1">
        <v>43868</v>
      </c>
      <c r="O73" s="1">
        <v>43868</v>
      </c>
      <c r="P73" t="s">
        <v>18</v>
      </c>
    </row>
    <row r="74" spans="1:16" ht="48" hidden="1">
      <c r="A74">
        <v>1666</v>
      </c>
      <c r="B74" t="s">
        <v>24</v>
      </c>
      <c r="C74" t="str">
        <f>"3013"</f>
        <v>3013</v>
      </c>
      <c r="D74" t="str">
        <f>"2"</f>
        <v>2</v>
      </c>
      <c r="E74" t="s">
        <v>141</v>
      </c>
      <c r="F74">
        <v>6</v>
      </c>
      <c r="G74">
        <v>6</v>
      </c>
      <c r="H74" t="s">
        <v>26</v>
      </c>
      <c r="I74" t="s">
        <v>27</v>
      </c>
      <c r="J74" s="2" t="s">
        <v>142</v>
      </c>
      <c r="K74" t="s">
        <v>17</v>
      </c>
      <c r="L74" s="1">
        <v>43864</v>
      </c>
      <c r="M74" s="1">
        <v>43877</v>
      </c>
      <c r="N74" s="1">
        <v>43868</v>
      </c>
      <c r="O74" s="1">
        <v>43868</v>
      </c>
      <c r="P74" t="s">
        <v>18</v>
      </c>
    </row>
    <row r="75" spans="1:16" hidden="1">
      <c r="A75">
        <v>1640</v>
      </c>
      <c r="B75" t="s">
        <v>143</v>
      </c>
      <c r="C75" t="str">
        <f>"3004"</f>
        <v>3004</v>
      </c>
      <c r="D75" t="str">
        <f t="shared" ref="D75:D83" si="9">"1"</f>
        <v>1</v>
      </c>
      <c r="E75" t="s">
        <v>144</v>
      </c>
      <c r="F75">
        <v>6</v>
      </c>
      <c r="G75">
        <v>6</v>
      </c>
      <c r="H75" t="s">
        <v>145</v>
      </c>
      <c r="I75" t="s">
        <v>69</v>
      </c>
      <c r="J75" t="s">
        <v>146</v>
      </c>
      <c r="K75" t="s">
        <v>17</v>
      </c>
      <c r="L75" s="1">
        <v>43831</v>
      </c>
      <c r="M75" s="1">
        <v>43921</v>
      </c>
      <c r="N75" s="1">
        <v>43854</v>
      </c>
      <c r="O75" s="1">
        <v>43854</v>
      </c>
      <c r="P75" t="s">
        <v>18</v>
      </c>
    </row>
    <row r="76" spans="1:16" hidden="1">
      <c r="A76">
        <v>1593</v>
      </c>
      <c r="B76" t="s">
        <v>106</v>
      </c>
      <c r="C76" t="str">
        <f>"2222"</f>
        <v>2222</v>
      </c>
      <c r="D76" t="str">
        <f t="shared" si="9"/>
        <v>1</v>
      </c>
      <c r="E76" t="s">
        <v>147</v>
      </c>
      <c r="F76">
        <v>6</v>
      </c>
      <c r="G76">
        <v>6</v>
      </c>
      <c r="H76" t="s">
        <v>98</v>
      </c>
      <c r="I76" t="s">
        <v>99</v>
      </c>
      <c r="K76" t="s">
        <v>17</v>
      </c>
      <c r="L76" s="1">
        <v>43871</v>
      </c>
      <c r="M76" s="1">
        <v>43903</v>
      </c>
      <c r="N76" s="1">
        <v>43882</v>
      </c>
      <c r="O76" s="1">
        <v>43882</v>
      </c>
      <c r="P76" t="s">
        <v>18</v>
      </c>
    </row>
    <row r="77" spans="1:16" hidden="1">
      <c r="A77">
        <v>1393</v>
      </c>
      <c r="B77" t="s">
        <v>90</v>
      </c>
      <c r="C77" t="str">
        <f>"3005"</f>
        <v>3005</v>
      </c>
      <c r="D77" t="str">
        <f t="shared" si="9"/>
        <v>1</v>
      </c>
      <c r="E77" t="s">
        <v>148</v>
      </c>
      <c r="F77">
        <v>6</v>
      </c>
      <c r="G77">
        <v>6</v>
      </c>
      <c r="H77" t="s">
        <v>92</v>
      </c>
      <c r="I77" t="s">
        <v>16</v>
      </c>
      <c r="K77" t="s">
        <v>17</v>
      </c>
      <c r="L77" s="1">
        <v>43831</v>
      </c>
      <c r="M77" s="1">
        <v>43921</v>
      </c>
      <c r="N77" s="1">
        <v>43854</v>
      </c>
      <c r="O77" s="1">
        <v>43854</v>
      </c>
      <c r="P77" t="s">
        <v>18</v>
      </c>
    </row>
    <row r="78" spans="1:16" ht="48" hidden="1">
      <c r="A78">
        <v>1485</v>
      </c>
      <c r="B78" t="s">
        <v>19</v>
      </c>
      <c r="C78" t="str">
        <f>"4227"</f>
        <v>4227</v>
      </c>
      <c r="D78" t="str">
        <f t="shared" si="9"/>
        <v>1</v>
      </c>
      <c r="E78" t="s">
        <v>149</v>
      </c>
      <c r="F78">
        <v>6</v>
      </c>
      <c r="G78">
        <v>6</v>
      </c>
      <c r="H78" t="s">
        <v>21</v>
      </c>
      <c r="I78" t="s">
        <v>22</v>
      </c>
      <c r="J78" s="2" t="s">
        <v>150</v>
      </c>
      <c r="K78" t="s">
        <v>17</v>
      </c>
      <c r="L78" s="1">
        <v>43843</v>
      </c>
      <c r="M78" s="1">
        <v>43882</v>
      </c>
      <c r="N78" s="1">
        <v>43854</v>
      </c>
      <c r="O78" s="1">
        <v>43843</v>
      </c>
      <c r="P78" t="s">
        <v>18</v>
      </c>
    </row>
    <row r="79" spans="1:16" hidden="1">
      <c r="A79">
        <v>1627</v>
      </c>
      <c r="B79" t="s">
        <v>19</v>
      </c>
      <c r="C79" t="str">
        <f>"4171"</f>
        <v>4171</v>
      </c>
      <c r="D79" t="str">
        <f t="shared" si="9"/>
        <v>1</v>
      </c>
      <c r="E79" t="s">
        <v>151</v>
      </c>
      <c r="F79">
        <v>6</v>
      </c>
      <c r="G79">
        <v>6</v>
      </c>
      <c r="H79" t="s">
        <v>21</v>
      </c>
      <c r="I79" t="s">
        <v>22</v>
      </c>
      <c r="J79" t="s">
        <v>152</v>
      </c>
      <c r="K79" t="s">
        <v>17</v>
      </c>
      <c r="L79" s="1">
        <v>43864</v>
      </c>
      <c r="M79" s="1">
        <v>43910</v>
      </c>
      <c r="N79" s="1">
        <v>43875</v>
      </c>
      <c r="O79" s="1">
        <v>43864</v>
      </c>
      <c r="P79" t="s">
        <v>18</v>
      </c>
    </row>
    <row r="80" spans="1:16" hidden="1">
      <c r="A80">
        <v>2006</v>
      </c>
      <c r="B80" t="s">
        <v>153</v>
      </c>
      <c r="C80" t="str">
        <f>"2009"</f>
        <v>2009</v>
      </c>
      <c r="D80" t="str">
        <f t="shared" si="9"/>
        <v>1</v>
      </c>
      <c r="E80" t="s">
        <v>154</v>
      </c>
      <c r="F80">
        <v>6</v>
      </c>
      <c r="G80">
        <v>6</v>
      </c>
      <c r="H80" t="s">
        <v>114</v>
      </c>
      <c r="I80" t="s">
        <v>69</v>
      </c>
      <c r="J80" t="s">
        <v>155</v>
      </c>
      <c r="K80" t="s">
        <v>17</v>
      </c>
      <c r="L80" s="1">
        <v>43885</v>
      </c>
      <c r="M80" s="1">
        <v>43987</v>
      </c>
      <c r="N80" s="1">
        <v>43959</v>
      </c>
      <c r="P80" t="s">
        <v>18</v>
      </c>
    </row>
    <row r="81" spans="1:16" hidden="1">
      <c r="A81">
        <v>3375</v>
      </c>
      <c r="B81" t="s">
        <v>153</v>
      </c>
      <c r="C81" t="str">
        <f>"2017"</f>
        <v>2017</v>
      </c>
      <c r="D81" t="str">
        <f t="shared" si="9"/>
        <v>1</v>
      </c>
      <c r="E81" t="s">
        <v>156</v>
      </c>
      <c r="F81">
        <v>6</v>
      </c>
      <c r="G81">
        <v>6</v>
      </c>
      <c r="H81" t="s">
        <v>114</v>
      </c>
      <c r="I81" t="s">
        <v>69</v>
      </c>
      <c r="J81" t="s">
        <v>157</v>
      </c>
      <c r="K81" t="s">
        <v>17</v>
      </c>
      <c r="L81" s="1">
        <v>43885</v>
      </c>
      <c r="M81" s="1">
        <v>43987</v>
      </c>
      <c r="N81" s="1">
        <v>43959</v>
      </c>
      <c r="P81" t="s">
        <v>18</v>
      </c>
    </row>
    <row r="82" spans="1:16" hidden="1">
      <c r="A82">
        <v>3351</v>
      </c>
      <c r="B82" t="s">
        <v>158</v>
      </c>
      <c r="C82" t="str">
        <f>"2900"</f>
        <v>2900</v>
      </c>
      <c r="D82" t="str">
        <f t="shared" si="9"/>
        <v>1</v>
      </c>
      <c r="E82" t="s">
        <v>159</v>
      </c>
      <c r="F82">
        <v>6</v>
      </c>
      <c r="G82">
        <v>6</v>
      </c>
      <c r="H82" t="s">
        <v>160</v>
      </c>
      <c r="I82" t="s">
        <v>161</v>
      </c>
      <c r="J82" t="s">
        <v>162</v>
      </c>
      <c r="K82" t="s">
        <v>17</v>
      </c>
      <c r="L82" s="1">
        <v>43885</v>
      </c>
      <c r="M82" s="1">
        <v>43987</v>
      </c>
      <c r="N82" s="1">
        <v>43959</v>
      </c>
      <c r="P82" t="s">
        <v>18</v>
      </c>
    </row>
    <row r="83" spans="1:16" hidden="1">
      <c r="A83">
        <v>2781</v>
      </c>
      <c r="B83" t="s">
        <v>158</v>
      </c>
      <c r="C83" t="str">
        <f>"2026"</f>
        <v>2026</v>
      </c>
      <c r="D83" t="str">
        <f t="shared" si="9"/>
        <v>1</v>
      </c>
      <c r="E83" t="s">
        <v>163</v>
      </c>
      <c r="F83">
        <v>6</v>
      </c>
      <c r="G83">
        <v>6</v>
      </c>
      <c r="H83" t="s">
        <v>160</v>
      </c>
      <c r="I83" t="s">
        <v>161</v>
      </c>
      <c r="J83" t="s">
        <v>164</v>
      </c>
      <c r="K83" t="s">
        <v>17</v>
      </c>
      <c r="L83" s="1">
        <v>43885</v>
      </c>
      <c r="M83" s="1">
        <v>43987</v>
      </c>
      <c r="N83" s="1">
        <v>43959</v>
      </c>
      <c r="P83" t="s">
        <v>18</v>
      </c>
    </row>
    <row r="84" spans="1:16" hidden="1">
      <c r="A84">
        <v>4941</v>
      </c>
      <c r="B84" t="s">
        <v>158</v>
      </c>
      <c r="C84" t="str">
        <f>"2026"</f>
        <v>2026</v>
      </c>
      <c r="D84" t="str">
        <f>"2"</f>
        <v>2</v>
      </c>
      <c r="E84" t="s">
        <v>163</v>
      </c>
      <c r="F84">
        <v>6</v>
      </c>
      <c r="G84">
        <v>6</v>
      </c>
      <c r="H84" t="s">
        <v>160</v>
      </c>
      <c r="I84" t="s">
        <v>161</v>
      </c>
      <c r="J84" t="s">
        <v>164</v>
      </c>
      <c r="K84" t="s">
        <v>17</v>
      </c>
      <c r="L84" s="1">
        <v>43885</v>
      </c>
      <c r="M84" s="1">
        <v>43987</v>
      </c>
      <c r="N84" s="1">
        <v>43959</v>
      </c>
      <c r="P84" t="s">
        <v>38</v>
      </c>
    </row>
    <row r="85" spans="1:16" hidden="1">
      <c r="A85">
        <v>2681</v>
      </c>
      <c r="B85" t="s">
        <v>165</v>
      </c>
      <c r="C85" t="str">
        <f>"3006"</f>
        <v>3006</v>
      </c>
      <c r="D85" t="str">
        <f t="shared" ref="D85:D95" si="10">"1"</f>
        <v>1</v>
      </c>
      <c r="E85" t="s">
        <v>166</v>
      </c>
      <c r="F85">
        <v>6</v>
      </c>
      <c r="G85">
        <v>6</v>
      </c>
      <c r="H85" t="s">
        <v>160</v>
      </c>
      <c r="I85" t="s">
        <v>161</v>
      </c>
      <c r="J85" t="s">
        <v>167</v>
      </c>
      <c r="K85" t="s">
        <v>17</v>
      </c>
      <c r="L85" s="1">
        <v>43885</v>
      </c>
      <c r="M85" s="1">
        <v>43987</v>
      </c>
      <c r="N85" s="1">
        <v>43959</v>
      </c>
      <c r="P85" t="s">
        <v>18</v>
      </c>
    </row>
    <row r="86" spans="1:16" hidden="1">
      <c r="A86">
        <v>3109</v>
      </c>
      <c r="B86" t="s">
        <v>168</v>
      </c>
      <c r="C86" t="str">
        <f>"2022"</f>
        <v>2022</v>
      </c>
      <c r="D86" t="str">
        <f t="shared" si="10"/>
        <v>1</v>
      </c>
      <c r="E86" t="s">
        <v>169</v>
      </c>
      <c r="F86">
        <v>6</v>
      </c>
      <c r="G86">
        <v>6</v>
      </c>
      <c r="H86" t="s">
        <v>170</v>
      </c>
      <c r="I86" t="s">
        <v>69</v>
      </c>
      <c r="J86" t="s">
        <v>171</v>
      </c>
      <c r="K86" t="s">
        <v>17</v>
      </c>
      <c r="L86" s="1">
        <v>43885</v>
      </c>
      <c r="M86" s="1">
        <v>43987</v>
      </c>
      <c r="N86" s="1">
        <v>43959</v>
      </c>
      <c r="P86" t="s">
        <v>18</v>
      </c>
    </row>
    <row r="87" spans="1:16" hidden="1">
      <c r="A87">
        <v>2031</v>
      </c>
      <c r="B87" t="s">
        <v>172</v>
      </c>
      <c r="C87" t="str">
        <f>"1001"</f>
        <v>1001</v>
      </c>
      <c r="D87" t="str">
        <f t="shared" si="10"/>
        <v>1</v>
      </c>
      <c r="E87" t="s">
        <v>173</v>
      </c>
      <c r="F87">
        <v>6</v>
      </c>
      <c r="G87">
        <v>6</v>
      </c>
      <c r="H87" t="s">
        <v>174</v>
      </c>
      <c r="I87" t="s">
        <v>69</v>
      </c>
      <c r="J87" t="s">
        <v>175</v>
      </c>
      <c r="K87" t="s">
        <v>17</v>
      </c>
      <c r="L87" s="1">
        <v>43885</v>
      </c>
      <c r="M87" s="1">
        <v>43987</v>
      </c>
      <c r="N87" s="1">
        <v>43959</v>
      </c>
      <c r="P87" t="s">
        <v>18</v>
      </c>
    </row>
    <row r="88" spans="1:16" hidden="1">
      <c r="A88">
        <v>2119</v>
      </c>
      <c r="B88" t="s">
        <v>172</v>
      </c>
      <c r="C88" t="str">
        <f>"2008"</f>
        <v>2008</v>
      </c>
      <c r="D88" t="str">
        <f t="shared" si="10"/>
        <v>1</v>
      </c>
      <c r="E88" t="s">
        <v>176</v>
      </c>
      <c r="F88">
        <v>6</v>
      </c>
      <c r="G88">
        <v>6</v>
      </c>
      <c r="H88" t="s">
        <v>174</v>
      </c>
      <c r="I88" t="s">
        <v>69</v>
      </c>
      <c r="J88" t="s">
        <v>177</v>
      </c>
      <c r="K88" t="s">
        <v>17</v>
      </c>
      <c r="L88" s="1">
        <v>43885</v>
      </c>
      <c r="M88" s="1">
        <v>43987</v>
      </c>
      <c r="N88" s="1">
        <v>43959</v>
      </c>
      <c r="P88" t="s">
        <v>18</v>
      </c>
    </row>
    <row r="89" spans="1:16" hidden="1">
      <c r="A89">
        <v>3831</v>
      </c>
      <c r="B89" t="s">
        <v>51</v>
      </c>
      <c r="C89" t="str">
        <f>"1001"</f>
        <v>1001</v>
      </c>
      <c r="D89" t="str">
        <f t="shared" si="10"/>
        <v>1</v>
      </c>
      <c r="E89" t="s">
        <v>178</v>
      </c>
      <c r="F89">
        <v>6</v>
      </c>
      <c r="G89">
        <v>6</v>
      </c>
      <c r="H89" t="s">
        <v>53</v>
      </c>
      <c r="I89" t="s">
        <v>16</v>
      </c>
      <c r="J89" t="s">
        <v>179</v>
      </c>
      <c r="K89" t="s">
        <v>17</v>
      </c>
      <c r="L89" s="1">
        <v>43885</v>
      </c>
      <c r="M89" s="1">
        <v>43987</v>
      </c>
      <c r="N89" s="1">
        <v>43959</v>
      </c>
      <c r="P89" t="s">
        <v>18</v>
      </c>
    </row>
    <row r="90" spans="1:16" hidden="1">
      <c r="A90">
        <v>3831</v>
      </c>
      <c r="B90" t="s">
        <v>51</v>
      </c>
      <c r="C90" t="str">
        <f>"1001"</f>
        <v>1001</v>
      </c>
      <c r="D90" t="str">
        <f t="shared" si="10"/>
        <v>1</v>
      </c>
      <c r="E90" t="s">
        <v>178</v>
      </c>
      <c r="F90">
        <v>6</v>
      </c>
      <c r="G90">
        <v>6</v>
      </c>
      <c r="H90" t="s">
        <v>53</v>
      </c>
      <c r="I90" t="s">
        <v>16</v>
      </c>
      <c r="J90" t="s">
        <v>179</v>
      </c>
      <c r="K90" t="s">
        <v>17</v>
      </c>
      <c r="L90" s="1">
        <v>43885</v>
      </c>
      <c r="M90" s="1">
        <v>43987</v>
      </c>
      <c r="N90" s="1">
        <v>43959</v>
      </c>
      <c r="P90" t="s">
        <v>18</v>
      </c>
    </row>
    <row r="91" spans="1:16" hidden="1">
      <c r="A91">
        <v>3892</v>
      </c>
      <c r="B91" t="s">
        <v>74</v>
      </c>
      <c r="C91" t="str">
        <f>"2002"</f>
        <v>2002</v>
      </c>
      <c r="D91" t="str">
        <f t="shared" si="10"/>
        <v>1</v>
      </c>
      <c r="E91" t="s">
        <v>180</v>
      </c>
      <c r="F91">
        <v>6</v>
      </c>
      <c r="G91">
        <v>6</v>
      </c>
      <c r="H91" t="s">
        <v>76</v>
      </c>
      <c r="I91" t="s">
        <v>16</v>
      </c>
      <c r="J91" t="s">
        <v>181</v>
      </c>
      <c r="K91" t="s">
        <v>17</v>
      </c>
      <c r="L91" s="1">
        <v>43885</v>
      </c>
      <c r="M91" s="1">
        <v>43987</v>
      </c>
      <c r="N91" s="1">
        <v>43959</v>
      </c>
      <c r="P91" t="s">
        <v>18</v>
      </c>
    </row>
    <row r="92" spans="1:16" hidden="1">
      <c r="A92">
        <v>3895</v>
      </c>
      <c r="B92" t="s">
        <v>74</v>
      </c>
      <c r="C92" t="str">
        <f>"3002"</f>
        <v>3002</v>
      </c>
      <c r="D92" t="str">
        <f t="shared" si="10"/>
        <v>1</v>
      </c>
      <c r="E92" t="s">
        <v>182</v>
      </c>
      <c r="F92">
        <v>6</v>
      </c>
      <c r="G92">
        <v>6</v>
      </c>
      <c r="H92" t="s">
        <v>76</v>
      </c>
      <c r="I92" t="s">
        <v>16</v>
      </c>
      <c r="J92" t="s">
        <v>183</v>
      </c>
      <c r="K92" t="s">
        <v>17</v>
      </c>
      <c r="L92" s="1">
        <v>43885</v>
      </c>
      <c r="M92" s="1">
        <v>43987</v>
      </c>
      <c r="N92" s="1">
        <v>43959</v>
      </c>
      <c r="P92" t="s">
        <v>18</v>
      </c>
    </row>
    <row r="93" spans="1:16" hidden="1">
      <c r="A93">
        <v>3537</v>
      </c>
      <c r="B93" t="s">
        <v>74</v>
      </c>
      <c r="C93" t="str">
        <f>"3016"</f>
        <v>3016</v>
      </c>
      <c r="D93" t="str">
        <f t="shared" si="10"/>
        <v>1</v>
      </c>
      <c r="E93" t="s">
        <v>184</v>
      </c>
      <c r="F93">
        <v>6</v>
      </c>
      <c r="G93">
        <v>6</v>
      </c>
      <c r="H93" t="s">
        <v>76</v>
      </c>
      <c r="I93" t="s">
        <v>16</v>
      </c>
      <c r="J93" t="s">
        <v>185</v>
      </c>
      <c r="K93" t="s">
        <v>17</v>
      </c>
      <c r="L93" s="1">
        <v>43885</v>
      </c>
      <c r="M93" s="1">
        <v>43987</v>
      </c>
      <c r="N93" s="1">
        <v>43959</v>
      </c>
      <c r="P93" t="s">
        <v>18</v>
      </c>
    </row>
    <row r="94" spans="1:16" hidden="1">
      <c r="A94">
        <v>2332</v>
      </c>
      <c r="B94" t="s">
        <v>186</v>
      </c>
      <c r="C94" t="str">
        <f>"1003"</f>
        <v>1003</v>
      </c>
      <c r="D94" t="str">
        <f t="shared" si="10"/>
        <v>1</v>
      </c>
      <c r="E94" t="s">
        <v>187</v>
      </c>
      <c r="F94">
        <v>6</v>
      </c>
      <c r="G94">
        <v>6</v>
      </c>
      <c r="H94" t="s">
        <v>188</v>
      </c>
      <c r="I94" t="s">
        <v>161</v>
      </c>
      <c r="J94" t="s">
        <v>189</v>
      </c>
      <c r="K94" t="s">
        <v>17</v>
      </c>
      <c r="L94" s="1">
        <v>43885</v>
      </c>
      <c r="M94" s="1">
        <v>43987</v>
      </c>
      <c r="N94" s="1">
        <v>43959</v>
      </c>
      <c r="P94" t="s">
        <v>18</v>
      </c>
    </row>
    <row r="95" spans="1:16" hidden="1">
      <c r="A95">
        <v>2516</v>
      </c>
      <c r="B95" t="s">
        <v>186</v>
      </c>
      <c r="C95" t="str">
        <f>"2001"</f>
        <v>2001</v>
      </c>
      <c r="D95" t="str">
        <f t="shared" si="10"/>
        <v>1</v>
      </c>
      <c r="E95" t="s">
        <v>190</v>
      </c>
      <c r="F95">
        <v>6</v>
      </c>
      <c r="G95">
        <v>6</v>
      </c>
      <c r="H95" t="s">
        <v>188</v>
      </c>
      <c r="I95" t="s">
        <v>161</v>
      </c>
      <c r="J95" t="s">
        <v>191</v>
      </c>
      <c r="K95" t="s">
        <v>17</v>
      </c>
      <c r="L95" s="1">
        <v>43885</v>
      </c>
      <c r="M95" s="1">
        <v>43987</v>
      </c>
      <c r="N95" s="1">
        <v>43959</v>
      </c>
      <c r="P95" t="s">
        <v>18</v>
      </c>
    </row>
    <row r="96" spans="1:16" hidden="1">
      <c r="A96">
        <v>4856</v>
      </c>
      <c r="B96" t="s">
        <v>186</v>
      </c>
      <c r="C96" t="str">
        <f>"2001"</f>
        <v>2001</v>
      </c>
      <c r="D96" t="str">
        <f>"2"</f>
        <v>2</v>
      </c>
      <c r="E96" t="s">
        <v>190</v>
      </c>
      <c r="F96">
        <v>6</v>
      </c>
      <c r="G96">
        <v>6</v>
      </c>
      <c r="H96" t="s">
        <v>188</v>
      </c>
      <c r="I96" t="s">
        <v>161</v>
      </c>
      <c r="J96" t="s">
        <v>191</v>
      </c>
      <c r="K96" t="s">
        <v>17</v>
      </c>
      <c r="L96" s="1">
        <v>43885</v>
      </c>
      <c r="M96" s="1">
        <v>43987</v>
      </c>
      <c r="N96" s="1">
        <v>43959</v>
      </c>
      <c r="P96" t="s">
        <v>38</v>
      </c>
    </row>
    <row r="97" spans="1:16" hidden="1">
      <c r="A97">
        <v>3243</v>
      </c>
      <c r="B97" t="s">
        <v>186</v>
      </c>
      <c r="C97" t="str">
        <f>"3004"</f>
        <v>3004</v>
      </c>
      <c r="D97" t="str">
        <f>"1"</f>
        <v>1</v>
      </c>
      <c r="E97" t="s">
        <v>192</v>
      </c>
      <c r="F97">
        <v>6</v>
      </c>
      <c r="G97">
        <v>6</v>
      </c>
      <c r="H97" t="s">
        <v>188</v>
      </c>
      <c r="I97" t="s">
        <v>161</v>
      </c>
      <c r="J97" t="s">
        <v>193</v>
      </c>
      <c r="K97" t="s">
        <v>17</v>
      </c>
      <c r="L97" s="1">
        <v>43885</v>
      </c>
      <c r="M97" s="1">
        <v>43987</v>
      </c>
      <c r="N97" s="1">
        <v>43959</v>
      </c>
      <c r="P97" t="s">
        <v>18</v>
      </c>
    </row>
    <row r="98" spans="1:16" hidden="1">
      <c r="A98">
        <v>4861</v>
      </c>
      <c r="B98" t="s">
        <v>186</v>
      </c>
      <c r="C98" t="str">
        <f>"3004"</f>
        <v>3004</v>
      </c>
      <c r="D98" t="str">
        <f>"2"</f>
        <v>2</v>
      </c>
      <c r="E98" t="s">
        <v>192</v>
      </c>
      <c r="F98">
        <v>6</v>
      </c>
      <c r="G98">
        <v>6</v>
      </c>
      <c r="H98" t="s">
        <v>188</v>
      </c>
      <c r="I98" t="s">
        <v>161</v>
      </c>
      <c r="J98" t="s">
        <v>193</v>
      </c>
      <c r="K98" t="s">
        <v>17</v>
      </c>
      <c r="L98" s="1">
        <v>43885</v>
      </c>
      <c r="M98" s="1">
        <v>43987</v>
      </c>
      <c r="N98" s="1">
        <v>43959</v>
      </c>
      <c r="P98" t="s">
        <v>38</v>
      </c>
    </row>
    <row r="99" spans="1:16">
      <c r="A99">
        <v>2183</v>
      </c>
      <c r="B99" t="s">
        <v>119</v>
      </c>
      <c r="C99" t="str">
        <f>"1100"</f>
        <v>1100</v>
      </c>
      <c r="D99" t="str">
        <f t="shared" ref="D99:D111" si="11">"1"</f>
        <v>1</v>
      </c>
      <c r="E99" t="s">
        <v>344</v>
      </c>
      <c r="F99">
        <v>6</v>
      </c>
      <c r="G99">
        <v>6</v>
      </c>
      <c r="H99" t="s">
        <v>121</v>
      </c>
      <c r="I99" t="s">
        <v>27</v>
      </c>
      <c r="J99" t="s">
        <v>345</v>
      </c>
      <c r="K99" t="s">
        <v>17</v>
      </c>
      <c r="L99" s="1">
        <v>43885</v>
      </c>
      <c r="M99" s="1">
        <v>43987</v>
      </c>
      <c r="N99" s="1">
        <v>43959</v>
      </c>
      <c r="P99" t="s">
        <v>18</v>
      </c>
    </row>
    <row r="100" spans="1:16" hidden="1">
      <c r="A100">
        <v>3893</v>
      </c>
      <c r="B100" t="s">
        <v>74</v>
      </c>
      <c r="C100" t="str">
        <f>"2009"</f>
        <v>2009</v>
      </c>
      <c r="D100" t="str">
        <f t="shared" si="11"/>
        <v>1</v>
      </c>
      <c r="E100" t="s">
        <v>196</v>
      </c>
      <c r="F100">
        <v>6</v>
      </c>
      <c r="G100">
        <v>6</v>
      </c>
      <c r="H100" t="s">
        <v>76</v>
      </c>
      <c r="I100" t="s">
        <v>16</v>
      </c>
      <c r="J100" t="s">
        <v>197</v>
      </c>
      <c r="K100" t="s">
        <v>17</v>
      </c>
      <c r="L100" s="1">
        <v>43885</v>
      </c>
      <c r="M100" s="1">
        <v>43987</v>
      </c>
      <c r="N100" s="1">
        <v>43959</v>
      </c>
      <c r="P100" t="s">
        <v>18</v>
      </c>
    </row>
    <row r="101" spans="1:16" hidden="1">
      <c r="A101">
        <v>3151</v>
      </c>
      <c r="B101" t="s">
        <v>198</v>
      </c>
      <c r="C101" t="str">
        <f>"2057"</f>
        <v>2057</v>
      </c>
      <c r="D101" t="str">
        <f t="shared" si="11"/>
        <v>1</v>
      </c>
      <c r="E101" t="s">
        <v>199</v>
      </c>
      <c r="F101">
        <v>6</v>
      </c>
      <c r="G101">
        <v>6</v>
      </c>
      <c r="H101" t="s">
        <v>200</v>
      </c>
      <c r="I101" t="s">
        <v>69</v>
      </c>
      <c r="J101" t="s">
        <v>201</v>
      </c>
      <c r="K101" t="s">
        <v>17</v>
      </c>
      <c r="L101" s="1">
        <v>43885</v>
      </c>
      <c r="M101" s="1">
        <v>43987</v>
      </c>
      <c r="N101" s="1">
        <v>43959</v>
      </c>
      <c r="P101" t="s">
        <v>18</v>
      </c>
    </row>
    <row r="102" spans="1:16" hidden="1">
      <c r="A102">
        <v>3830</v>
      </c>
      <c r="B102" t="s">
        <v>198</v>
      </c>
      <c r="C102" t="str">
        <f>"2042"</f>
        <v>2042</v>
      </c>
      <c r="D102" t="str">
        <f t="shared" si="11"/>
        <v>1</v>
      </c>
      <c r="E102" t="s">
        <v>202</v>
      </c>
      <c r="F102">
        <v>6</v>
      </c>
      <c r="G102">
        <v>6</v>
      </c>
      <c r="H102" t="s">
        <v>45</v>
      </c>
      <c r="I102" t="s">
        <v>16</v>
      </c>
      <c r="J102" t="s">
        <v>203</v>
      </c>
      <c r="K102" t="s">
        <v>17</v>
      </c>
      <c r="L102" s="1">
        <v>43885</v>
      </c>
      <c r="M102" s="1">
        <v>43987</v>
      </c>
      <c r="N102" s="1">
        <v>43959</v>
      </c>
      <c r="P102" t="s">
        <v>18</v>
      </c>
    </row>
    <row r="103" spans="1:16" hidden="1">
      <c r="A103">
        <v>2316</v>
      </c>
      <c r="B103" t="s">
        <v>158</v>
      </c>
      <c r="C103" t="str">
        <f>"2131"</f>
        <v>2131</v>
      </c>
      <c r="D103" t="str">
        <f t="shared" si="11"/>
        <v>1</v>
      </c>
      <c r="E103" t="s">
        <v>204</v>
      </c>
      <c r="F103">
        <v>6</v>
      </c>
      <c r="G103">
        <v>6</v>
      </c>
      <c r="H103" t="s">
        <v>160</v>
      </c>
      <c r="I103" t="s">
        <v>161</v>
      </c>
      <c r="J103" t="s">
        <v>205</v>
      </c>
      <c r="K103" t="s">
        <v>17</v>
      </c>
      <c r="L103" s="1">
        <v>43885</v>
      </c>
      <c r="M103" s="1">
        <v>43987</v>
      </c>
      <c r="N103" s="1">
        <v>43959</v>
      </c>
      <c r="P103" t="s">
        <v>18</v>
      </c>
    </row>
    <row r="104" spans="1:16" hidden="1">
      <c r="A104">
        <v>4208</v>
      </c>
      <c r="B104" t="s">
        <v>172</v>
      </c>
      <c r="C104" t="str">
        <f>"2020"</f>
        <v>2020</v>
      </c>
      <c r="D104" t="str">
        <f t="shared" si="11"/>
        <v>1</v>
      </c>
      <c r="E104" t="s">
        <v>206</v>
      </c>
      <c r="F104">
        <v>6</v>
      </c>
      <c r="G104">
        <v>6</v>
      </c>
      <c r="H104" t="s">
        <v>174</v>
      </c>
      <c r="I104" t="s">
        <v>69</v>
      </c>
      <c r="J104" t="s">
        <v>207</v>
      </c>
      <c r="K104" t="s">
        <v>17</v>
      </c>
      <c r="L104" s="1">
        <v>43885</v>
      </c>
      <c r="M104" s="1">
        <v>43987</v>
      </c>
      <c r="N104" s="1">
        <v>43959</v>
      </c>
      <c r="P104" t="s">
        <v>18</v>
      </c>
    </row>
    <row r="105" spans="1:16" hidden="1">
      <c r="A105">
        <v>2605</v>
      </c>
      <c r="B105" t="s">
        <v>198</v>
      </c>
      <c r="C105" t="str">
        <f>"2080"</f>
        <v>2080</v>
      </c>
      <c r="D105" t="str">
        <f t="shared" si="11"/>
        <v>1</v>
      </c>
      <c r="E105" t="s">
        <v>208</v>
      </c>
      <c r="F105">
        <v>6</v>
      </c>
      <c r="G105">
        <v>6</v>
      </c>
      <c r="H105" t="s">
        <v>200</v>
      </c>
      <c r="I105" t="s">
        <v>69</v>
      </c>
      <c r="J105" t="s">
        <v>209</v>
      </c>
      <c r="K105" t="s">
        <v>17</v>
      </c>
      <c r="L105" s="1">
        <v>43885</v>
      </c>
      <c r="M105" s="1">
        <v>43987</v>
      </c>
      <c r="N105" s="1">
        <v>43959</v>
      </c>
      <c r="P105" t="s">
        <v>18</v>
      </c>
    </row>
    <row r="106" spans="1:16" hidden="1">
      <c r="A106">
        <v>4666</v>
      </c>
      <c r="B106" t="s">
        <v>158</v>
      </c>
      <c r="C106" t="str">
        <f>"3057"</f>
        <v>3057</v>
      </c>
      <c r="D106" t="str">
        <f t="shared" si="11"/>
        <v>1</v>
      </c>
      <c r="E106" t="s">
        <v>210</v>
      </c>
      <c r="F106">
        <v>6</v>
      </c>
      <c r="G106">
        <v>6</v>
      </c>
      <c r="H106" t="s">
        <v>160</v>
      </c>
      <c r="I106" t="s">
        <v>161</v>
      </c>
      <c r="J106" t="s">
        <v>211</v>
      </c>
      <c r="K106" t="s">
        <v>17</v>
      </c>
      <c r="L106" s="1">
        <v>43885</v>
      </c>
      <c r="M106" s="1">
        <v>43987</v>
      </c>
      <c r="N106" s="1">
        <v>43959</v>
      </c>
      <c r="P106" t="s">
        <v>18</v>
      </c>
    </row>
    <row r="107" spans="1:16" hidden="1">
      <c r="A107">
        <v>2307</v>
      </c>
      <c r="B107" t="s">
        <v>158</v>
      </c>
      <c r="C107" t="str">
        <f>"2125"</f>
        <v>2125</v>
      </c>
      <c r="D107" t="str">
        <f t="shared" si="11"/>
        <v>1</v>
      </c>
      <c r="E107" t="s">
        <v>212</v>
      </c>
      <c r="F107">
        <v>6</v>
      </c>
      <c r="G107">
        <v>6</v>
      </c>
      <c r="H107" t="s">
        <v>160</v>
      </c>
      <c r="I107" t="s">
        <v>161</v>
      </c>
      <c r="J107" t="s">
        <v>213</v>
      </c>
      <c r="K107" t="s">
        <v>17</v>
      </c>
      <c r="L107" s="1">
        <v>43885</v>
      </c>
      <c r="M107" s="1">
        <v>43987</v>
      </c>
      <c r="N107" s="1">
        <v>43959</v>
      </c>
      <c r="P107" t="s">
        <v>18</v>
      </c>
    </row>
    <row r="108" spans="1:16" hidden="1">
      <c r="A108">
        <v>2133</v>
      </c>
      <c r="B108" t="s">
        <v>214</v>
      </c>
      <c r="C108" t="str">
        <f>"1001"</f>
        <v>1001</v>
      </c>
      <c r="D108" t="str">
        <f t="shared" si="11"/>
        <v>1</v>
      </c>
      <c r="E108" t="s">
        <v>215</v>
      </c>
      <c r="F108">
        <v>6</v>
      </c>
      <c r="G108">
        <v>6</v>
      </c>
      <c r="H108" t="s">
        <v>174</v>
      </c>
      <c r="I108" t="s">
        <v>69</v>
      </c>
      <c r="K108" t="s">
        <v>17</v>
      </c>
      <c r="L108" s="1">
        <v>43885</v>
      </c>
      <c r="M108" s="1">
        <v>43987</v>
      </c>
      <c r="N108" s="1">
        <v>43959</v>
      </c>
      <c r="P108" t="s">
        <v>18</v>
      </c>
    </row>
    <row r="109" spans="1:16" hidden="1">
      <c r="A109">
        <v>4378</v>
      </c>
      <c r="B109" t="s">
        <v>106</v>
      </c>
      <c r="C109" t="str">
        <f>"2001"</f>
        <v>2001</v>
      </c>
      <c r="D109" t="str">
        <f t="shared" si="11"/>
        <v>1</v>
      </c>
      <c r="E109" t="s">
        <v>216</v>
      </c>
      <c r="F109">
        <v>6</v>
      </c>
      <c r="G109">
        <v>6</v>
      </c>
      <c r="H109" t="s">
        <v>98</v>
      </c>
      <c r="I109" t="s">
        <v>99</v>
      </c>
      <c r="J109" t="s">
        <v>217</v>
      </c>
      <c r="K109" t="s">
        <v>17</v>
      </c>
      <c r="L109" s="1">
        <v>43885</v>
      </c>
      <c r="M109" s="1">
        <v>43987</v>
      </c>
      <c r="N109" s="1">
        <v>43959</v>
      </c>
      <c r="P109" t="s">
        <v>18</v>
      </c>
    </row>
    <row r="110" spans="1:16" hidden="1">
      <c r="A110">
        <v>3658</v>
      </c>
      <c r="B110" t="s">
        <v>101</v>
      </c>
      <c r="C110" t="str">
        <f>"1003"</f>
        <v>1003</v>
      </c>
      <c r="D110" t="str">
        <f t="shared" si="11"/>
        <v>1</v>
      </c>
      <c r="E110" t="s">
        <v>218</v>
      </c>
      <c r="F110">
        <v>6</v>
      </c>
      <c r="G110">
        <v>6</v>
      </c>
      <c r="H110" t="s">
        <v>103</v>
      </c>
      <c r="I110" t="s">
        <v>16</v>
      </c>
      <c r="K110" t="s">
        <v>17</v>
      </c>
      <c r="L110" s="1">
        <v>43885</v>
      </c>
      <c r="M110" s="1">
        <v>43987</v>
      </c>
      <c r="N110" s="1">
        <v>43959</v>
      </c>
      <c r="P110" t="s">
        <v>18</v>
      </c>
    </row>
    <row r="111" spans="1:16" hidden="1">
      <c r="A111">
        <v>3477</v>
      </c>
      <c r="B111" t="s">
        <v>172</v>
      </c>
      <c r="C111" t="str">
        <f>"2021"</f>
        <v>2021</v>
      </c>
      <c r="D111" t="str">
        <f t="shared" si="11"/>
        <v>1</v>
      </c>
      <c r="E111" t="s">
        <v>219</v>
      </c>
      <c r="F111">
        <v>6</v>
      </c>
      <c r="G111">
        <v>6</v>
      </c>
      <c r="H111" t="s">
        <v>174</v>
      </c>
      <c r="I111" t="s">
        <v>69</v>
      </c>
      <c r="J111" t="s">
        <v>220</v>
      </c>
      <c r="K111" t="s">
        <v>17</v>
      </c>
      <c r="L111" s="1">
        <v>43885</v>
      </c>
      <c r="M111" s="1">
        <v>43987</v>
      </c>
      <c r="N111" s="1">
        <v>43959</v>
      </c>
      <c r="P111" t="s">
        <v>18</v>
      </c>
    </row>
    <row r="112" spans="1:16" hidden="1">
      <c r="A112">
        <v>4222</v>
      </c>
      <c r="B112" t="s">
        <v>172</v>
      </c>
      <c r="C112" t="str">
        <f>"2021"</f>
        <v>2021</v>
      </c>
      <c r="D112" t="str">
        <f>"2"</f>
        <v>2</v>
      </c>
      <c r="E112" t="s">
        <v>219</v>
      </c>
      <c r="F112">
        <v>6</v>
      </c>
      <c r="G112">
        <v>6</v>
      </c>
      <c r="H112" t="s">
        <v>174</v>
      </c>
      <c r="I112" t="s">
        <v>69</v>
      </c>
      <c r="J112" t="s">
        <v>220</v>
      </c>
      <c r="K112" t="s">
        <v>17</v>
      </c>
      <c r="L112" s="1">
        <v>43885</v>
      </c>
      <c r="M112" s="1">
        <v>43987</v>
      </c>
      <c r="N112" s="1">
        <v>43959</v>
      </c>
      <c r="P112" t="s">
        <v>38</v>
      </c>
    </row>
    <row r="113" spans="1:16" hidden="1">
      <c r="A113">
        <v>2039</v>
      </c>
      <c r="B113" t="s">
        <v>198</v>
      </c>
      <c r="C113" t="str">
        <f>"1004"</f>
        <v>1004</v>
      </c>
      <c r="D113" t="str">
        <f t="shared" ref="D113:D126" si="12">"1"</f>
        <v>1</v>
      </c>
      <c r="E113" t="s">
        <v>221</v>
      </c>
      <c r="F113">
        <v>6</v>
      </c>
      <c r="G113">
        <v>6</v>
      </c>
      <c r="H113" t="s">
        <v>200</v>
      </c>
      <c r="I113" t="s">
        <v>69</v>
      </c>
      <c r="K113" t="s">
        <v>17</v>
      </c>
      <c r="L113" s="1">
        <v>43885</v>
      </c>
      <c r="M113" s="1">
        <v>43987</v>
      </c>
      <c r="N113" s="1">
        <v>43959</v>
      </c>
      <c r="P113" t="s">
        <v>18</v>
      </c>
    </row>
    <row r="114" spans="1:16" hidden="1">
      <c r="A114">
        <v>4072</v>
      </c>
      <c r="B114" t="s">
        <v>222</v>
      </c>
      <c r="C114" t="str">
        <f>"2044"</f>
        <v>2044</v>
      </c>
      <c r="D114" t="str">
        <f t="shared" si="12"/>
        <v>1</v>
      </c>
      <c r="E114" t="s">
        <v>223</v>
      </c>
      <c r="F114">
        <v>6</v>
      </c>
      <c r="G114">
        <v>6</v>
      </c>
      <c r="H114" t="s">
        <v>224</v>
      </c>
      <c r="I114" t="s">
        <v>69</v>
      </c>
      <c r="J114" t="s">
        <v>225</v>
      </c>
      <c r="K114" t="s">
        <v>17</v>
      </c>
      <c r="L114" s="1">
        <v>43885</v>
      </c>
      <c r="M114" s="1">
        <v>43987</v>
      </c>
      <c r="N114" s="1">
        <v>43959</v>
      </c>
      <c r="P114" t="s">
        <v>18</v>
      </c>
    </row>
    <row r="115" spans="1:16" hidden="1">
      <c r="A115">
        <v>3776</v>
      </c>
      <c r="B115" t="s">
        <v>57</v>
      </c>
      <c r="C115" t="str">
        <f>"2011"</f>
        <v>2011</v>
      </c>
      <c r="D115" t="str">
        <f t="shared" si="12"/>
        <v>1</v>
      </c>
      <c r="E115" t="s">
        <v>226</v>
      </c>
      <c r="F115">
        <v>6</v>
      </c>
      <c r="G115">
        <v>6</v>
      </c>
      <c r="H115" t="s">
        <v>59</v>
      </c>
      <c r="I115" t="s">
        <v>16</v>
      </c>
      <c r="J115" t="s">
        <v>227</v>
      </c>
      <c r="K115" t="s">
        <v>17</v>
      </c>
      <c r="L115" s="1">
        <v>43885</v>
      </c>
      <c r="M115" s="1">
        <v>43987</v>
      </c>
      <c r="N115" s="1">
        <v>43959</v>
      </c>
      <c r="P115" t="s">
        <v>18</v>
      </c>
    </row>
    <row r="116" spans="1:16" hidden="1">
      <c r="A116">
        <v>2023</v>
      </c>
      <c r="B116" t="s">
        <v>228</v>
      </c>
      <c r="C116" t="str">
        <f>"2103"</f>
        <v>2103</v>
      </c>
      <c r="D116" t="str">
        <f t="shared" si="12"/>
        <v>1</v>
      </c>
      <c r="E116" t="s">
        <v>229</v>
      </c>
      <c r="F116">
        <v>6</v>
      </c>
      <c r="G116">
        <v>6</v>
      </c>
      <c r="H116" t="s">
        <v>174</v>
      </c>
      <c r="I116" t="s">
        <v>69</v>
      </c>
      <c r="J116" t="s">
        <v>230</v>
      </c>
      <c r="K116" t="s">
        <v>17</v>
      </c>
      <c r="L116" s="1">
        <v>43885</v>
      </c>
      <c r="M116" s="1">
        <v>43987</v>
      </c>
      <c r="N116" s="1">
        <v>43959</v>
      </c>
      <c r="P116" t="s">
        <v>18</v>
      </c>
    </row>
    <row r="117" spans="1:16" hidden="1">
      <c r="A117">
        <v>2024</v>
      </c>
      <c r="B117" t="s">
        <v>228</v>
      </c>
      <c r="C117" t="str">
        <f>"2105"</f>
        <v>2105</v>
      </c>
      <c r="D117" t="str">
        <f t="shared" si="12"/>
        <v>1</v>
      </c>
      <c r="E117" t="s">
        <v>231</v>
      </c>
      <c r="F117">
        <v>6</v>
      </c>
      <c r="G117">
        <v>6</v>
      </c>
      <c r="H117" t="s">
        <v>174</v>
      </c>
      <c r="I117" t="s">
        <v>69</v>
      </c>
      <c r="J117" t="s">
        <v>232</v>
      </c>
      <c r="K117" t="s">
        <v>17</v>
      </c>
      <c r="L117" s="1">
        <v>43885</v>
      </c>
      <c r="M117" s="1">
        <v>43987</v>
      </c>
      <c r="N117" s="1">
        <v>43959</v>
      </c>
      <c r="P117" t="s">
        <v>18</v>
      </c>
    </row>
    <row r="118" spans="1:16" hidden="1">
      <c r="A118">
        <v>3833</v>
      </c>
      <c r="B118" t="s">
        <v>51</v>
      </c>
      <c r="C118" t="str">
        <f>"2013"</f>
        <v>2013</v>
      </c>
      <c r="D118" t="str">
        <f t="shared" si="12"/>
        <v>1</v>
      </c>
      <c r="E118" t="s">
        <v>233</v>
      </c>
      <c r="F118">
        <v>6</v>
      </c>
      <c r="G118">
        <v>6</v>
      </c>
      <c r="H118" t="s">
        <v>53</v>
      </c>
      <c r="I118" t="s">
        <v>16</v>
      </c>
      <c r="J118" t="s">
        <v>234</v>
      </c>
      <c r="K118" t="s">
        <v>17</v>
      </c>
      <c r="L118" s="1">
        <v>43885</v>
      </c>
      <c r="M118" s="1">
        <v>43987</v>
      </c>
      <c r="N118" s="1">
        <v>43959</v>
      </c>
      <c r="P118" t="s">
        <v>18</v>
      </c>
    </row>
    <row r="119" spans="1:16" hidden="1">
      <c r="A119">
        <v>2850</v>
      </c>
      <c r="B119" t="s">
        <v>235</v>
      </c>
      <c r="C119" t="str">
        <f>"2009"</f>
        <v>2009</v>
      </c>
      <c r="D119" t="str">
        <f t="shared" si="12"/>
        <v>1</v>
      </c>
      <c r="E119" t="s">
        <v>236</v>
      </c>
      <c r="F119">
        <v>6</v>
      </c>
      <c r="G119">
        <v>6</v>
      </c>
      <c r="H119" t="s">
        <v>237</v>
      </c>
      <c r="I119" t="s">
        <v>69</v>
      </c>
      <c r="J119" t="s">
        <v>238</v>
      </c>
      <c r="K119" t="s">
        <v>17</v>
      </c>
      <c r="L119" s="1">
        <v>43885</v>
      </c>
      <c r="M119" s="1">
        <v>43987</v>
      </c>
      <c r="N119" s="1">
        <v>43959</v>
      </c>
      <c r="P119" t="s">
        <v>18</v>
      </c>
    </row>
    <row r="120" spans="1:16" hidden="1">
      <c r="A120">
        <v>2636</v>
      </c>
      <c r="B120" t="s">
        <v>235</v>
      </c>
      <c r="C120" t="str">
        <f>"2011"</f>
        <v>2011</v>
      </c>
      <c r="D120" t="str">
        <f t="shared" si="12"/>
        <v>1</v>
      </c>
      <c r="E120" t="s">
        <v>239</v>
      </c>
      <c r="F120">
        <v>6</v>
      </c>
      <c r="G120">
        <v>6</v>
      </c>
      <c r="H120" t="s">
        <v>237</v>
      </c>
      <c r="I120" t="s">
        <v>69</v>
      </c>
      <c r="J120" t="s">
        <v>240</v>
      </c>
      <c r="K120" t="s">
        <v>17</v>
      </c>
      <c r="L120" s="1">
        <v>43885</v>
      </c>
      <c r="M120" s="1">
        <v>43987</v>
      </c>
      <c r="N120" s="1">
        <v>43959</v>
      </c>
      <c r="P120" t="s">
        <v>18</v>
      </c>
    </row>
    <row r="121" spans="1:16" hidden="1">
      <c r="A121">
        <v>2290</v>
      </c>
      <c r="B121" t="s">
        <v>235</v>
      </c>
      <c r="C121" t="str">
        <f>"3001"</f>
        <v>3001</v>
      </c>
      <c r="D121" t="str">
        <f t="shared" si="12"/>
        <v>1</v>
      </c>
      <c r="E121" t="s">
        <v>241</v>
      </c>
      <c r="F121">
        <v>6</v>
      </c>
      <c r="G121">
        <v>6</v>
      </c>
      <c r="H121" t="s">
        <v>237</v>
      </c>
      <c r="I121" t="s">
        <v>69</v>
      </c>
      <c r="J121" t="s">
        <v>242</v>
      </c>
      <c r="K121" t="s">
        <v>17</v>
      </c>
      <c r="L121" s="1">
        <v>43885</v>
      </c>
      <c r="M121" s="1">
        <v>43987</v>
      </c>
      <c r="N121" s="1">
        <v>43959</v>
      </c>
      <c r="P121" t="s">
        <v>18</v>
      </c>
    </row>
    <row r="122" spans="1:16" hidden="1">
      <c r="A122">
        <v>4120</v>
      </c>
      <c r="B122" t="s">
        <v>243</v>
      </c>
      <c r="C122" t="str">
        <f>"2026"</f>
        <v>2026</v>
      </c>
      <c r="D122" t="str">
        <f t="shared" si="12"/>
        <v>1</v>
      </c>
      <c r="E122" t="s">
        <v>244</v>
      </c>
      <c r="F122">
        <v>6</v>
      </c>
      <c r="G122">
        <v>6</v>
      </c>
      <c r="H122" t="s">
        <v>245</v>
      </c>
      <c r="I122" t="s">
        <v>69</v>
      </c>
      <c r="J122" t="s">
        <v>246</v>
      </c>
      <c r="K122" t="s">
        <v>17</v>
      </c>
      <c r="L122" s="1">
        <v>43885</v>
      </c>
      <c r="M122" s="1">
        <v>43987</v>
      </c>
      <c r="N122" s="1">
        <v>43959</v>
      </c>
      <c r="P122" t="s">
        <v>18</v>
      </c>
    </row>
    <row r="123" spans="1:16" hidden="1">
      <c r="A123">
        <v>4120</v>
      </c>
      <c r="B123" t="s">
        <v>243</v>
      </c>
      <c r="C123" t="str">
        <f>"2026"</f>
        <v>2026</v>
      </c>
      <c r="D123" t="str">
        <f t="shared" si="12"/>
        <v>1</v>
      </c>
      <c r="E123" t="s">
        <v>244</v>
      </c>
      <c r="F123">
        <v>6</v>
      </c>
      <c r="G123">
        <v>6</v>
      </c>
      <c r="H123" t="s">
        <v>245</v>
      </c>
      <c r="I123" t="s">
        <v>69</v>
      </c>
      <c r="J123" t="s">
        <v>246</v>
      </c>
      <c r="K123" t="s">
        <v>17</v>
      </c>
      <c r="L123" s="1">
        <v>43885</v>
      </c>
      <c r="M123" s="1">
        <v>43987</v>
      </c>
      <c r="N123" s="1">
        <v>43959</v>
      </c>
      <c r="P123" t="s">
        <v>18</v>
      </c>
    </row>
    <row r="124" spans="1:16" hidden="1">
      <c r="A124">
        <v>4004</v>
      </c>
      <c r="B124" t="s">
        <v>243</v>
      </c>
      <c r="C124" t="str">
        <f>"2038"</f>
        <v>2038</v>
      </c>
      <c r="D124" t="str">
        <f t="shared" si="12"/>
        <v>1</v>
      </c>
      <c r="E124" t="s">
        <v>247</v>
      </c>
      <c r="F124">
        <v>6</v>
      </c>
      <c r="G124">
        <v>6</v>
      </c>
      <c r="H124" t="s">
        <v>245</v>
      </c>
      <c r="I124" t="s">
        <v>69</v>
      </c>
      <c r="J124" t="s">
        <v>248</v>
      </c>
      <c r="K124" t="s">
        <v>17</v>
      </c>
      <c r="L124" s="1">
        <v>43885</v>
      </c>
      <c r="M124" s="1">
        <v>43987</v>
      </c>
      <c r="N124" s="1">
        <v>43959</v>
      </c>
      <c r="P124" t="s">
        <v>18</v>
      </c>
    </row>
    <row r="125" spans="1:16" hidden="1">
      <c r="A125">
        <v>4005</v>
      </c>
      <c r="B125" t="s">
        <v>243</v>
      </c>
      <c r="C125" t="str">
        <f>"2040"</f>
        <v>2040</v>
      </c>
      <c r="D125" t="str">
        <f t="shared" si="12"/>
        <v>1</v>
      </c>
      <c r="E125" t="s">
        <v>249</v>
      </c>
      <c r="F125">
        <v>6</v>
      </c>
      <c r="G125">
        <v>6</v>
      </c>
      <c r="H125" t="s">
        <v>245</v>
      </c>
      <c r="I125" t="s">
        <v>69</v>
      </c>
      <c r="J125" t="s">
        <v>250</v>
      </c>
      <c r="K125" t="s">
        <v>17</v>
      </c>
      <c r="L125" s="1">
        <v>43885</v>
      </c>
      <c r="M125" s="1">
        <v>43987</v>
      </c>
      <c r="N125" s="1">
        <v>43959</v>
      </c>
      <c r="P125" t="s">
        <v>18</v>
      </c>
    </row>
    <row r="126" spans="1:16" hidden="1">
      <c r="A126">
        <v>4073</v>
      </c>
      <c r="B126" t="s">
        <v>222</v>
      </c>
      <c r="C126" t="str">
        <f>"2052"</f>
        <v>2052</v>
      </c>
      <c r="D126" t="str">
        <f t="shared" si="12"/>
        <v>1</v>
      </c>
      <c r="E126" t="s">
        <v>251</v>
      </c>
      <c r="F126">
        <v>6</v>
      </c>
      <c r="G126">
        <v>6</v>
      </c>
      <c r="H126" t="s">
        <v>224</v>
      </c>
      <c r="I126" t="s">
        <v>69</v>
      </c>
      <c r="J126" t="s">
        <v>252</v>
      </c>
      <c r="K126" t="s">
        <v>17</v>
      </c>
      <c r="L126" s="1">
        <v>43885</v>
      </c>
      <c r="M126" s="1">
        <v>43987</v>
      </c>
      <c r="N126" s="1">
        <v>43959</v>
      </c>
      <c r="P126" t="s">
        <v>18</v>
      </c>
    </row>
    <row r="127" spans="1:16" hidden="1">
      <c r="A127">
        <v>3714</v>
      </c>
      <c r="B127" t="s">
        <v>39</v>
      </c>
      <c r="C127" t="str">
        <f>"4005"</f>
        <v>4005</v>
      </c>
      <c r="D127" t="str">
        <f>"2"</f>
        <v>2</v>
      </c>
      <c r="E127" t="s">
        <v>253</v>
      </c>
      <c r="F127">
        <v>6</v>
      </c>
      <c r="G127">
        <v>6</v>
      </c>
      <c r="H127" t="s">
        <v>41</v>
      </c>
      <c r="I127" t="s">
        <v>16</v>
      </c>
      <c r="K127" t="s">
        <v>17</v>
      </c>
      <c r="L127" s="1">
        <v>43885</v>
      </c>
      <c r="M127" s="1">
        <v>43987</v>
      </c>
      <c r="N127" s="1">
        <v>43959</v>
      </c>
      <c r="P127" t="s">
        <v>18</v>
      </c>
    </row>
    <row r="128" spans="1:16" hidden="1">
      <c r="A128">
        <v>2330</v>
      </c>
      <c r="B128" t="s">
        <v>254</v>
      </c>
      <c r="C128" t="str">
        <f>"2024"</f>
        <v>2024</v>
      </c>
      <c r="D128" t="str">
        <f>"1"</f>
        <v>1</v>
      </c>
      <c r="E128" t="s">
        <v>255</v>
      </c>
      <c r="F128">
        <v>6</v>
      </c>
      <c r="G128">
        <v>6</v>
      </c>
      <c r="H128" t="s">
        <v>256</v>
      </c>
      <c r="I128" t="s">
        <v>161</v>
      </c>
      <c r="J128" t="s">
        <v>257</v>
      </c>
      <c r="K128" t="s">
        <v>17</v>
      </c>
      <c r="L128" s="1">
        <v>43885</v>
      </c>
      <c r="M128" s="1">
        <v>43987</v>
      </c>
      <c r="N128" s="1">
        <v>43959</v>
      </c>
      <c r="P128" t="s">
        <v>18</v>
      </c>
    </row>
    <row r="129" spans="1:16" hidden="1">
      <c r="A129">
        <v>4902</v>
      </c>
      <c r="B129" t="s">
        <v>254</v>
      </c>
      <c r="C129" t="str">
        <f>"2024"</f>
        <v>2024</v>
      </c>
      <c r="D129" t="str">
        <f>"2"</f>
        <v>2</v>
      </c>
      <c r="E129" t="s">
        <v>255</v>
      </c>
      <c r="F129">
        <v>6</v>
      </c>
      <c r="G129">
        <v>6</v>
      </c>
      <c r="H129" t="s">
        <v>256</v>
      </c>
      <c r="I129" t="s">
        <v>161</v>
      </c>
      <c r="J129" t="s">
        <v>257</v>
      </c>
      <c r="K129" t="s">
        <v>17</v>
      </c>
      <c r="L129" s="1">
        <v>43885</v>
      </c>
      <c r="M129" s="1">
        <v>43987</v>
      </c>
      <c r="N129" s="1">
        <v>43959</v>
      </c>
      <c r="P129" t="s">
        <v>38</v>
      </c>
    </row>
    <row r="130" spans="1:16" hidden="1">
      <c r="A130">
        <v>2331</v>
      </c>
      <c r="B130" t="s">
        <v>254</v>
      </c>
      <c r="C130" t="str">
        <f>"3024"</f>
        <v>3024</v>
      </c>
      <c r="D130" t="str">
        <f>"1"</f>
        <v>1</v>
      </c>
      <c r="E130" t="s">
        <v>258</v>
      </c>
      <c r="F130">
        <v>6</v>
      </c>
      <c r="G130">
        <v>6</v>
      </c>
      <c r="H130" t="s">
        <v>256</v>
      </c>
      <c r="I130" t="s">
        <v>161</v>
      </c>
      <c r="J130" t="s">
        <v>259</v>
      </c>
      <c r="K130" t="s">
        <v>17</v>
      </c>
      <c r="L130" s="1">
        <v>43885</v>
      </c>
      <c r="M130" s="1">
        <v>43987</v>
      </c>
      <c r="N130" s="1">
        <v>43959</v>
      </c>
      <c r="P130" t="s">
        <v>18</v>
      </c>
    </row>
    <row r="131" spans="1:16" hidden="1">
      <c r="A131">
        <v>4904</v>
      </c>
      <c r="B131" t="s">
        <v>254</v>
      </c>
      <c r="C131" t="str">
        <f>"3024"</f>
        <v>3024</v>
      </c>
      <c r="D131" t="str">
        <f>"2"</f>
        <v>2</v>
      </c>
      <c r="E131" t="s">
        <v>258</v>
      </c>
      <c r="F131">
        <v>6</v>
      </c>
      <c r="G131">
        <v>6</v>
      </c>
      <c r="H131" t="s">
        <v>256</v>
      </c>
      <c r="I131" t="s">
        <v>161</v>
      </c>
      <c r="J131" t="s">
        <v>259</v>
      </c>
      <c r="K131" t="s">
        <v>17</v>
      </c>
      <c r="L131" s="1">
        <v>43885</v>
      </c>
      <c r="M131" s="1">
        <v>43987</v>
      </c>
      <c r="N131" s="1">
        <v>43959</v>
      </c>
      <c r="P131" t="s">
        <v>38</v>
      </c>
    </row>
    <row r="132" spans="1:16" hidden="1">
      <c r="A132">
        <v>3832</v>
      </c>
      <c r="B132" t="s">
        <v>51</v>
      </c>
      <c r="C132" t="str">
        <f>"1101"</f>
        <v>1101</v>
      </c>
      <c r="D132" t="str">
        <f>"1"</f>
        <v>1</v>
      </c>
      <c r="E132" t="s">
        <v>260</v>
      </c>
      <c r="F132">
        <v>6</v>
      </c>
      <c r="G132">
        <v>6</v>
      </c>
      <c r="H132" t="s">
        <v>53</v>
      </c>
      <c r="I132" t="s">
        <v>16</v>
      </c>
      <c r="J132" t="s">
        <v>261</v>
      </c>
      <c r="K132" t="s">
        <v>17</v>
      </c>
      <c r="L132" s="1">
        <v>43885</v>
      </c>
      <c r="M132" s="1">
        <v>43987</v>
      </c>
      <c r="N132" s="1">
        <v>43959</v>
      </c>
      <c r="P132" t="s">
        <v>18</v>
      </c>
    </row>
    <row r="133" spans="1:16" hidden="1">
      <c r="A133">
        <v>2752</v>
      </c>
      <c r="B133" t="s">
        <v>235</v>
      </c>
      <c r="C133" t="str">
        <f>"2070"</f>
        <v>2070</v>
      </c>
      <c r="D133" t="str">
        <f>"1"</f>
        <v>1</v>
      </c>
      <c r="E133" t="s">
        <v>262</v>
      </c>
      <c r="F133">
        <v>6</v>
      </c>
      <c r="G133">
        <v>6</v>
      </c>
      <c r="H133" t="s">
        <v>263</v>
      </c>
      <c r="I133" t="s">
        <v>69</v>
      </c>
      <c r="K133" t="s">
        <v>17</v>
      </c>
      <c r="L133" s="1">
        <v>43885</v>
      </c>
      <c r="M133" s="1">
        <v>43987</v>
      </c>
      <c r="N133" s="1">
        <v>43959</v>
      </c>
      <c r="P133" t="s">
        <v>18</v>
      </c>
    </row>
    <row r="134" spans="1:16" hidden="1">
      <c r="A134">
        <v>2397</v>
      </c>
      <c r="B134" t="s">
        <v>186</v>
      </c>
      <c r="C134" t="str">
        <f>"2032"</f>
        <v>2032</v>
      </c>
      <c r="D134" t="str">
        <f>"1"</f>
        <v>1</v>
      </c>
      <c r="E134" t="s">
        <v>264</v>
      </c>
      <c r="F134">
        <v>6</v>
      </c>
      <c r="G134">
        <v>6</v>
      </c>
      <c r="H134" t="s">
        <v>188</v>
      </c>
      <c r="I134" t="s">
        <v>161</v>
      </c>
      <c r="J134" t="s">
        <v>265</v>
      </c>
      <c r="K134" t="s">
        <v>17</v>
      </c>
      <c r="L134" s="1">
        <v>43885</v>
      </c>
      <c r="M134" s="1">
        <v>43987</v>
      </c>
      <c r="N134" s="1">
        <v>43959</v>
      </c>
      <c r="P134" t="s">
        <v>18</v>
      </c>
    </row>
    <row r="135" spans="1:16" hidden="1">
      <c r="A135">
        <v>4860</v>
      </c>
      <c r="B135" t="s">
        <v>186</v>
      </c>
      <c r="C135" t="str">
        <f>"2032"</f>
        <v>2032</v>
      </c>
      <c r="D135" t="str">
        <f>"2"</f>
        <v>2</v>
      </c>
      <c r="E135" t="s">
        <v>264</v>
      </c>
      <c r="F135">
        <v>6</v>
      </c>
      <c r="G135">
        <v>6</v>
      </c>
      <c r="H135" t="s">
        <v>188</v>
      </c>
      <c r="I135" t="s">
        <v>161</v>
      </c>
      <c r="J135" t="s">
        <v>265</v>
      </c>
      <c r="K135" t="s">
        <v>17</v>
      </c>
      <c r="L135" s="1">
        <v>43885</v>
      </c>
      <c r="M135" s="1">
        <v>43987</v>
      </c>
      <c r="N135" s="1">
        <v>43959</v>
      </c>
      <c r="P135" t="s">
        <v>38</v>
      </c>
    </row>
    <row r="136" spans="1:16" hidden="1">
      <c r="A136">
        <v>2749</v>
      </c>
      <c r="B136" t="s">
        <v>186</v>
      </c>
      <c r="C136" t="str">
        <f>"3032"</f>
        <v>3032</v>
      </c>
      <c r="D136" t="str">
        <f>"1"</f>
        <v>1</v>
      </c>
      <c r="E136" t="s">
        <v>266</v>
      </c>
      <c r="F136">
        <v>6</v>
      </c>
      <c r="G136">
        <v>6</v>
      </c>
      <c r="H136" t="s">
        <v>188</v>
      </c>
      <c r="I136" t="s">
        <v>161</v>
      </c>
      <c r="J136" t="s">
        <v>267</v>
      </c>
      <c r="K136" t="s">
        <v>17</v>
      </c>
      <c r="L136" s="1">
        <v>43885</v>
      </c>
      <c r="M136" s="1">
        <v>43987</v>
      </c>
      <c r="N136" s="1">
        <v>43959</v>
      </c>
      <c r="P136" t="s">
        <v>18</v>
      </c>
    </row>
    <row r="137" spans="1:16" hidden="1">
      <c r="A137">
        <v>4863</v>
      </c>
      <c r="B137" t="s">
        <v>186</v>
      </c>
      <c r="C137" t="str">
        <f>"3032"</f>
        <v>3032</v>
      </c>
      <c r="D137" t="str">
        <f>"2"</f>
        <v>2</v>
      </c>
      <c r="E137" t="s">
        <v>266</v>
      </c>
      <c r="F137">
        <v>6</v>
      </c>
      <c r="G137">
        <v>6</v>
      </c>
      <c r="H137" t="s">
        <v>188</v>
      </c>
      <c r="I137" t="s">
        <v>161</v>
      </c>
      <c r="J137" t="s">
        <v>267</v>
      </c>
      <c r="K137" t="s">
        <v>17</v>
      </c>
      <c r="L137" s="1">
        <v>43885</v>
      </c>
      <c r="M137" s="1">
        <v>43987</v>
      </c>
      <c r="N137" s="1">
        <v>43959</v>
      </c>
      <c r="P137" t="s">
        <v>38</v>
      </c>
    </row>
    <row r="138" spans="1:16" hidden="1">
      <c r="A138">
        <v>4063</v>
      </c>
      <c r="B138" t="s">
        <v>268</v>
      </c>
      <c r="C138" t="str">
        <f>"2055"</f>
        <v>2055</v>
      </c>
      <c r="D138" t="str">
        <f>"1"</f>
        <v>1</v>
      </c>
      <c r="E138" t="s">
        <v>269</v>
      </c>
      <c r="F138">
        <v>6</v>
      </c>
      <c r="G138">
        <v>6</v>
      </c>
      <c r="H138" t="s">
        <v>174</v>
      </c>
      <c r="I138" t="s">
        <v>69</v>
      </c>
      <c r="J138" t="s">
        <v>270</v>
      </c>
      <c r="K138" t="s">
        <v>17</v>
      </c>
      <c r="L138" s="1">
        <v>43885</v>
      </c>
      <c r="M138" s="1">
        <v>43987</v>
      </c>
      <c r="N138" s="1">
        <v>43959</v>
      </c>
      <c r="P138" t="s">
        <v>18</v>
      </c>
    </row>
    <row r="139" spans="1:16" hidden="1">
      <c r="A139">
        <v>2026</v>
      </c>
      <c r="B139" t="s">
        <v>168</v>
      </c>
      <c r="C139" t="str">
        <f>"2110"</f>
        <v>2110</v>
      </c>
      <c r="D139" t="str">
        <f>"1"</f>
        <v>1</v>
      </c>
      <c r="E139" t="s">
        <v>271</v>
      </c>
      <c r="F139">
        <v>6</v>
      </c>
      <c r="G139">
        <v>6</v>
      </c>
      <c r="H139" t="s">
        <v>170</v>
      </c>
      <c r="I139" t="s">
        <v>69</v>
      </c>
      <c r="J139" t="s">
        <v>272</v>
      </c>
      <c r="K139" t="s">
        <v>17</v>
      </c>
      <c r="L139" s="1">
        <v>43885</v>
      </c>
      <c r="M139" s="1">
        <v>43987</v>
      </c>
      <c r="N139" s="1">
        <v>43959</v>
      </c>
      <c r="P139" t="s">
        <v>18</v>
      </c>
    </row>
    <row r="140" spans="1:16" hidden="1">
      <c r="A140">
        <v>2724</v>
      </c>
      <c r="B140" t="s">
        <v>172</v>
      </c>
      <c r="C140" t="str">
        <f>"3025"</f>
        <v>3025</v>
      </c>
      <c r="D140" t="str">
        <f>"3"</f>
        <v>3</v>
      </c>
      <c r="E140" t="s">
        <v>273</v>
      </c>
      <c r="F140">
        <v>6</v>
      </c>
      <c r="G140">
        <v>6</v>
      </c>
      <c r="H140" t="s">
        <v>174</v>
      </c>
      <c r="I140" t="s">
        <v>69</v>
      </c>
      <c r="J140" t="s">
        <v>274</v>
      </c>
      <c r="K140" t="s">
        <v>17</v>
      </c>
      <c r="L140" s="1">
        <v>43885</v>
      </c>
      <c r="M140" s="1">
        <v>43987</v>
      </c>
      <c r="N140" s="1">
        <v>43959</v>
      </c>
      <c r="P140" t="s">
        <v>18</v>
      </c>
    </row>
    <row r="141" spans="1:16" hidden="1">
      <c r="A141">
        <v>2739</v>
      </c>
      <c r="B141" t="s">
        <v>172</v>
      </c>
      <c r="C141" t="str">
        <f>"3025"</f>
        <v>3025</v>
      </c>
      <c r="D141" t="str">
        <f>"4"</f>
        <v>4</v>
      </c>
      <c r="E141" t="s">
        <v>273</v>
      </c>
      <c r="F141">
        <v>6</v>
      </c>
      <c r="G141">
        <v>6</v>
      </c>
      <c r="H141" t="s">
        <v>174</v>
      </c>
      <c r="I141" t="s">
        <v>69</v>
      </c>
      <c r="J141" t="s">
        <v>274</v>
      </c>
      <c r="K141" t="s">
        <v>17</v>
      </c>
      <c r="L141" s="1">
        <v>43885</v>
      </c>
      <c r="M141" s="1">
        <v>43987</v>
      </c>
      <c r="N141" s="1">
        <v>43959</v>
      </c>
      <c r="P141" t="s">
        <v>18</v>
      </c>
    </row>
    <row r="142" spans="1:16">
      <c r="A142">
        <v>2184</v>
      </c>
      <c r="B142" t="s">
        <v>119</v>
      </c>
      <c r="C142" t="str">
        <f>"2100"</f>
        <v>2100</v>
      </c>
      <c r="D142" t="str">
        <f t="shared" ref="D142:D149" si="13">"1"</f>
        <v>1</v>
      </c>
      <c r="E142" t="s">
        <v>417</v>
      </c>
      <c r="F142">
        <v>6</v>
      </c>
      <c r="G142">
        <v>6</v>
      </c>
      <c r="H142" t="s">
        <v>121</v>
      </c>
      <c r="I142" t="s">
        <v>27</v>
      </c>
      <c r="J142" t="s">
        <v>418</v>
      </c>
      <c r="K142" t="s">
        <v>17</v>
      </c>
      <c r="L142" s="1">
        <v>43885</v>
      </c>
      <c r="M142" s="1">
        <v>43987</v>
      </c>
      <c r="N142" s="1">
        <v>43959</v>
      </c>
      <c r="P142" t="s">
        <v>18</v>
      </c>
    </row>
    <row r="143" spans="1:16">
      <c r="A143">
        <v>2185</v>
      </c>
      <c r="B143" t="s">
        <v>119</v>
      </c>
      <c r="C143" t="str">
        <f>"2300"</f>
        <v>2300</v>
      </c>
      <c r="D143" t="str">
        <f t="shared" si="13"/>
        <v>1</v>
      </c>
      <c r="E143" t="s">
        <v>348</v>
      </c>
      <c r="F143">
        <v>6</v>
      </c>
      <c r="G143">
        <v>6</v>
      </c>
      <c r="H143" t="s">
        <v>121</v>
      </c>
      <c r="I143" t="s">
        <v>27</v>
      </c>
      <c r="J143" t="s">
        <v>349</v>
      </c>
      <c r="K143" t="s">
        <v>17</v>
      </c>
      <c r="L143" s="1">
        <v>43885</v>
      </c>
      <c r="M143" s="1">
        <v>43987</v>
      </c>
      <c r="N143" s="1">
        <v>43959</v>
      </c>
      <c r="P143" t="s">
        <v>18</v>
      </c>
    </row>
    <row r="144" spans="1:16">
      <c r="A144">
        <v>2186</v>
      </c>
      <c r="B144" t="s">
        <v>119</v>
      </c>
      <c r="C144" t="str">
        <f>"3710"</f>
        <v>3710</v>
      </c>
      <c r="D144" t="str">
        <f t="shared" si="13"/>
        <v>1</v>
      </c>
      <c r="E144" t="s">
        <v>423</v>
      </c>
      <c r="F144">
        <v>6</v>
      </c>
      <c r="G144">
        <v>6</v>
      </c>
      <c r="H144" t="s">
        <v>121</v>
      </c>
      <c r="I144" t="s">
        <v>27</v>
      </c>
      <c r="K144" t="s">
        <v>17</v>
      </c>
      <c r="L144" s="1">
        <v>43885</v>
      </c>
      <c r="M144" s="1">
        <v>43987</v>
      </c>
      <c r="N144" s="1">
        <v>43959</v>
      </c>
      <c r="P144" t="s">
        <v>18</v>
      </c>
    </row>
    <row r="145" spans="1:16">
      <c r="A145">
        <v>2186</v>
      </c>
      <c r="B145" t="s">
        <v>119</v>
      </c>
      <c r="C145" t="str">
        <f>"3710"</f>
        <v>3710</v>
      </c>
      <c r="D145" t="str">
        <f t="shared" si="13"/>
        <v>1</v>
      </c>
      <c r="E145" t="s">
        <v>423</v>
      </c>
      <c r="F145">
        <v>6</v>
      </c>
      <c r="G145">
        <v>6</v>
      </c>
      <c r="H145" t="s">
        <v>121</v>
      </c>
      <c r="I145" t="s">
        <v>27</v>
      </c>
      <c r="K145" t="s">
        <v>17</v>
      </c>
      <c r="L145" s="1">
        <v>43885</v>
      </c>
      <c r="M145" s="1">
        <v>43987</v>
      </c>
      <c r="N145" s="1">
        <v>43959</v>
      </c>
      <c r="P145" t="s">
        <v>18</v>
      </c>
    </row>
    <row r="146" spans="1:16" hidden="1">
      <c r="A146">
        <v>3834</v>
      </c>
      <c r="B146" t="s">
        <v>51</v>
      </c>
      <c r="C146" t="str">
        <f>"2020"</f>
        <v>2020</v>
      </c>
      <c r="D146" t="str">
        <f t="shared" si="13"/>
        <v>1</v>
      </c>
      <c r="E146" t="s">
        <v>283</v>
      </c>
      <c r="F146">
        <v>6</v>
      </c>
      <c r="G146">
        <v>6</v>
      </c>
      <c r="H146" t="s">
        <v>53</v>
      </c>
      <c r="I146" t="s">
        <v>16</v>
      </c>
      <c r="J146" t="s">
        <v>234</v>
      </c>
      <c r="K146" t="s">
        <v>17</v>
      </c>
      <c r="L146" s="1">
        <v>43885</v>
      </c>
      <c r="M146" s="1">
        <v>43987</v>
      </c>
      <c r="N146" s="1">
        <v>43959</v>
      </c>
      <c r="P146" t="s">
        <v>18</v>
      </c>
    </row>
    <row r="147" spans="1:16" hidden="1">
      <c r="A147">
        <v>2136</v>
      </c>
      <c r="B147" t="s">
        <v>106</v>
      </c>
      <c r="C147" t="str">
        <f>"1025"</f>
        <v>1025</v>
      </c>
      <c r="D147" t="str">
        <f t="shared" si="13"/>
        <v>1</v>
      </c>
      <c r="E147" t="s">
        <v>284</v>
      </c>
      <c r="F147">
        <v>6</v>
      </c>
      <c r="G147">
        <v>6</v>
      </c>
      <c r="H147" t="s">
        <v>98</v>
      </c>
      <c r="I147" t="s">
        <v>99</v>
      </c>
      <c r="K147" t="s">
        <v>17</v>
      </c>
      <c r="L147" s="1">
        <v>43885</v>
      </c>
      <c r="M147" s="1">
        <v>43987</v>
      </c>
      <c r="N147" s="1">
        <v>43959</v>
      </c>
      <c r="P147" t="s">
        <v>18</v>
      </c>
    </row>
    <row r="148" spans="1:16" hidden="1">
      <c r="A148">
        <v>4380</v>
      </c>
      <c r="B148" t="s">
        <v>106</v>
      </c>
      <c r="C148" t="str">
        <f>"2009"</f>
        <v>2009</v>
      </c>
      <c r="D148" t="str">
        <f t="shared" si="13"/>
        <v>1</v>
      </c>
      <c r="E148" t="s">
        <v>285</v>
      </c>
      <c r="F148">
        <v>6</v>
      </c>
      <c r="G148">
        <v>6</v>
      </c>
      <c r="H148" t="s">
        <v>98</v>
      </c>
      <c r="I148" t="s">
        <v>99</v>
      </c>
      <c r="J148" t="s">
        <v>286</v>
      </c>
      <c r="K148" t="s">
        <v>17</v>
      </c>
      <c r="L148" s="1">
        <v>43885</v>
      </c>
      <c r="M148" s="1">
        <v>43987</v>
      </c>
      <c r="N148" s="1">
        <v>43959</v>
      </c>
      <c r="P148" t="s">
        <v>18</v>
      </c>
    </row>
    <row r="149" spans="1:16" hidden="1">
      <c r="A149">
        <v>2782</v>
      </c>
      <c r="B149" t="s">
        <v>287</v>
      </c>
      <c r="C149" t="str">
        <f>"1006"</f>
        <v>1006</v>
      </c>
      <c r="D149" t="str">
        <f t="shared" si="13"/>
        <v>1</v>
      </c>
      <c r="E149" t="s">
        <v>288</v>
      </c>
      <c r="F149">
        <v>6</v>
      </c>
      <c r="G149">
        <v>6</v>
      </c>
      <c r="H149" t="s">
        <v>160</v>
      </c>
      <c r="I149" t="s">
        <v>161</v>
      </c>
      <c r="J149" t="s">
        <v>289</v>
      </c>
      <c r="K149" t="s">
        <v>17</v>
      </c>
      <c r="L149" s="1">
        <v>43885</v>
      </c>
      <c r="M149" s="1">
        <v>43987</v>
      </c>
      <c r="N149" s="1">
        <v>43959</v>
      </c>
      <c r="P149" t="s">
        <v>18</v>
      </c>
    </row>
    <row r="150" spans="1:16" hidden="1">
      <c r="A150">
        <v>4945</v>
      </c>
      <c r="B150" t="s">
        <v>287</v>
      </c>
      <c r="C150" t="str">
        <f>"1006"</f>
        <v>1006</v>
      </c>
      <c r="D150" t="str">
        <f>"2"</f>
        <v>2</v>
      </c>
      <c r="E150" t="s">
        <v>288</v>
      </c>
      <c r="F150">
        <v>6</v>
      </c>
      <c r="G150">
        <v>6</v>
      </c>
      <c r="H150" t="s">
        <v>160</v>
      </c>
      <c r="I150" t="s">
        <v>161</v>
      </c>
      <c r="J150" t="s">
        <v>289</v>
      </c>
      <c r="K150" t="s">
        <v>17</v>
      </c>
      <c r="L150" s="1">
        <v>43885</v>
      </c>
      <c r="M150" s="1">
        <v>43987</v>
      </c>
      <c r="N150" s="1">
        <v>43959</v>
      </c>
      <c r="P150" t="s">
        <v>38</v>
      </c>
    </row>
    <row r="151" spans="1:16" hidden="1">
      <c r="A151">
        <v>2306</v>
      </c>
      <c r="B151" t="s">
        <v>158</v>
      </c>
      <c r="C151" t="str">
        <f>"2101"</f>
        <v>2101</v>
      </c>
      <c r="D151" t="str">
        <f t="shared" ref="D151:D157" si="14">"1"</f>
        <v>1</v>
      </c>
      <c r="E151" t="s">
        <v>290</v>
      </c>
      <c r="F151">
        <v>6</v>
      </c>
      <c r="G151">
        <v>6</v>
      </c>
      <c r="H151" t="s">
        <v>160</v>
      </c>
      <c r="I151" t="s">
        <v>161</v>
      </c>
      <c r="J151" t="s">
        <v>291</v>
      </c>
      <c r="K151" t="s">
        <v>17</v>
      </c>
      <c r="L151" s="1">
        <v>43885</v>
      </c>
      <c r="M151" s="1">
        <v>43987</v>
      </c>
      <c r="N151" s="1">
        <v>43959</v>
      </c>
      <c r="P151" t="s">
        <v>18</v>
      </c>
    </row>
    <row r="152" spans="1:16" hidden="1">
      <c r="A152">
        <v>3013</v>
      </c>
      <c r="B152" t="s">
        <v>158</v>
      </c>
      <c r="C152" t="str">
        <f>"2102"</f>
        <v>2102</v>
      </c>
      <c r="D152" t="str">
        <f t="shared" si="14"/>
        <v>1</v>
      </c>
      <c r="E152" t="s">
        <v>292</v>
      </c>
      <c r="F152">
        <v>6</v>
      </c>
      <c r="G152">
        <v>6</v>
      </c>
      <c r="H152" t="s">
        <v>160</v>
      </c>
      <c r="I152" t="s">
        <v>161</v>
      </c>
      <c r="J152" t="s">
        <v>293</v>
      </c>
      <c r="K152" t="s">
        <v>17</v>
      </c>
      <c r="L152" s="1">
        <v>43885</v>
      </c>
      <c r="M152" s="1">
        <v>43987</v>
      </c>
      <c r="N152" s="1">
        <v>43959</v>
      </c>
      <c r="P152" t="s">
        <v>18</v>
      </c>
    </row>
    <row r="153" spans="1:16" hidden="1">
      <c r="A153">
        <v>2308</v>
      </c>
      <c r="B153" t="s">
        <v>158</v>
      </c>
      <c r="C153" t="str">
        <f>"3101"</f>
        <v>3101</v>
      </c>
      <c r="D153" t="str">
        <f t="shared" si="14"/>
        <v>1</v>
      </c>
      <c r="E153" t="s">
        <v>294</v>
      </c>
      <c r="F153">
        <v>6</v>
      </c>
      <c r="G153">
        <v>6</v>
      </c>
      <c r="H153" t="s">
        <v>160</v>
      </c>
      <c r="I153" t="s">
        <v>161</v>
      </c>
      <c r="K153" t="s">
        <v>17</v>
      </c>
      <c r="L153" s="1">
        <v>43885</v>
      </c>
      <c r="M153" s="1">
        <v>43987</v>
      </c>
      <c r="N153" s="1">
        <v>43959</v>
      </c>
      <c r="P153" t="s">
        <v>18</v>
      </c>
    </row>
    <row r="154" spans="1:16" hidden="1">
      <c r="A154">
        <v>2341</v>
      </c>
      <c r="B154" t="s">
        <v>165</v>
      </c>
      <c r="C154" t="str">
        <f>"2007"</f>
        <v>2007</v>
      </c>
      <c r="D154" t="str">
        <f t="shared" si="14"/>
        <v>1</v>
      </c>
      <c r="E154" t="s">
        <v>295</v>
      </c>
      <c r="F154">
        <v>6</v>
      </c>
      <c r="G154">
        <v>6</v>
      </c>
      <c r="H154" t="s">
        <v>160</v>
      </c>
      <c r="I154" t="s">
        <v>161</v>
      </c>
      <c r="J154" t="s">
        <v>296</v>
      </c>
      <c r="K154" t="s">
        <v>17</v>
      </c>
      <c r="L154" s="1">
        <v>43885</v>
      </c>
      <c r="M154" s="1">
        <v>43987</v>
      </c>
      <c r="N154" s="1">
        <v>43959</v>
      </c>
      <c r="P154" t="s">
        <v>18</v>
      </c>
    </row>
    <row r="155" spans="1:16" hidden="1">
      <c r="A155">
        <v>2417</v>
      </c>
      <c r="B155" t="s">
        <v>24</v>
      </c>
      <c r="C155" t="str">
        <f>"4513"</f>
        <v>4513</v>
      </c>
      <c r="D155" t="str">
        <f t="shared" si="14"/>
        <v>1</v>
      </c>
      <c r="E155" t="s">
        <v>297</v>
      </c>
      <c r="F155">
        <v>6</v>
      </c>
      <c r="G155">
        <v>6</v>
      </c>
      <c r="H155" t="s">
        <v>53</v>
      </c>
      <c r="I155" t="s">
        <v>16</v>
      </c>
      <c r="J155" t="s">
        <v>298</v>
      </c>
      <c r="K155" t="s">
        <v>17</v>
      </c>
      <c r="L155" s="1">
        <v>43885</v>
      </c>
      <c r="M155" s="1">
        <v>43987</v>
      </c>
      <c r="N155" s="1">
        <v>43959</v>
      </c>
      <c r="P155" t="s">
        <v>18</v>
      </c>
    </row>
    <row r="156" spans="1:16" hidden="1">
      <c r="A156">
        <v>2191</v>
      </c>
      <c r="B156" t="s">
        <v>24</v>
      </c>
      <c r="C156" t="str">
        <f>"4520"</f>
        <v>4520</v>
      </c>
      <c r="D156" t="str">
        <f t="shared" si="14"/>
        <v>1</v>
      </c>
      <c r="E156" t="s">
        <v>25</v>
      </c>
      <c r="F156">
        <v>6</v>
      </c>
      <c r="G156">
        <v>6</v>
      </c>
      <c r="H156" t="s">
        <v>26</v>
      </c>
      <c r="I156" t="s">
        <v>27</v>
      </c>
      <c r="K156" t="s">
        <v>17</v>
      </c>
      <c r="L156" s="1">
        <v>43885</v>
      </c>
      <c r="M156" s="1">
        <v>43987</v>
      </c>
      <c r="N156" s="1">
        <v>43959</v>
      </c>
      <c r="P156" t="s">
        <v>18</v>
      </c>
    </row>
    <row r="157" spans="1:16" hidden="1">
      <c r="A157">
        <v>2202</v>
      </c>
      <c r="B157" t="s">
        <v>24</v>
      </c>
      <c r="C157" t="str">
        <f>"4521"</f>
        <v>4521</v>
      </c>
      <c r="D157" t="str">
        <f t="shared" si="14"/>
        <v>1</v>
      </c>
      <c r="E157" t="s">
        <v>299</v>
      </c>
      <c r="F157">
        <v>6</v>
      </c>
      <c r="G157">
        <v>6</v>
      </c>
      <c r="H157" t="s">
        <v>26</v>
      </c>
      <c r="I157" t="s">
        <v>27</v>
      </c>
      <c r="K157" t="s">
        <v>17</v>
      </c>
      <c r="L157" s="1">
        <v>43885</v>
      </c>
      <c r="M157" s="1">
        <v>43987</v>
      </c>
      <c r="N157" s="1">
        <v>43959</v>
      </c>
      <c r="P157" t="s">
        <v>18</v>
      </c>
    </row>
    <row r="158" spans="1:16" hidden="1">
      <c r="A158">
        <v>4683</v>
      </c>
      <c r="B158" t="s">
        <v>300</v>
      </c>
      <c r="C158" t="str">
        <f>"1001"</f>
        <v>1001</v>
      </c>
      <c r="D158" t="str">
        <f>"3"</f>
        <v>3</v>
      </c>
      <c r="E158" t="s">
        <v>301</v>
      </c>
      <c r="F158">
        <v>6</v>
      </c>
      <c r="G158">
        <v>6</v>
      </c>
      <c r="H158" t="s">
        <v>263</v>
      </c>
      <c r="I158" t="s">
        <v>69</v>
      </c>
      <c r="J158" t="s">
        <v>302</v>
      </c>
      <c r="K158" t="s">
        <v>17</v>
      </c>
      <c r="L158" s="1">
        <v>43885</v>
      </c>
      <c r="M158" s="1">
        <v>43987</v>
      </c>
      <c r="N158" s="1">
        <v>43959</v>
      </c>
      <c r="P158" t="s">
        <v>38</v>
      </c>
    </row>
    <row r="159" spans="1:16" hidden="1">
      <c r="A159">
        <v>2034</v>
      </c>
      <c r="B159" t="s">
        <v>300</v>
      </c>
      <c r="C159" t="str">
        <f>"1001"</f>
        <v>1001</v>
      </c>
      <c r="D159" t="str">
        <f>"1"</f>
        <v>1</v>
      </c>
      <c r="E159" t="s">
        <v>301</v>
      </c>
      <c r="F159">
        <v>6</v>
      </c>
      <c r="G159">
        <v>6</v>
      </c>
      <c r="H159" t="s">
        <v>263</v>
      </c>
      <c r="I159" t="s">
        <v>69</v>
      </c>
      <c r="J159" t="s">
        <v>302</v>
      </c>
      <c r="K159" t="s">
        <v>17</v>
      </c>
      <c r="L159" s="1">
        <v>43885</v>
      </c>
      <c r="M159" s="1">
        <v>43987</v>
      </c>
      <c r="N159" s="1">
        <v>43959</v>
      </c>
      <c r="P159" t="s">
        <v>18</v>
      </c>
    </row>
    <row r="160" spans="1:16" hidden="1">
      <c r="A160">
        <v>2819</v>
      </c>
      <c r="B160" t="s">
        <v>300</v>
      </c>
      <c r="C160" t="str">
        <f>"1001"</f>
        <v>1001</v>
      </c>
      <c r="D160" t="str">
        <f>"2"</f>
        <v>2</v>
      </c>
      <c r="E160" t="s">
        <v>301</v>
      </c>
      <c r="F160">
        <v>6</v>
      </c>
      <c r="G160">
        <v>6</v>
      </c>
      <c r="H160" t="s">
        <v>263</v>
      </c>
      <c r="I160" t="s">
        <v>69</v>
      </c>
      <c r="J160" t="s">
        <v>302</v>
      </c>
      <c r="K160" t="s">
        <v>17</v>
      </c>
      <c r="L160" s="1">
        <v>43885</v>
      </c>
      <c r="M160" s="1">
        <v>43987</v>
      </c>
      <c r="N160" s="1">
        <v>43959</v>
      </c>
      <c r="P160" t="s">
        <v>38</v>
      </c>
    </row>
    <row r="161" spans="1:16" hidden="1">
      <c r="A161">
        <v>2333</v>
      </c>
      <c r="B161" t="s">
        <v>186</v>
      </c>
      <c r="C161" t="str">
        <f>"2008"</f>
        <v>2008</v>
      </c>
      <c r="D161" t="str">
        <f>"1"</f>
        <v>1</v>
      </c>
      <c r="E161" t="s">
        <v>303</v>
      </c>
      <c r="F161">
        <v>6</v>
      </c>
      <c r="G161">
        <v>6</v>
      </c>
      <c r="H161" t="s">
        <v>188</v>
      </c>
      <c r="I161" t="s">
        <v>161</v>
      </c>
      <c r="J161" t="s">
        <v>304</v>
      </c>
      <c r="K161" t="s">
        <v>17</v>
      </c>
      <c r="L161" s="1">
        <v>43885</v>
      </c>
      <c r="M161" s="1">
        <v>43987</v>
      </c>
      <c r="N161" s="1">
        <v>43959</v>
      </c>
      <c r="P161" t="s">
        <v>18</v>
      </c>
    </row>
    <row r="162" spans="1:16" hidden="1">
      <c r="A162">
        <v>4857</v>
      </c>
      <c r="B162" t="s">
        <v>186</v>
      </c>
      <c r="C162" t="str">
        <f>"2008"</f>
        <v>2008</v>
      </c>
      <c r="D162" t="str">
        <f>"2"</f>
        <v>2</v>
      </c>
      <c r="E162" t="s">
        <v>303</v>
      </c>
      <c r="F162">
        <v>6</v>
      </c>
      <c r="G162">
        <v>6</v>
      </c>
      <c r="H162" t="s">
        <v>188</v>
      </c>
      <c r="I162" t="s">
        <v>161</v>
      </c>
      <c r="J162" t="s">
        <v>304</v>
      </c>
      <c r="K162" t="s">
        <v>17</v>
      </c>
      <c r="L162" s="1">
        <v>43885</v>
      </c>
      <c r="M162" s="1">
        <v>43987</v>
      </c>
      <c r="N162" s="1">
        <v>43959</v>
      </c>
      <c r="P162" t="s">
        <v>38</v>
      </c>
    </row>
    <row r="163" spans="1:16" hidden="1">
      <c r="A163">
        <v>2334</v>
      </c>
      <c r="B163" t="s">
        <v>186</v>
      </c>
      <c r="C163" t="str">
        <f>"3012"</f>
        <v>3012</v>
      </c>
      <c r="D163" t="str">
        <f>"1"</f>
        <v>1</v>
      </c>
      <c r="E163" t="s">
        <v>305</v>
      </c>
      <c r="F163">
        <v>6</v>
      </c>
      <c r="G163">
        <v>6</v>
      </c>
      <c r="H163" t="s">
        <v>188</v>
      </c>
      <c r="I163" t="s">
        <v>161</v>
      </c>
      <c r="J163" t="s">
        <v>306</v>
      </c>
      <c r="K163" t="s">
        <v>17</v>
      </c>
      <c r="L163" s="1">
        <v>43885</v>
      </c>
      <c r="M163" s="1">
        <v>43987</v>
      </c>
      <c r="N163" s="1">
        <v>43959</v>
      </c>
      <c r="P163" t="s">
        <v>18</v>
      </c>
    </row>
    <row r="164" spans="1:16" hidden="1">
      <c r="A164">
        <v>2676</v>
      </c>
      <c r="B164" t="s">
        <v>186</v>
      </c>
      <c r="C164" t="str">
        <f>"3013"</f>
        <v>3013</v>
      </c>
      <c r="D164" t="str">
        <f>"1"</f>
        <v>1</v>
      </c>
      <c r="E164" t="s">
        <v>307</v>
      </c>
      <c r="F164">
        <v>6</v>
      </c>
      <c r="G164">
        <v>6</v>
      </c>
      <c r="H164" t="s">
        <v>188</v>
      </c>
      <c r="I164" t="s">
        <v>161</v>
      </c>
      <c r="J164" t="s">
        <v>308</v>
      </c>
      <c r="K164" t="s">
        <v>17</v>
      </c>
      <c r="L164" s="1">
        <v>43885</v>
      </c>
      <c r="M164" s="1">
        <v>43987</v>
      </c>
      <c r="N164" s="1">
        <v>43959</v>
      </c>
      <c r="P164" t="s">
        <v>18</v>
      </c>
    </row>
    <row r="165" spans="1:16" hidden="1">
      <c r="A165">
        <v>4862</v>
      </c>
      <c r="B165" t="s">
        <v>186</v>
      </c>
      <c r="C165" t="str">
        <f>"3013"</f>
        <v>3013</v>
      </c>
      <c r="D165" t="str">
        <f>"2"</f>
        <v>2</v>
      </c>
      <c r="E165" t="s">
        <v>307</v>
      </c>
      <c r="F165">
        <v>6</v>
      </c>
      <c r="G165">
        <v>6</v>
      </c>
      <c r="H165" t="s">
        <v>188</v>
      </c>
      <c r="I165" t="s">
        <v>161</v>
      </c>
      <c r="J165" t="s">
        <v>308</v>
      </c>
      <c r="K165" t="s">
        <v>17</v>
      </c>
      <c r="L165" s="1">
        <v>43885</v>
      </c>
      <c r="M165" s="1">
        <v>43987</v>
      </c>
      <c r="N165" s="1">
        <v>43959</v>
      </c>
      <c r="P165" t="s">
        <v>38</v>
      </c>
    </row>
    <row r="166" spans="1:16" hidden="1">
      <c r="A166">
        <v>2342</v>
      </c>
      <c r="B166" t="s">
        <v>309</v>
      </c>
      <c r="C166" t="str">
        <f>"4031"</f>
        <v>4031</v>
      </c>
      <c r="D166" t="str">
        <f t="shared" ref="D166:D199" si="15">"1"</f>
        <v>1</v>
      </c>
      <c r="E166" t="s">
        <v>310</v>
      </c>
      <c r="F166">
        <v>6</v>
      </c>
      <c r="G166">
        <v>6</v>
      </c>
      <c r="H166" t="s">
        <v>188</v>
      </c>
      <c r="I166" t="s">
        <v>161</v>
      </c>
      <c r="J166" t="s">
        <v>311</v>
      </c>
      <c r="K166" t="s">
        <v>17</v>
      </c>
      <c r="L166" s="1">
        <v>43885</v>
      </c>
      <c r="M166" s="1">
        <v>43987</v>
      </c>
      <c r="N166" s="1">
        <v>43959</v>
      </c>
      <c r="P166" t="s">
        <v>18</v>
      </c>
    </row>
    <row r="167" spans="1:16" hidden="1">
      <c r="A167">
        <v>4497</v>
      </c>
      <c r="B167" t="s">
        <v>312</v>
      </c>
      <c r="C167" t="str">
        <f>"1020"</f>
        <v>1020</v>
      </c>
      <c r="D167" t="str">
        <f t="shared" si="15"/>
        <v>1</v>
      </c>
      <c r="E167" t="s">
        <v>313</v>
      </c>
      <c r="F167">
        <v>6</v>
      </c>
      <c r="G167">
        <v>6</v>
      </c>
      <c r="H167" t="s">
        <v>224</v>
      </c>
      <c r="I167" t="s">
        <v>69</v>
      </c>
      <c r="J167" t="s">
        <v>314</v>
      </c>
      <c r="K167" t="s">
        <v>17</v>
      </c>
      <c r="L167" s="1">
        <v>43885</v>
      </c>
      <c r="M167" s="1">
        <v>43987</v>
      </c>
      <c r="N167" s="1">
        <v>43959</v>
      </c>
      <c r="P167" t="s">
        <v>18</v>
      </c>
    </row>
    <row r="168" spans="1:16" hidden="1">
      <c r="A168">
        <v>3014</v>
      </c>
      <c r="B168" t="s">
        <v>158</v>
      </c>
      <c r="C168" t="str">
        <f>"2141"</f>
        <v>2141</v>
      </c>
      <c r="D168" t="str">
        <f t="shared" si="15"/>
        <v>1</v>
      </c>
      <c r="E168" t="s">
        <v>315</v>
      </c>
      <c r="F168">
        <v>6</v>
      </c>
      <c r="G168">
        <v>6</v>
      </c>
      <c r="H168" t="s">
        <v>160</v>
      </c>
      <c r="I168" t="s">
        <v>161</v>
      </c>
      <c r="J168" t="s">
        <v>164</v>
      </c>
      <c r="K168" t="s">
        <v>17</v>
      </c>
      <c r="L168" s="1">
        <v>43885</v>
      </c>
      <c r="M168" s="1">
        <v>43987</v>
      </c>
      <c r="N168" s="1">
        <v>43959</v>
      </c>
      <c r="P168" t="s">
        <v>18</v>
      </c>
    </row>
    <row r="169" spans="1:16" hidden="1">
      <c r="A169">
        <v>3064</v>
      </c>
      <c r="B169" t="s">
        <v>158</v>
      </c>
      <c r="C169" t="str">
        <f>"3103"</f>
        <v>3103</v>
      </c>
      <c r="D169" t="str">
        <f t="shared" si="15"/>
        <v>1</v>
      </c>
      <c r="E169" t="s">
        <v>316</v>
      </c>
      <c r="F169">
        <v>6</v>
      </c>
      <c r="G169">
        <v>6</v>
      </c>
      <c r="H169" t="s">
        <v>160</v>
      </c>
      <c r="I169" t="s">
        <v>161</v>
      </c>
      <c r="J169" t="s">
        <v>317</v>
      </c>
      <c r="K169" t="s">
        <v>17</v>
      </c>
      <c r="L169" s="1">
        <v>43885</v>
      </c>
      <c r="M169" s="1">
        <v>43987</v>
      </c>
      <c r="N169" s="1">
        <v>43959</v>
      </c>
      <c r="P169" t="s">
        <v>18</v>
      </c>
    </row>
    <row r="170" spans="1:16" hidden="1">
      <c r="A170">
        <v>2526</v>
      </c>
      <c r="B170" t="s">
        <v>24</v>
      </c>
      <c r="C170" t="str">
        <f>"3601"</f>
        <v>3601</v>
      </c>
      <c r="D170" t="str">
        <f t="shared" si="15"/>
        <v>1</v>
      </c>
      <c r="E170" t="s">
        <v>318</v>
      </c>
      <c r="F170">
        <v>6</v>
      </c>
      <c r="G170">
        <v>6</v>
      </c>
      <c r="H170" t="s">
        <v>26</v>
      </c>
      <c r="I170" t="s">
        <v>27</v>
      </c>
      <c r="J170" t="s">
        <v>319</v>
      </c>
      <c r="K170" t="s">
        <v>17</v>
      </c>
      <c r="L170" s="1">
        <v>43885</v>
      </c>
      <c r="M170" s="1">
        <v>43987</v>
      </c>
      <c r="N170" s="1">
        <v>43959</v>
      </c>
      <c r="P170" t="s">
        <v>18</v>
      </c>
    </row>
    <row r="171" spans="1:16" hidden="1">
      <c r="A171">
        <v>2018</v>
      </c>
      <c r="B171" t="s">
        <v>320</v>
      </c>
      <c r="C171" t="str">
        <f>"1003"</f>
        <v>1003</v>
      </c>
      <c r="D171" t="str">
        <f t="shared" si="15"/>
        <v>1</v>
      </c>
      <c r="E171" t="s">
        <v>321</v>
      </c>
      <c r="F171">
        <v>6</v>
      </c>
      <c r="G171">
        <v>6</v>
      </c>
      <c r="H171" t="s">
        <v>174</v>
      </c>
      <c r="I171" t="s">
        <v>69</v>
      </c>
      <c r="J171" t="s">
        <v>322</v>
      </c>
      <c r="K171" t="s">
        <v>17</v>
      </c>
      <c r="L171" s="1">
        <v>43885</v>
      </c>
      <c r="M171" s="1">
        <v>43987</v>
      </c>
      <c r="N171" s="1">
        <v>43959</v>
      </c>
      <c r="P171" t="s">
        <v>18</v>
      </c>
    </row>
    <row r="172" spans="1:16" hidden="1">
      <c r="A172">
        <v>2149</v>
      </c>
      <c r="B172" t="s">
        <v>96</v>
      </c>
      <c r="C172" t="str">
        <f>"1012"</f>
        <v>1012</v>
      </c>
      <c r="D172" t="str">
        <f t="shared" si="15"/>
        <v>1</v>
      </c>
      <c r="E172" t="s">
        <v>323</v>
      </c>
      <c r="F172">
        <v>6</v>
      </c>
      <c r="G172">
        <v>6</v>
      </c>
      <c r="H172" t="s">
        <v>98</v>
      </c>
      <c r="I172" t="s">
        <v>99</v>
      </c>
      <c r="J172" t="s">
        <v>324</v>
      </c>
      <c r="K172" t="s">
        <v>17</v>
      </c>
      <c r="L172" s="1">
        <v>43885</v>
      </c>
      <c r="M172" s="1">
        <v>43987</v>
      </c>
      <c r="N172" s="1">
        <v>43959</v>
      </c>
      <c r="P172" t="s">
        <v>18</v>
      </c>
    </row>
    <row r="173" spans="1:16" hidden="1">
      <c r="A173">
        <v>2151</v>
      </c>
      <c r="B173" t="s">
        <v>96</v>
      </c>
      <c r="C173" t="str">
        <f>"2012"</f>
        <v>2012</v>
      </c>
      <c r="D173" t="str">
        <f t="shared" si="15"/>
        <v>1</v>
      </c>
      <c r="E173" t="s">
        <v>325</v>
      </c>
      <c r="F173">
        <v>6</v>
      </c>
      <c r="G173">
        <v>6</v>
      </c>
      <c r="H173" t="s">
        <v>98</v>
      </c>
      <c r="I173" t="s">
        <v>99</v>
      </c>
      <c r="J173" t="s">
        <v>326</v>
      </c>
      <c r="K173" t="s">
        <v>17</v>
      </c>
      <c r="L173" s="1">
        <v>43885</v>
      </c>
      <c r="M173" s="1">
        <v>43987</v>
      </c>
      <c r="N173" s="1">
        <v>43959</v>
      </c>
      <c r="P173" t="s">
        <v>18</v>
      </c>
    </row>
    <row r="174" spans="1:16" hidden="1">
      <c r="A174">
        <v>4459</v>
      </c>
      <c r="B174" t="s">
        <v>96</v>
      </c>
      <c r="C174" t="str">
        <f>"2024"</f>
        <v>2024</v>
      </c>
      <c r="D174" t="str">
        <f t="shared" si="15"/>
        <v>1</v>
      </c>
      <c r="E174" t="s">
        <v>327</v>
      </c>
      <c r="F174">
        <v>6</v>
      </c>
      <c r="G174">
        <v>6</v>
      </c>
      <c r="H174" t="s">
        <v>98</v>
      </c>
      <c r="I174" t="s">
        <v>99</v>
      </c>
      <c r="J174" t="s">
        <v>328</v>
      </c>
      <c r="K174" t="s">
        <v>17</v>
      </c>
      <c r="L174" s="1">
        <v>43885</v>
      </c>
      <c r="M174" s="1">
        <v>43987</v>
      </c>
      <c r="N174" s="1">
        <v>43959</v>
      </c>
      <c r="P174" t="s">
        <v>18</v>
      </c>
    </row>
    <row r="175" spans="1:16" hidden="1">
      <c r="A175">
        <v>4533</v>
      </c>
      <c r="B175" t="s">
        <v>96</v>
      </c>
      <c r="C175" t="str">
        <f>"3008"</f>
        <v>3008</v>
      </c>
      <c r="D175" t="str">
        <f t="shared" si="15"/>
        <v>1</v>
      </c>
      <c r="E175" t="s">
        <v>329</v>
      </c>
      <c r="F175">
        <v>6</v>
      </c>
      <c r="G175">
        <v>6</v>
      </c>
      <c r="H175" t="s">
        <v>98</v>
      </c>
      <c r="I175" t="s">
        <v>99</v>
      </c>
      <c r="J175" t="s">
        <v>330</v>
      </c>
      <c r="K175" t="s">
        <v>17</v>
      </c>
      <c r="L175" s="1">
        <v>43885</v>
      </c>
      <c r="M175" s="1">
        <v>43987</v>
      </c>
      <c r="N175" s="1">
        <v>43959</v>
      </c>
      <c r="P175" t="s">
        <v>18</v>
      </c>
    </row>
    <row r="176" spans="1:16" hidden="1">
      <c r="A176">
        <v>4638</v>
      </c>
      <c r="B176" t="s">
        <v>96</v>
      </c>
      <c r="C176" t="str">
        <f>"3102"</f>
        <v>3102</v>
      </c>
      <c r="D176" t="str">
        <f t="shared" si="15"/>
        <v>1</v>
      </c>
      <c r="E176" t="s">
        <v>331</v>
      </c>
      <c r="F176">
        <v>6</v>
      </c>
      <c r="G176">
        <v>6</v>
      </c>
      <c r="H176" t="s">
        <v>98</v>
      </c>
      <c r="I176" t="s">
        <v>99</v>
      </c>
      <c r="J176" t="s">
        <v>332</v>
      </c>
      <c r="K176" t="s">
        <v>17</v>
      </c>
      <c r="L176" s="1">
        <v>43885</v>
      </c>
      <c r="M176" s="1">
        <v>43987</v>
      </c>
      <c r="N176" s="1">
        <v>43959</v>
      </c>
      <c r="P176" t="s">
        <v>333</v>
      </c>
    </row>
    <row r="177" spans="1:16">
      <c r="A177">
        <v>2196</v>
      </c>
      <c r="B177" t="s">
        <v>119</v>
      </c>
      <c r="C177" t="str">
        <f>"2410"</f>
        <v>2410</v>
      </c>
      <c r="D177" t="str">
        <f t="shared" si="15"/>
        <v>1</v>
      </c>
      <c r="E177" t="s">
        <v>638</v>
      </c>
      <c r="F177">
        <v>6</v>
      </c>
      <c r="G177">
        <v>6</v>
      </c>
      <c r="H177" t="s">
        <v>121</v>
      </c>
      <c r="I177" t="s">
        <v>27</v>
      </c>
      <c r="J177" t="s">
        <v>639</v>
      </c>
      <c r="K177" t="s">
        <v>17</v>
      </c>
      <c r="L177" s="1">
        <v>43885</v>
      </c>
      <c r="M177" s="1">
        <v>43987</v>
      </c>
      <c r="N177" s="1">
        <v>43959</v>
      </c>
      <c r="P177" t="s">
        <v>18</v>
      </c>
    </row>
    <row r="178" spans="1:16" hidden="1">
      <c r="A178">
        <v>2040</v>
      </c>
      <c r="B178" t="s">
        <v>235</v>
      </c>
      <c r="C178" t="str">
        <f>"1002"</f>
        <v>1002</v>
      </c>
      <c r="D178" t="str">
        <f t="shared" si="15"/>
        <v>1</v>
      </c>
      <c r="E178" t="s">
        <v>336</v>
      </c>
      <c r="F178">
        <v>6</v>
      </c>
      <c r="G178">
        <v>6</v>
      </c>
      <c r="H178" t="s">
        <v>237</v>
      </c>
      <c r="I178" t="s">
        <v>69</v>
      </c>
      <c r="K178" t="s">
        <v>17</v>
      </c>
      <c r="L178" s="1">
        <v>43885</v>
      </c>
      <c r="M178" s="1">
        <v>43987</v>
      </c>
      <c r="N178" s="1">
        <v>43959</v>
      </c>
      <c r="P178" t="s">
        <v>18</v>
      </c>
    </row>
    <row r="179" spans="1:16" hidden="1">
      <c r="A179">
        <v>2040</v>
      </c>
      <c r="B179" t="s">
        <v>235</v>
      </c>
      <c r="C179" t="str">
        <f>"1002"</f>
        <v>1002</v>
      </c>
      <c r="D179" t="str">
        <f t="shared" si="15"/>
        <v>1</v>
      </c>
      <c r="E179" t="s">
        <v>336</v>
      </c>
      <c r="F179">
        <v>6</v>
      </c>
      <c r="G179">
        <v>6</v>
      </c>
      <c r="H179" t="s">
        <v>237</v>
      </c>
      <c r="I179" t="s">
        <v>69</v>
      </c>
      <c r="K179" t="s">
        <v>17</v>
      </c>
      <c r="L179" s="1">
        <v>43885</v>
      </c>
      <c r="M179" s="1">
        <v>43987</v>
      </c>
      <c r="N179" s="1">
        <v>43959</v>
      </c>
      <c r="P179" t="s">
        <v>18</v>
      </c>
    </row>
    <row r="180" spans="1:16" hidden="1">
      <c r="A180">
        <v>4101</v>
      </c>
      <c r="B180" t="s">
        <v>74</v>
      </c>
      <c r="C180" t="str">
        <f>"3018"</f>
        <v>3018</v>
      </c>
      <c r="D180" t="str">
        <f t="shared" si="15"/>
        <v>1</v>
      </c>
      <c r="E180" t="s">
        <v>337</v>
      </c>
      <c r="F180">
        <v>6</v>
      </c>
      <c r="G180">
        <v>6</v>
      </c>
      <c r="H180" t="s">
        <v>76</v>
      </c>
      <c r="I180" t="s">
        <v>16</v>
      </c>
      <c r="J180" t="s">
        <v>338</v>
      </c>
      <c r="K180" t="s">
        <v>17</v>
      </c>
      <c r="L180" s="1">
        <v>43885</v>
      </c>
      <c r="M180" s="1">
        <v>43987</v>
      </c>
      <c r="N180" s="1">
        <v>43959</v>
      </c>
      <c r="P180" t="s">
        <v>18</v>
      </c>
    </row>
    <row r="181" spans="1:16" hidden="1">
      <c r="A181">
        <v>2042</v>
      </c>
      <c r="B181" t="s">
        <v>243</v>
      </c>
      <c r="C181" t="str">
        <f>"1002"</f>
        <v>1002</v>
      </c>
      <c r="D181" t="str">
        <f t="shared" si="15"/>
        <v>1</v>
      </c>
      <c r="E181" t="s">
        <v>339</v>
      </c>
      <c r="F181">
        <v>6</v>
      </c>
      <c r="G181">
        <v>6</v>
      </c>
      <c r="H181" t="s">
        <v>245</v>
      </c>
      <c r="I181" t="s">
        <v>69</v>
      </c>
      <c r="K181" t="s">
        <v>17</v>
      </c>
      <c r="L181" s="1">
        <v>43885</v>
      </c>
      <c r="M181" s="1">
        <v>43987</v>
      </c>
      <c r="N181" s="1">
        <v>43959</v>
      </c>
      <c r="P181" t="s">
        <v>18</v>
      </c>
    </row>
    <row r="182" spans="1:16" hidden="1">
      <c r="A182">
        <v>2846</v>
      </c>
      <c r="B182" t="s">
        <v>153</v>
      </c>
      <c r="C182" t="str">
        <f>"1002"</f>
        <v>1002</v>
      </c>
      <c r="D182" t="str">
        <f t="shared" si="15"/>
        <v>1</v>
      </c>
      <c r="E182" t="s">
        <v>340</v>
      </c>
      <c r="F182">
        <v>6</v>
      </c>
      <c r="G182">
        <v>6</v>
      </c>
      <c r="H182" t="s">
        <v>114</v>
      </c>
      <c r="I182" t="s">
        <v>69</v>
      </c>
      <c r="K182" t="s">
        <v>17</v>
      </c>
      <c r="L182" s="1">
        <v>43885</v>
      </c>
      <c r="M182" s="1">
        <v>43987</v>
      </c>
      <c r="N182" s="1">
        <v>43959</v>
      </c>
      <c r="P182" t="s">
        <v>18</v>
      </c>
    </row>
    <row r="183" spans="1:16" hidden="1">
      <c r="A183">
        <v>2846</v>
      </c>
      <c r="B183" t="s">
        <v>153</v>
      </c>
      <c r="C183" t="str">
        <f>"1002"</f>
        <v>1002</v>
      </c>
      <c r="D183" t="str">
        <f t="shared" si="15"/>
        <v>1</v>
      </c>
      <c r="E183" t="s">
        <v>340</v>
      </c>
      <c r="F183">
        <v>6</v>
      </c>
      <c r="G183">
        <v>6</v>
      </c>
      <c r="H183" t="s">
        <v>114</v>
      </c>
      <c r="I183" t="s">
        <v>69</v>
      </c>
      <c r="K183" t="s">
        <v>17</v>
      </c>
      <c r="L183" s="1">
        <v>43885</v>
      </c>
      <c r="M183" s="1">
        <v>43987</v>
      </c>
      <c r="N183" s="1">
        <v>43959</v>
      </c>
      <c r="P183" t="s">
        <v>18</v>
      </c>
    </row>
    <row r="184" spans="1:16" hidden="1">
      <c r="A184">
        <v>4381</v>
      </c>
      <c r="B184" t="s">
        <v>106</v>
      </c>
      <c r="C184" t="str">
        <f>"2017"</f>
        <v>2017</v>
      </c>
      <c r="D184" t="str">
        <f t="shared" si="15"/>
        <v>1</v>
      </c>
      <c r="E184" t="s">
        <v>341</v>
      </c>
      <c r="F184">
        <v>6</v>
      </c>
      <c r="G184">
        <v>6</v>
      </c>
      <c r="H184" t="s">
        <v>98</v>
      </c>
      <c r="I184" t="s">
        <v>99</v>
      </c>
      <c r="J184" t="s">
        <v>342</v>
      </c>
      <c r="K184" t="s">
        <v>17</v>
      </c>
      <c r="L184" s="1">
        <v>43885</v>
      </c>
      <c r="M184" s="1">
        <v>43987</v>
      </c>
      <c r="N184" s="1">
        <v>43959</v>
      </c>
      <c r="P184" t="s">
        <v>18</v>
      </c>
    </row>
    <row r="185" spans="1:16" hidden="1">
      <c r="A185">
        <v>3646</v>
      </c>
      <c r="B185" t="s">
        <v>82</v>
      </c>
      <c r="C185" t="str">
        <f>"1101"</f>
        <v>1101</v>
      </c>
      <c r="D185" t="str">
        <f t="shared" si="15"/>
        <v>1</v>
      </c>
      <c r="E185" t="s">
        <v>343</v>
      </c>
      <c r="F185">
        <v>6</v>
      </c>
      <c r="G185">
        <v>6</v>
      </c>
      <c r="H185" t="s">
        <v>84</v>
      </c>
      <c r="I185" t="s">
        <v>16</v>
      </c>
      <c r="K185" t="s">
        <v>17</v>
      </c>
      <c r="L185" s="1">
        <v>43885</v>
      </c>
      <c r="M185" s="1">
        <v>43987</v>
      </c>
      <c r="N185" s="1">
        <v>43959</v>
      </c>
      <c r="P185" t="s">
        <v>18</v>
      </c>
    </row>
    <row r="186" spans="1:16" ht="32">
      <c r="A186">
        <v>2197</v>
      </c>
      <c r="B186" t="s">
        <v>119</v>
      </c>
      <c r="C186" t="str">
        <f>"4500"</f>
        <v>4500</v>
      </c>
      <c r="D186" t="str">
        <f t="shared" si="15"/>
        <v>1</v>
      </c>
      <c r="E186" t="s">
        <v>640</v>
      </c>
      <c r="F186">
        <v>6</v>
      </c>
      <c r="G186">
        <v>6</v>
      </c>
      <c r="H186" t="s">
        <v>121</v>
      </c>
      <c r="I186" t="s">
        <v>27</v>
      </c>
      <c r="J186" s="2" t="s">
        <v>641</v>
      </c>
      <c r="K186" t="s">
        <v>17</v>
      </c>
      <c r="L186" s="1">
        <v>43885</v>
      </c>
      <c r="M186" s="1">
        <v>43987</v>
      </c>
      <c r="N186" s="1">
        <v>43959</v>
      </c>
      <c r="P186" t="s">
        <v>18</v>
      </c>
    </row>
    <row r="187" spans="1:16">
      <c r="A187">
        <v>2199</v>
      </c>
      <c r="B187" t="s">
        <v>119</v>
      </c>
      <c r="C187" t="str">
        <f>"1710"</f>
        <v>1710</v>
      </c>
      <c r="D187" t="str">
        <f t="shared" si="15"/>
        <v>1</v>
      </c>
      <c r="E187" t="s">
        <v>642</v>
      </c>
      <c r="F187">
        <v>6</v>
      </c>
      <c r="G187">
        <v>6</v>
      </c>
      <c r="H187" t="s">
        <v>121</v>
      </c>
      <c r="I187" t="s">
        <v>27</v>
      </c>
      <c r="J187" t="s">
        <v>643</v>
      </c>
      <c r="K187" t="s">
        <v>17</v>
      </c>
      <c r="L187" s="1">
        <v>43885</v>
      </c>
      <c r="M187" s="1">
        <v>43987</v>
      </c>
      <c r="N187" s="1">
        <v>43959</v>
      </c>
      <c r="P187" t="s">
        <v>18</v>
      </c>
    </row>
    <row r="188" spans="1:16">
      <c r="A188">
        <v>2200</v>
      </c>
      <c r="B188" t="s">
        <v>119</v>
      </c>
      <c r="C188" t="str">
        <f>"3620"</f>
        <v>3620</v>
      </c>
      <c r="D188" t="str">
        <f t="shared" si="15"/>
        <v>1</v>
      </c>
      <c r="E188" t="s">
        <v>669</v>
      </c>
      <c r="F188">
        <v>6</v>
      </c>
      <c r="G188">
        <v>6</v>
      </c>
      <c r="H188" t="s">
        <v>121</v>
      </c>
      <c r="I188" t="s">
        <v>27</v>
      </c>
      <c r="J188" t="s">
        <v>670</v>
      </c>
      <c r="K188" t="s">
        <v>17</v>
      </c>
      <c r="L188" s="1">
        <v>43885</v>
      </c>
      <c r="M188" s="1">
        <v>43987</v>
      </c>
      <c r="N188" s="1">
        <v>43959</v>
      </c>
      <c r="P188" t="s">
        <v>18</v>
      </c>
    </row>
    <row r="189" spans="1:16" hidden="1">
      <c r="A189">
        <v>2189</v>
      </c>
      <c r="B189" t="s">
        <v>24</v>
      </c>
      <c r="C189" t="str">
        <f>"1211"</f>
        <v>1211</v>
      </c>
      <c r="D189" t="str">
        <f t="shared" si="15"/>
        <v>1</v>
      </c>
      <c r="E189" t="s">
        <v>350</v>
      </c>
      <c r="F189">
        <v>6</v>
      </c>
      <c r="G189">
        <v>6</v>
      </c>
      <c r="H189" t="s">
        <v>26</v>
      </c>
      <c r="I189" t="s">
        <v>27</v>
      </c>
      <c r="K189" t="s">
        <v>17</v>
      </c>
      <c r="L189" s="1">
        <v>43885</v>
      </c>
      <c r="M189" s="1">
        <v>43987</v>
      </c>
      <c r="N189" s="1">
        <v>43959</v>
      </c>
      <c r="P189" t="s">
        <v>18</v>
      </c>
    </row>
    <row r="190" spans="1:16" hidden="1">
      <c r="A190">
        <v>2692</v>
      </c>
      <c r="B190" t="s">
        <v>24</v>
      </c>
      <c r="C190" t="str">
        <f>"3331"</f>
        <v>3331</v>
      </c>
      <c r="D190" t="str">
        <f t="shared" si="15"/>
        <v>1</v>
      </c>
      <c r="E190" t="s">
        <v>351</v>
      </c>
      <c r="F190">
        <v>6</v>
      </c>
      <c r="G190">
        <v>6</v>
      </c>
      <c r="H190" t="s">
        <v>26</v>
      </c>
      <c r="I190" t="s">
        <v>27</v>
      </c>
      <c r="J190" t="s">
        <v>352</v>
      </c>
      <c r="K190" t="s">
        <v>17</v>
      </c>
      <c r="L190" s="1">
        <v>43885</v>
      </c>
      <c r="M190" s="1">
        <v>43987</v>
      </c>
      <c r="N190" s="1">
        <v>43959</v>
      </c>
      <c r="P190" t="s">
        <v>18</v>
      </c>
    </row>
    <row r="191" spans="1:16" hidden="1">
      <c r="A191">
        <v>2019</v>
      </c>
      <c r="B191" t="s">
        <v>320</v>
      </c>
      <c r="C191" t="str">
        <f>"2024"</f>
        <v>2024</v>
      </c>
      <c r="D191" t="str">
        <f t="shared" si="15"/>
        <v>1</v>
      </c>
      <c r="E191" t="s">
        <v>353</v>
      </c>
      <c r="F191">
        <v>6</v>
      </c>
      <c r="G191">
        <v>6</v>
      </c>
      <c r="H191" t="s">
        <v>174</v>
      </c>
      <c r="I191" t="s">
        <v>69</v>
      </c>
      <c r="J191" t="s">
        <v>354</v>
      </c>
      <c r="K191" t="s">
        <v>17</v>
      </c>
      <c r="L191" s="1">
        <v>43885</v>
      </c>
      <c r="M191" s="1">
        <v>43987</v>
      </c>
      <c r="N191" s="1">
        <v>43959</v>
      </c>
      <c r="P191" t="s">
        <v>18</v>
      </c>
    </row>
    <row r="192" spans="1:16" hidden="1">
      <c r="A192">
        <v>2020</v>
      </c>
      <c r="B192" t="s">
        <v>320</v>
      </c>
      <c r="C192" t="str">
        <f>"3006"</f>
        <v>3006</v>
      </c>
      <c r="D192" t="str">
        <f t="shared" si="15"/>
        <v>1</v>
      </c>
      <c r="E192" t="s">
        <v>355</v>
      </c>
      <c r="F192">
        <v>6</v>
      </c>
      <c r="G192">
        <v>6</v>
      </c>
      <c r="H192" t="s">
        <v>174</v>
      </c>
      <c r="I192" t="s">
        <v>69</v>
      </c>
      <c r="J192" t="s">
        <v>356</v>
      </c>
      <c r="K192" t="s">
        <v>17</v>
      </c>
      <c r="L192" s="1">
        <v>43885</v>
      </c>
      <c r="M192" s="1">
        <v>43987</v>
      </c>
      <c r="N192" s="1">
        <v>43959</v>
      </c>
      <c r="P192" t="s">
        <v>18</v>
      </c>
    </row>
    <row r="193" spans="1:16" hidden="1">
      <c r="A193">
        <v>2022</v>
      </c>
      <c r="B193" t="s">
        <v>228</v>
      </c>
      <c r="C193" t="str">
        <f>"1021"</f>
        <v>1021</v>
      </c>
      <c r="D193" t="str">
        <f t="shared" si="15"/>
        <v>1</v>
      </c>
      <c r="E193" t="s">
        <v>357</v>
      </c>
      <c r="F193">
        <v>6</v>
      </c>
      <c r="G193">
        <v>6</v>
      </c>
      <c r="H193" t="s">
        <v>174</v>
      </c>
      <c r="I193" t="s">
        <v>69</v>
      </c>
      <c r="J193" t="s">
        <v>358</v>
      </c>
      <c r="K193" t="s">
        <v>17</v>
      </c>
      <c r="L193" s="1">
        <v>43885</v>
      </c>
      <c r="M193" s="1">
        <v>43987</v>
      </c>
      <c r="N193" s="1">
        <v>43959</v>
      </c>
      <c r="P193" t="s">
        <v>18</v>
      </c>
    </row>
    <row r="194" spans="1:16" hidden="1">
      <c r="A194">
        <v>2025</v>
      </c>
      <c r="B194" t="s">
        <v>228</v>
      </c>
      <c r="C194" t="str">
        <f>"3007"</f>
        <v>3007</v>
      </c>
      <c r="D194" t="str">
        <f t="shared" si="15"/>
        <v>1</v>
      </c>
      <c r="E194" t="s">
        <v>359</v>
      </c>
      <c r="F194">
        <v>6</v>
      </c>
      <c r="G194">
        <v>6</v>
      </c>
      <c r="H194" t="s">
        <v>174</v>
      </c>
      <c r="I194" t="s">
        <v>69</v>
      </c>
      <c r="J194" t="s">
        <v>360</v>
      </c>
      <c r="K194" t="s">
        <v>17</v>
      </c>
      <c r="L194" s="1">
        <v>43885</v>
      </c>
      <c r="M194" s="1">
        <v>43987</v>
      </c>
      <c r="N194" s="1">
        <v>43959</v>
      </c>
      <c r="P194" t="s">
        <v>18</v>
      </c>
    </row>
    <row r="195" spans="1:16" hidden="1">
      <c r="A195">
        <v>3994</v>
      </c>
      <c r="B195" t="s">
        <v>168</v>
      </c>
      <c r="C195" t="str">
        <f>"2136"</f>
        <v>2136</v>
      </c>
      <c r="D195" t="str">
        <f t="shared" si="15"/>
        <v>1</v>
      </c>
      <c r="E195" t="s">
        <v>361</v>
      </c>
      <c r="F195">
        <v>6</v>
      </c>
      <c r="G195">
        <v>6</v>
      </c>
      <c r="H195" t="s">
        <v>170</v>
      </c>
      <c r="I195" t="s">
        <v>69</v>
      </c>
      <c r="J195" t="s">
        <v>362</v>
      </c>
      <c r="K195" t="s">
        <v>17</v>
      </c>
      <c r="L195" s="1">
        <v>43885</v>
      </c>
      <c r="M195" s="1">
        <v>43987</v>
      </c>
      <c r="N195" s="1">
        <v>43959</v>
      </c>
      <c r="P195" t="s">
        <v>18</v>
      </c>
    </row>
    <row r="196" spans="1:16" hidden="1">
      <c r="A196">
        <v>2028</v>
      </c>
      <c r="B196" t="s">
        <v>363</v>
      </c>
      <c r="C196" t="str">
        <f>"1002"</f>
        <v>1002</v>
      </c>
      <c r="D196" t="str">
        <f t="shared" si="15"/>
        <v>1</v>
      </c>
      <c r="E196" t="s">
        <v>364</v>
      </c>
      <c r="F196">
        <v>6</v>
      </c>
      <c r="G196">
        <v>6</v>
      </c>
      <c r="H196" t="s">
        <v>174</v>
      </c>
      <c r="I196" t="s">
        <v>69</v>
      </c>
      <c r="J196" t="s">
        <v>365</v>
      </c>
      <c r="K196" t="s">
        <v>17</v>
      </c>
      <c r="L196" s="1">
        <v>43885</v>
      </c>
      <c r="M196" s="1">
        <v>43987</v>
      </c>
      <c r="N196" s="1">
        <v>43959</v>
      </c>
      <c r="P196" t="s">
        <v>18</v>
      </c>
    </row>
    <row r="197" spans="1:16" hidden="1">
      <c r="A197">
        <v>2029</v>
      </c>
      <c r="B197" t="s">
        <v>363</v>
      </c>
      <c r="C197" t="str">
        <f>"2005"</f>
        <v>2005</v>
      </c>
      <c r="D197" t="str">
        <f t="shared" si="15"/>
        <v>1</v>
      </c>
      <c r="E197" t="s">
        <v>366</v>
      </c>
      <c r="F197">
        <v>6</v>
      </c>
      <c r="G197">
        <v>6</v>
      </c>
      <c r="H197" t="s">
        <v>174</v>
      </c>
      <c r="I197" t="s">
        <v>69</v>
      </c>
      <c r="J197" t="s">
        <v>367</v>
      </c>
      <c r="K197" t="s">
        <v>17</v>
      </c>
      <c r="L197" s="1">
        <v>43885</v>
      </c>
      <c r="M197" s="1">
        <v>43987</v>
      </c>
      <c r="N197" s="1">
        <v>43959</v>
      </c>
      <c r="P197" t="s">
        <v>18</v>
      </c>
    </row>
    <row r="198" spans="1:16" hidden="1">
      <c r="A198">
        <v>2030</v>
      </c>
      <c r="B198" t="s">
        <v>363</v>
      </c>
      <c r="C198" t="str">
        <f>"3015"</f>
        <v>3015</v>
      </c>
      <c r="D198" t="str">
        <f t="shared" si="15"/>
        <v>1</v>
      </c>
      <c r="E198" t="s">
        <v>368</v>
      </c>
      <c r="F198">
        <v>6</v>
      </c>
      <c r="G198">
        <v>6</v>
      </c>
      <c r="H198" t="s">
        <v>174</v>
      </c>
      <c r="I198" t="s">
        <v>69</v>
      </c>
      <c r="J198" t="s">
        <v>369</v>
      </c>
      <c r="K198" t="s">
        <v>17</v>
      </c>
      <c r="L198" s="1">
        <v>43885</v>
      </c>
      <c r="M198" s="1">
        <v>43987</v>
      </c>
      <c r="N198" s="1">
        <v>43959</v>
      </c>
      <c r="P198" t="s">
        <v>18</v>
      </c>
    </row>
    <row r="199" spans="1:16" hidden="1">
      <c r="A199">
        <v>3465</v>
      </c>
      <c r="B199" t="s">
        <v>370</v>
      </c>
      <c r="C199" t="str">
        <f>"3002"</f>
        <v>3002</v>
      </c>
      <c r="D199" t="str">
        <f t="shared" si="15"/>
        <v>1</v>
      </c>
      <c r="E199" t="s">
        <v>371</v>
      </c>
      <c r="F199">
        <v>6</v>
      </c>
      <c r="G199">
        <v>6</v>
      </c>
      <c r="H199" t="s">
        <v>174</v>
      </c>
      <c r="I199" t="s">
        <v>69</v>
      </c>
      <c r="J199" t="s">
        <v>372</v>
      </c>
      <c r="K199" t="s">
        <v>17</v>
      </c>
      <c r="L199" s="1">
        <v>43885</v>
      </c>
      <c r="M199" s="1">
        <v>43987</v>
      </c>
      <c r="N199" s="1">
        <v>43959</v>
      </c>
      <c r="P199" t="s">
        <v>18</v>
      </c>
    </row>
    <row r="200" spans="1:16" hidden="1">
      <c r="A200">
        <v>3466</v>
      </c>
      <c r="B200" t="s">
        <v>370</v>
      </c>
      <c r="C200" t="str">
        <f>"3002"</f>
        <v>3002</v>
      </c>
      <c r="D200" t="str">
        <f>"2"</f>
        <v>2</v>
      </c>
      <c r="E200" t="s">
        <v>371</v>
      </c>
      <c r="F200">
        <v>6</v>
      </c>
      <c r="G200">
        <v>6</v>
      </c>
      <c r="H200" t="s">
        <v>174</v>
      </c>
      <c r="I200" t="s">
        <v>69</v>
      </c>
      <c r="J200" t="s">
        <v>372</v>
      </c>
      <c r="K200" t="s">
        <v>17</v>
      </c>
      <c r="L200" s="1">
        <v>43885</v>
      </c>
      <c r="M200" s="1">
        <v>43987</v>
      </c>
      <c r="N200" s="1">
        <v>43959</v>
      </c>
      <c r="P200" t="s">
        <v>18</v>
      </c>
    </row>
    <row r="201" spans="1:16" hidden="1">
      <c r="A201">
        <v>3467</v>
      </c>
      <c r="B201" t="s">
        <v>370</v>
      </c>
      <c r="C201" t="str">
        <f>"3002"</f>
        <v>3002</v>
      </c>
      <c r="D201" t="str">
        <f>"3"</f>
        <v>3</v>
      </c>
      <c r="E201" t="s">
        <v>371</v>
      </c>
      <c r="F201">
        <v>6</v>
      </c>
      <c r="G201">
        <v>6</v>
      </c>
      <c r="H201" t="s">
        <v>174</v>
      </c>
      <c r="I201" t="s">
        <v>69</v>
      </c>
      <c r="J201" t="s">
        <v>372</v>
      </c>
      <c r="K201" t="s">
        <v>17</v>
      </c>
      <c r="L201" s="1">
        <v>43885</v>
      </c>
      <c r="M201" s="1">
        <v>43987</v>
      </c>
      <c r="N201" s="1">
        <v>43959</v>
      </c>
      <c r="P201" t="s">
        <v>18</v>
      </c>
    </row>
    <row r="202" spans="1:16" hidden="1">
      <c r="A202">
        <v>3468</v>
      </c>
      <c r="B202" t="s">
        <v>370</v>
      </c>
      <c r="C202" t="str">
        <f>"3002"</f>
        <v>3002</v>
      </c>
      <c r="D202" t="str">
        <f>"4"</f>
        <v>4</v>
      </c>
      <c r="E202" t="s">
        <v>371</v>
      </c>
      <c r="F202">
        <v>6</v>
      </c>
      <c r="G202">
        <v>6</v>
      </c>
      <c r="H202" t="s">
        <v>174</v>
      </c>
      <c r="I202" t="s">
        <v>69</v>
      </c>
      <c r="J202" t="s">
        <v>372</v>
      </c>
      <c r="K202" t="s">
        <v>17</v>
      </c>
      <c r="L202" s="1">
        <v>43885</v>
      </c>
      <c r="M202" s="1">
        <v>43987</v>
      </c>
      <c r="N202" s="1">
        <v>43959</v>
      </c>
      <c r="P202" t="s">
        <v>18</v>
      </c>
    </row>
    <row r="203" spans="1:16" hidden="1">
      <c r="A203">
        <v>3469</v>
      </c>
      <c r="B203" t="s">
        <v>370</v>
      </c>
      <c r="C203" t="str">
        <f>"3002"</f>
        <v>3002</v>
      </c>
      <c r="D203" t="str">
        <f>"5"</f>
        <v>5</v>
      </c>
      <c r="E203" t="s">
        <v>371</v>
      </c>
      <c r="F203">
        <v>6</v>
      </c>
      <c r="G203">
        <v>6</v>
      </c>
      <c r="H203" t="s">
        <v>174</v>
      </c>
      <c r="I203" t="s">
        <v>69</v>
      </c>
      <c r="J203" t="s">
        <v>372</v>
      </c>
      <c r="K203" t="s">
        <v>17</v>
      </c>
      <c r="L203" s="1">
        <v>43885</v>
      </c>
      <c r="M203" s="1">
        <v>43987</v>
      </c>
      <c r="N203" s="1">
        <v>43959</v>
      </c>
      <c r="P203" t="s">
        <v>18</v>
      </c>
    </row>
    <row r="204" spans="1:16" hidden="1">
      <c r="A204">
        <v>2292</v>
      </c>
      <c r="B204" t="s">
        <v>19</v>
      </c>
      <c r="C204" t="str">
        <f>"1201"</f>
        <v>1201</v>
      </c>
      <c r="D204" t="str">
        <f t="shared" ref="D204:D214" si="16">"1"</f>
        <v>1</v>
      </c>
      <c r="E204" t="s">
        <v>373</v>
      </c>
      <c r="F204">
        <v>6</v>
      </c>
      <c r="G204">
        <v>6</v>
      </c>
      <c r="H204" t="s">
        <v>21</v>
      </c>
      <c r="I204" t="s">
        <v>22</v>
      </c>
      <c r="J204" t="s">
        <v>374</v>
      </c>
      <c r="K204" t="s">
        <v>17</v>
      </c>
      <c r="L204" s="1">
        <v>43885</v>
      </c>
      <c r="M204" s="1">
        <v>43987</v>
      </c>
      <c r="N204" s="1">
        <v>43959</v>
      </c>
      <c r="P204" t="s">
        <v>18</v>
      </c>
    </row>
    <row r="205" spans="1:16" hidden="1">
      <c r="A205">
        <v>2293</v>
      </c>
      <c r="B205" t="s">
        <v>19</v>
      </c>
      <c r="C205" t="str">
        <f>"1203"</f>
        <v>1203</v>
      </c>
      <c r="D205" t="str">
        <f t="shared" si="16"/>
        <v>1</v>
      </c>
      <c r="E205" t="s">
        <v>375</v>
      </c>
      <c r="F205">
        <v>6</v>
      </c>
      <c r="G205">
        <v>6</v>
      </c>
      <c r="H205" t="s">
        <v>21</v>
      </c>
      <c r="I205" t="s">
        <v>22</v>
      </c>
      <c r="J205" t="s">
        <v>376</v>
      </c>
      <c r="K205" t="s">
        <v>17</v>
      </c>
      <c r="L205" s="1">
        <v>43885</v>
      </c>
      <c r="M205" s="1">
        <v>43987</v>
      </c>
      <c r="N205" s="1">
        <v>43959</v>
      </c>
      <c r="P205" t="s">
        <v>18</v>
      </c>
    </row>
    <row r="206" spans="1:16" hidden="1">
      <c r="A206">
        <v>2222</v>
      </c>
      <c r="B206" t="s">
        <v>19</v>
      </c>
      <c r="C206" t="str">
        <f>"1205"</f>
        <v>1205</v>
      </c>
      <c r="D206" t="str">
        <f t="shared" si="16"/>
        <v>1</v>
      </c>
      <c r="E206" t="s">
        <v>377</v>
      </c>
      <c r="F206">
        <v>6</v>
      </c>
      <c r="G206">
        <v>6</v>
      </c>
      <c r="H206" t="s">
        <v>21</v>
      </c>
      <c r="I206" t="s">
        <v>22</v>
      </c>
      <c r="J206" t="s">
        <v>376</v>
      </c>
      <c r="K206" t="s">
        <v>17</v>
      </c>
      <c r="L206" s="1">
        <v>43885</v>
      </c>
      <c r="M206" s="1">
        <v>43987</v>
      </c>
      <c r="N206" s="1">
        <v>43959</v>
      </c>
      <c r="P206" t="s">
        <v>18</v>
      </c>
    </row>
    <row r="207" spans="1:16" hidden="1">
      <c r="A207">
        <v>2223</v>
      </c>
      <c r="B207" t="s">
        <v>19</v>
      </c>
      <c r="C207" t="str">
        <f>"1206"</f>
        <v>1206</v>
      </c>
      <c r="D207" t="str">
        <f t="shared" si="16"/>
        <v>1</v>
      </c>
      <c r="E207" t="s">
        <v>378</v>
      </c>
      <c r="F207">
        <v>6</v>
      </c>
      <c r="G207">
        <v>6</v>
      </c>
      <c r="H207" t="s">
        <v>21</v>
      </c>
      <c r="I207" t="s">
        <v>22</v>
      </c>
      <c r="J207" t="s">
        <v>376</v>
      </c>
      <c r="K207" t="s">
        <v>17</v>
      </c>
      <c r="L207" s="1">
        <v>43885</v>
      </c>
      <c r="M207" s="1">
        <v>43987</v>
      </c>
      <c r="N207" s="1">
        <v>43959</v>
      </c>
      <c r="P207" t="s">
        <v>18</v>
      </c>
    </row>
    <row r="208" spans="1:16" hidden="1">
      <c r="A208">
        <v>2485</v>
      </c>
      <c r="B208" t="s">
        <v>19</v>
      </c>
      <c r="C208" t="str">
        <f>"2201"</f>
        <v>2201</v>
      </c>
      <c r="D208" t="str">
        <f t="shared" si="16"/>
        <v>1</v>
      </c>
      <c r="E208" t="s">
        <v>379</v>
      </c>
      <c r="F208">
        <v>6</v>
      </c>
      <c r="G208">
        <v>6</v>
      </c>
      <c r="H208" t="s">
        <v>21</v>
      </c>
      <c r="I208" t="s">
        <v>22</v>
      </c>
      <c r="J208" t="s">
        <v>380</v>
      </c>
      <c r="K208" t="s">
        <v>17</v>
      </c>
      <c r="L208" s="1">
        <v>43885</v>
      </c>
      <c r="M208" s="1">
        <v>43987</v>
      </c>
      <c r="N208" s="1">
        <v>43959</v>
      </c>
      <c r="P208" t="s">
        <v>18</v>
      </c>
    </row>
    <row r="209" spans="1:16" hidden="1">
      <c r="A209">
        <v>2224</v>
      </c>
      <c r="B209" t="s">
        <v>19</v>
      </c>
      <c r="C209" t="str">
        <f>"2203"</f>
        <v>2203</v>
      </c>
      <c r="D209" t="str">
        <f t="shared" si="16"/>
        <v>1</v>
      </c>
      <c r="E209" t="s">
        <v>381</v>
      </c>
      <c r="F209">
        <v>6</v>
      </c>
      <c r="G209">
        <v>6</v>
      </c>
      <c r="H209" t="s">
        <v>21</v>
      </c>
      <c r="I209" t="s">
        <v>22</v>
      </c>
      <c r="J209" t="s">
        <v>382</v>
      </c>
      <c r="K209" t="s">
        <v>17</v>
      </c>
      <c r="L209" s="1">
        <v>43885</v>
      </c>
      <c r="M209" s="1">
        <v>43987</v>
      </c>
      <c r="N209" s="1">
        <v>43959</v>
      </c>
      <c r="P209" t="s">
        <v>18</v>
      </c>
    </row>
    <row r="210" spans="1:16" hidden="1">
      <c r="A210">
        <v>2225</v>
      </c>
      <c r="B210" t="s">
        <v>19</v>
      </c>
      <c r="C210" t="str">
        <f>"2204"</f>
        <v>2204</v>
      </c>
      <c r="D210" t="str">
        <f t="shared" si="16"/>
        <v>1</v>
      </c>
      <c r="E210" t="s">
        <v>383</v>
      </c>
      <c r="F210">
        <v>6</v>
      </c>
      <c r="G210">
        <v>6</v>
      </c>
      <c r="H210" t="s">
        <v>21</v>
      </c>
      <c r="I210" t="s">
        <v>22</v>
      </c>
      <c r="J210" t="s">
        <v>382</v>
      </c>
      <c r="K210" t="s">
        <v>17</v>
      </c>
      <c r="L210" s="1">
        <v>43885</v>
      </c>
      <c r="M210" s="1">
        <v>43987</v>
      </c>
      <c r="N210" s="1">
        <v>43959</v>
      </c>
      <c r="P210" t="s">
        <v>18</v>
      </c>
    </row>
    <row r="211" spans="1:16" hidden="1">
      <c r="A211">
        <v>4159</v>
      </c>
      <c r="B211" t="s">
        <v>19</v>
      </c>
      <c r="C211" t="str">
        <f>"4213"</f>
        <v>4213</v>
      </c>
      <c r="D211" t="str">
        <f t="shared" si="16"/>
        <v>1</v>
      </c>
      <c r="E211" t="s">
        <v>384</v>
      </c>
      <c r="F211">
        <v>6</v>
      </c>
      <c r="G211">
        <v>6</v>
      </c>
      <c r="H211" t="s">
        <v>21</v>
      </c>
      <c r="I211" t="s">
        <v>22</v>
      </c>
      <c r="J211" t="s">
        <v>89</v>
      </c>
      <c r="K211" t="s">
        <v>17</v>
      </c>
      <c r="L211" s="1">
        <v>43885</v>
      </c>
      <c r="M211" s="1">
        <v>43987</v>
      </c>
      <c r="N211" s="1">
        <v>43959</v>
      </c>
      <c r="P211" t="s">
        <v>18</v>
      </c>
    </row>
    <row r="212" spans="1:16" ht="32" hidden="1">
      <c r="A212">
        <v>4125</v>
      </c>
      <c r="B212" t="s">
        <v>19</v>
      </c>
      <c r="C212" t="str">
        <f>"4230"</f>
        <v>4230</v>
      </c>
      <c r="D212" t="str">
        <f t="shared" si="16"/>
        <v>1</v>
      </c>
      <c r="E212" t="s">
        <v>32</v>
      </c>
      <c r="F212">
        <v>6</v>
      </c>
      <c r="G212">
        <v>6</v>
      </c>
      <c r="H212" t="s">
        <v>21</v>
      </c>
      <c r="I212" t="s">
        <v>22</v>
      </c>
      <c r="J212" s="2" t="s">
        <v>33</v>
      </c>
      <c r="K212" t="s">
        <v>17</v>
      </c>
      <c r="L212" s="1">
        <v>43885</v>
      </c>
      <c r="M212" s="1">
        <v>43990</v>
      </c>
      <c r="N212" s="1">
        <v>43959</v>
      </c>
      <c r="P212" t="s">
        <v>18</v>
      </c>
    </row>
    <row r="213" spans="1:16" hidden="1">
      <c r="A213">
        <v>4166</v>
      </c>
      <c r="B213" t="s">
        <v>19</v>
      </c>
      <c r="C213" t="str">
        <f>"4236"</f>
        <v>4236</v>
      </c>
      <c r="D213" t="str">
        <f t="shared" si="16"/>
        <v>1</v>
      </c>
      <c r="E213" t="s">
        <v>385</v>
      </c>
      <c r="F213">
        <v>6</v>
      </c>
      <c r="G213">
        <v>6</v>
      </c>
      <c r="H213" t="s">
        <v>21</v>
      </c>
      <c r="I213" t="s">
        <v>22</v>
      </c>
      <c r="J213" t="s">
        <v>386</v>
      </c>
      <c r="K213" t="s">
        <v>17</v>
      </c>
      <c r="L213" s="1">
        <v>43885</v>
      </c>
      <c r="M213" s="1">
        <v>43987</v>
      </c>
      <c r="N213" s="1">
        <v>43959</v>
      </c>
      <c r="P213" t="s">
        <v>18</v>
      </c>
    </row>
    <row r="214" spans="1:16" hidden="1">
      <c r="A214">
        <v>2335</v>
      </c>
      <c r="B214" t="s">
        <v>186</v>
      </c>
      <c r="C214" t="str">
        <f>"3035"</f>
        <v>3035</v>
      </c>
      <c r="D214" t="str">
        <f t="shared" si="16"/>
        <v>1</v>
      </c>
      <c r="E214" t="s">
        <v>387</v>
      </c>
      <c r="F214">
        <v>6</v>
      </c>
      <c r="G214">
        <v>6</v>
      </c>
      <c r="H214" t="s">
        <v>188</v>
      </c>
      <c r="I214" t="s">
        <v>161</v>
      </c>
      <c r="J214" t="s">
        <v>388</v>
      </c>
      <c r="K214" t="s">
        <v>17</v>
      </c>
      <c r="L214" s="1">
        <v>43885</v>
      </c>
      <c r="M214" s="1">
        <v>43987</v>
      </c>
      <c r="N214" s="1">
        <v>43959</v>
      </c>
      <c r="P214" t="s">
        <v>18</v>
      </c>
    </row>
    <row r="215" spans="1:16" hidden="1">
      <c r="A215">
        <v>4864</v>
      </c>
      <c r="B215" t="s">
        <v>186</v>
      </c>
      <c r="C215" t="str">
        <f>"3035"</f>
        <v>3035</v>
      </c>
      <c r="D215" t="str">
        <f>"2"</f>
        <v>2</v>
      </c>
      <c r="E215" t="s">
        <v>387</v>
      </c>
      <c r="F215">
        <v>6</v>
      </c>
      <c r="G215">
        <v>6</v>
      </c>
      <c r="H215" t="s">
        <v>188</v>
      </c>
      <c r="I215" t="s">
        <v>161</v>
      </c>
      <c r="J215" t="s">
        <v>388</v>
      </c>
      <c r="K215" t="s">
        <v>17</v>
      </c>
      <c r="L215" s="1">
        <v>43885</v>
      </c>
      <c r="M215" s="1">
        <v>43987</v>
      </c>
      <c r="N215" s="1">
        <v>43959</v>
      </c>
      <c r="P215" t="s">
        <v>38</v>
      </c>
    </row>
    <row r="216" spans="1:16" hidden="1">
      <c r="A216">
        <v>3624</v>
      </c>
      <c r="B216" t="s">
        <v>34</v>
      </c>
      <c r="C216" t="str">
        <f>"1001"</f>
        <v>1001</v>
      </c>
      <c r="D216" t="str">
        <f t="shared" ref="D216:D262" si="17">"1"</f>
        <v>1</v>
      </c>
      <c r="E216" t="s">
        <v>35</v>
      </c>
      <c r="F216">
        <v>6</v>
      </c>
      <c r="G216">
        <v>6</v>
      </c>
      <c r="H216" t="s">
        <v>36</v>
      </c>
      <c r="I216" t="s">
        <v>16</v>
      </c>
      <c r="J216" t="s">
        <v>37</v>
      </c>
      <c r="K216" t="s">
        <v>17</v>
      </c>
      <c r="L216" s="1">
        <v>43885</v>
      </c>
      <c r="M216" s="1">
        <v>43987</v>
      </c>
      <c r="N216" s="1">
        <v>43959</v>
      </c>
      <c r="P216" t="s">
        <v>38</v>
      </c>
    </row>
    <row r="217" spans="1:16" hidden="1">
      <c r="A217">
        <v>3628</v>
      </c>
      <c r="B217" t="s">
        <v>34</v>
      </c>
      <c r="C217" t="str">
        <f>"4005"</f>
        <v>4005</v>
      </c>
      <c r="D217" t="str">
        <f t="shared" si="17"/>
        <v>1</v>
      </c>
      <c r="E217" t="s">
        <v>389</v>
      </c>
      <c r="F217">
        <v>6</v>
      </c>
      <c r="G217">
        <v>6</v>
      </c>
      <c r="H217" t="s">
        <v>36</v>
      </c>
      <c r="I217" t="s">
        <v>16</v>
      </c>
      <c r="K217" t="s">
        <v>17</v>
      </c>
      <c r="L217" s="1">
        <v>43885</v>
      </c>
      <c r="M217" s="1">
        <v>43987</v>
      </c>
      <c r="N217" s="1">
        <v>43959</v>
      </c>
      <c r="P217" t="s">
        <v>18</v>
      </c>
    </row>
    <row r="218" spans="1:16" hidden="1">
      <c r="A218">
        <v>3661</v>
      </c>
      <c r="B218" t="s">
        <v>101</v>
      </c>
      <c r="C218" t="str">
        <f>"2131"</f>
        <v>2131</v>
      </c>
      <c r="D218" t="str">
        <f t="shared" si="17"/>
        <v>1</v>
      </c>
      <c r="E218" t="s">
        <v>390</v>
      </c>
      <c r="F218">
        <v>6</v>
      </c>
      <c r="G218">
        <v>6</v>
      </c>
      <c r="H218" t="s">
        <v>103</v>
      </c>
      <c r="I218" t="s">
        <v>16</v>
      </c>
      <c r="J218" t="s">
        <v>391</v>
      </c>
      <c r="K218" t="s">
        <v>17</v>
      </c>
      <c r="L218" s="1">
        <v>43885</v>
      </c>
      <c r="M218" s="1">
        <v>43987</v>
      </c>
      <c r="N218" s="1">
        <v>43959</v>
      </c>
      <c r="P218" t="s">
        <v>18</v>
      </c>
    </row>
    <row r="219" spans="1:16" hidden="1">
      <c r="A219">
        <v>3662</v>
      </c>
      <c r="B219" t="s">
        <v>101</v>
      </c>
      <c r="C219" t="str">
        <f>"2151"</f>
        <v>2151</v>
      </c>
      <c r="D219" t="str">
        <f t="shared" si="17"/>
        <v>1</v>
      </c>
      <c r="E219" t="s">
        <v>392</v>
      </c>
      <c r="F219">
        <v>6</v>
      </c>
      <c r="G219">
        <v>6</v>
      </c>
      <c r="H219" t="s">
        <v>103</v>
      </c>
      <c r="I219" t="s">
        <v>16</v>
      </c>
      <c r="J219" t="s">
        <v>393</v>
      </c>
      <c r="K219" t="s">
        <v>17</v>
      </c>
      <c r="L219" s="1">
        <v>43885</v>
      </c>
      <c r="M219" s="1">
        <v>43987</v>
      </c>
      <c r="N219" s="1">
        <v>43959</v>
      </c>
      <c r="P219" t="s">
        <v>18</v>
      </c>
    </row>
    <row r="220" spans="1:16" ht="64" hidden="1">
      <c r="A220">
        <v>3663</v>
      </c>
      <c r="B220" t="s">
        <v>101</v>
      </c>
      <c r="C220" t="str">
        <f>"2161"</f>
        <v>2161</v>
      </c>
      <c r="D220" t="str">
        <f t="shared" si="17"/>
        <v>1</v>
      </c>
      <c r="E220" t="s">
        <v>394</v>
      </c>
      <c r="F220">
        <v>6</v>
      </c>
      <c r="G220">
        <v>6</v>
      </c>
      <c r="H220" t="s">
        <v>103</v>
      </c>
      <c r="I220" t="s">
        <v>16</v>
      </c>
      <c r="J220" s="2" t="s">
        <v>395</v>
      </c>
      <c r="K220" t="s">
        <v>17</v>
      </c>
      <c r="L220" s="1">
        <v>43885</v>
      </c>
      <c r="M220" s="1">
        <v>43987</v>
      </c>
      <c r="N220" s="1">
        <v>43959</v>
      </c>
      <c r="P220" t="s">
        <v>18</v>
      </c>
    </row>
    <row r="221" spans="1:16" hidden="1">
      <c r="A221">
        <v>3664</v>
      </c>
      <c r="B221" t="s">
        <v>101</v>
      </c>
      <c r="C221" t="str">
        <f>"2171"</f>
        <v>2171</v>
      </c>
      <c r="D221" t="str">
        <f t="shared" si="17"/>
        <v>1</v>
      </c>
      <c r="E221" t="s">
        <v>396</v>
      </c>
      <c r="F221">
        <v>6</v>
      </c>
      <c r="G221">
        <v>6</v>
      </c>
      <c r="H221" t="s">
        <v>103</v>
      </c>
      <c r="I221" t="s">
        <v>16</v>
      </c>
      <c r="J221" t="s">
        <v>397</v>
      </c>
      <c r="K221" t="s">
        <v>17</v>
      </c>
      <c r="L221" s="1">
        <v>43885</v>
      </c>
      <c r="M221" s="1">
        <v>43987</v>
      </c>
      <c r="N221" s="1">
        <v>43959</v>
      </c>
      <c r="P221" t="s">
        <v>18</v>
      </c>
    </row>
    <row r="222" spans="1:16" hidden="1">
      <c r="A222">
        <v>3816</v>
      </c>
      <c r="B222" t="s">
        <v>398</v>
      </c>
      <c r="C222" t="str">
        <f>"3101"</f>
        <v>3101</v>
      </c>
      <c r="D222" t="str">
        <f t="shared" si="17"/>
        <v>1</v>
      </c>
      <c r="E222" t="s">
        <v>399</v>
      </c>
      <c r="F222">
        <v>6</v>
      </c>
      <c r="G222">
        <v>6</v>
      </c>
      <c r="H222" t="s">
        <v>400</v>
      </c>
      <c r="I222" t="s">
        <v>16</v>
      </c>
      <c r="J222" t="s">
        <v>401</v>
      </c>
      <c r="K222" t="s">
        <v>17</v>
      </c>
      <c r="L222" s="1">
        <v>43885</v>
      </c>
      <c r="M222" s="1">
        <v>43987</v>
      </c>
      <c r="N222" s="1">
        <v>43959</v>
      </c>
      <c r="P222" t="s">
        <v>18</v>
      </c>
    </row>
    <row r="223" spans="1:16" hidden="1">
      <c r="A223">
        <v>3816</v>
      </c>
      <c r="B223" t="s">
        <v>398</v>
      </c>
      <c r="C223" t="str">
        <f>"3101"</f>
        <v>3101</v>
      </c>
      <c r="D223" t="str">
        <f t="shared" si="17"/>
        <v>1</v>
      </c>
      <c r="E223" t="s">
        <v>399</v>
      </c>
      <c r="F223">
        <v>6</v>
      </c>
      <c r="G223">
        <v>6</v>
      </c>
      <c r="H223" t="s">
        <v>400</v>
      </c>
      <c r="I223" t="s">
        <v>16</v>
      </c>
      <c r="J223" t="s">
        <v>401</v>
      </c>
      <c r="K223" t="s">
        <v>17</v>
      </c>
      <c r="L223" s="1">
        <v>43885</v>
      </c>
      <c r="M223" s="1">
        <v>43987</v>
      </c>
      <c r="N223" s="1">
        <v>43959</v>
      </c>
      <c r="P223" t="s">
        <v>18</v>
      </c>
    </row>
    <row r="224" spans="1:16" hidden="1">
      <c r="A224">
        <v>3670</v>
      </c>
      <c r="B224" t="s">
        <v>101</v>
      </c>
      <c r="C224" t="str">
        <f>"3131"</f>
        <v>3131</v>
      </c>
      <c r="D224" t="str">
        <f t="shared" si="17"/>
        <v>1</v>
      </c>
      <c r="E224" t="s">
        <v>402</v>
      </c>
      <c r="F224">
        <v>6</v>
      </c>
      <c r="G224">
        <v>6</v>
      </c>
      <c r="H224" t="s">
        <v>103</v>
      </c>
      <c r="I224" t="s">
        <v>16</v>
      </c>
      <c r="J224" t="s">
        <v>403</v>
      </c>
      <c r="K224" t="s">
        <v>17</v>
      </c>
      <c r="L224" s="1">
        <v>43885</v>
      </c>
      <c r="M224" s="1">
        <v>43987</v>
      </c>
      <c r="N224" s="1">
        <v>43959</v>
      </c>
      <c r="P224" t="s">
        <v>18</v>
      </c>
    </row>
    <row r="225" spans="1:16" hidden="1">
      <c r="A225">
        <v>3672</v>
      </c>
      <c r="B225" t="s">
        <v>101</v>
      </c>
      <c r="C225" t="str">
        <f>"3141"</f>
        <v>3141</v>
      </c>
      <c r="D225" t="str">
        <f t="shared" si="17"/>
        <v>1</v>
      </c>
      <c r="E225" t="s">
        <v>404</v>
      </c>
      <c r="F225">
        <v>6</v>
      </c>
      <c r="G225">
        <v>6</v>
      </c>
      <c r="H225" t="s">
        <v>103</v>
      </c>
      <c r="I225" t="s">
        <v>16</v>
      </c>
      <c r="J225" t="s">
        <v>405</v>
      </c>
      <c r="K225" t="s">
        <v>17</v>
      </c>
      <c r="L225" s="1">
        <v>43885</v>
      </c>
      <c r="M225" s="1">
        <v>43987</v>
      </c>
      <c r="N225" s="1">
        <v>43959</v>
      </c>
      <c r="P225" t="s">
        <v>18</v>
      </c>
    </row>
    <row r="226" spans="1:16" hidden="1">
      <c r="A226">
        <v>3958</v>
      </c>
      <c r="B226" t="s">
        <v>101</v>
      </c>
      <c r="C226" t="str">
        <f>"3142"</f>
        <v>3142</v>
      </c>
      <c r="D226" t="str">
        <f t="shared" si="17"/>
        <v>1</v>
      </c>
      <c r="E226" t="s">
        <v>406</v>
      </c>
      <c r="F226">
        <v>6</v>
      </c>
      <c r="G226">
        <v>6</v>
      </c>
      <c r="H226" t="s">
        <v>103</v>
      </c>
      <c r="I226" t="s">
        <v>16</v>
      </c>
      <c r="J226" t="s">
        <v>407</v>
      </c>
      <c r="K226" t="s">
        <v>17</v>
      </c>
      <c r="L226" s="1">
        <v>43885</v>
      </c>
      <c r="M226" s="1">
        <v>43987</v>
      </c>
      <c r="N226" s="1">
        <v>43959</v>
      </c>
      <c r="P226" t="s">
        <v>18</v>
      </c>
    </row>
    <row r="227" spans="1:16" hidden="1">
      <c r="A227">
        <v>3673</v>
      </c>
      <c r="B227" t="s">
        <v>101</v>
      </c>
      <c r="C227" t="str">
        <f>"3161"</f>
        <v>3161</v>
      </c>
      <c r="D227" t="str">
        <f t="shared" si="17"/>
        <v>1</v>
      </c>
      <c r="E227" t="s">
        <v>408</v>
      </c>
      <c r="F227">
        <v>6</v>
      </c>
      <c r="G227">
        <v>6</v>
      </c>
      <c r="H227" t="s">
        <v>103</v>
      </c>
      <c r="I227" t="s">
        <v>16</v>
      </c>
      <c r="J227" t="s">
        <v>409</v>
      </c>
      <c r="K227" t="s">
        <v>17</v>
      </c>
      <c r="L227" s="1">
        <v>43885</v>
      </c>
      <c r="M227" s="1">
        <v>43987</v>
      </c>
      <c r="N227" s="1">
        <v>43959</v>
      </c>
      <c r="P227" t="s">
        <v>18</v>
      </c>
    </row>
    <row r="228" spans="1:16" hidden="1">
      <c r="A228">
        <v>3673</v>
      </c>
      <c r="B228" t="s">
        <v>101</v>
      </c>
      <c r="C228" t="str">
        <f>"3161"</f>
        <v>3161</v>
      </c>
      <c r="D228" t="str">
        <f t="shared" si="17"/>
        <v>1</v>
      </c>
      <c r="E228" t="s">
        <v>408</v>
      </c>
      <c r="F228">
        <v>6</v>
      </c>
      <c r="G228">
        <v>6</v>
      </c>
      <c r="H228" t="s">
        <v>103</v>
      </c>
      <c r="I228" t="s">
        <v>16</v>
      </c>
      <c r="J228" t="s">
        <v>409</v>
      </c>
      <c r="K228" t="s">
        <v>17</v>
      </c>
      <c r="L228" s="1">
        <v>43885</v>
      </c>
      <c r="M228" s="1">
        <v>43987</v>
      </c>
      <c r="N228" s="1">
        <v>43959</v>
      </c>
      <c r="P228" t="s">
        <v>18</v>
      </c>
    </row>
    <row r="229" spans="1:16" hidden="1">
      <c r="A229">
        <v>3674</v>
      </c>
      <c r="B229" t="s">
        <v>101</v>
      </c>
      <c r="C229" t="str">
        <f>"3177"</f>
        <v>3177</v>
      </c>
      <c r="D229" t="str">
        <f t="shared" si="17"/>
        <v>1</v>
      </c>
      <c r="E229" t="s">
        <v>410</v>
      </c>
      <c r="F229">
        <v>6</v>
      </c>
      <c r="G229">
        <v>6</v>
      </c>
      <c r="H229" t="s">
        <v>103</v>
      </c>
      <c r="I229" t="s">
        <v>16</v>
      </c>
      <c r="J229" t="s">
        <v>411</v>
      </c>
      <c r="K229" t="s">
        <v>17</v>
      </c>
      <c r="L229" s="1">
        <v>43885</v>
      </c>
      <c r="M229" s="1">
        <v>43987</v>
      </c>
      <c r="N229" s="1">
        <v>43959</v>
      </c>
      <c r="P229" t="s">
        <v>18</v>
      </c>
    </row>
    <row r="230" spans="1:16" hidden="1">
      <c r="A230">
        <v>3674</v>
      </c>
      <c r="B230" t="s">
        <v>101</v>
      </c>
      <c r="C230" t="str">
        <f>"3177"</f>
        <v>3177</v>
      </c>
      <c r="D230" t="str">
        <f t="shared" si="17"/>
        <v>1</v>
      </c>
      <c r="E230" t="s">
        <v>410</v>
      </c>
      <c r="F230">
        <v>6</v>
      </c>
      <c r="G230">
        <v>6</v>
      </c>
      <c r="H230" t="s">
        <v>103</v>
      </c>
      <c r="I230" t="s">
        <v>16</v>
      </c>
      <c r="J230" t="s">
        <v>411</v>
      </c>
      <c r="K230" t="s">
        <v>17</v>
      </c>
      <c r="L230" s="1">
        <v>43885</v>
      </c>
      <c r="M230" s="1">
        <v>43987</v>
      </c>
      <c r="N230" s="1">
        <v>43959</v>
      </c>
      <c r="P230" t="s">
        <v>18</v>
      </c>
    </row>
    <row r="231" spans="1:16" hidden="1">
      <c r="A231">
        <v>2137</v>
      </c>
      <c r="B231" t="s">
        <v>412</v>
      </c>
      <c r="C231" t="str">
        <f>"3022"</f>
        <v>3022</v>
      </c>
      <c r="D231" t="str">
        <f t="shared" si="17"/>
        <v>1</v>
      </c>
      <c r="E231" t="s">
        <v>413</v>
      </c>
      <c r="F231">
        <v>6</v>
      </c>
      <c r="G231">
        <v>6</v>
      </c>
      <c r="H231" t="s">
        <v>98</v>
      </c>
      <c r="I231" t="s">
        <v>99</v>
      </c>
      <c r="J231" t="s">
        <v>414</v>
      </c>
      <c r="K231" t="s">
        <v>17</v>
      </c>
      <c r="L231" s="1">
        <v>43885</v>
      </c>
      <c r="M231" s="1">
        <v>43987</v>
      </c>
      <c r="N231" s="1">
        <v>43959</v>
      </c>
      <c r="P231" t="s">
        <v>18</v>
      </c>
    </row>
    <row r="232" spans="1:16" hidden="1">
      <c r="A232">
        <v>2138</v>
      </c>
      <c r="B232" t="s">
        <v>412</v>
      </c>
      <c r="C232" t="str">
        <f>"3024"</f>
        <v>3024</v>
      </c>
      <c r="D232" t="str">
        <f t="shared" si="17"/>
        <v>1</v>
      </c>
      <c r="E232" t="s">
        <v>415</v>
      </c>
      <c r="F232">
        <v>6</v>
      </c>
      <c r="G232">
        <v>6</v>
      </c>
      <c r="H232" t="s">
        <v>98</v>
      </c>
      <c r="I232" t="s">
        <v>99</v>
      </c>
      <c r="J232" t="s">
        <v>416</v>
      </c>
      <c r="K232" t="s">
        <v>17</v>
      </c>
      <c r="L232" s="1">
        <v>43885</v>
      </c>
      <c r="M232" s="1">
        <v>43987</v>
      </c>
      <c r="N232" s="1">
        <v>43959</v>
      </c>
      <c r="P232" t="s">
        <v>18</v>
      </c>
    </row>
    <row r="233" spans="1:16">
      <c r="A233">
        <v>2207</v>
      </c>
      <c r="B233" t="s">
        <v>119</v>
      </c>
      <c r="C233" t="str">
        <f>"1130"</f>
        <v>1130</v>
      </c>
      <c r="D233" t="str">
        <f t="shared" si="17"/>
        <v>1</v>
      </c>
      <c r="E233" t="s">
        <v>693</v>
      </c>
      <c r="F233">
        <v>6</v>
      </c>
      <c r="G233">
        <v>6</v>
      </c>
      <c r="H233" t="s">
        <v>121</v>
      </c>
      <c r="I233" t="s">
        <v>27</v>
      </c>
      <c r="J233" t="s">
        <v>694</v>
      </c>
      <c r="K233" t="s">
        <v>17</v>
      </c>
      <c r="L233" s="1">
        <v>43885</v>
      </c>
      <c r="M233" s="1">
        <v>43987</v>
      </c>
      <c r="N233" s="1">
        <v>43959</v>
      </c>
      <c r="P233" t="s">
        <v>18</v>
      </c>
    </row>
    <row r="234" spans="1:16">
      <c r="A234">
        <v>2291</v>
      </c>
      <c r="B234" t="s">
        <v>119</v>
      </c>
      <c r="C234" t="str">
        <f>"4670"</f>
        <v>4670</v>
      </c>
      <c r="D234" t="str">
        <f t="shared" si="17"/>
        <v>1</v>
      </c>
      <c r="E234" t="s">
        <v>710</v>
      </c>
      <c r="F234">
        <v>6</v>
      </c>
      <c r="G234">
        <v>6</v>
      </c>
      <c r="H234" t="s">
        <v>121</v>
      </c>
      <c r="I234" t="s">
        <v>27</v>
      </c>
      <c r="J234" t="s">
        <v>711</v>
      </c>
      <c r="K234" t="s">
        <v>17</v>
      </c>
      <c r="L234" s="1">
        <v>43885</v>
      </c>
      <c r="M234" s="1">
        <v>43987</v>
      </c>
      <c r="N234" s="1">
        <v>43959</v>
      </c>
      <c r="P234" t="s">
        <v>18</v>
      </c>
    </row>
    <row r="235" spans="1:16">
      <c r="A235">
        <v>2400</v>
      </c>
      <c r="B235" t="s">
        <v>119</v>
      </c>
      <c r="C235" t="str">
        <f>"4130"</f>
        <v>4130</v>
      </c>
      <c r="D235" t="str">
        <f t="shared" si="17"/>
        <v>1</v>
      </c>
      <c r="E235" t="s">
        <v>719</v>
      </c>
      <c r="F235">
        <v>6</v>
      </c>
      <c r="G235">
        <v>6</v>
      </c>
      <c r="H235" t="s">
        <v>121</v>
      </c>
      <c r="I235" t="s">
        <v>27</v>
      </c>
      <c r="J235" t="s">
        <v>720</v>
      </c>
      <c r="K235" t="s">
        <v>17</v>
      </c>
      <c r="L235" s="1">
        <v>43885</v>
      </c>
      <c r="M235" s="1">
        <v>43987</v>
      </c>
      <c r="N235" s="1">
        <v>43959</v>
      </c>
      <c r="P235" t="s">
        <v>18</v>
      </c>
    </row>
    <row r="236" spans="1:16">
      <c r="A236">
        <v>2530</v>
      </c>
      <c r="B236" t="s">
        <v>119</v>
      </c>
      <c r="C236" t="str">
        <f>"4540"</f>
        <v>4540</v>
      </c>
      <c r="D236" t="str">
        <f t="shared" si="17"/>
        <v>1</v>
      </c>
      <c r="E236" t="s">
        <v>2374</v>
      </c>
      <c r="F236">
        <v>12</v>
      </c>
      <c r="G236">
        <v>12</v>
      </c>
      <c r="H236" t="s">
        <v>121</v>
      </c>
      <c r="I236" t="s">
        <v>27</v>
      </c>
      <c r="K236" t="s">
        <v>17</v>
      </c>
      <c r="L236" s="1">
        <v>43885</v>
      </c>
      <c r="M236" s="1">
        <v>43987</v>
      </c>
      <c r="N236" s="1">
        <v>43959</v>
      </c>
      <c r="P236" t="s">
        <v>18</v>
      </c>
    </row>
    <row r="237" spans="1:16">
      <c r="A237">
        <v>2535</v>
      </c>
      <c r="B237" t="s">
        <v>119</v>
      </c>
      <c r="C237" t="str">
        <f>"5920"</f>
        <v>5920</v>
      </c>
      <c r="D237" t="str">
        <f t="shared" si="17"/>
        <v>1</v>
      </c>
      <c r="E237" t="s">
        <v>2444</v>
      </c>
      <c r="F237">
        <v>6</v>
      </c>
      <c r="G237">
        <v>24</v>
      </c>
      <c r="H237" t="s">
        <v>121</v>
      </c>
      <c r="I237" t="s">
        <v>27</v>
      </c>
      <c r="K237" t="s">
        <v>17</v>
      </c>
      <c r="L237" s="1">
        <v>43885</v>
      </c>
      <c r="M237" s="1">
        <v>43987</v>
      </c>
      <c r="N237" s="1">
        <v>43959</v>
      </c>
      <c r="P237" t="s">
        <v>18</v>
      </c>
    </row>
    <row r="238" spans="1:16">
      <c r="A238">
        <v>2578</v>
      </c>
      <c r="B238" t="s">
        <v>119</v>
      </c>
      <c r="C238" t="str">
        <f>"2620"</f>
        <v>2620</v>
      </c>
      <c r="D238" t="str">
        <f t="shared" si="17"/>
        <v>1</v>
      </c>
      <c r="E238" t="s">
        <v>208</v>
      </c>
      <c r="F238">
        <v>6</v>
      </c>
      <c r="G238">
        <v>6</v>
      </c>
      <c r="H238" t="s">
        <v>121</v>
      </c>
      <c r="I238" t="s">
        <v>27</v>
      </c>
      <c r="J238" t="s">
        <v>777</v>
      </c>
      <c r="K238" t="s">
        <v>17</v>
      </c>
      <c r="L238" s="1">
        <v>43885</v>
      </c>
      <c r="M238" s="1">
        <v>43987</v>
      </c>
      <c r="N238" s="1">
        <v>43959</v>
      </c>
      <c r="P238" t="s">
        <v>18</v>
      </c>
    </row>
    <row r="239" spans="1:16" hidden="1">
      <c r="A239">
        <v>2402</v>
      </c>
      <c r="B239" t="s">
        <v>24</v>
      </c>
      <c r="C239" t="str">
        <f>"3213"</f>
        <v>3213</v>
      </c>
      <c r="D239" t="str">
        <f t="shared" si="17"/>
        <v>1</v>
      </c>
      <c r="E239" t="s">
        <v>424</v>
      </c>
      <c r="F239">
        <v>6</v>
      </c>
      <c r="G239">
        <v>6</v>
      </c>
      <c r="H239" t="s">
        <v>26</v>
      </c>
      <c r="I239" t="s">
        <v>27</v>
      </c>
      <c r="J239" t="s">
        <v>425</v>
      </c>
      <c r="K239" t="s">
        <v>17</v>
      </c>
      <c r="L239" s="1">
        <v>43885</v>
      </c>
      <c r="M239" s="1">
        <v>43987</v>
      </c>
      <c r="N239" s="1">
        <v>43959</v>
      </c>
      <c r="P239" t="s">
        <v>18</v>
      </c>
    </row>
    <row r="240" spans="1:16" hidden="1">
      <c r="A240">
        <v>2718</v>
      </c>
      <c r="B240" t="s">
        <v>24</v>
      </c>
      <c r="C240" t="str">
        <f>"3221"</f>
        <v>3221</v>
      </c>
      <c r="D240" t="str">
        <f t="shared" si="17"/>
        <v>1</v>
      </c>
      <c r="E240" t="s">
        <v>426</v>
      </c>
      <c r="F240">
        <v>6</v>
      </c>
      <c r="G240">
        <v>6</v>
      </c>
      <c r="H240" t="s">
        <v>26</v>
      </c>
      <c r="I240" t="s">
        <v>27</v>
      </c>
      <c r="J240" t="s">
        <v>427</v>
      </c>
      <c r="K240" t="s">
        <v>17</v>
      </c>
      <c r="L240" s="1">
        <v>43885</v>
      </c>
      <c r="M240" s="1">
        <v>43987</v>
      </c>
      <c r="N240" s="1">
        <v>43959</v>
      </c>
      <c r="P240" t="s">
        <v>18</v>
      </c>
    </row>
    <row r="241" spans="1:16" hidden="1">
      <c r="A241">
        <v>2194</v>
      </c>
      <c r="B241" t="s">
        <v>24</v>
      </c>
      <c r="C241" t="str">
        <f>"3224"</f>
        <v>3224</v>
      </c>
      <c r="D241" t="str">
        <f t="shared" si="17"/>
        <v>1</v>
      </c>
      <c r="E241" t="s">
        <v>428</v>
      </c>
      <c r="F241">
        <v>6</v>
      </c>
      <c r="G241">
        <v>6</v>
      </c>
      <c r="H241" t="s">
        <v>26</v>
      </c>
      <c r="I241" t="s">
        <v>27</v>
      </c>
      <c r="J241" t="s">
        <v>429</v>
      </c>
      <c r="K241" t="s">
        <v>17</v>
      </c>
      <c r="L241" s="1">
        <v>43885</v>
      </c>
      <c r="M241" s="1">
        <v>43987</v>
      </c>
      <c r="N241" s="1">
        <v>43959</v>
      </c>
      <c r="P241" t="s">
        <v>18</v>
      </c>
    </row>
    <row r="242" spans="1:16" hidden="1">
      <c r="A242">
        <v>2195</v>
      </c>
      <c r="B242" t="s">
        <v>24</v>
      </c>
      <c r="C242" t="str">
        <f>"4221"</f>
        <v>4221</v>
      </c>
      <c r="D242" t="str">
        <f t="shared" si="17"/>
        <v>1</v>
      </c>
      <c r="E242" t="s">
        <v>430</v>
      </c>
      <c r="F242">
        <v>6</v>
      </c>
      <c r="G242">
        <v>6</v>
      </c>
      <c r="H242" t="s">
        <v>26</v>
      </c>
      <c r="I242" t="s">
        <v>27</v>
      </c>
      <c r="J242" t="s">
        <v>431</v>
      </c>
      <c r="K242" t="s">
        <v>17</v>
      </c>
      <c r="L242" s="1">
        <v>43885</v>
      </c>
      <c r="M242" s="1">
        <v>43987</v>
      </c>
      <c r="N242" s="1">
        <v>43959</v>
      </c>
      <c r="P242" t="s">
        <v>18</v>
      </c>
    </row>
    <row r="243" spans="1:16" hidden="1">
      <c r="A243">
        <v>2203</v>
      </c>
      <c r="B243" t="s">
        <v>24</v>
      </c>
      <c r="C243" t="str">
        <f>"4522"</f>
        <v>4522</v>
      </c>
      <c r="D243" t="str">
        <f t="shared" si="17"/>
        <v>1</v>
      </c>
      <c r="E243" t="s">
        <v>432</v>
      </c>
      <c r="F243">
        <v>6</v>
      </c>
      <c r="G243">
        <v>6</v>
      </c>
      <c r="H243" t="s">
        <v>26</v>
      </c>
      <c r="I243" t="s">
        <v>27</v>
      </c>
      <c r="K243" t="s">
        <v>17</v>
      </c>
      <c r="L243" s="1">
        <v>43885</v>
      </c>
      <c r="M243" s="1">
        <v>43987</v>
      </c>
      <c r="N243" s="1">
        <v>43959</v>
      </c>
      <c r="P243" t="s">
        <v>18</v>
      </c>
    </row>
    <row r="244" spans="1:16" hidden="1">
      <c r="A244">
        <v>2204</v>
      </c>
      <c r="B244" t="s">
        <v>24</v>
      </c>
      <c r="C244" t="str">
        <f>"4523"</f>
        <v>4523</v>
      </c>
      <c r="D244" t="str">
        <f t="shared" si="17"/>
        <v>1</v>
      </c>
      <c r="E244" t="s">
        <v>433</v>
      </c>
      <c r="F244">
        <v>6</v>
      </c>
      <c r="G244">
        <v>6</v>
      </c>
      <c r="H244" t="s">
        <v>26</v>
      </c>
      <c r="I244" t="s">
        <v>27</v>
      </c>
      <c r="K244" t="s">
        <v>17</v>
      </c>
      <c r="L244" s="1">
        <v>43885</v>
      </c>
      <c r="M244" s="1">
        <v>43987</v>
      </c>
      <c r="N244" s="1">
        <v>43959</v>
      </c>
      <c r="P244" t="s">
        <v>18</v>
      </c>
    </row>
    <row r="245" spans="1:16" hidden="1">
      <c r="A245">
        <v>2554</v>
      </c>
      <c r="B245" t="s">
        <v>24</v>
      </c>
      <c r="C245" t="str">
        <f>"4524"</f>
        <v>4524</v>
      </c>
      <c r="D245" t="str">
        <f t="shared" si="17"/>
        <v>1</v>
      </c>
      <c r="E245" t="s">
        <v>434</v>
      </c>
      <c r="F245">
        <v>6</v>
      </c>
      <c r="G245">
        <v>6</v>
      </c>
      <c r="H245" t="s">
        <v>26</v>
      </c>
      <c r="I245" t="s">
        <v>27</v>
      </c>
      <c r="J245" t="s">
        <v>435</v>
      </c>
      <c r="K245" t="s">
        <v>17</v>
      </c>
      <c r="L245" s="1">
        <v>43885</v>
      </c>
      <c r="M245" s="1">
        <v>43987</v>
      </c>
      <c r="N245" s="1">
        <v>43959</v>
      </c>
      <c r="P245" t="s">
        <v>18</v>
      </c>
    </row>
    <row r="246" spans="1:16" hidden="1">
      <c r="A246">
        <v>2555</v>
      </c>
      <c r="B246" t="s">
        <v>24</v>
      </c>
      <c r="C246" t="str">
        <f>"4528"</f>
        <v>4528</v>
      </c>
      <c r="D246" t="str">
        <f t="shared" si="17"/>
        <v>1</v>
      </c>
      <c r="E246" t="s">
        <v>436</v>
      </c>
      <c r="F246">
        <v>6</v>
      </c>
      <c r="G246">
        <v>6</v>
      </c>
      <c r="H246" t="s">
        <v>26</v>
      </c>
      <c r="I246" t="s">
        <v>27</v>
      </c>
      <c r="J246" t="s">
        <v>437</v>
      </c>
      <c r="K246" t="s">
        <v>17</v>
      </c>
      <c r="L246" s="1">
        <v>43885</v>
      </c>
      <c r="M246" s="1">
        <v>43987</v>
      </c>
      <c r="N246" s="1">
        <v>43959</v>
      </c>
      <c r="P246" t="s">
        <v>18</v>
      </c>
    </row>
    <row r="247" spans="1:16" hidden="1">
      <c r="A247">
        <v>3712</v>
      </c>
      <c r="B247" t="s">
        <v>39</v>
      </c>
      <c r="C247" t="str">
        <f>"3050"</f>
        <v>3050</v>
      </c>
      <c r="D247" t="str">
        <f t="shared" si="17"/>
        <v>1</v>
      </c>
      <c r="E247" t="s">
        <v>40</v>
      </c>
      <c r="F247">
        <v>6</v>
      </c>
      <c r="G247">
        <v>6</v>
      </c>
      <c r="H247" t="s">
        <v>41</v>
      </c>
      <c r="I247" t="s">
        <v>16</v>
      </c>
      <c r="J247" t="s">
        <v>42</v>
      </c>
      <c r="K247" t="s">
        <v>17</v>
      </c>
      <c r="L247" s="1">
        <v>43885</v>
      </c>
      <c r="M247" s="1">
        <v>43987</v>
      </c>
      <c r="N247" s="1">
        <v>43959</v>
      </c>
      <c r="P247" t="s">
        <v>18</v>
      </c>
    </row>
    <row r="248" spans="1:16" hidden="1">
      <c r="A248">
        <v>2150</v>
      </c>
      <c r="B248" t="s">
        <v>96</v>
      </c>
      <c r="C248" t="str">
        <f>"1014"</f>
        <v>1014</v>
      </c>
      <c r="D248" t="str">
        <f t="shared" si="17"/>
        <v>1</v>
      </c>
      <c r="E248" t="s">
        <v>438</v>
      </c>
      <c r="F248">
        <v>6</v>
      </c>
      <c r="G248">
        <v>6</v>
      </c>
      <c r="H248" t="s">
        <v>98</v>
      </c>
      <c r="I248" t="s">
        <v>99</v>
      </c>
      <c r="J248" t="s">
        <v>439</v>
      </c>
      <c r="K248" t="s">
        <v>17</v>
      </c>
      <c r="L248" s="1">
        <v>43885</v>
      </c>
      <c r="M248" s="1">
        <v>43987</v>
      </c>
      <c r="N248" s="1">
        <v>43959</v>
      </c>
      <c r="P248" t="s">
        <v>18</v>
      </c>
    </row>
    <row r="249" spans="1:16" hidden="1">
      <c r="A249">
        <v>2226</v>
      </c>
      <c r="B249" t="s">
        <v>19</v>
      </c>
      <c r="C249" t="str">
        <f>"2244"</f>
        <v>2244</v>
      </c>
      <c r="D249" t="str">
        <f t="shared" si="17"/>
        <v>1</v>
      </c>
      <c r="E249" t="s">
        <v>440</v>
      </c>
      <c r="F249">
        <v>6</v>
      </c>
      <c r="G249">
        <v>6</v>
      </c>
      <c r="H249" t="s">
        <v>21</v>
      </c>
      <c r="I249" t="s">
        <v>22</v>
      </c>
      <c r="J249" t="s">
        <v>441</v>
      </c>
      <c r="K249" t="s">
        <v>17</v>
      </c>
      <c r="L249" s="1">
        <v>43885</v>
      </c>
      <c r="M249" s="1">
        <v>43987</v>
      </c>
      <c r="N249" s="1">
        <v>43959</v>
      </c>
      <c r="P249" t="s">
        <v>18</v>
      </c>
    </row>
    <row r="250" spans="1:16" hidden="1">
      <c r="A250">
        <v>4161</v>
      </c>
      <c r="B250" t="s">
        <v>19</v>
      </c>
      <c r="C250" t="str">
        <f>"4245"</f>
        <v>4245</v>
      </c>
      <c r="D250" t="str">
        <f t="shared" si="17"/>
        <v>1</v>
      </c>
      <c r="E250" t="s">
        <v>442</v>
      </c>
      <c r="F250">
        <v>6</v>
      </c>
      <c r="G250">
        <v>6</v>
      </c>
      <c r="H250" t="s">
        <v>21</v>
      </c>
      <c r="I250" t="s">
        <v>22</v>
      </c>
      <c r="J250" t="s">
        <v>443</v>
      </c>
      <c r="K250" t="s">
        <v>17</v>
      </c>
      <c r="L250" s="1">
        <v>43885</v>
      </c>
      <c r="M250" s="1">
        <v>43987</v>
      </c>
      <c r="N250" s="1">
        <v>43959</v>
      </c>
      <c r="P250" t="s">
        <v>18</v>
      </c>
    </row>
    <row r="251" spans="1:16">
      <c r="A251">
        <v>2579</v>
      </c>
      <c r="B251" t="s">
        <v>119</v>
      </c>
      <c r="C251" t="str">
        <f>"3740"</f>
        <v>3740</v>
      </c>
      <c r="D251" t="str">
        <f t="shared" si="17"/>
        <v>1</v>
      </c>
      <c r="E251" t="s">
        <v>778</v>
      </c>
      <c r="F251">
        <v>6</v>
      </c>
      <c r="G251">
        <v>6</v>
      </c>
      <c r="H251" t="s">
        <v>121</v>
      </c>
      <c r="I251" t="s">
        <v>27</v>
      </c>
      <c r="K251" t="s">
        <v>17</v>
      </c>
      <c r="L251" s="1">
        <v>43885</v>
      </c>
      <c r="M251" s="1">
        <v>43987</v>
      </c>
      <c r="N251" s="1">
        <v>43959</v>
      </c>
      <c r="P251" t="s">
        <v>18</v>
      </c>
    </row>
    <row r="252" spans="1:16">
      <c r="A252">
        <v>2585</v>
      </c>
      <c r="B252" t="s">
        <v>119</v>
      </c>
      <c r="C252" t="str">
        <f>"3120"</f>
        <v>3120</v>
      </c>
      <c r="D252" t="str">
        <f t="shared" si="17"/>
        <v>1</v>
      </c>
      <c r="E252" t="s">
        <v>419</v>
      </c>
      <c r="F252">
        <v>6</v>
      </c>
      <c r="G252">
        <v>6</v>
      </c>
      <c r="H252" t="s">
        <v>121</v>
      </c>
      <c r="I252" t="s">
        <v>27</v>
      </c>
      <c r="J252" t="s">
        <v>420</v>
      </c>
      <c r="K252" t="s">
        <v>17</v>
      </c>
      <c r="L252" s="1">
        <v>43885</v>
      </c>
      <c r="M252" s="1">
        <v>43987</v>
      </c>
      <c r="N252" s="1">
        <v>43959</v>
      </c>
      <c r="P252" t="s">
        <v>18</v>
      </c>
    </row>
    <row r="253" spans="1:16" ht="32">
      <c r="A253">
        <v>2619</v>
      </c>
      <c r="B253" t="s">
        <v>119</v>
      </c>
      <c r="C253" t="str">
        <f>"4550"</f>
        <v>4550</v>
      </c>
      <c r="D253" t="str">
        <f t="shared" si="17"/>
        <v>1</v>
      </c>
      <c r="E253" t="s">
        <v>2375</v>
      </c>
      <c r="F253">
        <v>12</v>
      </c>
      <c r="G253">
        <v>12</v>
      </c>
      <c r="H253" t="s">
        <v>121</v>
      </c>
      <c r="I253" t="s">
        <v>27</v>
      </c>
      <c r="J253" s="2" t="s">
        <v>2376</v>
      </c>
      <c r="K253" t="s">
        <v>17</v>
      </c>
      <c r="L253" s="1">
        <v>43885</v>
      </c>
      <c r="M253" s="1">
        <v>43987</v>
      </c>
      <c r="N253" s="1">
        <v>43959</v>
      </c>
      <c r="P253" t="s">
        <v>18</v>
      </c>
    </row>
    <row r="254" spans="1:16">
      <c r="A254">
        <v>2712</v>
      </c>
      <c r="B254" t="s">
        <v>119</v>
      </c>
      <c r="C254" t="str">
        <f>"2550"</f>
        <v>2550</v>
      </c>
      <c r="D254" t="str">
        <f t="shared" si="17"/>
        <v>1</v>
      </c>
      <c r="E254" t="s">
        <v>848</v>
      </c>
      <c r="F254">
        <v>6</v>
      </c>
      <c r="G254">
        <v>6</v>
      </c>
      <c r="H254" t="s">
        <v>121</v>
      </c>
      <c r="I254" t="s">
        <v>27</v>
      </c>
      <c r="J254" t="s">
        <v>849</v>
      </c>
      <c r="K254" t="s">
        <v>17</v>
      </c>
      <c r="L254" s="1">
        <v>43885</v>
      </c>
      <c r="M254" s="1">
        <v>43987</v>
      </c>
      <c r="N254" s="1">
        <v>43959</v>
      </c>
      <c r="P254" t="s">
        <v>18</v>
      </c>
    </row>
    <row r="255" spans="1:16">
      <c r="A255">
        <v>2713</v>
      </c>
      <c r="B255" t="s">
        <v>119</v>
      </c>
      <c r="C255" t="str">
        <f>"3550"</f>
        <v>3550</v>
      </c>
      <c r="D255" t="str">
        <f t="shared" si="17"/>
        <v>1</v>
      </c>
      <c r="E255" t="s">
        <v>850</v>
      </c>
      <c r="F255">
        <v>6</v>
      </c>
      <c r="G255">
        <v>6</v>
      </c>
      <c r="H255" t="s">
        <v>121</v>
      </c>
      <c r="I255" t="s">
        <v>27</v>
      </c>
      <c r="J255" t="s">
        <v>851</v>
      </c>
      <c r="K255" t="s">
        <v>17</v>
      </c>
      <c r="L255" s="1">
        <v>43885</v>
      </c>
      <c r="M255" s="1">
        <v>43987</v>
      </c>
      <c r="N255" s="1">
        <v>43959</v>
      </c>
      <c r="P255" t="s">
        <v>18</v>
      </c>
    </row>
    <row r="256" spans="1:16">
      <c r="A256">
        <v>3001</v>
      </c>
      <c r="B256" t="s">
        <v>119</v>
      </c>
      <c r="C256" t="str">
        <f>"2710"</f>
        <v>2710</v>
      </c>
      <c r="D256" t="str">
        <f t="shared" si="17"/>
        <v>1</v>
      </c>
      <c r="E256" t="s">
        <v>120</v>
      </c>
      <c r="F256">
        <v>6</v>
      </c>
      <c r="G256">
        <v>6</v>
      </c>
      <c r="H256" t="s">
        <v>121</v>
      </c>
      <c r="I256" t="s">
        <v>27</v>
      </c>
      <c r="K256" t="s">
        <v>17</v>
      </c>
      <c r="L256" s="1">
        <v>43885</v>
      </c>
      <c r="M256" s="1">
        <v>43987</v>
      </c>
      <c r="N256" s="1">
        <v>43959</v>
      </c>
      <c r="P256" t="s">
        <v>18</v>
      </c>
    </row>
    <row r="257" spans="1:16">
      <c r="A257">
        <v>3001</v>
      </c>
      <c r="B257" t="s">
        <v>119</v>
      </c>
      <c r="C257" t="str">
        <f>"2710"</f>
        <v>2710</v>
      </c>
      <c r="D257" t="str">
        <f t="shared" si="17"/>
        <v>1</v>
      </c>
      <c r="E257" t="s">
        <v>120</v>
      </c>
      <c r="F257">
        <v>6</v>
      </c>
      <c r="G257">
        <v>6</v>
      </c>
      <c r="H257" t="s">
        <v>121</v>
      </c>
      <c r="I257" t="s">
        <v>27</v>
      </c>
      <c r="K257" t="s">
        <v>17</v>
      </c>
      <c r="L257" s="1">
        <v>43885</v>
      </c>
      <c r="M257" s="1">
        <v>43987</v>
      </c>
      <c r="N257" s="1">
        <v>43959</v>
      </c>
      <c r="P257" t="s">
        <v>18</v>
      </c>
    </row>
    <row r="258" spans="1:16">
      <c r="A258">
        <v>3041</v>
      </c>
      <c r="B258" t="s">
        <v>119</v>
      </c>
      <c r="C258" t="str">
        <f>"4660"</f>
        <v>4660</v>
      </c>
      <c r="D258" t="str">
        <f t="shared" si="17"/>
        <v>1</v>
      </c>
      <c r="E258" t="s">
        <v>806</v>
      </c>
      <c r="F258">
        <v>6</v>
      </c>
      <c r="G258">
        <v>6</v>
      </c>
      <c r="H258" t="s">
        <v>121</v>
      </c>
      <c r="I258" t="s">
        <v>27</v>
      </c>
      <c r="J258" t="s">
        <v>807</v>
      </c>
      <c r="K258" t="s">
        <v>17</v>
      </c>
      <c r="L258" s="1">
        <v>43885</v>
      </c>
      <c r="M258" s="1">
        <v>43987</v>
      </c>
      <c r="N258" s="1">
        <v>43959</v>
      </c>
      <c r="P258" t="s">
        <v>18</v>
      </c>
    </row>
    <row r="259" spans="1:16">
      <c r="A259">
        <v>3048</v>
      </c>
      <c r="B259" t="s">
        <v>119</v>
      </c>
      <c r="C259" t="str">
        <f>"3310"</f>
        <v>3310</v>
      </c>
      <c r="D259" t="str">
        <f t="shared" si="17"/>
        <v>1</v>
      </c>
      <c r="E259" t="s">
        <v>421</v>
      </c>
      <c r="F259">
        <v>6</v>
      </c>
      <c r="G259">
        <v>6</v>
      </c>
      <c r="H259" t="s">
        <v>121</v>
      </c>
      <c r="I259" t="s">
        <v>27</v>
      </c>
      <c r="J259" t="s">
        <v>422</v>
      </c>
      <c r="K259" t="s">
        <v>17</v>
      </c>
      <c r="L259" s="1">
        <v>43885</v>
      </c>
      <c r="M259" s="1">
        <v>43987</v>
      </c>
      <c r="N259" s="1">
        <v>43959</v>
      </c>
      <c r="P259" t="s">
        <v>18</v>
      </c>
    </row>
    <row r="260" spans="1:16">
      <c r="A260">
        <v>3048</v>
      </c>
      <c r="B260" t="s">
        <v>119</v>
      </c>
      <c r="C260" t="str">
        <f>"3310"</f>
        <v>3310</v>
      </c>
      <c r="D260" t="str">
        <f t="shared" si="17"/>
        <v>1</v>
      </c>
      <c r="E260" t="s">
        <v>421</v>
      </c>
      <c r="F260">
        <v>6</v>
      </c>
      <c r="G260">
        <v>6</v>
      </c>
      <c r="H260" t="s">
        <v>121</v>
      </c>
      <c r="I260" t="s">
        <v>27</v>
      </c>
      <c r="J260" t="s">
        <v>422</v>
      </c>
      <c r="K260" t="s">
        <v>17</v>
      </c>
      <c r="L260" s="1">
        <v>43885</v>
      </c>
      <c r="M260" s="1">
        <v>43987</v>
      </c>
      <c r="N260" s="1">
        <v>43959</v>
      </c>
      <c r="P260" t="s">
        <v>18</v>
      </c>
    </row>
    <row r="261" spans="1:16">
      <c r="A261">
        <v>3143</v>
      </c>
      <c r="B261" t="s">
        <v>119</v>
      </c>
      <c r="C261" t="str">
        <f>"4450"</f>
        <v>4450</v>
      </c>
      <c r="D261" t="str">
        <f t="shared" si="17"/>
        <v>1</v>
      </c>
      <c r="E261" t="s">
        <v>1110</v>
      </c>
      <c r="F261">
        <v>6</v>
      </c>
      <c r="G261">
        <v>6</v>
      </c>
      <c r="H261" t="s">
        <v>121</v>
      </c>
      <c r="I261" t="s">
        <v>27</v>
      </c>
      <c r="K261" t="s">
        <v>17</v>
      </c>
      <c r="L261" s="1">
        <v>43885</v>
      </c>
      <c r="M261" s="1">
        <v>43987</v>
      </c>
      <c r="N261" s="1">
        <v>43959</v>
      </c>
      <c r="P261" t="s">
        <v>38</v>
      </c>
    </row>
    <row r="262" spans="1:16" hidden="1">
      <c r="A262">
        <v>2035</v>
      </c>
      <c r="B262" t="s">
        <v>300</v>
      </c>
      <c r="C262" t="str">
        <f>"2003"</f>
        <v>2003</v>
      </c>
      <c r="D262" t="str">
        <f t="shared" si="17"/>
        <v>1</v>
      </c>
      <c r="E262" t="s">
        <v>457</v>
      </c>
      <c r="F262">
        <v>6</v>
      </c>
      <c r="G262">
        <v>6</v>
      </c>
      <c r="H262" t="s">
        <v>263</v>
      </c>
      <c r="I262" t="s">
        <v>69</v>
      </c>
      <c r="J262" t="s">
        <v>458</v>
      </c>
      <c r="K262" t="s">
        <v>17</v>
      </c>
      <c r="L262" s="1">
        <v>43885</v>
      </c>
      <c r="M262" s="1">
        <v>43987</v>
      </c>
      <c r="N262" s="1">
        <v>43959</v>
      </c>
      <c r="P262" t="s">
        <v>18</v>
      </c>
    </row>
    <row r="263" spans="1:16" hidden="1">
      <c r="A263">
        <v>2862</v>
      </c>
      <c r="B263" t="s">
        <v>300</v>
      </c>
      <c r="C263" t="str">
        <f>"2003"</f>
        <v>2003</v>
      </c>
      <c r="D263" t="str">
        <f>"2"</f>
        <v>2</v>
      </c>
      <c r="E263" t="s">
        <v>457</v>
      </c>
      <c r="F263">
        <v>6</v>
      </c>
      <c r="G263">
        <v>6</v>
      </c>
      <c r="H263" t="s">
        <v>263</v>
      </c>
      <c r="I263" t="s">
        <v>69</v>
      </c>
      <c r="J263" t="s">
        <v>458</v>
      </c>
      <c r="K263" t="s">
        <v>17</v>
      </c>
      <c r="L263" s="1">
        <v>43885</v>
      </c>
      <c r="M263" s="1">
        <v>43987</v>
      </c>
      <c r="N263" s="1">
        <v>43959</v>
      </c>
      <c r="P263" t="s">
        <v>38</v>
      </c>
    </row>
    <row r="264" spans="1:16" hidden="1">
      <c r="A264">
        <v>4684</v>
      </c>
      <c r="B264" t="s">
        <v>300</v>
      </c>
      <c r="C264" t="str">
        <f>"2003"</f>
        <v>2003</v>
      </c>
      <c r="D264" t="str">
        <f>"3"</f>
        <v>3</v>
      </c>
      <c r="E264" t="s">
        <v>457</v>
      </c>
      <c r="F264">
        <v>6</v>
      </c>
      <c r="G264">
        <v>6</v>
      </c>
      <c r="H264" t="s">
        <v>263</v>
      </c>
      <c r="I264" t="s">
        <v>69</v>
      </c>
      <c r="J264" t="s">
        <v>458</v>
      </c>
      <c r="K264" t="s">
        <v>17</v>
      </c>
      <c r="L264" s="1">
        <v>43885</v>
      </c>
      <c r="M264" s="1">
        <v>43987</v>
      </c>
      <c r="N264" s="1">
        <v>43959</v>
      </c>
      <c r="P264" t="s">
        <v>38</v>
      </c>
    </row>
    <row r="265" spans="1:16" hidden="1">
      <c r="A265">
        <v>3919</v>
      </c>
      <c r="B265" t="s">
        <v>90</v>
      </c>
      <c r="C265" t="str">
        <f>"1001"</f>
        <v>1001</v>
      </c>
      <c r="D265" t="str">
        <f t="shared" ref="D265:D271" si="18">"1"</f>
        <v>1</v>
      </c>
      <c r="E265" t="s">
        <v>459</v>
      </c>
      <c r="F265">
        <v>6</v>
      </c>
      <c r="G265">
        <v>6</v>
      </c>
      <c r="H265" t="s">
        <v>92</v>
      </c>
      <c r="I265" t="s">
        <v>16</v>
      </c>
      <c r="K265" t="s">
        <v>17</v>
      </c>
      <c r="L265" s="1">
        <v>43885</v>
      </c>
      <c r="M265" s="1">
        <v>43987</v>
      </c>
      <c r="N265" s="1">
        <v>43959</v>
      </c>
      <c r="P265" t="s">
        <v>18</v>
      </c>
    </row>
    <row r="266" spans="1:16" hidden="1">
      <c r="A266">
        <v>3659</v>
      </c>
      <c r="B266" t="s">
        <v>101</v>
      </c>
      <c r="C266" t="str">
        <f>"1008"</f>
        <v>1008</v>
      </c>
      <c r="D266" t="str">
        <f t="shared" si="18"/>
        <v>1</v>
      </c>
      <c r="E266" t="s">
        <v>460</v>
      </c>
      <c r="F266">
        <v>6</v>
      </c>
      <c r="G266">
        <v>6</v>
      </c>
      <c r="H266" t="s">
        <v>103</v>
      </c>
      <c r="I266" t="s">
        <v>16</v>
      </c>
      <c r="K266" t="s">
        <v>17</v>
      </c>
      <c r="L266" s="1">
        <v>43885</v>
      </c>
      <c r="M266" s="1">
        <v>43987</v>
      </c>
      <c r="N266" s="1">
        <v>43959</v>
      </c>
      <c r="P266" t="s">
        <v>18</v>
      </c>
    </row>
    <row r="267" spans="1:16">
      <c r="A267">
        <v>3160</v>
      </c>
      <c r="B267" t="s">
        <v>119</v>
      </c>
      <c r="C267" t="str">
        <f>"3820"</f>
        <v>3820</v>
      </c>
      <c r="D267" t="str">
        <f t="shared" si="18"/>
        <v>1</v>
      </c>
      <c r="E267" t="s">
        <v>2446</v>
      </c>
      <c r="F267">
        <v>6</v>
      </c>
      <c r="G267">
        <v>24</v>
      </c>
      <c r="H267" t="s">
        <v>121</v>
      </c>
      <c r="I267" t="s">
        <v>27</v>
      </c>
      <c r="J267" t="s">
        <v>2447</v>
      </c>
      <c r="K267" t="s">
        <v>17</v>
      </c>
      <c r="L267" s="1">
        <v>43885</v>
      </c>
      <c r="M267" s="1">
        <v>43987</v>
      </c>
      <c r="N267" s="1">
        <v>43959</v>
      </c>
      <c r="P267" t="s">
        <v>18</v>
      </c>
    </row>
    <row r="268" spans="1:16" hidden="1">
      <c r="A268">
        <v>2021</v>
      </c>
      <c r="B268" t="s">
        <v>463</v>
      </c>
      <c r="C268" t="str">
        <f>"1001"</f>
        <v>1001</v>
      </c>
      <c r="D268" t="str">
        <f t="shared" si="18"/>
        <v>1</v>
      </c>
      <c r="E268" t="s">
        <v>464</v>
      </c>
      <c r="F268">
        <v>6</v>
      </c>
      <c r="G268">
        <v>6</v>
      </c>
      <c r="H268" t="s">
        <v>245</v>
      </c>
      <c r="I268" t="s">
        <v>69</v>
      </c>
      <c r="K268" t="s">
        <v>17</v>
      </c>
      <c r="L268" s="1">
        <v>43885</v>
      </c>
      <c r="M268" s="1">
        <v>43987</v>
      </c>
      <c r="N268" s="1">
        <v>43959</v>
      </c>
      <c r="P268" t="s">
        <v>18</v>
      </c>
    </row>
    <row r="269" spans="1:16">
      <c r="A269">
        <v>3181</v>
      </c>
      <c r="B269" t="s">
        <v>119</v>
      </c>
      <c r="C269" t="str">
        <f>"4005F"</f>
        <v>4005F</v>
      </c>
      <c r="D269" t="str">
        <f t="shared" si="18"/>
        <v>1</v>
      </c>
      <c r="E269" t="s">
        <v>2436</v>
      </c>
      <c r="F269">
        <v>12</v>
      </c>
      <c r="G269">
        <v>24</v>
      </c>
      <c r="H269" t="s">
        <v>121</v>
      </c>
      <c r="I269" t="s">
        <v>27</v>
      </c>
      <c r="K269" t="s">
        <v>2346</v>
      </c>
      <c r="L269" s="1">
        <v>43885</v>
      </c>
      <c r="M269" s="1">
        <v>43987</v>
      </c>
      <c r="N269" s="1">
        <v>43959</v>
      </c>
      <c r="P269" t="s">
        <v>18</v>
      </c>
    </row>
    <row r="270" spans="1:16" hidden="1">
      <c r="A270">
        <v>4630</v>
      </c>
      <c r="B270" t="s">
        <v>467</v>
      </c>
      <c r="C270" t="str">
        <f>"2000"</f>
        <v>2000</v>
      </c>
      <c r="D270" t="str">
        <f t="shared" si="18"/>
        <v>1</v>
      </c>
      <c r="E270" t="s">
        <v>468</v>
      </c>
      <c r="F270">
        <v>6</v>
      </c>
      <c r="G270">
        <v>6</v>
      </c>
      <c r="H270" t="s">
        <v>263</v>
      </c>
      <c r="I270" t="s">
        <v>69</v>
      </c>
      <c r="J270" t="s">
        <v>469</v>
      </c>
      <c r="K270" t="s">
        <v>17</v>
      </c>
      <c r="L270" s="1">
        <v>43885</v>
      </c>
      <c r="M270" s="1">
        <v>43987</v>
      </c>
      <c r="N270" s="1">
        <v>43959</v>
      </c>
      <c r="P270" t="s">
        <v>18</v>
      </c>
    </row>
    <row r="271" spans="1:16" hidden="1">
      <c r="A271">
        <v>2036</v>
      </c>
      <c r="B271" t="s">
        <v>300</v>
      </c>
      <c r="C271" t="str">
        <f>"3005"</f>
        <v>3005</v>
      </c>
      <c r="D271" t="str">
        <f t="shared" si="18"/>
        <v>1</v>
      </c>
      <c r="E271" t="s">
        <v>470</v>
      </c>
      <c r="F271">
        <v>6</v>
      </c>
      <c r="G271">
        <v>6</v>
      </c>
      <c r="H271" t="s">
        <v>263</v>
      </c>
      <c r="I271" t="s">
        <v>69</v>
      </c>
      <c r="J271" t="s">
        <v>471</v>
      </c>
      <c r="K271" t="s">
        <v>17</v>
      </c>
      <c r="L271" s="1">
        <v>43885</v>
      </c>
      <c r="M271" s="1">
        <v>43987</v>
      </c>
      <c r="N271" s="1">
        <v>43959</v>
      </c>
      <c r="P271" t="s">
        <v>18</v>
      </c>
    </row>
    <row r="272" spans="1:16" hidden="1">
      <c r="A272">
        <v>3104</v>
      </c>
      <c r="B272" t="s">
        <v>300</v>
      </c>
      <c r="C272" t="str">
        <f>"3005"</f>
        <v>3005</v>
      </c>
      <c r="D272" t="str">
        <f>"2"</f>
        <v>2</v>
      </c>
      <c r="E272" t="s">
        <v>470</v>
      </c>
      <c r="F272">
        <v>6</v>
      </c>
      <c r="G272">
        <v>6</v>
      </c>
      <c r="H272" t="s">
        <v>263</v>
      </c>
      <c r="I272" t="s">
        <v>69</v>
      </c>
      <c r="J272" t="s">
        <v>471</v>
      </c>
      <c r="K272" t="s">
        <v>17</v>
      </c>
      <c r="L272" s="1">
        <v>43885</v>
      </c>
      <c r="M272" s="1">
        <v>43987</v>
      </c>
      <c r="N272" s="1">
        <v>43959</v>
      </c>
      <c r="P272" t="s">
        <v>38</v>
      </c>
    </row>
    <row r="273" spans="1:16" hidden="1">
      <c r="A273">
        <v>2045</v>
      </c>
      <c r="B273" t="s">
        <v>153</v>
      </c>
      <c r="C273" t="str">
        <f>"3010"</f>
        <v>3010</v>
      </c>
      <c r="D273" t="str">
        <f t="shared" ref="D273:D279" si="19">"1"</f>
        <v>1</v>
      </c>
      <c r="E273" t="s">
        <v>472</v>
      </c>
      <c r="F273">
        <v>6</v>
      </c>
      <c r="G273">
        <v>6</v>
      </c>
      <c r="H273" t="s">
        <v>114</v>
      </c>
      <c r="I273" t="s">
        <v>69</v>
      </c>
      <c r="K273" t="s">
        <v>17</v>
      </c>
      <c r="L273" s="1">
        <v>43885</v>
      </c>
      <c r="M273" s="1">
        <v>43987</v>
      </c>
      <c r="N273" s="1">
        <v>43959</v>
      </c>
      <c r="P273" t="s">
        <v>18</v>
      </c>
    </row>
    <row r="274" spans="1:16" hidden="1">
      <c r="A274">
        <v>2015</v>
      </c>
      <c r="B274" t="s">
        <v>112</v>
      </c>
      <c r="C274" t="str">
        <f>"1111"</f>
        <v>1111</v>
      </c>
      <c r="D274" t="str">
        <f t="shared" si="19"/>
        <v>1</v>
      </c>
      <c r="E274" t="s">
        <v>473</v>
      </c>
      <c r="F274">
        <v>6</v>
      </c>
      <c r="G274">
        <v>6</v>
      </c>
      <c r="H274" t="s">
        <v>114</v>
      </c>
      <c r="I274" t="s">
        <v>69</v>
      </c>
      <c r="K274" t="s">
        <v>17</v>
      </c>
      <c r="L274" s="1">
        <v>43885</v>
      </c>
      <c r="M274" s="1">
        <v>43987</v>
      </c>
      <c r="N274" s="1">
        <v>43959</v>
      </c>
      <c r="P274" t="s">
        <v>18</v>
      </c>
    </row>
    <row r="275" spans="1:16" hidden="1">
      <c r="A275">
        <v>3493</v>
      </c>
      <c r="B275" t="s">
        <v>474</v>
      </c>
      <c r="C275" t="str">
        <f>"1004"</f>
        <v>1004</v>
      </c>
      <c r="D275" t="str">
        <f t="shared" si="19"/>
        <v>1</v>
      </c>
      <c r="E275" t="s">
        <v>475</v>
      </c>
      <c r="F275">
        <v>6</v>
      </c>
      <c r="G275">
        <v>6</v>
      </c>
      <c r="H275" t="s">
        <v>170</v>
      </c>
      <c r="I275" t="s">
        <v>69</v>
      </c>
      <c r="K275" t="s">
        <v>17</v>
      </c>
      <c r="L275" s="1">
        <v>43885</v>
      </c>
      <c r="M275" s="1">
        <v>43987</v>
      </c>
      <c r="N275" s="1">
        <v>43959</v>
      </c>
      <c r="P275" t="s">
        <v>18</v>
      </c>
    </row>
    <row r="276" spans="1:16" hidden="1">
      <c r="A276">
        <v>2642</v>
      </c>
      <c r="B276" t="s">
        <v>235</v>
      </c>
      <c r="C276" t="str">
        <f>"1005"</f>
        <v>1005</v>
      </c>
      <c r="D276" t="str">
        <f t="shared" si="19"/>
        <v>1</v>
      </c>
      <c r="E276" t="s">
        <v>476</v>
      </c>
      <c r="F276">
        <v>6</v>
      </c>
      <c r="G276">
        <v>6</v>
      </c>
      <c r="H276" t="s">
        <v>237</v>
      </c>
      <c r="I276" t="s">
        <v>69</v>
      </c>
      <c r="J276" t="s">
        <v>477</v>
      </c>
      <c r="K276" t="s">
        <v>17</v>
      </c>
      <c r="L276" s="1">
        <v>43885</v>
      </c>
      <c r="M276" s="1">
        <v>43987</v>
      </c>
      <c r="N276" s="1">
        <v>43959</v>
      </c>
      <c r="P276" t="s">
        <v>18</v>
      </c>
    </row>
    <row r="277" spans="1:16" hidden="1">
      <c r="A277">
        <v>2642</v>
      </c>
      <c r="B277" t="s">
        <v>235</v>
      </c>
      <c r="C277" t="str">
        <f>"1005"</f>
        <v>1005</v>
      </c>
      <c r="D277" t="str">
        <f t="shared" si="19"/>
        <v>1</v>
      </c>
      <c r="E277" t="s">
        <v>476</v>
      </c>
      <c r="F277">
        <v>6</v>
      </c>
      <c r="G277">
        <v>6</v>
      </c>
      <c r="H277" t="s">
        <v>237</v>
      </c>
      <c r="I277" t="s">
        <v>69</v>
      </c>
      <c r="J277" t="s">
        <v>477</v>
      </c>
      <c r="K277" t="s">
        <v>17</v>
      </c>
      <c r="L277" s="1">
        <v>43885</v>
      </c>
      <c r="M277" s="1">
        <v>43987</v>
      </c>
      <c r="N277" s="1">
        <v>43959</v>
      </c>
      <c r="P277" t="s">
        <v>18</v>
      </c>
    </row>
    <row r="278" spans="1:16" hidden="1">
      <c r="A278">
        <v>2642</v>
      </c>
      <c r="B278" t="s">
        <v>235</v>
      </c>
      <c r="C278" t="str">
        <f>"1005"</f>
        <v>1005</v>
      </c>
      <c r="D278" t="str">
        <f t="shared" si="19"/>
        <v>1</v>
      </c>
      <c r="E278" t="s">
        <v>476</v>
      </c>
      <c r="F278">
        <v>6</v>
      </c>
      <c r="G278">
        <v>6</v>
      </c>
      <c r="H278" t="s">
        <v>237</v>
      </c>
      <c r="I278" t="s">
        <v>69</v>
      </c>
      <c r="J278" t="s">
        <v>477</v>
      </c>
      <c r="K278" t="s">
        <v>17</v>
      </c>
      <c r="L278" s="1">
        <v>43885</v>
      </c>
      <c r="M278" s="1">
        <v>43987</v>
      </c>
      <c r="N278" s="1">
        <v>43959</v>
      </c>
      <c r="P278" t="s">
        <v>18</v>
      </c>
    </row>
    <row r="279" spans="1:16" hidden="1">
      <c r="A279">
        <v>2305</v>
      </c>
      <c r="B279" t="s">
        <v>478</v>
      </c>
      <c r="C279" t="str">
        <f>"1001"</f>
        <v>1001</v>
      </c>
      <c r="D279" t="str">
        <f t="shared" si="19"/>
        <v>1</v>
      </c>
      <c r="E279" t="s">
        <v>479</v>
      </c>
      <c r="F279">
        <v>6</v>
      </c>
      <c r="G279">
        <v>6</v>
      </c>
      <c r="H279" t="s">
        <v>188</v>
      </c>
      <c r="I279" t="s">
        <v>161</v>
      </c>
      <c r="J279" t="s">
        <v>480</v>
      </c>
      <c r="K279" t="s">
        <v>17</v>
      </c>
      <c r="L279" s="1">
        <v>43885</v>
      </c>
      <c r="M279" s="1">
        <v>43987</v>
      </c>
      <c r="N279" s="1">
        <v>43959</v>
      </c>
      <c r="P279" t="s">
        <v>18</v>
      </c>
    </row>
    <row r="280" spans="1:16" hidden="1">
      <c r="A280">
        <v>4838</v>
      </c>
      <c r="B280" t="s">
        <v>478</v>
      </c>
      <c r="C280" t="str">
        <f>"1001"</f>
        <v>1001</v>
      </c>
      <c r="D280" t="str">
        <f>"2"</f>
        <v>2</v>
      </c>
      <c r="E280" t="s">
        <v>479</v>
      </c>
      <c r="F280">
        <v>6</v>
      </c>
      <c r="G280">
        <v>6</v>
      </c>
      <c r="H280" t="s">
        <v>188</v>
      </c>
      <c r="I280" t="s">
        <v>161</v>
      </c>
      <c r="J280" t="s">
        <v>480</v>
      </c>
      <c r="K280" t="s">
        <v>17</v>
      </c>
      <c r="L280" s="1">
        <v>43885</v>
      </c>
      <c r="M280" s="1">
        <v>43987</v>
      </c>
      <c r="N280" s="1">
        <v>43959</v>
      </c>
      <c r="P280" t="s">
        <v>38</v>
      </c>
    </row>
    <row r="281" spans="1:16" hidden="1">
      <c r="A281">
        <v>2295</v>
      </c>
      <c r="B281" t="s">
        <v>478</v>
      </c>
      <c r="C281" t="str">
        <f>"2001"</f>
        <v>2001</v>
      </c>
      <c r="D281" t="str">
        <f>"1"</f>
        <v>1</v>
      </c>
      <c r="E281" t="s">
        <v>481</v>
      </c>
      <c r="F281">
        <v>6</v>
      </c>
      <c r="G281">
        <v>6</v>
      </c>
      <c r="H281" t="s">
        <v>188</v>
      </c>
      <c r="I281" t="s">
        <v>161</v>
      </c>
      <c r="J281" t="s">
        <v>482</v>
      </c>
      <c r="K281" t="s">
        <v>17</v>
      </c>
      <c r="L281" s="1">
        <v>43885</v>
      </c>
      <c r="M281" s="1">
        <v>43987</v>
      </c>
      <c r="N281" s="1">
        <v>43959</v>
      </c>
      <c r="P281" t="s">
        <v>18</v>
      </c>
    </row>
    <row r="282" spans="1:16" hidden="1">
      <c r="A282">
        <v>4892</v>
      </c>
      <c r="B282" t="s">
        <v>478</v>
      </c>
      <c r="C282" t="str">
        <f>"2001"</f>
        <v>2001</v>
      </c>
      <c r="D282" t="str">
        <f>"2"</f>
        <v>2</v>
      </c>
      <c r="E282" t="s">
        <v>481</v>
      </c>
      <c r="F282">
        <v>6</v>
      </c>
      <c r="G282">
        <v>6</v>
      </c>
      <c r="H282" t="s">
        <v>188</v>
      </c>
      <c r="I282" t="s">
        <v>161</v>
      </c>
      <c r="J282" t="s">
        <v>482</v>
      </c>
      <c r="K282" t="s">
        <v>17</v>
      </c>
      <c r="L282" s="1">
        <v>43885</v>
      </c>
      <c r="M282" s="1">
        <v>43987</v>
      </c>
      <c r="N282" s="1">
        <v>43959</v>
      </c>
      <c r="P282" t="s">
        <v>38</v>
      </c>
    </row>
    <row r="283" spans="1:16" hidden="1">
      <c r="A283">
        <v>2603</v>
      </c>
      <c r="B283" t="s">
        <v>478</v>
      </c>
      <c r="C283" t="str">
        <f>"2002"</f>
        <v>2002</v>
      </c>
      <c r="D283" t="str">
        <f>"1"</f>
        <v>1</v>
      </c>
      <c r="E283" t="s">
        <v>483</v>
      </c>
      <c r="F283">
        <v>6</v>
      </c>
      <c r="G283">
        <v>6</v>
      </c>
      <c r="H283" t="s">
        <v>188</v>
      </c>
      <c r="I283" t="s">
        <v>161</v>
      </c>
      <c r="J283" t="s">
        <v>484</v>
      </c>
      <c r="K283" t="s">
        <v>17</v>
      </c>
      <c r="L283" s="1">
        <v>43885</v>
      </c>
      <c r="M283" s="1">
        <v>43987</v>
      </c>
      <c r="N283" s="1">
        <v>43959</v>
      </c>
      <c r="P283" t="s">
        <v>18</v>
      </c>
    </row>
    <row r="284" spans="1:16" hidden="1">
      <c r="A284">
        <v>4839</v>
      </c>
      <c r="B284" t="s">
        <v>478</v>
      </c>
      <c r="C284" t="str">
        <f>"2002"</f>
        <v>2002</v>
      </c>
      <c r="D284" t="str">
        <f>"2"</f>
        <v>2</v>
      </c>
      <c r="E284" t="s">
        <v>483</v>
      </c>
      <c r="F284">
        <v>6</v>
      </c>
      <c r="G284">
        <v>6</v>
      </c>
      <c r="H284" t="s">
        <v>188</v>
      </c>
      <c r="I284" t="s">
        <v>161</v>
      </c>
      <c r="J284" t="s">
        <v>484</v>
      </c>
      <c r="K284" t="s">
        <v>17</v>
      </c>
      <c r="L284" s="1">
        <v>43885</v>
      </c>
      <c r="M284" s="1">
        <v>43987</v>
      </c>
      <c r="N284" s="1">
        <v>43959</v>
      </c>
      <c r="P284" t="s">
        <v>38</v>
      </c>
    </row>
    <row r="285" spans="1:16" hidden="1">
      <c r="A285">
        <v>2296</v>
      </c>
      <c r="B285" t="s">
        <v>478</v>
      </c>
      <c r="C285" t="str">
        <f>"2003"</f>
        <v>2003</v>
      </c>
      <c r="D285" t="str">
        <f>"1"</f>
        <v>1</v>
      </c>
      <c r="E285" t="s">
        <v>485</v>
      </c>
      <c r="F285">
        <v>6</v>
      </c>
      <c r="G285">
        <v>6</v>
      </c>
      <c r="H285" t="s">
        <v>188</v>
      </c>
      <c r="I285" t="s">
        <v>161</v>
      </c>
      <c r="J285" t="s">
        <v>484</v>
      </c>
      <c r="K285" t="s">
        <v>17</v>
      </c>
      <c r="L285" s="1">
        <v>43885</v>
      </c>
      <c r="M285" s="1">
        <v>43987</v>
      </c>
      <c r="N285" s="1">
        <v>43959</v>
      </c>
      <c r="P285" t="s">
        <v>18</v>
      </c>
    </row>
    <row r="286" spans="1:16" hidden="1">
      <c r="A286">
        <v>4927</v>
      </c>
      <c r="B286" t="s">
        <v>478</v>
      </c>
      <c r="C286" t="str">
        <f>"2003"</f>
        <v>2003</v>
      </c>
      <c r="D286" t="str">
        <f>"2"</f>
        <v>2</v>
      </c>
      <c r="E286" t="s">
        <v>485</v>
      </c>
      <c r="F286">
        <v>6</v>
      </c>
      <c r="G286">
        <v>6</v>
      </c>
      <c r="H286" t="s">
        <v>188</v>
      </c>
      <c r="I286" t="s">
        <v>161</v>
      </c>
      <c r="J286" t="s">
        <v>484</v>
      </c>
      <c r="K286" t="s">
        <v>17</v>
      </c>
      <c r="L286" s="1">
        <v>43885</v>
      </c>
      <c r="M286" s="1">
        <v>43987</v>
      </c>
      <c r="N286" s="1">
        <v>43959</v>
      </c>
      <c r="P286" t="s">
        <v>38</v>
      </c>
    </row>
    <row r="287" spans="1:16" hidden="1">
      <c r="A287">
        <v>2457</v>
      </c>
      <c r="B287" t="s">
        <v>478</v>
      </c>
      <c r="C287" t="str">
        <f>"3003"</f>
        <v>3003</v>
      </c>
      <c r="D287" t="str">
        <f>"1"</f>
        <v>1</v>
      </c>
      <c r="E287" t="s">
        <v>486</v>
      </c>
      <c r="F287">
        <v>6</v>
      </c>
      <c r="G287">
        <v>6</v>
      </c>
      <c r="H287" t="s">
        <v>188</v>
      </c>
      <c r="I287" t="s">
        <v>161</v>
      </c>
      <c r="J287" t="s">
        <v>487</v>
      </c>
      <c r="K287" t="s">
        <v>17</v>
      </c>
      <c r="L287" s="1">
        <v>43885</v>
      </c>
      <c r="M287" s="1">
        <v>43987</v>
      </c>
      <c r="N287" s="1">
        <v>43959</v>
      </c>
      <c r="P287" t="s">
        <v>18</v>
      </c>
    </row>
    <row r="288" spans="1:16" hidden="1">
      <c r="A288">
        <v>4840</v>
      </c>
      <c r="B288" t="s">
        <v>478</v>
      </c>
      <c r="C288" t="str">
        <f>"3003"</f>
        <v>3003</v>
      </c>
      <c r="D288" t="str">
        <f>"2"</f>
        <v>2</v>
      </c>
      <c r="E288" t="s">
        <v>486</v>
      </c>
      <c r="F288">
        <v>6</v>
      </c>
      <c r="G288">
        <v>6</v>
      </c>
      <c r="H288" t="s">
        <v>188</v>
      </c>
      <c r="I288" t="s">
        <v>161</v>
      </c>
      <c r="J288" t="s">
        <v>487</v>
      </c>
      <c r="K288" t="s">
        <v>17</v>
      </c>
      <c r="L288" s="1">
        <v>43885</v>
      </c>
      <c r="M288" s="1">
        <v>43987</v>
      </c>
      <c r="N288" s="1">
        <v>43959</v>
      </c>
      <c r="P288" t="s">
        <v>38</v>
      </c>
    </row>
    <row r="289" spans="1:16" ht="32" hidden="1">
      <c r="A289">
        <v>3389</v>
      </c>
      <c r="B289" t="s">
        <v>106</v>
      </c>
      <c r="C289" t="str">
        <f>"2026"</f>
        <v>2026</v>
      </c>
      <c r="D289" t="str">
        <f>"1"</f>
        <v>1</v>
      </c>
      <c r="E289" t="s">
        <v>488</v>
      </c>
      <c r="F289">
        <v>6</v>
      </c>
      <c r="G289">
        <v>6</v>
      </c>
      <c r="H289" t="s">
        <v>489</v>
      </c>
      <c r="I289" t="s">
        <v>99</v>
      </c>
      <c r="J289" s="2" t="s">
        <v>490</v>
      </c>
      <c r="K289" t="s">
        <v>17</v>
      </c>
      <c r="L289" s="1">
        <v>43885</v>
      </c>
      <c r="M289" s="1">
        <v>43987</v>
      </c>
      <c r="N289" s="1">
        <v>43959</v>
      </c>
      <c r="P289" t="s">
        <v>18</v>
      </c>
    </row>
    <row r="290" spans="1:16" hidden="1">
      <c r="A290">
        <v>3891</v>
      </c>
      <c r="B290" t="s">
        <v>74</v>
      </c>
      <c r="C290" t="str">
        <f>"1003"</f>
        <v>1003</v>
      </c>
      <c r="D290" t="str">
        <f>"1"</f>
        <v>1</v>
      </c>
      <c r="E290" t="s">
        <v>491</v>
      </c>
      <c r="F290">
        <v>6</v>
      </c>
      <c r="G290">
        <v>6</v>
      </c>
      <c r="H290" t="s">
        <v>76</v>
      </c>
      <c r="I290" t="s">
        <v>16</v>
      </c>
      <c r="K290" t="s">
        <v>17</v>
      </c>
      <c r="L290" s="1">
        <v>43885</v>
      </c>
      <c r="M290" s="1">
        <v>43987</v>
      </c>
      <c r="N290" s="1">
        <v>43959</v>
      </c>
      <c r="P290" t="s">
        <v>18</v>
      </c>
    </row>
    <row r="291" spans="1:16" hidden="1">
      <c r="A291">
        <v>2124</v>
      </c>
      <c r="B291" t="s">
        <v>492</v>
      </c>
      <c r="C291" t="str">
        <f>"1002"</f>
        <v>1002</v>
      </c>
      <c r="D291" t="str">
        <f>"1"</f>
        <v>1</v>
      </c>
      <c r="E291" t="s">
        <v>493</v>
      </c>
      <c r="F291">
        <v>6</v>
      </c>
      <c r="G291">
        <v>6</v>
      </c>
      <c r="H291" t="s">
        <v>263</v>
      </c>
      <c r="I291" t="s">
        <v>69</v>
      </c>
      <c r="J291" t="s">
        <v>494</v>
      </c>
      <c r="K291" t="s">
        <v>17</v>
      </c>
      <c r="L291" s="1">
        <v>43885</v>
      </c>
      <c r="M291" s="1">
        <v>43987</v>
      </c>
      <c r="N291" s="1">
        <v>43959</v>
      </c>
      <c r="P291" t="s">
        <v>18</v>
      </c>
    </row>
    <row r="292" spans="1:16" hidden="1">
      <c r="A292">
        <v>2860</v>
      </c>
      <c r="B292" t="s">
        <v>492</v>
      </c>
      <c r="C292" t="str">
        <f>"1002"</f>
        <v>1002</v>
      </c>
      <c r="D292" t="str">
        <f>"2"</f>
        <v>2</v>
      </c>
      <c r="E292" t="s">
        <v>493</v>
      </c>
      <c r="F292">
        <v>6</v>
      </c>
      <c r="G292">
        <v>6</v>
      </c>
      <c r="H292" t="s">
        <v>263</v>
      </c>
      <c r="I292" t="s">
        <v>69</v>
      </c>
      <c r="J292" t="s">
        <v>494</v>
      </c>
      <c r="K292" t="s">
        <v>17</v>
      </c>
      <c r="L292" s="1">
        <v>43885</v>
      </c>
      <c r="M292" s="1">
        <v>43987</v>
      </c>
      <c r="N292" s="1">
        <v>43959</v>
      </c>
      <c r="P292" t="s">
        <v>38</v>
      </c>
    </row>
    <row r="293" spans="1:16" hidden="1">
      <c r="A293">
        <v>2016</v>
      </c>
      <c r="B293" t="s">
        <v>312</v>
      </c>
      <c r="C293" t="str">
        <f>"2027"</f>
        <v>2027</v>
      </c>
      <c r="D293" t="str">
        <f t="shared" ref="D293:D301" si="20">"1"</f>
        <v>1</v>
      </c>
      <c r="E293" t="s">
        <v>495</v>
      </c>
      <c r="F293">
        <v>6</v>
      </c>
      <c r="G293">
        <v>6</v>
      </c>
      <c r="H293" t="s">
        <v>224</v>
      </c>
      <c r="I293" t="s">
        <v>69</v>
      </c>
      <c r="J293" t="s">
        <v>496</v>
      </c>
      <c r="K293" t="s">
        <v>17</v>
      </c>
      <c r="L293" s="1">
        <v>43885</v>
      </c>
      <c r="M293" s="1">
        <v>43987</v>
      </c>
      <c r="N293" s="1">
        <v>43959</v>
      </c>
      <c r="P293" t="s">
        <v>18</v>
      </c>
    </row>
    <row r="294" spans="1:16" hidden="1">
      <c r="A294">
        <v>4393</v>
      </c>
      <c r="B294" t="s">
        <v>106</v>
      </c>
      <c r="C294" t="str">
        <f>"3012"</f>
        <v>3012</v>
      </c>
      <c r="D294" t="str">
        <f t="shared" si="20"/>
        <v>1</v>
      </c>
      <c r="E294" t="s">
        <v>497</v>
      </c>
      <c r="F294">
        <v>6</v>
      </c>
      <c r="G294">
        <v>6</v>
      </c>
      <c r="H294" t="s">
        <v>98</v>
      </c>
      <c r="I294" t="s">
        <v>99</v>
      </c>
      <c r="J294" t="s">
        <v>498</v>
      </c>
      <c r="K294" t="s">
        <v>17</v>
      </c>
      <c r="L294" s="1">
        <v>43885</v>
      </c>
      <c r="M294" s="1">
        <v>43987</v>
      </c>
      <c r="N294" s="1">
        <v>43959</v>
      </c>
      <c r="P294" t="s">
        <v>18</v>
      </c>
    </row>
    <row r="295" spans="1:16" hidden="1">
      <c r="A295">
        <v>2143</v>
      </c>
      <c r="B295" t="s">
        <v>122</v>
      </c>
      <c r="C295" t="str">
        <f>"1002"</f>
        <v>1002</v>
      </c>
      <c r="D295" t="str">
        <f t="shared" si="20"/>
        <v>1</v>
      </c>
      <c r="E295" t="s">
        <v>125</v>
      </c>
      <c r="F295">
        <v>6</v>
      </c>
      <c r="G295">
        <v>6</v>
      </c>
      <c r="H295" t="s">
        <v>98</v>
      </c>
      <c r="I295" t="s">
        <v>99</v>
      </c>
      <c r="J295" t="s">
        <v>499</v>
      </c>
      <c r="K295" t="s">
        <v>17</v>
      </c>
      <c r="L295" s="1">
        <v>43885</v>
      </c>
      <c r="M295" s="1">
        <v>43987</v>
      </c>
      <c r="N295" s="1">
        <v>43959</v>
      </c>
      <c r="P295" t="s">
        <v>18</v>
      </c>
    </row>
    <row r="296" spans="1:16" hidden="1">
      <c r="A296">
        <v>2143</v>
      </c>
      <c r="B296" t="s">
        <v>122</v>
      </c>
      <c r="C296" t="str">
        <f>"1002"</f>
        <v>1002</v>
      </c>
      <c r="D296" t="str">
        <f t="shared" si="20"/>
        <v>1</v>
      </c>
      <c r="E296" t="s">
        <v>125</v>
      </c>
      <c r="F296">
        <v>6</v>
      </c>
      <c r="G296">
        <v>6</v>
      </c>
      <c r="H296" t="s">
        <v>98</v>
      </c>
      <c r="I296" t="s">
        <v>99</v>
      </c>
      <c r="J296" t="s">
        <v>499</v>
      </c>
      <c r="K296" t="s">
        <v>17</v>
      </c>
      <c r="L296" s="1">
        <v>43885</v>
      </c>
      <c r="M296" s="1">
        <v>43987</v>
      </c>
      <c r="N296" s="1">
        <v>43959</v>
      </c>
      <c r="P296" t="s">
        <v>18</v>
      </c>
    </row>
    <row r="297" spans="1:16" hidden="1">
      <c r="A297">
        <v>2144</v>
      </c>
      <c r="B297" t="s">
        <v>122</v>
      </c>
      <c r="C297" t="str">
        <f>"2002"</f>
        <v>2002</v>
      </c>
      <c r="D297" t="str">
        <f t="shared" si="20"/>
        <v>1</v>
      </c>
      <c r="E297" t="s">
        <v>129</v>
      </c>
      <c r="F297">
        <v>6</v>
      </c>
      <c r="G297">
        <v>6</v>
      </c>
      <c r="H297" t="s">
        <v>98</v>
      </c>
      <c r="I297" t="s">
        <v>99</v>
      </c>
      <c r="J297" t="s">
        <v>500</v>
      </c>
      <c r="K297" t="s">
        <v>17</v>
      </c>
      <c r="L297" s="1">
        <v>43885</v>
      </c>
      <c r="M297" s="1">
        <v>43987</v>
      </c>
      <c r="N297" s="1">
        <v>43959</v>
      </c>
      <c r="P297" t="s">
        <v>18</v>
      </c>
    </row>
    <row r="298" spans="1:16" hidden="1">
      <c r="A298">
        <v>2145</v>
      </c>
      <c r="B298" t="s">
        <v>122</v>
      </c>
      <c r="C298" t="str">
        <f>"3002"</f>
        <v>3002</v>
      </c>
      <c r="D298" t="str">
        <f t="shared" si="20"/>
        <v>1</v>
      </c>
      <c r="E298" t="s">
        <v>128</v>
      </c>
      <c r="F298">
        <v>6</v>
      </c>
      <c r="G298">
        <v>6</v>
      </c>
      <c r="H298" t="s">
        <v>98</v>
      </c>
      <c r="I298" t="s">
        <v>99</v>
      </c>
      <c r="J298" t="s">
        <v>501</v>
      </c>
      <c r="K298" t="s">
        <v>17</v>
      </c>
      <c r="L298" s="1">
        <v>43885</v>
      </c>
      <c r="M298" s="1">
        <v>43987</v>
      </c>
      <c r="N298" s="1">
        <v>43959</v>
      </c>
      <c r="P298" t="s">
        <v>18</v>
      </c>
    </row>
    <row r="299" spans="1:16" hidden="1">
      <c r="A299">
        <v>2156</v>
      </c>
      <c r="B299" t="s">
        <v>502</v>
      </c>
      <c r="C299" t="str">
        <f>"1020"</f>
        <v>1020</v>
      </c>
      <c r="D299" t="str">
        <f t="shared" si="20"/>
        <v>1</v>
      </c>
      <c r="E299" t="s">
        <v>503</v>
      </c>
      <c r="F299">
        <v>6</v>
      </c>
      <c r="G299">
        <v>6</v>
      </c>
      <c r="H299" t="s">
        <v>98</v>
      </c>
      <c r="I299" t="s">
        <v>99</v>
      </c>
      <c r="J299" t="s">
        <v>504</v>
      </c>
      <c r="K299" t="s">
        <v>17</v>
      </c>
      <c r="L299" s="1">
        <v>43885</v>
      </c>
      <c r="M299" s="1">
        <v>43987</v>
      </c>
      <c r="N299" s="1">
        <v>43959</v>
      </c>
      <c r="P299" t="s">
        <v>18</v>
      </c>
    </row>
    <row r="300" spans="1:16" hidden="1">
      <c r="A300">
        <v>2157</v>
      </c>
      <c r="B300" t="s">
        <v>502</v>
      </c>
      <c r="C300" t="str">
        <f>"3012"</f>
        <v>3012</v>
      </c>
      <c r="D300" t="str">
        <f t="shared" si="20"/>
        <v>1</v>
      </c>
      <c r="E300" t="s">
        <v>505</v>
      </c>
      <c r="F300">
        <v>6</v>
      </c>
      <c r="G300">
        <v>6</v>
      </c>
      <c r="H300" t="s">
        <v>98</v>
      </c>
      <c r="I300" t="s">
        <v>99</v>
      </c>
      <c r="J300" t="s">
        <v>506</v>
      </c>
      <c r="K300" t="s">
        <v>17</v>
      </c>
      <c r="L300" s="1">
        <v>43885</v>
      </c>
      <c r="M300" s="1">
        <v>43987</v>
      </c>
      <c r="N300" s="1">
        <v>43959</v>
      </c>
      <c r="P300" t="s">
        <v>18</v>
      </c>
    </row>
    <row r="301" spans="1:16" hidden="1">
      <c r="A301">
        <v>2160</v>
      </c>
      <c r="B301" t="s">
        <v>507</v>
      </c>
      <c r="C301" t="str">
        <f>"1002"</f>
        <v>1002</v>
      </c>
      <c r="D301" t="str">
        <f t="shared" si="20"/>
        <v>1</v>
      </c>
      <c r="E301" t="s">
        <v>508</v>
      </c>
      <c r="F301">
        <v>6</v>
      </c>
      <c r="G301">
        <v>6</v>
      </c>
      <c r="H301" t="s">
        <v>98</v>
      </c>
      <c r="I301" t="s">
        <v>99</v>
      </c>
      <c r="J301" t="s">
        <v>509</v>
      </c>
      <c r="K301" t="s">
        <v>17</v>
      </c>
      <c r="L301" s="1">
        <v>43885</v>
      </c>
      <c r="M301" s="1">
        <v>43987</v>
      </c>
      <c r="N301" s="1">
        <v>43959</v>
      </c>
      <c r="P301" t="s">
        <v>18</v>
      </c>
    </row>
    <row r="302" spans="1:16" hidden="1">
      <c r="A302">
        <v>2963</v>
      </c>
      <c r="B302" t="s">
        <v>507</v>
      </c>
      <c r="C302" t="str">
        <f>"1002"</f>
        <v>1002</v>
      </c>
      <c r="D302" t="str">
        <f>"2"</f>
        <v>2</v>
      </c>
      <c r="E302" t="s">
        <v>508</v>
      </c>
      <c r="F302">
        <v>6</v>
      </c>
      <c r="G302">
        <v>6</v>
      </c>
      <c r="H302" t="s">
        <v>98</v>
      </c>
      <c r="I302" t="s">
        <v>99</v>
      </c>
      <c r="J302" t="s">
        <v>509</v>
      </c>
      <c r="K302" t="s">
        <v>17</v>
      </c>
      <c r="L302" s="1">
        <v>43885</v>
      </c>
      <c r="M302" s="1">
        <v>43987</v>
      </c>
      <c r="N302" s="1">
        <v>43959</v>
      </c>
      <c r="P302" t="s">
        <v>38</v>
      </c>
    </row>
    <row r="303" spans="1:16" hidden="1">
      <c r="A303">
        <v>4646</v>
      </c>
      <c r="B303" t="s">
        <v>507</v>
      </c>
      <c r="C303" t="str">
        <f>"1002"</f>
        <v>1002</v>
      </c>
      <c r="D303" t="str">
        <f>"3"</f>
        <v>3</v>
      </c>
      <c r="E303" t="s">
        <v>508</v>
      </c>
      <c r="F303">
        <v>6</v>
      </c>
      <c r="G303">
        <v>6</v>
      </c>
      <c r="H303" t="s">
        <v>98</v>
      </c>
      <c r="I303" t="s">
        <v>99</v>
      </c>
      <c r="J303" t="s">
        <v>509</v>
      </c>
      <c r="K303" t="s">
        <v>17</v>
      </c>
      <c r="L303" s="1">
        <v>43885</v>
      </c>
      <c r="M303" s="1">
        <v>43987</v>
      </c>
      <c r="N303" s="1">
        <v>43959</v>
      </c>
      <c r="P303" t="s">
        <v>38</v>
      </c>
    </row>
    <row r="304" spans="1:16" hidden="1">
      <c r="A304">
        <v>2177</v>
      </c>
      <c r="B304" t="s">
        <v>507</v>
      </c>
      <c r="C304" t="str">
        <f>"2103"</f>
        <v>2103</v>
      </c>
      <c r="D304" t="str">
        <f>"1"</f>
        <v>1</v>
      </c>
      <c r="E304" t="s">
        <v>510</v>
      </c>
      <c r="F304">
        <v>6</v>
      </c>
      <c r="G304">
        <v>6</v>
      </c>
      <c r="H304" t="s">
        <v>98</v>
      </c>
      <c r="I304" t="s">
        <v>99</v>
      </c>
      <c r="J304" t="s">
        <v>511</v>
      </c>
      <c r="K304" t="s">
        <v>17</v>
      </c>
      <c r="L304" s="1">
        <v>43885</v>
      </c>
      <c r="M304" s="1">
        <v>43987</v>
      </c>
      <c r="N304" s="1">
        <v>43959</v>
      </c>
      <c r="P304" t="s">
        <v>18</v>
      </c>
    </row>
    <row r="305" spans="1:16" hidden="1">
      <c r="A305">
        <v>2177</v>
      </c>
      <c r="B305" t="s">
        <v>507</v>
      </c>
      <c r="C305" t="str">
        <f>"2103"</f>
        <v>2103</v>
      </c>
      <c r="D305" t="str">
        <f>"1"</f>
        <v>1</v>
      </c>
      <c r="E305" t="s">
        <v>510</v>
      </c>
      <c r="F305">
        <v>6</v>
      </c>
      <c r="G305">
        <v>6</v>
      </c>
      <c r="H305" t="s">
        <v>98</v>
      </c>
      <c r="I305" t="s">
        <v>99</v>
      </c>
      <c r="J305" t="s">
        <v>511</v>
      </c>
      <c r="K305" t="s">
        <v>17</v>
      </c>
      <c r="L305" s="1">
        <v>43885</v>
      </c>
      <c r="M305" s="1">
        <v>43987</v>
      </c>
      <c r="N305" s="1">
        <v>43959</v>
      </c>
      <c r="P305" t="s">
        <v>18</v>
      </c>
    </row>
    <row r="306" spans="1:16" hidden="1">
      <c r="A306">
        <v>2965</v>
      </c>
      <c r="B306" t="s">
        <v>507</v>
      </c>
      <c r="C306" t="str">
        <f>"2103"</f>
        <v>2103</v>
      </c>
      <c r="D306" t="str">
        <f>"2"</f>
        <v>2</v>
      </c>
      <c r="E306" t="s">
        <v>510</v>
      </c>
      <c r="F306">
        <v>6</v>
      </c>
      <c r="G306">
        <v>6</v>
      </c>
      <c r="H306" t="s">
        <v>98</v>
      </c>
      <c r="I306" t="s">
        <v>99</v>
      </c>
      <c r="J306" t="s">
        <v>511</v>
      </c>
      <c r="K306" t="s">
        <v>17</v>
      </c>
      <c r="L306" s="1">
        <v>43885</v>
      </c>
      <c r="M306" s="1">
        <v>43987</v>
      </c>
      <c r="N306" s="1">
        <v>43959</v>
      </c>
      <c r="P306" t="s">
        <v>38</v>
      </c>
    </row>
    <row r="307" spans="1:16" hidden="1">
      <c r="A307">
        <v>4647</v>
      </c>
      <c r="B307" t="s">
        <v>507</v>
      </c>
      <c r="C307" t="str">
        <f>"2103"</f>
        <v>2103</v>
      </c>
      <c r="D307" t="str">
        <f>"3"</f>
        <v>3</v>
      </c>
      <c r="E307" t="s">
        <v>510</v>
      </c>
      <c r="F307">
        <v>6</v>
      </c>
      <c r="G307">
        <v>6</v>
      </c>
      <c r="H307" t="s">
        <v>98</v>
      </c>
      <c r="I307" t="s">
        <v>99</v>
      </c>
      <c r="J307" t="s">
        <v>511</v>
      </c>
      <c r="K307" t="s">
        <v>17</v>
      </c>
      <c r="L307" s="1">
        <v>43885</v>
      </c>
      <c r="M307" s="1">
        <v>43987</v>
      </c>
      <c r="N307" s="1">
        <v>43959</v>
      </c>
      <c r="P307" t="s">
        <v>38</v>
      </c>
    </row>
    <row r="308" spans="1:16" hidden="1">
      <c r="A308">
        <v>2961</v>
      </c>
      <c r="B308" t="s">
        <v>512</v>
      </c>
      <c r="C308" t="str">
        <f>"1002"</f>
        <v>1002</v>
      </c>
      <c r="D308" t="str">
        <f>"1"</f>
        <v>1</v>
      </c>
      <c r="E308" t="s">
        <v>513</v>
      </c>
      <c r="F308">
        <v>6</v>
      </c>
      <c r="G308">
        <v>6</v>
      </c>
      <c r="H308" t="s">
        <v>98</v>
      </c>
      <c r="I308" t="s">
        <v>99</v>
      </c>
      <c r="J308" t="s">
        <v>514</v>
      </c>
      <c r="K308" t="s">
        <v>17</v>
      </c>
      <c r="L308" s="1">
        <v>43885</v>
      </c>
      <c r="M308" s="1">
        <v>43987</v>
      </c>
      <c r="N308" s="1">
        <v>43959</v>
      </c>
      <c r="P308" t="s">
        <v>38</v>
      </c>
    </row>
    <row r="309" spans="1:16" hidden="1">
      <c r="A309">
        <v>4651</v>
      </c>
      <c r="B309" t="s">
        <v>512</v>
      </c>
      <c r="C309" t="str">
        <f>"1002"</f>
        <v>1002</v>
      </c>
      <c r="D309" t="str">
        <f>"2"</f>
        <v>2</v>
      </c>
      <c r="E309" t="s">
        <v>513</v>
      </c>
      <c r="F309">
        <v>6</v>
      </c>
      <c r="G309">
        <v>6</v>
      </c>
      <c r="H309" t="s">
        <v>98</v>
      </c>
      <c r="I309" t="s">
        <v>99</v>
      </c>
      <c r="J309" t="s">
        <v>514</v>
      </c>
      <c r="K309" t="s">
        <v>17</v>
      </c>
      <c r="L309" s="1">
        <v>43885</v>
      </c>
      <c r="M309" s="1">
        <v>43987</v>
      </c>
      <c r="N309" s="1">
        <v>43959</v>
      </c>
      <c r="P309" t="s">
        <v>38</v>
      </c>
    </row>
    <row r="310" spans="1:16" hidden="1">
      <c r="A310">
        <v>2829</v>
      </c>
      <c r="B310" t="s">
        <v>512</v>
      </c>
      <c r="C310" t="str">
        <f>"2002"</f>
        <v>2002</v>
      </c>
      <c r="D310" t="str">
        <f>"1"</f>
        <v>1</v>
      </c>
      <c r="E310" t="s">
        <v>515</v>
      </c>
      <c r="F310">
        <v>6</v>
      </c>
      <c r="G310">
        <v>6</v>
      </c>
      <c r="H310" t="s">
        <v>98</v>
      </c>
      <c r="I310" t="s">
        <v>99</v>
      </c>
      <c r="J310" t="s">
        <v>516</v>
      </c>
      <c r="K310" t="s">
        <v>17</v>
      </c>
      <c r="L310" s="1">
        <v>43885</v>
      </c>
      <c r="M310" s="1">
        <v>43987</v>
      </c>
      <c r="N310" s="1">
        <v>43959</v>
      </c>
      <c r="P310" t="s">
        <v>38</v>
      </c>
    </row>
    <row r="311" spans="1:16" hidden="1">
      <c r="A311">
        <v>4652</v>
      </c>
      <c r="B311" t="s">
        <v>512</v>
      </c>
      <c r="C311" t="str">
        <f>"2002"</f>
        <v>2002</v>
      </c>
      <c r="D311" t="str">
        <f>"2"</f>
        <v>2</v>
      </c>
      <c r="E311" t="s">
        <v>515</v>
      </c>
      <c r="F311">
        <v>6</v>
      </c>
      <c r="G311">
        <v>6</v>
      </c>
      <c r="H311" t="s">
        <v>98</v>
      </c>
      <c r="I311" t="s">
        <v>99</v>
      </c>
      <c r="J311" t="s">
        <v>516</v>
      </c>
      <c r="K311" t="s">
        <v>17</v>
      </c>
      <c r="L311" s="1">
        <v>43885</v>
      </c>
      <c r="M311" s="1">
        <v>43987</v>
      </c>
      <c r="N311" s="1">
        <v>43959</v>
      </c>
      <c r="P311" t="s">
        <v>38</v>
      </c>
    </row>
    <row r="312" spans="1:16" hidden="1">
      <c r="A312">
        <v>2830</v>
      </c>
      <c r="B312" t="s">
        <v>512</v>
      </c>
      <c r="C312" t="str">
        <f>"3002"</f>
        <v>3002</v>
      </c>
      <c r="D312" t="str">
        <f>"1"</f>
        <v>1</v>
      </c>
      <c r="E312" t="s">
        <v>517</v>
      </c>
      <c r="F312">
        <v>6</v>
      </c>
      <c r="G312">
        <v>6</v>
      </c>
      <c r="H312" t="s">
        <v>98</v>
      </c>
      <c r="I312" t="s">
        <v>99</v>
      </c>
      <c r="J312" t="s">
        <v>518</v>
      </c>
      <c r="K312" t="s">
        <v>17</v>
      </c>
      <c r="L312" s="1">
        <v>43885</v>
      </c>
      <c r="M312" s="1">
        <v>43987</v>
      </c>
      <c r="N312" s="1">
        <v>43959</v>
      </c>
      <c r="P312" t="s">
        <v>38</v>
      </c>
    </row>
    <row r="313" spans="1:16" hidden="1">
      <c r="A313">
        <v>4653</v>
      </c>
      <c r="B313" t="s">
        <v>512</v>
      </c>
      <c r="C313" t="str">
        <f>"3002"</f>
        <v>3002</v>
      </c>
      <c r="D313" t="str">
        <f>"2"</f>
        <v>2</v>
      </c>
      <c r="E313" t="s">
        <v>517</v>
      </c>
      <c r="F313">
        <v>6</v>
      </c>
      <c r="G313">
        <v>6</v>
      </c>
      <c r="H313" t="s">
        <v>98</v>
      </c>
      <c r="I313" t="s">
        <v>99</v>
      </c>
      <c r="J313" t="s">
        <v>518</v>
      </c>
      <c r="K313" t="s">
        <v>17</v>
      </c>
      <c r="L313" s="1">
        <v>43885</v>
      </c>
      <c r="M313" s="1">
        <v>43987</v>
      </c>
      <c r="N313" s="1">
        <v>43959</v>
      </c>
      <c r="P313" t="s">
        <v>38</v>
      </c>
    </row>
    <row r="314" spans="1:16" hidden="1">
      <c r="A314">
        <v>2968</v>
      </c>
      <c r="B314" t="s">
        <v>519</v>
      </c>
      <c r="C314" t="str">
        <f>"1002"</f>
        <v>1002</v>
      </c>
      <c r="D314" t="str">
        <f>"1"</f>
        <v>1</v>
      </c>
      <c r="E314" t="s">
        <v>520</v>
      </c>
      <c r="F314">
        <v>6</v>
      </c>
      <c r="G314">
        <v>6</v>
      </c>
      <c r="H314" t="s">
        <v>98</v>
      </c>
      <c r="I314" t="s">
        <v>99</v>
      </c>
      <c r="J314" t="s">
        <v>521</v>
      </c>
      <c r="K314" t="s">
        <v>17</v>
      </c>
      <c r="L314" s="1">
        <v>43885</v>
      </c>
      <c r="M314" s="1">
        <v>43987</v>
      </c>
      <c r="N314" s="1">
        <v>43959</v>
      </c>
      <c r="P314" t="s">
        <v>38</v>
      </c>
    </row>
    <row r="315" spans="1:16" hidden="1">
      <c r="A315">
        <v>4656</v>
      </c>
      <c r="B315" t="s">
        <v>519</v>
      </c>
      <c r="C315" t="str">
        <f>"1002"</f>
        <v>1002</v>
      </c>
      <c r="D315" t="str">
        <f>"2"</f>
        <v>2</v>
      </c>
      <c r="E315" t="s">
        <v>520</v>
      </c>
      <c r="F315">
        <v>6</v>
      </c>
      <c r="G315">
        <v>6</v>
      </c>
      <c r="H315" t="s">
        <v>98</v>
      </c>
      <c r="I315" t="s">
        <v>99</v>
      </c>
      <c r="J315" t="s">
        <v>521</v>
      </c>
      <c r="K315" t="s">
        <v>17</v>
      </c>
      <c r="L315" s="1">
        <v>43885</v>
      </c>
      <c r="M315" s="1">
        <v>43987</v>
      </c>
      <c r="N315" s="1">
        <v>43959</v>
      </c>
      <c r="P315" t="s">
        <v>38</v>
      </c>
    </row>
    <row r="316" spans="1:16" hidden="1">
      <c r="A316">
        <v>2833</v>
      </c>
      <c r="B316" t="s">
        <v>519</v>
      </c>
      <c r="C316" t="str">
        <f>"2002"</f>
        <v>2002</v>
      </c>
      <c r="D316" t="str">
        <f>"1"</f>
        <v>1</v>
      </c>
      <c r="E316" t="s">
        <v>522</v>
      </c>
      <c r="F316">
        <v>6</v>
      </c>
      <c r="G316">
        <v>6</v>
      </c>
      <c r="H316" t="s">
        <v>98</v>
      </c>
      <c r="I316" t="s">
        <v>99</v>
      </c>
      <c r="J316" t="s">
        <v>523</v>
      </c>
      <c r="K316" t="s">
        <v>17</v>
      </c>
      <c r="L316" s="1">
        <v>43885</v>
      </c>
      <c r="M316" s="1">
        <v>43987</v>
      </c>
      <c r="N316" s="1">
        <v>43959</v>
      </c>
      <c r="P316" t="s">
        <v>38</v>
      </c>
    </row>
    <row r="317" spans="1:16" hidden="1">
      <c r="A317">
        <v>4657</v>
      </c>
      <c r="B317" t="s">
        <v>519</v>
      </c>
      <c r="C317" t="str">
        <f>"2002"</f>
        <v>2002</v>
      </c>
      <c r="D317" t="str">
        <f>"2"</f>
        <v>2</v>
      </c>
      <c r="E317" t="s">
        <v>522</v>
      </c>
      <c r="F317">
        <v>6</v>
      </c>
      <c r="G317">
        <v>6</v>
      </c>
      <c r="H317" t="s">
        <v>98</v>
      </c>
      <c r="I317" t="s">
        <v>99</v>
      </c>
      <c r="J317" t="s">
        <v>523</v>
      </c>
      <c r="K317" t="s">
        <v>17</v>
      </c>
      <c r="L317" s="1">
        <v>43885</v>
      </c>
      <c r="M317" s="1">
        <v>43987</v>
      </c>
      <c r="N317" s="1">
        <v>43959</v>
      </c>
      <c r="P317" t="s">
        <v>38</v>
      </c>
    </row>
    <row r="318" spans="1:16" hidden="1">
      <c r="A318">
        <v>3086</v>
      </c>
      <c r="B318" t="s">
        <v>519</v>
      </c>
      <c r="C318" t="str">
        <f>"3002"</f>
        <v>3002</v>
      </c>
      <c r="D318" t="str">
        <f>"1"</f>
        <v>1</v>
      </c>
      <c r="E318" t="s">
        <v>524</v>
      </c>
      <c r="F318">
        <v>6</v>
      </c>
      <c r="G318">
        <v>6</v>
      </c>
      <c r="H318" t="s">
        <v>98</v>
      </c>
      <c r="I318" t="s">
        <v>99</v>
      </c>
      <c r="J318" t="s">
        <v>525</v>
      </c>
      <c r="K318" t="s">
        <v>17</v>
      </c>
      <c r="L318" s="1">
        <v>43885</v>
      </c>
      <c r="M318" s="1">
        <v>43987</v>
      </c>
      <c r="N318" s="1">
        <v>43959</v>
      </c>
      <c r="P318" t="s">
        <v>38</v>
      </c>
    </row>
    <row r="319" spans="1:16" hidden="1">
      <c r="A319">
        <v>4659</v>
      </c>
      <c r="B319" t="s">
        <v>519</v>
      </c>
      <c r="C319" t="str">
        <f>"3002"</f>
        <v>3002</v>
      </c>
      <c r="D319" t="str">
        <f>"2"</f>
        <v>2</v>
      </c>
      <c r="E319" t="s">
        <v>524</v>
      </c>
      <c r="F319">
        <v>6</v>
      </c>
      <c r="G319">
        <v>6</v>
      </c>
      <c r="H319" t="s">
        <v>98</v>
      </c>
      <c r="I319" t="s">
        <v>99</v>
      </c>
      <c r="J319" t="s">
        <v>525</v>
      </c>
      <c r="K319" t="s">
        <v>17</v>
      </c>
      <c r="L319" s="1">
        <v>43885</v>
      </c>
      <c r="M319" s="1">
        <v>43987</v>
      </c>
      <c r="N319" s="1">
        <v>43959</v>
      </c>
      <c r="P319" t="s">
        <v>38</v>
      </c>
    </row>
    <row r="320" spans="1:16" hidden="1">
      <c r="A320">
        <v>2538</v>
      </c>
      <c r="B320" t="s">
        <v>24</v>
      </c>
      <c r="C320" t="str">
        <f>"3226"</f>
        <v>3226</v>
      </c>
      <c r="D320" t="str">
        <f>"1"</f>
        <v>1</v>
      </c>
      <c r="E320" t="s">
        <v>526</v>
      </c>
      <c r="F320">
        <v>6</v>
      </c>
      <c r="G320">
        <v>6</v>
      </c>
      <c r="H320" t="s">
        <v>26</v>
      </c>
      <c r="I320" t="s">
        <v>27</v>
      </c>
      <c r="J320" t="s">
        <v>527</v>
      </c>
      <c r="K320" t="s">
        <v>17</v>
      </c>
      <c r="L320" s="1">
        <v>43885</v>
      </c>
      <c r="M320" s="1">
        <v>43987</v>
      </c>
      <c r="N320" s="1">
        <v>43959</v>
      </c>
      <c r="P320" t="s">
        <v>18</v>
      </c>
    </row>
    <row r="321" spans="1:16">
      <c r="A321">
        <v>3182</v>
      </c>
      <c r="B321" t="s">
        <v>119</v>
      </c>
      <c r="C321" t="str">
        <f>"4005P"</f>
        <v>4005P</v>
      </c>
      <c r="D321" t="str">
        <f>"1"</f>
        <v>1</v>
      </c>
      <c r="E321" t="s">
        <v>2436</v>
      </c>
      <c r="F321">
        <v>12</v>
      </c>
      <c r="G321">
        <v>24</v>
      </c>
      <c r="H321" t="s">
        <v>121</v>
      </c>
      <c r="I321" t="s">
        <v>27</v>
      </c>
      <c r="K321" t="s">
        <v>2346</v>
      </c>
      <c r="L321" s="1">
        <v>43885</v>
      </c>
      <c r="M321" s="1">
        <v>43987</v>
      </c>
      <c r="N321" s="1">
        <v>43959</v>
      </c>
      <c r="P321" t="s">
        <v>18</v>
      </c>
    </row>
    <row r="322" spans="1:16" hidden="1">
      <c r="A322">
        <v>3835</v>
      </c>
      <c r="B322" t="s">
        <v>51</v>
      </c>
      <c r="C322" t="str">
        <f>"3042"</f>
        <v>3042</v>
      </c>
      <c r="D322" t="str">
        <f>"1"</f>
        <v>1</v>
      </c>
      <c r="E322" t="s">
        <v>52</v>
      </c>
      <c r="F322">
        <v>6</v>
      </c>
      <c r="G322">
        <v>6</v>
      </c>
      <c r="H322" t="s">
        <v>53</v>
      </c>
      <c r="I322" t="s">
        <v>16</v>
      </c>
      <c r="J322" t="s">
        <v>54</v>
      </c>
      <c r="K322" t="s">
        <v>17</v>
      </c>
      <c r="L322" s="1">
        <v>43885</v>
      </c>
      <c r="M322" s="1">
        <v>43987</v>
      </c>
      <c r="N322" s="1">
        <v>43959</v>
      </c>
      <c r="P322" t="s">
        <v>18</v>
      </c>
    </row>
    <row r="323" spans="1:16" hidden="1">
      <c r="A323">
        <v>3836</v>
      </c>
      <c r="B323" t="s">
        <v>51</v>
      </c>
      <c r="C323" t="str">
        <f>"3042"</f>
        <v>3042</v>
      </c>
      <c r="D323" t="str">
        <f>"2"</f>
        <v>2</v>
      </c>
      <c r="E323" t="s">
        <v>52</v>
      </c>
      <c r="F323">
        <v>6</v>
      </c>
      <c r="G323">
        <v>6</v>
      </c>
      <c r="H323" t="s">
        <v>53</v>
      </c>
      <c r="I323" t="s">
        <v>16</v>
      </c>
      <c r="J323" t="s">
        <v>54</v>
      </c>
      <c r="K323" t="s">
        <v>17</v>
      </c>
      <c r="L323" s="1">
        <v>43885</v>
      </c>
      <c r="M323" s="1">
        <v>43987</v>
      </c>
      <c r="N323" s="1">
        <v>43959</v>
      </c>
      <c r="P323" t="s">
        <v>18</v>
      </c>
    </row>
    <row r="324" spans="1:16" hidden="1">
      <c r="A324">
        <v>3837</v>
      </c>
      <c r="B324" t="s">
        <v>51</v>
      </c>
      <c r="C324" t="str">
        <f>"3042"</f>
        <v>3042</v>
      </c>
      <c r="D324" t="str">
        <f>"3"</f>
        <v>3</v>
      </c>
      <c r="E324" t="s">
        <v>52</v>
      </c>
      <c r="F324">
        <v>6</v>
      </c>
      <c r="G324">
        <v>6</v>
      </c>
      <c r="H324" t="s">
        <v>53</v>
      </c>
      <c r="I324" t="s">
        <v>16</v>
      </c>
      <c r="J324" t="s">
        <v>54</v>
      </c>
      <c r="K324" t="s">
        <v>17</v>
      </c>
      <c r="L324" s="1">
        <v>43885</v>
      </c>
      <c r="M324" s="1">
        <v>43987</v>
      </c>
      <c r="N324" s="1">
        <v>43959</v>
      </c>
      <c r="P324" t="s">
        <v>18</v>
      </c>
    </row>
    <row r="325" spans="1:16" hidden="1">
      <c r="A325">
        <v>4162</v>
      </c>
      <c r="B325" t="s">
        <v>19</v>
      </c>
      <c r="C325" t="str">
        <f>"4254"</f>
        <v>4254</v>
      </c>
      <c r="D325" t="str">
        <f>"1"</f>
        <v>1</v>
      </c>
      <c r="E325" t="s">
        <v>530</v>
      </c>
      <c r="F325">
        <v>6</v>
      </c>
      <c r="G325">
        <v>6</v>
      </c>
      <c r="H325" t="s">
        <v>21</v>
      </c>
      <c r="I325" t="s">
        <v>22</v>
      </c>
      <c r="J325" t="s">
        <v>531</v>
      </c>
      <c r="K325" t="s">
        <v>17</v>
      </c>
      <c r="L325" s="1">
        <v>43885</v>
      </c>
      <c r="M325" s="1">
        <v>43987</v>
      </c>
      <c r="N325" s="1">
        <v>43959</v>
      </c>
      <c r="P325" t="s">
        <v>18</v>
      </c>
    </row>
    <row r="326" spans="1:16" hidden="1">
      <c r="A326">
        <v>2319</v>
      </c>
      <c r="B326" t="s">
        <v>532</v>
      </c>
      <c r="C326" t="str">
        <f>"1001"</f>
        <v>1001</v>
      </c>
      <c r="D326" t="str">
        <f>"1"</f>
        <v>1</v>
      </c>
      <c r="E326" t="s">
        <v>533</v>
      </c>
      <c r="F326">
        <v>6</v>
      </c>
      <c r="G326">
        <v>6</v>
      </c>
      <c r="H326" t="s">
        <v>534</v>
      </c>
      <c r="I326" t="s">
        <v>161</v>
      </c>
      <c r="J326" t="s">
        <v>535</v>
      </c>
      <c r="K326" t="s">
        <v>17</v>
      </c>
      <c r="L326" s="1">
        <v>43885</v>
      </c>
      <c r="M326" s="1">
        <v>43987</v>
      </c>
      <c r="N326" s="1">
        <v>43959</v>
      </c>
      <c r="P326" t="s">
        <v>18</v>
      </c>
    </row>
    <row r="327" spans="1:16" hidden="1">
      <c r="A327">
        <v>4825</v>
      </c>
      <c r="B327" t="s">
        <v>532</v>
      </c>
      <c r="C327" t="str">
        <f>"1001"</f>
        <v>1001</v>
      </c>
      <c r="D327" t="str">
        <f>"2"</f>
        <v>2</v>
      </c>
      <c r="E327" t="s">
        <v>533</v>
      </c>
      <c r="F327">
        <v>6</v>
      </c>
      <c r="G327">
        <v>6</v>
      </c>
      <c r="H327" t="s">
        <v>534</v>
      </c>
      <c r="I327" t="s">
        <v>161</v>
      </c>
      <c r="J327" t="s">
        <v>535</v>
      </c>
      <c r="K327" t="s">
        <v>17</v>
      </c>
      <c r="L327" s="1">
        <v>43885</v>
      </c>
      <c r="M327" s="1">
        <v>43987</v>
      </c>
      <c r="N327" s="1">
        <v>43959</v>
      </c>
      <c r="P327" t="s">
        <v>38</v>
      </c>
    </row>
    <row r="328" spans="1:16" hidden="1">
      <c r="A328">
        <v>2324</v>
      </c>
      <c r="B328" t="s">
        <v>532</v>
      </c>
      <c r="C328" t="str">
        <f>"1002"</f>
        <v>1002</v>
      </c>
      <c r="D328" t="str">
        <f>"1"</f>
        <v>1</v>
      </c>
      <c r="E328" t="s">
        <v>536</v>
      </c>
      <c r="F328">
        <v>6</v>
      </c>
      <c r="G328">
        <v>6</v>
      </c>
      <c r="H328" t="s">
        <v>534</v>
      </c>
      <c r="I328" t="s">
        <v>161</v>
      </c>
      <c r="J328" t="s">
        <v>537</v>
      </c>
      <c r="K328" t="s">
        <v>17</v>
      </c>
      <c r="L328" s="1">
        <v>43885</v>
      </c>
      <c r="M328" s="1">
        <v>43987</v>
      </c>
      <c r="N328" s="1">
        <v>43959</v>
      </c>
      <c r="P328" t="s">
        <v>18</v>
      </c>
    </row>
    <row r="329" spans="1:16" hidden="1">
      <c r="A329">
        <v>4826</v>
      </c>
      <c r="B329" t="s">
        <v>532</v>
      </c>
      <c r="C329" t="str">
        <f>"1002"</f>
        <v>1002</v>
      </c>
      <c r="D329" t="str">
        <f>"2"</f>
        <v>2</v>
      </c>
      <c r="E329" t="s">
        <v>536</v>
      </c>
      <c r="F329">
        <v>6</v>
      </c>
      <c r="G329">
        <v>6</v>
      </c>
      <c r="H329" t="s">
        <v>534</v>
      </c>
      <c r="I329" t="s">
        <v>161</v>
      </c>
      <c r="J329" t="s">
        <v>537</v>
      </c>
      <c r="K329" t="s">
        <v>17</v>
      </c>
      <c r="L329" s="1">
        <v>43885</v>
      </c>
      <c r="M329" s="1">
        <v>43987</v>
      </c>
      <c r="N329" s="1">
        <v>43959</v>
      </c>
      <c r="P329" t="s">
        <v>38</v>
      </c>
    </row>
    <row r="330" spans="1:16" hidden="1">
      <c r="A330">
        <v>4039</v>
      </c>
      <c r="B330" t="s">
        <v>538</v>
      </c>
      <c r="C330" t="str">
        <f>"2004"</f>
        <v>2004</v>
      </c>
      <c r="D330" t="str">
        <f>"1"</f>
        <v>1</v>
      </c>
      <c r="E330" t="s">
        <v>539</v>
      </c>
      <c r="F330">
        <v>6</v>
      </c>
      <c r="G330">
        <v>6</v>
      </c>
      <c r="H330" t="s">
        <v>256</v>
      </c>
      <c r="I330" t="s">
        <v>161</v>
      </c>
      <c r="K330" t="s">
        <v>17</v>
      </c>
      <c r="L330" s="1">
        <v>43885</v>
      </c>
      <c r="M330" s="1">
        <v>43987</v>
      </c>
      <c r="N330" s="1">
        <v>43959</v>
      </c>
      <c r="P330" t="s">
        <v>18</v>
      </c>
    </row>
    <row r="331" spans="1:16" hidden="1">
      <c r="A331">
        <v>4905</v>
      </c>
      <c r="B331" t="s">
        <v>538</v>
      </c>
      <c r="C331" t="str">
        <f>"2004"</f>
        <v>2004</v>
      </c>
      <c r="D331" t="str">
        <f>"2"</f>
        <v>2</v>
      </c>
      <c r="E331" t="s">
        <v>539</v>
      </c>
      <c r="F331">
        <v>6</v>
      </c>
      <c r="G331">
        <v>6</v>
      </c>
      <c r="H331" t="s">
        <v>256</v>
      </c>
      <c r="I331" t="s">
        <v>161</v>
      </c>
      <c r="K331" t="s">
        <v>17</v>
      </c>
      <c r="L331" s="1">
        <v>43885</v>
      </c>
      <c r="M331" s="1">
        <v>43987</v>
      </c>
      <c r="N331" s="1">
        <v>43959</v>
      </c>
      <c r="P331" t="s">
        <v>38</v>
      </c>
    </row>
    <row r="332" spans="1:16" hidden="1">
      <c r="A332">
        <v>2326</v>
      </c>
      <c r="B332" t="s">
        <v>532</v>
      </c>
      <c r="C332" t="str">
        <f>"2011"</f>
        <v>2011</v>
      </c>
      <c r="D332" t="str">
        <f>"1"</f>
        <v>1</v>
      </c>
      <c r="E332" t="s">
        <v>540</v>
      </c>
      <c r="F332">
        <v>6</v>
      </c>
      <c r="G332">
        <v>6</v>
      </c>
      <c r="H332" t="s">
        <v>534</v>
      </c>
      <c r="I332" t="s">
        <v>161</v>
      </c>
      <c r="J332" t="s">
        <v>541</v>
      </c>
      <c r="K332" t="s">
        <v>17</v>
      </c>
      <c r="L332" s="1">
        <v>43885</v>
      </c>
      <c r="M332" s="1">
        <v>43987</v>
      </c>
      <c r="N332" s="1">
        <v>43959</v>
      </c>
      <c r="P332" t="s">
        <v>18</v>
      </c>
    </row>
    <row r="333" spans="1:16" hidden="1">
      <c r="A333">
        <v>2320</v>
      </c>
      <c r="B333" t="s">
        <v>532</v>
      </c>
      <c r="C333" t="str">
        <f>"2015"</f>
        <v>2015</v>
      </c>
      <c r="D333" t="str">
        <f>"1"</f>
        <v>1</v>
      </c>
      <c r="E333" t="s">
        <v>542</v>
      </c>
      <c r="F333">
        <v>6</v>
      </c>
      <c r="G333">
        <v>6</v>
      </c>
      <c r="H333" t="s">
        <v>534</v>
      </c>
      <c r="I333" t="s">
        <v>161</v>
      </c>
      <c r="J333" t="s">
        <v>543</v>
      </c>
      <c r="K333" t="s">
        <v>17</v>
      </c>
      <c r="L333" s="1">
        <v>43885</v>
      </c>
      <c r="M333" s="1">
        <v>43987</v>
      </c>
      <c r="N333" s="1">
        <v>43959</v>
      </c>
      <c r="P333" t="s">
        <v>18</v>
      </c>
    </row>
    <row r="334" spans="1:16" hidden="1">
      <c r="A334">
        <v>4875</v>
      </c>
      <c r="B334" t="s">
        <v>532</v>
      </c>
      <c r="C334" t="str">
        <f>"2015"</f>
        <v>2015</v>
      </c>
      <c r="D334" t="str">
        <f>"2"</f>
        <v>2</v>
      </c>
      <c r="E334" t="s">
        <v>542</v>
      </c>
      <c r="F334">
        <v>6</v>
      </c>
      <c r="G334">
        <v>6</v>
      </c>
      <c r="H334" t="s">
        <v>534</v>
      </c>
      <c r="I334" t="s">
        <v>161</v>
      </c>
      <c r="J334" t="s">
        <v>543</v>
      </c>
      <c r="K334" t="s">
        <v>17</v>
      </c>
      <c r="L334" s="1">
        <v>43885</v>
      </c>
      <c r="M334" s="1">
        <v>43987</v>
      </c>
      <c r="N334" s="1">
        <v>43959</v>
      </c>
      <c r="P334" t="s">
        <v>38</v>
      </c>
    </row>
    <row r="335" spans="1:16" hidden="1">
      <c r="A335">
        <v>2321</v>
      </c>
      <c r="B335" t="s">
        <v>532</v>
      </c>
      <c r="C335" t="str">
        <f>"2101"</f>
        <v>2101</v>
      </c>
      <c r="D335" t="str">
        <f>"1"</f>
        <v>1</v>
      </c>
      <c r="E335" t="s">
        <v>544</v>
      </c>
      <c r="F335">
        <v>6</v>
      </c>
      <c r="G335">
        <v>6</v>
      </c>
      <c r="H335" t="s">
        <v>534</v>
      </c>
      <c r="I335" t="s">
        <v>161</v>
      </c>
      <c r="J335" t="s">
        <v>545</v>
      </c>
      <c r="K335" t="s">
        <v>17</v>
      </c>
      <c r="L335" s="1">
        <v>43885</v>
      </c>
      <c r="M335" s="1">
        <v>43987</v>
      </c>
      <c r="N335" s="1">
        <v>43959</v>
      </c>
      <c r="P335" t="s">
        <v>18</v>
      </c>
    </row>
    <row r="336" spans="1:16" hidden="1">
      <c r="A336">
        <v>4929</v>
      </c>
      <c r="B336" t="s">
        <v>532</v>
      </c>
      <c r="C336" t="str">
        <f>"2101"</f>
        <v>2101</v>
      </c>
      <c r="D336" t="str">
        <f>"2"</f>
        <v>2</v>
      </c>
      <c r="E336" t="s">
        <v>544</v>
      </c>
      <c r="F336">
        <v>6</v>
      </c>
      <c r="G336">
        <v>6</v>
      </c>
      <c r="H336" t="s">
        <v>534</v>
      </c>
      <c r="I336" t="s">
        <v>161</v>
      </c>
      <c r="J336" t="s">
        <v>545</v>
      </c>
      <c r="K336" t="s">
        <v>17</v>
      </c>
      <c r="L336" s="1">
        <v>43885</v>
      </c>
      <c r="M336" s="1">
        <v>43987</v>
      </c>
      <c r="N336" s="1">
        <v>43959</v>
      </c>
      <c r="P336" t="s">
        <v>38</v>
      </c>
    </row>
    <row r="337" spans="1:16" hidden="1">
      <c r="A337">
        <v>2322</v>
      </c>
      <c r="B337" t="s">
        <v>532</v>
      </c>
      <c r="C337" t="str">
        <f>"3001"</f>
        <v>3001</v>
      </c>
      <c r="D337" t="str">
        <f>"1"</f>
        <v>1</v>
      </c>
      <c r="E337" t="s">
        <v>546</v>
      </c>
      <c r="F337">
        <v>6</v>
      </c>
      <c r="G337">
        <v>6</v>
      </c>
      <c r="H337" t="s">
        <v>534</v>
      </c>
      <c r="I337" t="s">
        <v>161</v>
      </c>
      <c r="J337" t="s">
        <v>547</v>
      </c>
      <c r="K337" t="s">
        <v>17</v>
      </c>
      <c r="L337" s="1">
        <v>43885</v>
      </c>
      <c r="M337" s="1">
        <v>43987</v>
      </c>
      <c r="N337" s="1">
        <v>43959</v>
      </c>
      <c r="P337" t="s">
        <v>18</v>
      </c>
    </row>
    <row r="338" spans="1:16" hidden="1">
      <c r="A338">
        <v>4827</v>
      </c>
      <c r="B338" t="s">
        <v>532</v>
      </c>
      <c r="C338" t="str">
        <f>"3001"</f>
        <v>3001</v>
      </c>
      <c r="D338" t="str">
        <f>"2"</f>
        <v>2</v>
      </c>
      <c r="E338" t="s">
        <v>546</v>
      </c>
      <c r="F338">
        <v>6</v>
      </c>
      <c r="G338">
        <v>6</v>
      </c>
      <c r="H338" t="s">
        <v>534</v>
      </c>
      <c r="I338" t="s">
        <v>161</v>
      </c>
      <c r="J338" t="s">
        <v>547</v>
      </c>
      <c r="K338" t="s">
        <v>17</v>
      </c>
      <c r="L338" s="1">
        <v>43885</v>
      </c>
      <c r="M338" s="1">
        <v>43987</v>
      </c>
      <c r="N338" s="1">
        <v>43959</v>
      </c>
      <c r="P338" t="s">
        <v>38</v>
      </c>
    </row>
    <row r="339" spans="1:16" hidden="1">
      <c r="A339">
        <v>2687</v>
      </c>
      <c r="B339" t="s">
        <v>532</v>
      </c>
      <c r="C339" t="str">
        <f>"3002"</f>
        <v>3002</v>
      </c>
      <c r="D339" t="str">
        <f>"1"</f>
        <v>1</v>
      </c>
      <c r="E339" t="s">
        <v>548</v>
      </c>
      <c r="F339">
        <v>6</v>
      </c>
      <c r="G339">
        <v>6</v>
      </c>
      <c r="H339" t="s">
        <v>534</v>
      </c>
      <c r="I339" t="s">
        <v>161</v>
      </c>
      <c r="J339" t="s">
        <v>549</v>
      </c>
      <c r="K339" t="s">
        <v>17</v>
      </c>
      <c r="L339" s="1">
        <v>43885</v>
      </c>
      <c r="M339" s="1">
        <v>43987</v>
      </c>
      <c r="N339" s="1">
        <v>43959</v>
      </c>
      <c r="P339" t="s">
        <v>18</v>
      </c>
    </row>
    <row r="340" spans="1:16" hidden="1">
      <c r="A340">
        <v>4828</v>
      </c>
      <c r="B340" t="s">
        <v>532</v>
      </c>
      <c r="C340" t="str">
        <f>"3002"</f>
        <v>3002</v>
      </c>
      <c r="D340" t="str">
        <f>"2"</f>
        <v>2</v>
      </c>
      <c r="E340" t="s">
        <v>548</v>
      </c>
      <c r="F340">
        <v>6</v>
      </c>
      <c r="G340">
        <v>6</v>
      </c>
      <c r="H340" t="s">
        <v>534</v>
      </c>
      <c r="I340" t="s">
        <v>161</v>
      </c>
      <c r="J340" t="s">
        <v>549</v>
      </c>
      <c r="K340" t="s">
        <v>17</v>
      </c>
      <c r="L340" s="1">
        <v>43885</v>
      </c>
      <c r="M340" s="1">
        <v>43987</v>
      </c>
      <c r="N340" s="1">
        <v>43959</v>
      </c>
      <c r="P340" t="s">
        <v>38</v>
      </c>
    </row>
    <row r="341" spans="1:16" hidden="1">
      <c r="A341">
        <v>3441</v>
      </c>
      <c r="B341" t="s">
        <v>532</v>
      </c>
      <c r="C341" t="str">
        <f>"3003"</f>
        <v>3003</v>
      </c>
      <c r="D341" t="str">
        <f>"1"</f>
        <v>1</v>
      </c>
      <c r="E341" t="s">
        <v>550</v>
      </c>
      <c r="F341">
        <v>6</v>
      </c>
      <c r="G341">
        <v>6</v>
      </c>
      <c r="H341" t="s">
        <v>534</v>
      </c>
      <c r="I341" t="s">
        <v>161</v>
      </c>
      <c r="J341" t="s">
        <v>551</v>
      </c>
      <c r="K341" t="s">
        <v>17</v>
      </c>
      <c r="L341" s="1">
        <v>43885</v>
      </c>
      <c r="M341" s="1">
        <v>43987</v>
      </c>
      <c r="N341" s="1">
        <v>43959</v>
      </c>
      <c r="P341" t="s">
        <v>18</v>
      </c>
    </row>
    <row r="342" spans="1:16" hidden="1">
      <c r="A342">
        <v>2323</v>
      </c>
      <c r="B342" t="s">
        <v>532</v>
      </c>
      <c r="C342" t="str">
        <f>"3008"</f>
        <v>3008</v>
      </c>
      <c r="D342" t="str">
        <f>"1"</f>
        <v>1</v>
      </c>
      <c r="E342" t="s">
        <v>552</v>
      </c>
      <c r="F342">
        <v>6</v>
      </c>
      <c r="G342">
        <v>6</v>
      </c>
      <c r="H342" t="s">
        <v>534</v>
      </c>
      <c r="I342" t="s">
        <v>161</v>
      </c>
      <c r="J342" t="s">
        <v>547</v>
      </c>
      <c r="K342" t="s">
        <v>17</v>
      </c>
      <c r="L342" s="1">
        <v>43885</v>
      </c>
      <c r="M342" s="1">
        <v>43987</v>
      </c>
      <c r="N342" s="1">
        <v>43959</v>
      </c>
      <c r="P342" t="s">
        <v>18</v>
      </c>
    </row>
    <row r="343" spans="1:16" hidden="1">
      <c r="A343">
        <v>2325</v>
      </c>
      <c r="B343" t="s">
        <v>532</v>
      </c>
      <c r="C343" t="str">
        <f>"3014"</f>
        <v>3014</v>
      </c>
      <c r="D343" t="str">
        <f>"1"</f>
        <v>1</v>
      </c>
      <c r="E343" t="s">
        <v>553</v>
      </c>
      <c r="F343">
        <v>6</v>
      </c>
      <c r="G343">
        <v>6</v>
      </c>
      <c r="H343" t="s">
        <v>534</v>
      </c>
      <c r="I343" t="s">
        <v>161</v>
      </c>
      <c r="J343" t="s">
        <v>554</v>
      </c>
      <c r="K343" t="s">
        <v>17</v>
      </c>
      <c r="L343" s="1">
        <v>43885</v>
      </c>
      <c r="M343" s="1">
        <v>43987</v>
      </c>
      <c r="N343" s="1">
        <v>43959</v>
      </c>
      <c r="P343" t="s">
        <v>18</v>
      </c>
    </row>
    <row r="344" spans="1:16" hidden="1">
      <c r="A344">
        <v>4829</v>
      </c>
      <c r="B344" t="s">
        <v>532</v>
      </c>
      <c r="C344" t="str">
        <f>"3014"</f>
        <v>3014</v>
      </c>
      <c r="D344" t="str">
        <f>"2"</f>
        <v>2</v>
      </c>
      <c r="E344" t="s">
        <v>553</v>
      </c>
      <c r="F344">
        <v>6</v>
      </c>
      <c r="G344">
        <v>6</v>
      </c>
      <c r="H344" t="s">
        <v>534</v>
      </c>
      <c r="I344" t="s">
        <v>161</v>
      </c>
      <c r="J344" t="s">
        <v>554</v>
      </c>
      <c r="K344" t="s">
        <v>17</v>
      </c>
      <c r="L344" s="1">
        <v>43885</v>
      </c>
      <c r="M344" s="1">
        <v>43987</v>
      </c>
      <c r="N344" s="1">
        <v>43959</v>
      </c>
      <c r="P344" t="s">
        <v>38</v>
      </c>
    </row>
    <row r="345" spans="1:16" hidden="1">
      <c r="A345">
        <v>2388</v>
      </c>
      <c r="B345" t="s">
        <v>555</v>
      </c>
      <c r="C345" t="str">
        <f>"3015"</f>
        <v>3015</v>
      </c>
      <c r="D345" t="str">
        <f>"1"</f>
        <v>1</v>
      </c>
      <c r="E345" t="s">
        <v>556</v>
      </c>
      <c r="F345">
        <v>6</v>
      </c>
      <c r="G345">
        <v>6</v>
      </c>
      <c r="H345" t="s">
        <v>256</v>
      </c>
      <c r="I345" t="s">
        <v>161</v>
      </c>
      <c r="J345" t="s">
        <v>557</v>
      </c>
      <c r="K345" t="s">
        <v>17</v>
      </c>
      <c r="L345" s="1">
        <v>43885</v>
      </c>
      <c r="M345" s="1">
        <v>43987</v>
      </c>
      <c r="N345" s="1">
        <v>43959</v>
      </c>
      <c r="P345" t="s">
        <v>18</v>
      </c>
    </row>
    <row r="346" spans="1:16" hidden="1">
      <c r="A346">
        <v>4922</v>
      </c>
      <c r="B346" t="s">
        <v>555</v>
      </c>
      <c r="C346" t="str">
        <f>"3015"</f>
        <v>3015</v>
      </c>
      <c r="D346" t="str">
        <f>"2"</f>
        <v>2</v>
      </c>
      <c r="E346" t="s">
        <v>556</v>
      </c>
      <c r="F346">
        <v>6</v>
      </c>
      <c r="G346">
        <v>6</v>
      </c>
      <c r="H346" t="s">
        <v>256</v>
      </c>
      <c r="I346" t="s">
        <v>161</v>
      </c>
      <c r="J346" t="s">
        <v>557</v>
      </c>
      <c r="K346" t="s">
        <v>17</v>
      </c>
      <c r="L346" s="1">
        <v>43885</v>
      </c>
      <c r="M346" s="1">
        <v>43987</v>
      </c>
      <c r="N346" s="1">
        <v>43959</v>
      </c>
      <c r="P346" t="s">
        <v>38</v>
      </c>
    </row>
    <row r="347" spans="1:16" hidden="1">
      <c r="A347">
        <v>3779</v>
      </c>
      <c r="B347" t="s">
        <v>57</v>
      </c>
      <c r="C347" t="str">
        <f>"3028"</f>
        <v>3028</v>
      </c>
      <c r="D347" t="str">
        <f>"1"</f>
        <v>1</v>
      </c>
      <c r="E347" t="s">
        <v>558</v>
      </c>
      <c r="F347">
        <v>6</v>
      </c>
      <c r="G347">
        <v>6</v>
      </c>
      <c r="H347" t="s">
        <v>59</v>
      </c>
      <c r="I347" t="s">
        <v>16</v>
      </c>
      <c r="J347" t="s">
        <v>559</v>
      </c>
      <c r="K347" t="s">
        <v>17</v>
      </c>
      <c r="L347" s="1">
        <v>43885</v>
      </c>
      <c r="M347" s="1">
        <v>43987</v>
      </c>
      <c r="N347" s="1">
        <v>43959</v>
      </c>
      <c r="P347" t="s">
        <v>18</v>
      </c>
    </row>
    <row r="348" spans="1:16" hidden="1">
      <c r="A348">
        <v>3779</v>
      </c>
      <c r="B348" t="s">
        <v>57</v>
      </c>
      <c r="C348" t="str">
        <f>"3028"</f>
        <v>3028</v>
      </c>
      <c r="D348" t="str">
        <f>"1"</f>
        <v>1</v>
      </c>
      <c r="E348" t="s">
        <v>558</v>
      </c>
      <c r="F348">
        <v>6</v>
      </c>
      <c r="G348">
        <v>6</v>
      </c>
      <c r="H348" t="s">
        <v>59</v>
      </c>
      <c r="I348" t="s">
        <v>16</v>
      </c>
      <c r="J348" t="s">
        <v>559</v>
      </c>
      <c r="K348" t="s">
        <v>17</v>
      </c>
      <c r="L348" s="1">
        <v>43885</v>
      </c>
      <c r="M348" s="1">
        <v>43987</v>
      </c>
      <c r="N348" s="1">
        <v>43959</v>
      </c>
      <c r="P348" t="s">
        <v>18</v>
      </c>
    </row>
    <row r="349" spans="1:16" hidden="1">
      <c r="A349">
        <v>2329</v>
      </c>
      <c r="B349" t="s">
        <v>254</v>
      </c>
      <c r="C349" t="str">
        <f>"1001"</f>
        <v>1001</v>
      </c>
      <c r="D349" t="str">
        <f>"1"</f>
        <v>1</v>
      </c>
      <c r="E349" t="s">
        <v>560</v>
      </c>
      <c r="F349">
        <v>6</v>
      </c>
      <c r="G349">
        <v>6</v>
      </c>
      <c r="H349" t="s">
        <v>256</v>
      </c>
      <c r="I349" t="s">
        <v>161</v>
      </c>
      <c r="K349" t="s">
        <v>17</v>
      </c>
      <c r="L349" s="1">
        <v>43885</v>
      </c>
      <c r="M349" s="1">
        <v>43987</v>
      </c>
      <c r="N349" s="1">
        <v>43959</v>
      </c>
      <c r="P349" t="s">
        <v>18</v>
      </c>
    </row>
    <row r="350" spans="1:16" hidden="1">
      <c r="A350">
        <v>4897</v>
      </c>
      <c r="B350" t="s">
        <v>254</v>
      </c>
      <c r="C350" t="str">
        <f>"1001"</f>
        <v>1001</v>
      </c>
      <c r="D350" t="str">
        <f>"2"</f>
        <v>2</v>
      </c>
      <c r="E350" t="s">
        <v>560</v>
      </c>
      <c r="F350">
        <v>6</v>
      </c>
      <c r="G350">
        <v>6</v>
      </c>
      <c r="H350" t="s">
        <v>256</v>
      </c>
      <c r="I350" t="s">
        <v>161</v>
      </c>
      <c r="K350" t="s">
        <v>17</v>
      </c>
      <c r="L350" s="1">
        <v>43885</v>
      </c>
      <c r="M350" s="1">
        <v>43987</v>
      </c>
      <c r="N350" s="1">
        <v>43959</v>
      </c>
      <c r="P350" t="s">
        <v>38</v>
      </c>
    </row>
    <row r="351" spans="1:16" hidden="1">
      <c r="A351">
        <v>3773</v>
      </c>
      <c r="B351" t="s">
        <v>57</v>
      </c>
      <c r="C351" t="str">
        <f>"1001"</f>
        <v>1001</v>
      </c>
      <c r="D351" t="str">
        <f>"1"</f>
        <v>1</v>
      </c>
      <c r="E351" t="s">
        <v>561</v>
      </c>
      <c r="F351">
        <v>6</v>
      </c>
      <c r="G351">
        <v>6</v>
      </c>
      <c r="H351" t="s">
        <v>59</v>
      </c>
      <c r="I351" t="s">
        <v>16</v>
      </c>
      <c r="J351" t="s">
        <v>562</v>
      </c>
      <c r="K351" t="s">
        <v>17</v>
      </c>
      <c r="L351" s="1">
        <v>43885</v>
      </c>
      <c r="M351" s="1">
        <v>43987</v>
      </c>
      <c r="N351" s="1">
        <v>43959</v>
      </c>
      <c r="P351" t="s">
        <v>18</v>
      </c>
    </row>
    <row r="352" spans="1:16" hidden="1">
      <c r="A352">
        <v>3773</v>
      </c>
      <c r="B352" t="s">
        <v>57</v>
      </c>
      <c r="C352" t="str">
        <f>"1001"</f>
        <v>1001</v>
      </c>
      <c r="D352" t="str">
        <f>"1"</f>
        <v>1</v>
      </c>
      <c r="E352" t="s">
        <v>561</v>
      </c>
      <c r="F352">
        <v>6</v>
      </c>
      <c r="G352">
        <v>6</v>
      </c>
      <c r="H352" t="s">
        <v>59</v>
      </c>
      <c r="I352" t="s">
        <v>16</v>
      </c>
      <c r="J352" t="s">
        <v>562</v>
      </c>
      <c r="K352" t="s">
        <v>17</v>
      </c>
      <c r="L352" s="1">
        <v>43885</v>
      </c>
      <c r="M352" s="1">
        <v>43987</v>
      </c>
      <c r="N352" s="1">
        <v>43959</v>
      </c>
      <c r="P352" t="s">
        <v>18</v>
      </c>
    </row>
    <row r="353" spans="1:16" hidden="1">
      <c r="A353">
        <v>3774</v>
      </c>
      <c r="B353" t="s">
        <v>57</v>
      </c>
      <c r="C353" t="str">
        <f>"1003"</f>
        <v>1003</v>
      </c>
      <c r="D353" t="str">
        <f>"1"</f>
        <v>1</v>
      </c>
      <c r="E353" t="s">
        <v>563</v>
      </c>
      <c r="F353">
        <v>6</v>
      </c>
      <c r="G353">
        <v>6</v>
      </c>
      <c r="H353" t="s">
        <v>59</v>
      </c>
      <c r="I353" t="s">
        <v>16</v>
      </c>
      <c r="J353" t="s">
        <v>564</v>
      </c>
      <c r="K353" t="s">
        <v>17</v>
      </c>
      <c r="L353" s="1">
        <v>43885</v>
      </c>
      <c r="M353" s="1">
        <v>43987</v>
      </c>
      <c r="N353" s="1">
        <v>43959</v>
      </c>
      <c r="P353" t="s">
        <v>18</v>
      </c>
    </row>
    <row r="354" spans="1:16" hidden="1">
      <c r="A354">
        <v>3777</v>
      </c>
      <c r="B354" t="s">
        <v>57</v>
      </c>
      <c r="C354" t="str">
        <f>"3005"</f>
        <v>3005</v>
      </c>
      <c r="D354" t="str">
        <f>"1"</f>
        <v>1</v>
      </c>
      <c r="E354" t="s">
        <v>565</v>
      </c>
      <c r="F354">
        <v>6</v>
      </c>
      <c r="G354">
        <v>6</v>
      </c>
      <c r="H354" t="s">
        <v>59</v>
      </c>
      <c r="I354" t="s">
        <v>16</v>
      </c>
      <c r="J354" t="s">
        <v>566</v>
      </c>
      <c r="K354" t="s">
        <v>17</v>
      </c>
      <c r="L354" s="1">
        <v>43885</v>
      </c>
      <c r="M354" s="1">
        <v>43987</v>
      </c>
      <c r="N354" s="1">
        <v>43959</v>
      </c>
      <c r="P354" t="s">
        <v>18</v>
      </c>
    </row>
    <row r="355" spans="1:16" hidden="1">
      <c r="A355">
        <v>2336</v>
      </c>
      <c r="B355" t="s">
        <v>186</v>
      </c>
      <c r="C355" t="str">
        <f>"1008"</f>
        <v>1008</v>
      </c>
      <c r="D355" t="str">
        <f>"1"</f>
        <v>1</v>
      </c>
      <c r="E355" t="s">
        <v>567</v>
      </c>
      <c r="F355">
        <v>6</v>
      </c>
      <c r="G355">
        <v>6</v>
      </c>
      <c r="H355" t="s">
        <v>188</v>
      </c>
      <c r="I355" t="s">
        <v>161</v>
      </c>
      <c r="J355" t="s">
        <v>568</v>
      </c>
      <c r="K355" t="s">
        <v>17</v>
      </c>
      <c r="L355" s="1">
        <v>43885</v>
      </c>
      <c r="M355" s="1">
        <v>43987</v>
      </c>
      <c r="N355" s="1">
        <v>43959</v>
      </c>
      <c r="P355" t="s">
        <v>18</v>
      </c>
    </row>
    <row r="356" spans="1:16" hidden="1">
      <c r="A356">
        <v>4855</v>
      </c>
      <c r="B356" t="s">
        <v>186</v>
      </c>
      <c r="C356" t="str">
        <f>"1008"</f>
        <v>1008</v>
      </c>
      <c r="D356" t="str">
        <f>"2"</f>
        <v>2</v>
      </c>
      <c r="E356" t="s">
        <v>567</v>
      </c>
      <c r="F356">
        <v>6</v>
      </c>
      <c r="G356">
        <v>6</v>
      </c>
      <c r="H356" t="s">
        <v>188</v>
      </c>
      <c r="I356" t="s">
        <v>161</v>
      </c>
      <c r="J356" t="s">
        <v>568</v>
      </c>
      <c r="K356" t="s">
        <v>17</v>
      </c>
      <c r="L356" s="1">
        <v>43885</v>
      </c>
      <c r="M356" s="1">
        <v>43987</v>
      </c>
      <c r="N356" s="1">
        <v>43959</v>
      </c>
      <c r="P356" t="s">
        <v>38</v>
      </c>
    </row>
    <row r="357" spans="1:16" hidden="1">
      <c r="A357">
        <v>2854</v>
      </c>
      <c r="B357" t="s">
        <v>569</v>
      </c>
      <c r="C357" t="str">
        <f>"2051"</f>
        <v>2051</v>
      </c>
      <c r="D357" t="str">
        <f>"1"</f>
        <v>1</v>
      </c>
      <c r="E357" t="s">
        <v>570</v>
      </c>
      <c r="F357">
        <v>6</v>
      </c>
      <c r="G357">
        <v>6</v>
      </c>
      <c r="H357" t="s">
        <v>114</v>
      </c>
      <c r="I357" t="s">
        <v>69</v>
      </c>
      <c r="J357" t="s">
        <v>571</v>
      </c>
      <c r="K357" t="s">
        <v>17</v>
      </c>
      <c r="L357" s="1">
        <v>43885</v>
      </c>
      <c r="M357" s="1">
        <v>43987</v>
      </c>
      <c r="N357" s="1">
        <v>43959</v>
      </c>
      <c r="P357" t="s">
        <v>18</v>
      </c>
    </row>
    <row r="358" spans="1:16" hidden="1">
      <c r="A358">
        <v>2002</v>
      </c>
      <c r="B358" t="s">
        <v>572</v>
      </c>
      <c r="C358" t="str">
        <f>"3113"</f>
        <v>3113</v>
      </c>
      <c r="D358" t="str">
        <f>"1"</f>
        <v>1</v>
      </c>
      <c r="E358" t="s">
        <v>573</v>
      </c>
      <c r="F358">
        <v>6</v>
      </c>
      <c r="G358">
        <v>6</v>
      </c>
      <c r="H358" t="s">
        <v>114</v>
      </c>
      <c r="I358" t="s">
        <v>69</v>
      </c>
      <c r="J358" t="s">
        <v>574</v>
      </c>
      <c r="K358" t="s">
        <v>17</v>
      </c>
      <c r="L358" s="1">
        <v>43885</v>
      </c>
      <c r="M358" s="1">
        <v>43987</v>
      </c>
      <c r="N358" s="1">
        <v>43959</v>
      </c>
      <c r="P358" t="s">
        <v>18</v>
      </c>
    </row>
    <row r="359" spans="1:16" hidden="1">
      <c r="A359">
        <v>4109</v>
      </c>
      <c r="B359" t="s">
        <v>572</v>
      </c>
      <c r="C359" t="str">
        <f>"2120"</f>
        <v>2120</v>
      </c>
      <c r="D359" t="str">
        <f>"1"</f>
        <v>1</v>
      </c>
      <c r="E359" t="s">
        <v>575</v>
      </c>
      <c r="F359">
        <v>6</v>
      </c>
      <c r="G359">
        <v>6</v>
      </c>
      <c r="H359" t="s">
        <v>114</v>
      </c>
      <c r="I359" t="s">
        <v>69</v>
      </c>
      <c r="J359" t="s">
        <v>576</v>
      </c>
      <c r="K359" t="s">
        <v>17</v>
      </c>
      <c r="L359" s="1">
        <v>43885</v>
      </c>
      <c r="M359" s="1">
        <v>43987</v>
      </c>
      <c r="N359" s="1">
        <v>43959</v>
      </c>
      <c r="P359" t="s">
        <v>18</v>
      </c>
    </row>
    <row r="360" spans="1:16" hidden="1">
      <c r="A360">
        <v>2315</v>
      </c>
      <c r="B360" t="s">
        <v>158</v>
      </c>
      <c r="C360" t="str">
        <f>"1101"</f>
        <v>1101</v>
      </c>
      <c r="D360" t="str">
        <f>"1"</f>
        <v>1</v>
      </c>
      <c r="E360" t="s">
        <v>577</v>
      </c>
      <c r="F360">
        <v>6</v>
      </c>
      <c r="G360">
        <v>6</v>
      </c>
      <c r="H360" t="s">
        <v>160</v>
      </c>
      <c r="I360" t="s">
        <v>161</v>
      </c>
      <c r="K360" t="s">
        <v>17</v>
      </c>
      <c r="L360" s="1">
        <v>43885</v>
      </c>
      <c r="M360" s="1">
        <v>43987</v>
      </c>
      <c r="N360" s="1">
        <v>43959</v>
      </c>
      <c r="P360" t="s">
        <v>18</v>
      </c>
    </row>
    <row r="361" spans="1:16" hidden="1">
      <c r="A361">
        <v>4890</v>
      </c>
      <c r="B361" t="s">
        <v>158</v>
      </c>
      <c r="C361" t="str">
        <f>"1101"</f>
        <v>1101</v>
      </c>
      <c r="D361" t="str">
        <f>"2"</f>
        <v>2</v>
      </c>
      <c r="E361" t="s">
        <v>577</v>
      </c>
      <c r="F361">
        <v>6</v>
      </c>
      <c r="G361">
        <v>6</v>
      </c>
      <c r="H361" t="s">
        <v>160</v>
      </c>
      <c r="I361" t="s">
        <v>161</v>
      </c>
      <c r="K361" t="s">
        <v>17</v>
      </c>
      <c r="L361" s="1">
        <v>43885</v>
      </c>
      <c r="M361" s="1">
        <v>43987</v>
      </c>
      <c r="N361" s="1">
        <v>43959</v>
      </c>
      <c r="P361" t="s">
        <v>38</v>
      </c>
    </row>
    <row r="362" spans="1:16" hidden="1">
      <c r="A362">
        <v>2448</v>
      </c>
      <c r="B362" t="s">
        <v>158</v>
      </c>
      <c r="C362" t="str">
        <f>"1102"</f>
        <v>1102</v>
      </c>
      <c r="D362" t="str">
        <f>"1"</f>
        <v>1</v>
      </c>
      <c r="E362" t="s">
        <v>578</v>
      </c>
      <c r="F362">
        <v>6</v>
      </c>
      <c r="G362">
        <v>6</v>
      </c>
      <c r="H362" t="s">
        <v>160</v>
      </c>
      <c r="I362" t="s">
        <v>161</v>
      </c>
      <c r="J362" t="s">
        <v>579</v>
      </c>
      <c r="K362" t="s">
        <v>17</v>
      </c>
      <c r="L362" s="1">
        <v>43885</v>
      </c>
      <c r="M362" s="1">
        <v>43987</v>
      </c>
      <c r="N362" s="1">
        <v>43959</v>
      </c>
      <c r="P362" t="s">
        <v>18</v>
      </c>
    </row>
    <row r="363" spans="1:16" hidden="1">
      <c r="A363">
        <v>4944</v>
      </c>
      <c r="B363" t="s">
        <v>158</v>
      </c>
      <c r="C363" t="str">
        <f>"1102"</f>
        <v>1102</v>
      </c>
      <c r="D363" t="str">
        <f>"2"</f>
        <v>2</v>
      </c>
      <c r="E363" t="s">
        <v>578</v>
      </c>
      <c r="F363">
        <v>6</v>
      </c>
      <c r="G363">
        <v>6</v>
      </c>
      <c r="H363" t="s">
        <v>160</v>
      </c>
      <c r="I363" t="s">
        <v>161</v>
      </c>
      <c r="J363" t="s">
        <v>579</v>
      </c>
      <c r="K363" t="s">
        <v>17</v>
      </c>
      <c r="L363" s="1">
        <v>43885</v>
      </c>
      <c r="M363" s="1">
        <v>43987</v>
      </c>
      <c r="N363" s="1">
        <v>43959</v>
      </c>
      <c r="P363" t="s">
        <v>38</v>
      </c>
    </row>
    <row r="364" spans="1:16" hidden="1">
      <c r="A364">
        <v>2869</v>
      </c>
      <c r="B364" t="s">
        <v>165</v>
      </c>
      <c r="C364" t="str">
        <f>"1001"</f>
        <v>1001</v>
      </c>
      <c r="D364" t="str">
        <f t="shared" ref="D364:D369" si="21">"1"</f>
        <v>1</v>
      </c>
      <c r="E364" t="s">
        <v>580</v>
      </c>
      <c r="F364">
        <v>6</v>
      </c>
      <c r="G364">
        <v>6</v>
      </c>
      <c r="H364" t="s">
        <v>160</v>
      </c>
      <c r="I364" t="s">
        <v>161</v>
      </c>
      <c r="K364" t="s">
        <v>17</v>
      </c>
      <c r="L364" s="1">
        <v>43885</v>
      </c>
      <c r="M364" s="1">
        <v>43987</v>
      </c>
      <c r="N364" s="1">
        <v>43959</v>
      </c>
      <c r="P364" t="s">
        <v>18</v>
      </c>
    </row>
    <row r="365" spans="1:16" hidden="1">
      <c r="A365">
        <v>3928</v>
      </c>
      <c r="B365" t="s">
        <v>90</v>
      </c>
      <c r="C365" t="str">
        <f>"4005"</f>
        <v>4005</v>
      </c>
      <c r="D365" t="str">
        <f t="shared" si="21"/>
        <v>1</v>
      </c>
      <c r="E365" t="s">
        <v>581</v>
      </c>
      <c r="F365">
        <v>6</v>
      </c>
      <c r="G365">
        <v>6</v>
      </c>
      <c r="H365" t="s">
        <v>92</v>
      </c>
      <c r="I365" t="s">
        <v>16</v>
      </c>
      <c r="K365" t="s">
        <v>17</v>
      </c>
      <c r="L365" s="1">
        <v>43885</v>
      </c>
      <c r="M365" s="1">
        <v>43987</v>
      </c>
      <c r="N365" s="1">
        <v>43959</v>
      </c>
      <c r="P365" t="s">
        <v>18</v>
      </c>
    </row>
    <row r="366" spans="1:16">
      <c r="A366">
        <v>3249</v>
      </c>
      <c r="B366" t="s">
        <v>119</v>
      </c>
      <c r="C366" t="str">
        <f>"4560"</f>
        <v>4560</v>
      </c>
      <c r="D366" t="str">
        <f t="shared" si="21"/>
        <v>1</v>
      </c>
      <c r="E366" t="s">
        <v>2377</v>
      </c>
      <c r="F366">
        <v>6</v>
      </c>
      <c r="G366">
        <v>12</v>
      </c>
      <c r="H366" t="s">
        <v>121</v>
      </c>
      <c r="I366" t="s">
        <v>27</v>
      </c>
      <c r="J366" t="s">
        <v>2378</v>
      </c>
      <c r="K366" t="s">
        <v>17</v>
      </c>
      <c r="L366" s="1">
        <v>43885</v>
      </c>
      <c r="M366" s="1">
        <v>43987</v>
      </c>
      <c r="N366" s="1">
        <v>43959</v>
      </c>
      <c r="P366" t="s">
        <v>18</v>
      </c>
    </row>
    <row r="367" spans="1:16" hidden="1">
      <c r="A367">
        <v>2590</v>
      </c>
      <c r="B367" t="s">
        <v>186</v>
      </c>
      <c r="C367" t="str">
        <f>"3039"</f>
        <v>3039</v>
      </c>
      <c r="D367" t="str">
        <f t="shared" si="21"/>
        <v>1</v>
      </c>
      <c r="E367" t="s">
        <v>584</v>
      </c>
      <c r="F367">
        <v>6</v>
      </c>
      <c r="G367">
        <v>6</v>
      </c>
      <c r="H367" t="s">
        <v>188</v>
      </c>
      <c r="I367" t="s">
        <v>161</v>
      </c>
      <c r="K367" t="s">
        <v>17</v>
      </c>
      <c r="L367" s="1">
        <v>43885</v>
      </c>
      <c r="M367" s="1">
        <v>43987</v>
      </c>
      <c r="N367" s="1">
        <v>43959</v>
      </c>
      <c r="P367" t="s">
        <v>18</v>
      </c>
    </row>
    <row r="368" spans="1:16">
      <c r="A368">
        <v>3296</v>
      </c>
      <c r="B368" t="s">
        <v>119</v>
      </c>
      <c r="C368" t="str">
        <f>"2420"</f>
        <v>2420</v>
      </c>
      <c r="D368" t="str">
        <f t="shared" si="21"/>
        <v>1</v>
      </c>
      <c r="E368" t="s">
        <v>1139</v>
      </c>
      <c r="F368">
        <v>6</v>
      </c>
      <c r="G368">
        <v>6</v>
      </c>
      <c r="H368" t="s">
        <v>121</v>
      </c>
      <c r="I368" t="s">
        <v>27</v>
      </c>
      <c r="J368" t="s">
        <v>1140</v>
      </c>
      <c r="K368" t="s">
        <v>17</v>
      </c>
      <c r="L368" s="1">
        <v>43885</v>
      </c>
      <c r="M368" s="1">
        <v>43987</v>
      </c>
      <c r="N368" s="1">
        <v>43959</v>
      </c>
      <c r="P368" t="s">
        <v>18</v>
      </c>
    </row>
    <row r="369" spans="1:16" hidden="1">
      <c r="A369">
        <v>4805</v>
      </c>
      <c r="B369" t="s">
        <v>587</v>
      </c>
      <c r="C369" t="str">
        <f>"2025"</f>
        <v>2025</v>
      </c>
      <c r="D369" t="str">
        <f t="shared" si="21"/>
        <v>1</v>
      </c>
      <c r="E369" t="s">
        <v>588</v>
      </c>
      <c r="F369">
        <v>6</v>
      </c>
      <c r="G369">
        <v>6</v>
      </c>
      <c r="H369" t="s">
        <v>256</v>
      </c>
      <c r="I369" t="s">
        <v>161</v>
      </c>
      <c r="K369" t="s">
        <v>17</v>
      </c>
      <c r="L369" s="1">
        <v>43885</v>
      </c>
      <c r="M369" s="1">
        <v>43987</v>
      </c>
      <c r="N369" s="1">
        <v>43959</v>
      </c>
      <c r="P369" t="s">
        <v>18</v>
      </c>
    </row>
    <row r="370" spans="1:16" hidden="1">
      <c r="A370">
        <v>4885</v>
      </c>
      <c r="B370" t="s">
        <v>587</v>
      </c>
      <c r="C370" t="str">
        <f>"2025"</f>
        <v>2025</v>
      </c>
      <c r="D370" t="str">
        <f>"2"</f>
        <v>2</v>
      </c>
      <c r="E370" t="s">
        <v>588</v>
      </c>
      <c r="F370">
        <v>6</v>
      </c>
      <c r="G370">
        <v>6</v>
      </c>
      <c r="H370" t="s">
        <v>256</v>
      </c>
      <c r="I370" t="s">
        <v>161</v>
      </c>
      <c r="K370" t="s">
        <v>17</v>
      </c>
      <c r="L370" s="1">
        <v>43885</v>
      </c>
      <c r="M370" s="1">
        <v>43987</v>
      </c>
      <c r="N370" s="1">
        <v>43959</v>
      </c>
      <c r="P370" t="s">
        <v>38</v>
      </c>
    </row>
    <row r="371" spans="1:16" hidden="1">
      <c r="A371">
        <v>4134</v>
      </c>
      <c r="B371" t="s">
        <v>243</v>
      </c>
      <c r="C371" t="str">
        <f>"2053"</f>
        <v>2053</v>
      </c>
      <c r="D371" t="str">
        <f>"1"</f>
        <v>1</v>
      </c>
      <c r="E371" t="s">
        <v>589</v>
      </c>
      <c r="F371">
        <v>6</v>
      </c>
      <c r="G371">
        <v>6</v>
      </c>
      <c r="H371" t="s">
        <v>245</v>
      </c>
      <c r="I371" t="s">
        <v>69</v>
      </c>
      <c r="J371" t="s">
        <v>590</v>
      </c>
      <c r="K371" t="s">
        <v>17</v>
      </c>
      <c r="L371" s="1">
        <v>43885</v>
      </c>
      <c r="M371" s="1">
        <v>43987</v>
      </c>
      <c r="N371" s="1">
        <v>43959</v>
      </c>
      <c r="P371" t="s">
        <v>18</v>
      </c>
    </row>
    <row r="372" spans="1:16" hidden="1">
      <c r="A372">
        <v>2385</v>
      </c>
      <c r="B372" t="s">
        <v>587</v>
      </c>
      <c r="C372" t="str">
        <f>"3020"</f>
        <v>3020</v>
      </c>
      <c r="D372" t="str">
        <f>"1"</f>
        <v>1</v>
      </c>
      <c r="E372" t="s">
        <v>591</v>
      </c>
      <c r="F372">
        <v>6</v>
      </c>
      <c r="G372">
        <v>6</v>
      </c>
      <c r="H372" t="s">
        <v>256</v>
      </c>
      <c r="I372" t="s">
        <v>161</v>
      </c>
      <c r="J372" t="s">
        <v>592</v>
      </c>
      <c r="K372" t="s">
        <v>17</v>
      </c>
      <c r="L372" s="1">
        <v>43885</v>
      </c>
      <c r="M372" s="1">
        <v>43987</v>
      </c>
      <c r="N372" s="1">
        <v>43959</v>
      </c>
      <c r="P372" t="s">
        <v>18</v>
      </c>
    </row>
    <row r="373" spans="1:16" hidden="1">
      <c r="A373">
        <v>4887</v>
      </c>
      <c r="B373" t="s">
        <v>587</v>
      </c>
      <c r="C373" t="str">
        <f>"3020"</f>
        <v>3020</v>
      </c>
      <c r="D373" t="str">
        <f>"2"</f>
        <v>2</v>
      </c>
      <c r="E373" t="s">
        <v>591</v>
      </c>
      <c r="F373">
        <v>6</v>
      </c>
      <c r="G373">
        <v>6</v>
      </c>
      <c r="H373" t="s">
        <v>256</v>
      </c>
      <c r="I373" t="s">
        <v>161</v>
      </c>
      <c r="J373" t="s">
        <v>592</v>
      </c>
      <c r="K373" t="s">
        <v>17</v>
      </c>
      <c r="L373" s="1">
        <v>43885</v>
      </c>
      <c r="M373" s="1">
        <v>43987</v>
      </c>
      <c r="N373" s="1">
        <v>43959</v>
      </c>
      <c r="P373" t="s">
        <v>38</v>
      </c>
    </row>
    <row r="374" spans="1:16" hidden="1">
      <c r="A374">
        <v>4163</v>
      </c>
      <c r="B374" t="s">
        <v>19</v>
      </c>
      <c r="C374" t="str">
        <f>"4259"</f>
        <v>4259</v>
      </c>
      <c r="D374" t="str">
        <f>"1"</f>
        <v>1</v>
      </c>
      <c r="E374" t="s">
        <v>593</v>
      </c>
      <c r="F374">
        <v>6</v>
      </c>
      <c r="G374">
        <v>6</v>
      </c>
      <c r="H374" t="s">
        <v>21</v>
      </c>
      <c r="I374" t="s">
        <v>22</v>
      </c>
      <c r="J374" t="s">
        <v>594</v>
      </c>
      <c r="K374" t="s">
        <v>17</v>
      </c>
      <c r="L374" s="1">
        <v>43885</v>
      </c>
      <c r="M374" s="1">
        <v>43987</v>
      </c>
      <c r="N374" s="1">
        <v>43959</v>
      </c>
      <c r="P374" t="s">
        <v>18</v>
      </c>
    </row>
    <row r="375" spans="1:16" hidden="1">
      <c r="A375">
        <v>3029</v>
      </c>
      <c r="B375" t="s">
        <v>222</v>
      </c>
      <c r="C375" t="str">
        <f>"2097"</f>
        <v>2097</v>
      </c>
      <c r="D375" t="str">
        <f>"1"</f>
        <v>1</v>
      </c>
      <c r="E375" t="s">
        <v>595</v>
      </c>
      <c r="F375">
        <v>6</v>
      </c>
      <c r="G375">
        <v>6</v>
      </c>
      <c r="H375" t="s">
        <v>224</v>
      </c>
      <c r="I375" t="s">
        <v>69</v>
      </c>
      <c r="J375" t="s">
        <v>596</v>
      </c>
      <c r="K375" t="s">
        <v>17</v>
      </c>
      <c r="L375" s="1">
        <v>43885</v>
      </c>
      <c r="M375" s="1">
        <v>43987</v>
      </c>
      <c r="N375" s="1">
        <v>43959</v>
      </c>
      <c r="P375" t="s">
        <v>18</v>
      </c>
    </row>
    <row r="376" spans="1:16" hidden="1">
      <c r="A376">
        <v>4382</v>
      </c>
      <c r="B376" t="s">
        <v>106</v>
      </c>
      <c r="C376" t="str">
        <f>"2037"</f>
        <v>2037</v>
      </c>
      <c r="D376" t="str">
        <f>"1"</f>
        <v>1</v>
      </c>
      <c r="E376" t="s">
        <v>597</v>
      </c>
      <c r="F376">
        <v>6</v>
      </c>
      <c r="G376">
        <v>6</v>
      </c>
      <c r="H376" t="s">
        <v>98</v>
      </c>
      <c r="I376" t="s">
        <v>99</v>
      </c>
      <c r="J376" t="s">
        <v>598</v>
      </c>
      <c r="K376" t="s">
        <v>17</v>
      </c>
      <c r="L376" s="1">
        <v>43885</v>
      </c>
      <c r="M376" s="1">
        <v>43987</v>
      </c>
      <c r="N376" s="1">
        <v>43959</v>
      </c>
      <c r="P376" t="s">
        <v>18</v>
      </c>
    </row>
    <row r="377" spans="1:16" hidden="1">
      <c r="A377">
        <v>2386</v>
      </c>
      <c r="B377" t="s">
        <v>555</v>
      </c>
      <c r="C377" t="str">
        <f>"1003"</f>
        <v>1003</v>
      </c>
      <c r="D377" t="str">
        <f>"1"</f>
        <v>1</v>
      </c>
      <c r="E377" t="s">
        <v>599</v>
      </c>
      <c r="F377">
        <v>6</v>
      </c>
      <c r="G377">
        <v>6</v>
      </c>
      <c r="H377" t="s">
        <v>256</v>
      </c>
      <c r="I377" t="s">
        <v>161</v>
      </c>
      <c r="K377" t="s">
        <v>17</v>
      </c>
      <c r="L377" s="1">
        <v>43885</v>
      </c>
      <c r="M377" s="1">
        <v>43987</v>
      </c>
      <c r="N377" s="1">
        <v>43959</v>
      </c>
      <c r="P377" t="s">
        <v>18</v>
      </c>
    </row>
    <row r="378" spans="1:16" hidden="1">
      <c r="A378">
        <v>4846</v>
      </c>
      <c r="B378" t="s">
        <v>555</v>
      </c>
      <c r="C378" t="str">
        <f>"1003"</f>
        <v>1003</v>
      </c>
      <c r="D378" t="str">
        <f>"2"</f>
        <v>2</v>
      </c>
      <c r="E378" t="s">
        <v>599</v>
      </c>
      <c r="F378">
        <v>6</v>
      </c>
      <c r="G378">
        <v>6</v>
      </c>
      <c r="H378" t="s">
        <v>256</v>
      </c>
      <c r="I378" t="s">
        <v>161</v>
      </c>
      <c r="K378" t="s">
        <v>17</v>
      </c>
      <c r="L378" s="1">
        <v>43885</v>
      </c>
      <c r="M378" s="1">
        <v>43987</v>
      </c>
      <c r="N378" s="1">
        <v>43959</v>
      </c>
      <c r="P378" t="s">
        <v>38</v>
      </c>
    </row>
    <row r="379" spans="1:16" hidden="1">
      <c r="A379">
        <v>2387</v>
      </c>
      <c r="B379" t="s">
        <v>555</v>
      </c>
      <c r="C379" t="str">
        <f>"2030"</f>
        <v>2030</v>
      </c>
      <c r="D379" t="str">
        <f>"1"</f>
        <v>1</v>
      </c>
      <c r="E379" t="s">
        <v>600</v>
      </c>
      <c r="F379">
        <v>6</v>
      </c>
      <c r="G379">
        <v>6</v>
      </c>
      <c r="H379" t="s">
        <v>256</v>
      </c>
      <c r="I379" t="s">
        <v>161</v>
      </c>
      <c r="K379" t="s">
        <v>17</v>
      </c>
      <c r="L379" s="1">
        <v>43885</v>
      </c>
      <c r="M379" s="1">
        <v>43987</v>
      </c>
      <c r="N379" s="1">
        <v>43959</v>
      </c>
      <c r="P379" t="s">
        <v>18</v>
      </c>
    </row>
    <row r="380" spans="1:16" hidden="1">
      <c r="A380">
        <v>4924</v>
      </c>
      <c r="B380" t="s">
        <v>555</v>
      </c>
      <c r="C380" t="str">
        <f>"2030"</f>
        <v>2030</v>
      </c>
      <c r="D380" t="str">
        <f>"2"</f>
        <v>2</v>
      </c>
      <c r="E380" t="s">
        <v>600</v>
      </c>
      <c r="F380">
        <v>6</v>
      </c>
      <c r="G380">
        <v>6</v>
      </c>
      <c r="H380" t="s">
        <v>256</v>
      </c>
      <c r="I380" t="s">
        <v>161</v>
      </c>
      <c r="K380" t="s">
        <v>17</v>
      </c>
      <c r="L380" s="1">
        <v>43885</v>
      </c>
      <c r="M380" s="1">
        <v>43987</v>
      </c>
      <c r="N380" s="1">
        <v>43959</v>
      </c>
      <c r="P380" t="s">
        <v>38</v>
      </c>
    </row>
    <row r="381" spans="1:16" hidden="1">
      <c r="A381">
        <v>2390</v>
      </c>
      <c r="B381" t="s">
        <v>538</v>
      </c>
      <c r="C381" t="str">
        <f>"2031"</f>
        <v>2031</v>
      </c>
      <c r="D381" t="str">
        <f>"1"</f>
        <v>1</v>
      </c>
      <c r="E381" t="s">
        <v>601</v>
      </c>
      <c r="F381">
        <v>6</v>
      </c>
      <c r="G381">
        <v>6</v>
      </c>
      <c r="H381" t="s">
        <v>256</v>
      </c>
      <c r="I381" t="s">
        <v>161</v>
      </c>
      <c r="K381" t="s">
        <v>17</v>
      </c>
      <c r="L381" s="1">
        <v>43885</v>
      </c>
      <c r="M381" s="1">
        <v>43987</v>
      </c>
      <c r="N381" s="1">
        <v>43959</v>
      </c>
      <c r="P381" t="s">
        <v>18</v>
      </c>
    </row>
    <row r="382" spans="1:16" hidden="1">
      <c r="A382">
        <v>4903</v>
      </c>
      <c r="B382" t="s">
        <v>538</v>
      </c>
      <c r="C382" t="str">
        <f>"2031"</f>
        <v>2031</v>
      </c>
      <c r="D382" t="str">
        <f>"2"</f>
        <v>2</v>
      </c>
      <c r="E382" t="s">
        <v>601</v>
      </c>
      <c r="F382">
        <v>6</v>
      </c>
      <c r="G382">
        <v>6</v>
      </c>
      <c r="H382" t="s">
        <v>256</v>
      </c>
      <c r="I382" t="s">
        <v>161</v>
      </c>
      <c r="K382" t="s">
        <v>17</v>
      </c>
      <c r="L382" s="1">
        <v>43885</v>
      </c>
      <c r="M382" s="1">
        <v>43987</v>
      </c>
      <c r="N382" s="1">
        <v>43959</v>
      </c>
      <c r="P382" t="s">
        <v>38</v>
      </c>
    </row>
    <row r="383" spans="1:16" hidden="1">
      <c r="A383">
        <v>2495</v>
      </c>
      <c r="B383" t="s">
        <v>538</v>
      </c>
      <c r="C383" t="str">
        <f>"2033"</f>
        <v>2033</v>
      </c>
      <c r="D383" t="str">
        <f>"1"</f>
        <v>1</v>
      </c>
      <c r="E383" t="s">
        <v>602</v>
      </c>
      <c r="F383">
        <v>6</v>
      </c>
      <c r="G383">
        <v>6</v>
      </c>
      <c r="H383" t="s">
        <v>256</v>
      </c>
      <c r="I383" t="s">
        <v>161</v>
      </c>
      <c r="J383" t="s">
        <v>603</v>
      </c>
      <c r="K383" t="s">
        <v>17</v>
      </c>
      <c r="L383" s="1">
        <v>43885</v>
      </c>
      <c r="M383" s="1">
        <v>43987</v>
      </c>
      <c r="N383" s="1">
        <v>43959</v>
      </c>
      <c r="P383" t="s">
        <v>18</v>
      </c>
    </row>
    <row r="384" spans="1:16" hidden="1">
      <c r="A384">
        <v>4926</v>
      </c>
      <c r="B384" t="s">
        <v>538</v>
      </c>
      <c r="C384" t="str">
        <f>"2033"</f>
        <v>2033</v>
      </c>
      <c r="D384" t="str">
        <f>"2"</f>
        <v>2</v>
      </c>
      <c r="E384" t="s">
        <v>602</v>
      </c>
      <c r="F384">
        <v>6</v>
      </c>
      <c r="G384">
        <v>6</v>
      </c>
      <c r="H384" t="s">
        <v>256</v>
      </c>
      <c r="I384" t="s">
        <v>161</v>
      </c>
      <c r="J384" t="s">
        <v>603</v>
      </c>
      <c r="K384" t="s">
        <v>17</v>
      </c>
      <c r="L384" s="1">
        <v>43885</v>
      </c>
      <c r="M384" s="1">
        <v>43987</v>
      </c>
      <c r="N384" s="1">
        <v>43959</v>
      </c>
      <c r="P384" t="s">
        <v>38</v>
      </c>
    </row>
    <row r="385" spans="1:16" hidden="1">
      <c r="A385">
        <v>2596</v>
      </c>
      <c r="B385" t="s">
        <v>587</v>
      </c>
      <c r="C385" t="str">
        <f>"2034"</f>
        <v>2034</v>
      </c>
      <c r="D385" t="str">
        <f>"1"</f>
        <v>1</v>
      </c>
      <c r="E385" t="s">
        <v>604</v>
      </c>
      <c r="F385">
        <v>6</v>
      </c>
      <c r="G385">
        <v>6</v>
      </c>
      <c r="H385" t="s">
        <v>256</v>
      </c>
      <c r="I385" t="s">
        <v>161</v>
      </c>
      <c r="K385" t="s">
        <v>17</v>
      </c>
      <c r="L385" s="1">
        <v>43885</v>
      </c>
      <c r="M385" s="1">
        <v>43987</v>
      </c>
      <c r="N385" s="1">
        <v>43959</v>
      </c>
      <c r="P385" t="s">
        <v>18</v>
      </c>
    </row>
    <row r="386" spans="1:16" hidden="1">
      <c r="A386">
        <v>4820</v>
      </c>
      <c r="B386" t="s">
        <v>587</v>
      </c>
      <c r="C386" t="str">
        <f>"2034"</f>
        <v>2034</v>
      </c>
      <c r="D386" t="str">
        <f>"2"</f>
        <v>2</v>
      </c>
      <c r="E386" t="s">
        <v>604</v>
      </c>
      <c r="F386">
        <v>6</v>
      </c>
      <c r="G386">
        <v>6</v>
      </c>
      <c r="H386" t="s">
        <v>256</v>
      </c>
      <c r="I386" t="s">
        <v>161</v>
      </c>
      <c r="K386" t="s">
        <v>17</v>
      </c>
      <c r="L386" s="1">
        <v>43885</v>
      </c>
      <c r="M386" s="1">
        <v>43987</v>
      </c>
      <c r="N386" s="1">
        <v>43959</v>
      </c>
      <c r="P386" t="s">
        <v>38</v>
      </c>
    </row>
    <row r="387" spans="1:16" hidden="1">
      <c r="A387">
        <v>2598</v>
      </c>
      <c r="B387" t="s">
        <v>538</v>
      </c>
      <c r="C387" t="str">
        <f>"3023"</f>
        <v>3023</v>
      </c>
      <c r="D387" t="str">
        <f>"1"</f>
        <v>1</v>
      </c>
      <c r="E387" t="s">
        <v>605</v>
      </c>
      <c r="F387">
        <v>6</v>
      </c>
      <c r="G387">
        <v>6</v>
      </c>
      <c r="H387" t="s">
        <v>256</v>
      </c>
      <c r="I387" t="s">
        <v>161</v>
      </c>
      <c r="J387" t="s">
        <v>606</v>
      </c>
      <c r="K387" t="s">
        <v>17</v>
      </c>
      <c r="L387" s="1">
        <v>43885</v>
      </c>
      <c r="M387" s="1">
        <v>43987</v>
      </c>
      <c r="N387" s="1">
        <v>43959</v>
      </c>
      <c r="P387" t="s">
        <v>18</v>
      </c>
    </row>
    <row r="388" spans="1:16" hidden="1">
      <c r="A388">
        <v>4901</v>
      </c>
      <c r="B388" t="s">
        <v>538</v>
      </c>
      <c r="C388" t="str">
        <f>"3023"</f>
        <v>3023</v>
      </c>
      <c r="D388" t="str">
        <f>"2"</f>
        <v>2</v>
      </c>
      <c r="E388" t="s">
        <v>605</v>
      </c>
      <c r="F388">
        <v>6</v>
      </c>
      <c r="G388">
        <v>6</v>
      </c>
      <c r="H388" t="s">
        <v>256</v>
      </c>
      <c r="I388" t="s">
        <v>161</v>
      </c>
      <c r="J388" t="s">
        <v>606</v>
      </c>
      <c r="K388" t="s">
        <v>17</v>
      </c>
      <c r="L388" s="1">
        <v>43885</v>
      </c>
      <c r="M388" s="1">
        <v>43987</v>
      </c>
      <c r="N388" s="1">
        <v>43959</v>
      </c>
      <c r="P388" t="s">
        <v>38</v>
      </c>
    </row>
    <row r="389" spans="1:16" hidden="1">
      <c r="A389">
        <v>2389</v>
      </c>
      <c r="B389" t="s">
        <v>555</v>
      </c>
      <c r="C389" t="str">
        <f>"3025"</f>
        <v>3025</v>
      </c>
      <c r="D389" t="str">
        <f>"1"</f>
        <v>1</v>
      </c>
      <c r="E389" t="s">
        <v>607</v>
      </c>
      <c r="F389">
        <v>6</v>
      </c>
      <c r="G389">
        <v>6</v>
      </c>
      <c r="H389" t="s">
        <v>256</v>
      </c>
      <c r="I389" t="s">
        <v>161</v>
      </c>
      <c r="J389" t="s">
        <v>608</v>
      </c>
      <c r="K389" t="s">
        <v>17</v>
      </c>
      <c r="L389" s="1">
        <v>43885</v>
      </c>
      <c r="M389" s="1">
        <v>43987</v>
      </c>
      <c r="N389" s="1">
        <v>43959</v>
      </c>
      <c r="P389" t="s">
        <v>18</v>
      </c>
    </row>
    <row r="390" spans="1:16" hidden="1">
      <c r="A390">
        <v>4921</v>
      </c>
      <c r="B390" t="s">
        <v>555</v>
      </c>
      <c r="C390" t="str">
        <f>"3025"</f>
        <v>3025</v>
      </c>
      <c r="D390" t="str">
        <f>"2"</f>
        <v>2</v>
      </c>
      <c r="E390" t="s">
        <v>607</v>
      </c>
      <c r="F390">
        <v>6</v>
      </c>
      <c r="G390">
        <v>6</v>
      </c>
      <c r="H390" t="s">
        <v>256</v>
      </c>
      <c r="I390" t="s">
        <v>161</v>
      </c>
      <c r="J390" t="s">
        <v>608</v>
      </c>
      <c r="K390" t="s">
        <v>17</v>
      </c>
      <c r="L390" s="1">
        <v>43885</v>
      </c>
      <c r="M390" s="1">
        <v>43987</v>
      </c>
      <c r="N390" s="1">
        <v>43959</v>
      </c>
      <c r="P390" t="s">
        <v>38</v>
      </c>
    </row>
    <row r="391" spans="1:16" hidden="1">
      <c r="A391">
        <v>2688</v>
      </c>
      <c r="B391" t="s">
        <v>609</v>
      </c>
      <c r="C391" t="str">
        <f>"1002"</f>
        <v>1002</v>
      </c>
      <c r="D391" t="str">
        <f>"1"</f>
        <v>1</v>
      </c>
      <c r="E391" t="s">
        <v>610</v>
      </c>
      <c r="F391">
        <v>6</v>
      </c>
      <c r="G391">
        <v>6</v>
      </c>
      <c r="H391" t="s">
        <v>98</v>
      </c>
      <c r="I391" t="s">
        <v>99</v>
      </c>
      <c r="J391" t="s">
        <v>611</v>
      </c>
      <c r="K391" t="s">
        <v>17</v>
      </c>
      <c r="L391" s="1">
        <v>43885</v>
      </c>
      <c r="M391" s="1">
        <v>43987</v>
      </c>
      <c r="N391" s="1">
        <v>43959</v>
      </c>
      <c r="P391" t="s">
        <v>38</v>
      </c>
    </row>
    <row r="392" spans="1:16" hidden="1">
      <c r="A392">
        <v>4649</v>
      </c>
      <c r="B392" t="s">
        <v>609</v>
      </c>
      <c r="C392" t="str">
        <f>"1002"</f>
        <v>1002</v>
      </c>
      <c r="D392" t="str">
        <f>"2"</f>
        <v>2</v>
      </c>
      <c r="E392" t="s">
        <v>610</v>
      </c>
      <c r="F392">
        <v>6</v>
      </c>
      <c r="G392">
        <v>6</v>
      </c>
      <c r="H392" t="s">
        <v>98</v>
      </c>
      <c r="I392" t="s">
        <v>99</v>
      </c>
      <c r="J392" t="s">
        <v>611</v>
      </c>
      <c r="K392" t="s">
        <v>17</v>
      </c>
      <c r="L392" s="1">
        <v>43885</v>
      </c>
      <c r="M392" s="1">
        <v>43987</v>
      </c>
      <c r="N392" s="1">
        <v>43959</v>
      </c>
      <c r="P392" t="s">
        <v>38</v>
      </c>
    </row>
    <row r="393" spans="1:16" hidden="1">
      <c r="A393">
        <v>3167</v>
      </c>
      <c r="B393" t="s">
        <v>612</v>
      </c>
      <c r="C393" t="str">
        <f>"1002"</f>
        <v>1002</v>
      </c>
      <c r="D393" t="str">
        <f>"1"</f>
        <v>1</v>
      </c>
      <c r="E393" t="s">
        <v>613</v>
      </c>
      <c r="F393">
        <v>6</v>
      </c>
      <c r="G393">
        <v>6</v>
      </c>
      <c r="H393" t="s">
        <v>98</v>
      </c>
      <c r="I393" t="s">
        <v>99</v>
      </c>
      <c r="J393" t="s">
        <v>614</v>
      </c>
      <c r="K393" t="s">
        <v>17</v>
      </c>
      <c r="L393" s="1">
        <v>43885</v>
      </c>
      <c r="M393" s="1">
        <v>43987</v>
      </c>
      <c r="N393" s="1">
        <v>43959</v>
      </c>
      <c r="P393" t="s">
        <v>38</v>
      </c>
    </row>
    <row r="394" spans="1:16" hidden="1">
      <c r="A394">
        <v>4548</v>
      </c>
      <c r="B394" t="s">
        <v>612</v>
      </c>
      <c r="C394" t="str">
        <f>"1002"</f>
        <v>1002</v>
      </c>
      <c r="D394" t="str">
        <f>"2"</f>
        <v>2</v>
      </c>
      <c r="E394" t="s">
        <v>613</v>
      </c>
      <c r="F394">
        <v>6</v>
      </c>
      <c r="G394">
        <v>6</v>
      </c>
      <c r="H394" t="s">
        <v>98</v>
      </c>
      <c r="I394" t="s">
        <v>99</v>
      </c>
      <c r="J394" t="s">
        <v>614</v>
      </c>
      <c r="K394" t="s">
        <v>17</v>
      </c>
      <c r="L394" s="1">
        <v>43885</v>
      </c>
      <c r="M394" s="1">
        <v>43987</v>
      </c>
      <c r="N394" s="1">
        <v>43959</v>
      </c>
      <c r="P394" t="s">
        <v>38</v>
      </c>
    </row>
    <row r="395" spans="1:16" hidden="1">
      <c r="A395">
        <v>3722</v>
      </c>
      <c r="B395" t="s">
        <v>39</v>
      </c>
      <c r="C395" t="str">
        <f>"4008"</f>
        <v>4008</v>
      </c>
      <c r="D395" t="str">
        <f>"2"</f>
        <v>2</v>
      </c>
      <c r="E395" t="s">
        <v>615</v>
      </c>
      <c r="F395">
        <v>6</v>
      </c>
      <c r="G395">
        <v>6</v>
      </c>
      <c r="H395" t="s">
        <v>41</v>
      </c>
      <c r="I395" t="s">
        <v>16</v>
      </c>
      <c r="K395" t="s">
        <v>17</v>
      </c>
      <c r="L395" s="1">
        <v>43885</v>
      </c>
      <c r="M395" s="1">
        <v>43987</v>
      </c>
      <c r="N395" s="1">
        <v>43959</v>
      </c>
      <c r="P395" t="s">
        <v>18</v>
      </c>
    </row>
    <row r="396" spans="1:16" hidden="1">
      <c r="A396">
        <v>2284</v>
      </c>
      <c r="B396" t="s">
        <v>61</v>
      </c>
      <c r="C396" t="str">
        <f>"2101"</f>
        <v>2101</v>
      </c>
      <c r="D396" t="str">
        <f>"1"</f>
        <v>1</v>
      </c>
      <c r="E396" t="s">
        <v>62</v>
      </c>
      <c r="F396">
        <v>6</v>
      </c>
      <c r="G396">
        <v>6</v>
      </c>
      <c r="H396" t="s">
        <v>63</v>
      </c>
      <c r="I396" t="s">
        <v>16</v>
      </c>
      <c r="J396" t="s">
        <v>64</v>
      </c>
      <c r="K396" t="s">
        <v>17</v>
      </c>
      <c r="L396" s="1">
        <v>43885</v>
      </c>
      <c r="M396" s="1">
        <v>43987</v>
      </c>
      <c r="N396" s="1">
        <v>43959</v>
      </c>
      <c r="P396" t="s">
        <v>18</v>
      </c>
    </row>
    <row r="397" spans="1:16" hidden="1">
      <c r="A397">
        <v>4590</v>
      </c>
      <c r="B397" t="s">
        <v>61</v>
      </c>
      <c r="C397" t="str">
        <f>"2101"</f>
        <v>2101</v>
      </c>
      <c r="D397" t="str">
        <f>"2"</f>
        <v>2</v>
      </c>
      <c r="E397" t="s">
        <v>62</v>
      </c>
      <c r="F397">
        <v>6</v>
      </c>
      <c r="G397">
        <v>6</v>
      </c>
      <c r="H397" t="s">
        <v>63</v>
      </c>
      <c r="I397" t="s">
        <v>16</v>
      </c>
      <c r="J397" t="s">
        <v>64</v>
      </c>
      <c r="K397" t="s">
        <v>17</v>
      </c>
      <c r="L397" s="1">
        <v>43885</v>
      </c>
      <c r="M397" s="1">
        <v>43987</v>
      </c>
      <c r="N397" s="1">
        <v>43959</v>
      </c>
      <c r="P397" t="s">
        <v>18</v>
      </c>
    </row>
    <row r="398" spans="1:16" hidden="1">
      <c r="A398">
        <v>4591</v>
      </c>
      <c r="B398" t="s">
        <v>61</v>
      </c>
      <c r="C398" t="str">
        <f>"2101"</f>
        <v>2101</v>
      </c>
      <c r="D398" t="str">
        <f>"3"</f>
        <v>3</v>
      </c>
      <c r="E398" t="s">
        <v>62</v>
      </c>
      <c r="F398">
        <v>6</v>
      </c>
      <c r="G398">
        <v>6</v>
      </c>
      <c r="H398" t="s">
        <v>63</v>
      </c>
      <c r="I398" t="s">
        <v>16</v>
      </c>
      <c r="J398" t="s">
        <v>64</v>
      </c>
      <c r="K398" t="s">
        <v>17</v>
      </c>
      <c r="L398" s="1">
        <v>43885</v>
      </c>
      <c r="M398" s="1">
        <v>43987</v>
      </c>
      <c r="N398" s="1">
        <v>43959</v>
      </c>
      <c r="P398" t="s">
        <v>18</v>
      </c>
    </row>
    <row r="399" spans="1:16" ht="32" hidden="1">
      <c r="A399">
        <v>2282</v>
      </c>
      <c r="B399" t="s">
        <v>61</v>
      </c>
      <c r="C399" t="str">
        <f>"3101"</f>
        <v>3101</v>
      </c>
      <c r="D399" t="str">
        <f>"1"</f>
        <v>1</v>
      </c>
      <c r="E399" t="s">
        <v>62</v>
      </c>
      <c r="F399">
        <v>6</v>
      </c>
      <c r="G399">
        <v>6</v>
      </c>
      <c r="H399" t="s">
        <v>63</v>
      </c>
      <c r="I399" t="s">
        <v>16</v>
      </c>
      <c r="J399" s="2" t="s">
        <v>65</v>
      </c>
      <c r="K399" t="s">
        <v>17</v>
      </c>
      <c r="L399" s="1">
        <v>43885</v>
      </c>
      <c r="M399" s="1">
        <v>43987</v>
      </c>
      <c r="N399" s="1">
        <v>43959</v>
      </c>
      <c r="P399" t="s">
        <v>18</v>
      </c>
    </row>
    <row r="400" spans="1:16" ht="32" hidden="1">
      <c r="A400">
        <v>4593</v>
      </c>
      <c r="B400" t="s">
        <v>61</v>
      </c>
      <c r="C400" t="str">
        <f>"3101"</f>
        <v>3101</v>
      </c>
      <c r="D400" t="str">
        <f>"2"</f>
        <v>2</v>
      </c>
      <c r="E400" t="s">
        <v>62</v>
      </c>
      <c r="F400">
        <v>6</v>
      </c>
      <c r="G400">
        <v>6</v>
      </c>
      <c r="H400" t="s">
        <v>63</v>
      </c>
      <c r="I400" t="s">
        <v>16</v>
      </c>
      <c r="J400" s="2" t="s">
        <v>65</v>
      </c>
      <c r="K400" t="s">
        <v>17</v>
      </c>
      <c r="L400" s="1">
        <v>43885</v>
      </c>
      <c r="M400" s="1">
        <v>43987</v>
      </c>
      <c r="N400" s="1">
        <v>43959</v>
      </c>
      <c r="P400" t="s">
        <v>18</v>
      </c>
    </row>
    <row r="401" spans="1:16" ht="32" hidden="1">
      <c r="A401">
        <v>4594</v>
      </c>
      <c r="B401" t="s">
        <v>61</v>
      </c>
      <c r="C401" t="str">
        <f>"3101"</f>
        <v>3101</v>
      </c>
      <c r="D401" t="str">
        <f>"3"</f>
        <v>3</v>
      </c>
      <c r="E401" t="s">
        <v>62</v>
      </c>
      <c r="F401">
        <v>6</v>
      </c>
      <c r="G401">
        <v>6</v>
      </c>
      <c r="H401" t="s">
        <v>63</v>
      </c>
      <c r="I401" t="s">
        <v>16</v>
      </c>
      <c r="J401" s="2" t="s">
        <v>65</v>
      </c>
      <c r="K401" t="s">
        <v>17</v>
      </c>
      <c r="L401" s="1">
        <v>43885</v>
      </c>
      <c r="M401" s="1">
        <v>43987</v>
      </c>
      <c r="N401" s="1">
        <v>43959</v>
      </c>
      <c r="P401" t="s">
        <v>18</v>
      </c>
    </row>
    <row r="402" spans="1:16" hidden="1">
      <c r="A402">
        <v>2637</v>
      </c>
      <c r="B402" t="s">
        <v>235</v>
      </c>
      <c r="C402" t="str">
        <f>"2095"</f>
        <v>2095</v>
      </c>
      <c r="D402" t="str">
        <f t="shared" ref="D402:D409" si="22">"1"</f>
        <v>1</v>
      </c>
      <c r="E402" t="s">
        <v>616</v>
      </c>
      <c r="F402">
        <v>6</v>
      </c>
      <c r="G402">
        <v>6</v>
      </c>
      <c r="H402" t="s">
        <v>237</v>
      </c>
      <c r="I402" t="s">
        <v>69</v>
      </c>
      <c r="J402" t="s">
        <v>242</v>
      </c>
      <c r="K402" t="s">
        <v>17</v>
      </c>
      <c r="L402" s="1">
        <v>43885</v>
      </c>
      <c r="M402" s="1">
        <v>43987</v>
      </c>
      <c r="N402" s="1">
        <v>43959</v>
      </c>
      <c r="P402" t="s">
        <v>18</v>
      </c>
    </row>
    <row r="403" spans="1:16" hidden="1">
      <c r="A403">
        <v>2839</v>
      </c>
      <c r="B403" t="s">
        <v>467</v>
      </c>
      <c r="C403" t="str">
        <f>"2002"</f>
        <v>2002</v>
      </c>
      <c r="D403" t="str">
        <f t="shared" si="22"/>
        <v>1</v>
      </c>
      <c r="E403" t="s">
        <v>617</v>
      </c>
      <c r="F403">
        <v>6</v>
      </c>
      <c r="G403">
        <v>6</v>
      </c>
      <c r="H403" t="s">
        <v>263</v>
      </c>
      <c r="I403" t="s">
        <v>69</v>
      </c>
      <c r="J403" t="s">
        <v>618</v>
      </c>
      <c r="K403" t="s">
        <v>17</v>
      </c>
      <c r="L403" s="1">
        <v>43885</v>
      </c>
      <c r="M403" s="1">
        <v>43987</v>
      </c>
      <c r="N403" s="1">
        <v>43959</v>
      </c>
      <c r="P403" t="s">
        <v>18</v>
      </c>
    </row>
    <row r="404" spans="1:16" hidden="1">
      <c r="A404">
        <v>2841</v>
      </c>
      <c r="B404" t="s">
        <v>619</v>
      </c>
      <c r="C404" t="str">
        <f>"1001"</f>
        <v>1001</v>
      </c>
      <c r="D404" t="str">
        <f t="shared" si="22"/>
        <v>1</v>
      </c>
      <c r="E404" t="s">
        <v>620</v>
      </c>
      <c r="F404">
        <v>6</v>
      </c>
      <c r="G404">
        <v>6</v>
      </c>
      <c r="H404" t="s">
        <v>263</v>
      </c>
      <c r="I404" t="s">
        <v>69</v>
      </c>
      <c r="J404" t="s">
        <v>621</v>
      </c>
      <c r="K404" t="s">
        <v>17</v>
      </c>
      <c r="L404" s="1">
        <v>43885</v>
      </c>
      <c r="M404" s="1">
        <v>43987</v>
      </c>
      <c r="N404" s="1">
        <v>43959</v>
      </c>
      <c r="P404" t="s">
        <v>18</v>
      </c>
    </row>
    <row r="405" spans="1:16" hidden="1">
      <c r="A405">
        <v>3838</v>
      </c>
      <c r="B405" t="s">
        <v>51</v>
      </c>
      <c r="C405" t="str">
        <f>"3057"</f>
        <v>3057</v>
      </c>
      <c r="D405" t="str">
        <f t="shared" si="22"/>
        <v>1</v>
      </c>
      <c r="E405" t="s">
        <v>622</v>
      </c>
      <c r="F405">
        <v>6</v>
      </c>
      <c r="G405">
        <v>6</v>
      </c>
      <c r="H405" t="s">
        <v>53</v>
      </c>
      <c r="I405" t="s">
        <v>16</v>
      </c>
      <c r="J405" t="s">
        <v>623</v>
      </c>
      <c r="K405" t="s">
        <v>17</v>
      </c>
      <c r="L405" s="1">
        <v>43885</v>
      </c>
      <c r="M405" s="1">
        <v>43987</v>
      </c>
      <c r="N405" s="1">
        <v>43959</v>
      </c>
      <c r="P405" t="s">
        <v>18</v>
      </c>
    </row>
    <row r="406" spans="1:16" hidden="1">
      <c r="A406">
        <v>3839</v>
      </c>
      <c r="B406" t="s">
        <v>51</v>
      </c>
      <c r="C406" t="str">
        <f>"3058"</f>
        <v>3058</v>
      </c>
      <c r="D406" t="str">
        <f t="shared" si="22"/>
        <v>1</v>
      </c>
      <c r="E406" t="s">
        <v>624</v>
      </c>
      <c r="F406">
        <v>6</v>
      </c>
      <c r="G406">
        <v>6</v>
      </c>
      <c r="H406" t="s">
        <v>53</v>
      </c>
      <c r="I406" t="s">
        <v>16</v>
      </c>
      <c r="J406" t="s">
        <v>625</v>
      </c>
      <c r="K406" t="s">
        <v>17</v>
      </c>
      <c r="L406" s="1">
        <v>43885</v>
      </c>
      <c r="M406" s="1">
        <v>43987</v>
      </c>
      <c r="N406" s="1">
        <v>43959</v>
      </c>
      <c r="P406" t="s">
        <v>18</v>
      </c>
    </row>
    <row r="407" spans="1:16" hidden="1">
      <c r="A407">
        <v>2115</v>
      </c>
      <c r="B407" t="s">
        <v>66</v>
      </c>
      <c r="C407" t="str">
        <f>"2101"</f>
        <v>2101</v>
      </c>
      <c r="D407" t="str">
        <f t="shared" si="22"/>
        <v>1</v>
      </c>
      <c r="E407" t="s">
        <v>67</v>
      </c>
      <c r="F407">
        <v>6</v>
      </c>
      <c r="G407">
        <v>6</v>
      </c>
      <c r="H407" t="s">
        <v>68</v>
      </c>
      <c r="I407" t="s">
        <v>69</v>
      </c>
      <c r="J407" t="s">
        <v>70</v>
      </c>
      <c r="K407" t="s">
        <v>17</v>
      </c>
      <c r="L407" s="1">
        <v>43885</v>
      </c>
      <c r="M407" s="1">
        <v>43987</v>
      </c>
      <c r="N407" s="1">
        <v>43959</v>
      </c>
      <c r="P407" t="s">
        <v>18</v>
      </c>
    </row>
    <row r="408" spans="1:16" hidden="1">
      <c r="A408">
        <v>2116</v>
      </c>
      <c r="B408" t="s">
        <v>66</v>
      </c>
      <c r="C408" t="str">
        <f>"2102"</f>
        <v>2102</v>
      </c>
      <c r="D408" t="str">
        <f t="shared" si="22"/>
        <v>1</v>
      </c>
      <c r="E408" t="s">
        <v>71</v>
      </c>
      <c r="F408">
        <v>6</v>
      </c>
      <c r="G408">
        <v>6</v>
      </c>
      <c r="H408" t="s">
        <v>68</v>
      </c>
      <c r="I408" t="s">
        <v>69</v>
      </c>
      <c r="J408" t="s">
        <v>70</v>
      </c>
      <c r="K408" t="s">
        <v>17</v>
      </c>
      <c r="L408" s="1">
        <v>43885</v>
      </c>
      <c r="M408" s="1">
        <v>43987</v>
      </c>
      <c r="N408" s="1">
        <v>43959</v>
      </c>
      <c r="P408" t="s">
        <v>18</v>
      </c>
    </row>
    <row r="409" spans="1:16" hidden="1">
      <c r="A409">
        <v>2117</v>
      </c>
      <c r="B409" t="s">
        <v>66</v>
      </c>
      <c r="C409" t="str">
        <f>"3101"</f>
        <v>3101</v>
      </c>
      <c r="D409" t="str">
        <f t="shared" si="22"/>
        <v>1</v>
      </c>
      <c r="E409" t="s">
        <v>72</v>
      </c>
      <c r="F409">
        <v>6</v>
      </c>
      <c r="G409">
        <v>6</v>
      </c>
      <c r="H409" t="s">
        <v>68</v>
      </c>
      <c r="I409" t="s">
        <v>69</v>
      </c>
      <c r="J409" t="s">
        <v>70</v>
      </c>
      <c r="K409" t="s">
        <v>17</v>
      </c>
      <c r="L409" s="1">
        <v>43885</v>
      </c>
      <c r="M409" s="1">
        <v>43987</v>
      </c>
      <c r="N409" s="1">
        <v>43959</v>
      </c>
      <c r="P409" t="s">
        <v>18</v>
      </c>
    </row>
    <row r="410" spans="1:16" hidden="1">
      <c r="A410">
        <v>2736</v>
      </c>
      <c r="B410" t="s">
        <v>66</v>
      </c>
      <c r="C410" t="str">
        <f>"3101"</f>
        <v>3101</v>
      </c>
      <c r="D410" t="str">
        <f>"2"</f>
        <v>2</v>
      </c>
      <c r="E410" t="s">
        <v>72</v>
      </c>
      <c r="F410">
        <v>6</v>
      </c>
      <c r="G410">
        <v>6</v>
      </c>
      <c r="H410" t="s">
        <v>68</v>
      </c>
      <c r="I410" t="s">
        <v>69</v>
      </c>
      <c r="J410" t="s">
        <v>70</v>
      </c>
      <c r="K410" t="s">
        <v>17</v>
      </c>
      <c r="L410" s="1">
        <v>43885</v>
      </c>
      <c r="M410" s="1">
        <v>43987</v>
      </c>
      <c r="N410" s="1">
        <v>43959</v>
      </c>
      <c r="P410" t="s">
        <v>18</v>
      </c>
    </row>
    <row r="411" spans="1:16" hidden="1">
      <c r="A411">
        <v>2118</v>
      </c>
      <c r="B411" t="s">
        <v>66</v>
      </c>
      <c r="C411" t="str">
        <f t="shared" ref="C411:C416" si="23">"3102"</f>
        <v>3102</v>
      </c>
      <c r="D411" t="str">
        <f>"1"</f>
        <v>1</v>
      </c>
      <c r="E411" t="s">
        <v>73</v>
      </c>
      <c r="F411">
        <v>6</v>
      </c>
      <c r="G411">
        <v>6</v>
      </c>
      <c r="H411" t="s">
        <v>68</v>
      </c>
      <c r="I411" t="s">
        <v>69</v>
      </c>
      <c r="J411" t="s">
        <v>70</v>
      </c>
      <c r="K411" t="s">
        <v>17</v>
      </c>
      <c r="L411" s="1">
        <v>43885</v>
      </c>
      <c r="M411" s="1">
        <v>43987</v>
      </c>
      <c r="N411" s="1">
        <v>43959</v>
      </c>
      <c r="P411" t="s">
        <v>18</v>
      </c>
    </row>
    <row r="412" spans="1:16" hidden="1">
      <c r="A412">
        <v>2580</v>
      </c>
      <c r="B412" t="s">
        <v>66</v>
      </c>
      <c r="C412" t="str">
        <f t="shared" si="23"/>
        <v>3102</v>
      </c>
      <c r="D412" t="str">
        <f>"2"</f>
        <v>2</v>
      </c>
      <c r="E412" t="s">
        <v>73</v>
      </c>
      <c r="F412">
        <v>6</v>
      </c>
      <c r="G412">
        <v>6</v>
      </c>
      <c r="H412" t="s">
        <v>68</v>
      </c>
      <c r="I412" t="s">
        <v>69</v>
      </c>
      <c r="J412" t="s">
        <v>70</v>
      </c>
      <c r="K412" t="s">
        <v>17</v>
      </c>
      <c r="L412" s="1">
        <v>43885</v>
      </c>
      <c r="M412" s="1">
        <v>43987</v>
      </c>
      <c r="N412" s="1">
        <v>43959</v>
      </c>
      <c r="P412" t="s">
        <v>18</v>
      </c>
    </row>
    <row r="413" spans="1:16" hidden="1">
      <c r="A413">
        <v>2581</v>
      </c>
      <c r="B413" t="s">
        <v>66</v>
      </c>
      <c r="C413" t="str">
        <f t="shared" si="23"/>
        <v>3102</v>
      </c>
      <c r="D413" t="str">
        <f>"3"</f>
        <v>3</v>
      </c>
      <c r="E413" t="s">
        <v>73</v>
      </c>
      <c r="F413">
        <v>6</v>
      </c>
      <c r="G413">
        <v>6</v>
      </c>
      <c r="H413" t="s">
        <v>68</v>
      </c>
      <c r="I413" t="s">
        <v>69</v>
      </c>
      <c r="J413" t="s">
        <v>70</v>
      </c>
      <c r="K413" t="s">
        <v>17</v>
      </c>
      <c r="L413" s="1">
        <v>43885</v>
      </c>
      <c r="M413" s="1">
        <v>43987</v>
      </c>
      <c r="N413" s="1">
        <v>43959</v>
      </c>
      <c r="P413" t="s">
        <v>18</v>
      </c>
    </row>
    <row r="414" spans="1:16" hidden="1">
      <c r="A414">
        <v>2582</v>
      </c>
      <c r="B414" t="s">
        <v>66</v>
      </c>
      <c r="C414" t="str">
        <f t="shared" si="23"/>
        <v>3102</v>
      </c>
      <c r="D414" t="str">
        <f>"4"</f>
        <v>4</v>
      </c>
      <c r="E414" t="s">
        <v>73</v>
      </c>
      <c r="F414">
        <v>6</v>
      </c>
      <c r="G414">
        <v>6</v>
      </c>
      <c r="H414" t="s">
        <v>68</v>
      </c>
      <c r="I414" t="s">
        <v>69</v>
      </c>
      <c r="J414" t="s">
        <v>70</v>
      </c>
      <c r="K414" t="s">
        <v>17</v>
      </c>
      <c r="L414" s="1">
        <v>43885</v>
      </c>
      <c r="M414" s="1">
        <v>43987</v>
      </c>
      <c r="N414" s="1">
        <v>43959</v>
      </c>
      <c r="P414" t="s">
        <v>18</v>
      </c>
    </row>
    <row r="415" spans="1:16" hidden="1">
      <c r="A415">
        <v>2737</v>
      </c>
      <c r="B415" t="s">
        <v>66</v>
      </c>
      <c r="C415" t="str">
        <f t="shared" si="23"/>
        <v>3102</v>
      </c>
      <c r="D415" t="str">
        <f>"5"</f>
        <v>5</v>
      </c>
      <c r="E415" t="s">
        <v>73</v>
      </c>
      <c r="F415">
        <v>6</v>
      </c>
      <c r="G415">
        <v>6</v>
      </c>
      <c r="H415" t="s">
        <v>68</v>
      </c>
      <c r="I415" t="s">
        <v>69</v>
      </c>
      <c r="J415" t="s">
        <v>70</v>
      </c>
      <c r="K415" t="s">
        <v>17</v>
      </c>
      <c r="L415" s="1">
        <v>43885</v>
      </c>
      <c r="M415" s="1">
        <v>43987</v>
      </c>
      <c r="N415" s="1">
        <v>43959</v>
      </c>
      <c r="P415" t="s">
        <v>18</v>
      </c>
    </row>
    <row r="416" spans="1:16" hidden="1">
      <c r="A416">
        <v>2738</v>
      </c>
      <c r="B416" t="s">
        <v>66</v>
      </c>
      <c r="C416" t="str">
        <f t="shared" si="23"/>
        <v>3102</v>
      </c>
      <c r="D416" t="str">
        <f>"6"</f>
        <v>6</v>
      </c>
      <c r="E416" t="s">
        <v>73</v>
      </c>
      <c r="F416">
        <v>6</v>
      </c>
      <c r="G416">
        <v>6</v>
      </c>
      <c r="H416" t="s">
        <v>68</v>
      </c>
      <c r="I416" t="s">
        <v>69</v>
      </c>
      <c r="J416" t="s">
        <v>70</v>
      </c>
      <c r="K416" t="s">
        <v>17</v>
      </c>
      <c r="L416" s="1">
        <v>43885</v>
      </c>
      <c r="M416" s="1">
        <v>43987</v>
      </c>
      <c r="N416" s="1">
        <v>43959</v>
      </c>
      <c r="P416" t="s">
        <v>18</v>
      </c>
    </row>
    <row r="417" spans="1:16" hidden="1">
      <c r="A417">
        <v>4232</v>
      </c>
      <c r="B417" t="s">
        <v>106</v>
      </c>
      <c r="C417" t="str">
        <f>"2045"</f>
        <v>2045</v>
      </c>
      <c r="D417" t="str">
        <f t="shared" ref="D417:D445" si="24">"1"</f>
        <v>1</v>
      </c>
      <c r="E417" t="s">
        <v>626</v>
      </c>
      <c r="F417">
        <v>6</v>
      </c>
      <c r="G417">
        <v>6</v>
      </c>
      <c r="H417" t="s">
        <v>627</v>
      </c>
      <c r="I417" t="s">
        <v>99</v>
      </c>
      <c r="J417" t="s">
        <v>628</v>
      </c>
      <c r="K417" t="s">
        <v>17</v>
      </c>
      <c r="L417" s="1">
        <v>43885</v>
      </c>
      <c r="M417" s="1">
        <v>43987</v>
      </c>
      <c r="N417" s="1">
        <v>43959</v>
      </c>
      <c r="P417" t="s">
        <v>18</v>
      </c>
    </row>
    <row r="418" spans="1:16" hidden="1">
      <c r="A418">
        <v>4778</v>
      </c>
      <c r="B418" t="s">
        <v>106</v>
      </c>
      <c r="C418" t="str">
        <f>"2103"</f>
        <v>2103</v>
      </c>
      <c r="D418" t="str">
        <f t="shared" si="24"/>
        <v>1</v>
      </c>
      <c r="E418" t="s">
        <v>629</v>
      </c>
      <c r="F418">
        <v>6</v>
      </c>
      <c r="G418">
        <v>6</v>
      </c>
      <c r="H418" t="s">
        <v>98</v>
      </c>
      <c r="I418" t="s">
        <v>99</v>
      </c>
      <c r="J418" t="s">
        <v>630</v>
      </c>
      <c r="K418" t="s">
        <v>17</v>
      </c>
      <c r="L418" s="1">
        <v>43885</v>
      </c>
      <c r="M418" s="1">
        <v>43987</v>
      </c>
      <c r="N418" s="1">
        <v>43959</v>
      </c>
      <c r="P418" t="s">
        <v>18</v>
      </c>
    </row>
    <row r="419" spans="1:16" hidden="1">
      <c r="A419">
        <v>3896</v>
      </c>
      <c r="B419" t="s">
        <v>74</v>
      </c>
      <c r="C419" t="str">
        <f>"3023"</f>
        <v>3023</v>
      </c>
      <c r="D419" t="str">
        <f t="shared" si="24"/>
        <v>1</v>
      </c>
      <c r="E419" t="s">
        <v>75</v>
      </c>
      <c r="F419">
        <v>6</v>
      </c>
      <c r="G419">
        <v>6</v>
      </c>
      <c r="H419" t="s">
        <v>76</v>
      </c>
      <c r="I419" t="s">
        <v>16</v>
      </c>
      <c r="K419" t="s">
        <v>17</v>
      </c>
      <c r="L419" s="1">
        <v>43885</v>
      </c>
      <c r="M419" s="1">
        <v>43987</v>
      </c>
      <c r="N419" s="1">
        <v>43959</v>
      </c>
      <c r="P419" t="s">
        <v>18</v>
      </c>
    </row>
    <row r="420" spans="1:16" hidden="1">
      <c r="A420">
        <v>3897</v>
      </c>
      <c r="B420" t="s">
        <v>74</v>
      </c>
      <c r="C420" t="str">
        <f>"3025"</f>
        <v>3025</v>
      </c>
      <c r="D420" t="str">
        <f t="shared" si="24"/>
        <v>1</v>
      </c>
      <c r="E420" t="s">
        <v>631</v>
      </c>
      <c r="F420">
        <v>6</v>
      </c>
      <c r="G420">
        <v>6</v>
      </c>
      <c r="H420" t="s">
        <v>76</v>
      </c>
      <c r="I420" t="s">
        <v>16</v>
      </c>
      <c r="J420" t="s">
        <v>632</v>
      </c>
      <c r="K420" t="s">
        <v>17</v>
      </c>
      <c r="L420" s="1">
        <v>43885</v>
      </c>
      <c r="M420" s="1">
        <v>43987</v>
      </c>
      <c r="N420" s="1">
        <v>43959</v>
      </c>
      <c r="P420" t="s">
        <v>18</v>
      </c>
    </row>
    <row r="421" spans="1:16" hidden="1">
      <c r="A421">
        <v>3954</v>
      </c>
      <c r="B421" t="s">
        <v>57</v>
      </c>
      <c r="C421" t="str">
        <f>"2004"</f>
        <v>2004</v>
      </c>
      <c r="D421" t="str">
        <f t="shared" si="24"/>
        <v>1</v>
      </c>
      <c r="E421" t="s">
        <v>633</v>
      </c>
      <c r="F421">
        <v>6</v>
      </c>
      <c r="G421">
        <v>6</v>
      </c>
      <c r="H421" t="s">
        <v>59</v>
      </c>
      <c r="I421" t="s">
        <v>16</v>
      </c>
      <c r="J421" t="s">
        <v>634</v>
      </c>
      <c r="K421" t="s">
        <v>17</v>
      </c>
      <c r="L421" s="1">
        <v>43885</v>
      </c>
      <c r="M421" s="1">
        <v>43987</v>
      </c>
      <c r="N421" s="1">
        <v>43959</v>
      </c>
      <c r="P421" t="s">
        <v>18</v>
      </c>
    </row>
    <row r="422" spans="1:16" hidden="1">
      <c r="A422">
        <v>3954</v>
      </c>
      <c r="B422" t="s">
        <v>57</v>
      </c>
      <c r="C422" t="str">
        <f>"2004"</f>
        <v>2004</v>
      </c>
      <c r="D422" t="str">
        <f t="shared" si="24"/>
        <v>1</v>
      </c>
      <c r="E422" t="s">
        <v>633</v>
      </c>
      <c r="F422">
        <v>6</v>
      </c>
      <c r="G422">
        <v>6</v>
      </c>
      <c r="H422" t="s">
        <v>59</v>
      </c>
      <c r="I422" t="s">
        <v>16</v>
      </c>
      <c r="J422" t="s">
        <v>634</v>
      </c>
      <c r="K422" t="s">
        <v>17</v>
      </c>
      <c r="L422" s="1">
        <v>43885</v>
      </c>
      <c r="M422" s="1">
        <v>43987</v>
      </c>
      <c r="N422" s="1">
        <v>43959</v>
      </c>
      <c r="P422" t="s">
        <v>18</v>
      </c>
    </row>
    <row r="423" spans="1:16" hidden="1">
      <c r="A423">
        <v>3775</v>
      </c>
      <c r="B423" t="s">
        <v>57</v>
      </c>
      <c r="C423" t="str">
        <f>"2007"</f>
        <v>2007</v>
      </c>
      <c r="D423" t="str">
        <f t="shared" si="24"/>
        <v>1</v>
      </c>
      <c r="E423" t="s">
        <v>635</v>
      </c>
      <c r="F423">
        <v>6</v>
      </c>
      <c r="G423">
        <v>6</v>
      </c>
      <c r="H423" t="s">
        <v>59</v>
      </c>
      <c r="I423" t="s">
        <v>16</v>
      </c>
      <c r="J423" t="s">
        <v>636</v>
      </c>
      <c r="K423" t="s">
        <v>17</v>
      </c>
      <c r="L423" s="1">
        <v>43885</v>
      </c>
      <c r="M423" s="1">
        <v>43987</v>
      </c>
      <c r="N423" s="1">
        <v>43959</v>
      </c>
      <c r="P423" t="s">
        <v>18</v>
      </c>
    </row>
    <row r="424" spans="1:16" hidden="1">
      <c r="A424">
        <v>3625</v>
      </c>
      <c r="B424" t="s">
        <v>34</v>
      </c>
      <c r="C424" t="str">
        <f>"3005"</f>
        <v>3005</v>
      </c>
      <c r="D424" t="str">
        <f t="shared" si="24"/>
        <v>1</v>
      </c>
      <c r="E424" t="s">
        <v>637</v>
      </c>
      <c r="F424">
        <v>6</v>
      </c>
      <c r="G424">
        <v>6</v>
      </c>
      <c r="H424" t="s">
        <v>36</v>
      </c>
      <c r="I424" t="s">
        <v>16</v>
      </c>
      <c r="K424" t="s">
        <v>17</v>
      </c>
      <c r="L424" s="1">
        <v>43885</v>
      </c>
      <c r="M424" s="1">
        <v>43987</v>
      </c>
      <c r="N424" s="1">
        <v>43959</v>
      </c>
      <c r="P424" t="s">
        <v>18</v>
      </c>
    </row>
    <row r="425" spans="1:16">
      <c r="A425">
        <v>3328</v>
      </c>
      <c r="B425" t="s">
        <v>119</v>
      </c>
      <c r="C425" t="str">
        <f>"1110"</f>
        <v>1110</v>
      </c>
      <c r="D425" t="str">
        <f t="shared" si="24"/>
        <v>1</v>
      </c>
      <c r="E425" t="s">
        <v>346</v>
      </c>
      <c r="F425">
        <v>6</v>
      </c>
      <c r="G425">
        <v>6</v>
      </c>
      <c r="H425" t="s">
        <v>121</v>
      </c>
      <c r="I425" t="s">
        <v>27</v>
      </c>
      <c r="J425" t="s">
        <v>347</v>
      </c>
      <c r="K425" t="s">
        <v>17</v>
      </c>
      <c r="L425" s="1">
        <v>43885</v>
      </c>
      <c r="M425" s="1">
        <v>43987</v>
      </c>
      <c r="N425" s="1">
        <v>43959</v>
      </c>
      <c r="P425" t="s">
        <v>18</v>
      </c>
    </row>
    <row r="426" spans="1:16" ht="32">
      <c r="A426">
        <v>3329</v>
      </c>
      <c r="B426" t="s">
        <v>119</v>
      </c>
      <c r="C426" t="str">
        <f>"3425"</f>
        <v>3425</v>
      </c>
      <c r="D426" t="str">
        <f t="shared" si="24"/>
        <v>1</v>
      </c>
      <c r="E426" t="s">
        <v>1111</v>
      </c>
      <c r="F426">
        <v>6</v>
      </c>
      <c r="G426">
        <v>6</v>
      </c>
      <c r="H426" t="s">
        <v>121</v>
      </c>
      <c r="I426" t="s">
        <v>27</v>
      </c>
      <c r="J426" s="2" t="s">
        <v>1112</v>
      </c>
      <c r="K426" t="s">
        <v>17</v>
      </c>
      <c r="L426" s="1">
        <v>43885</v>
      </c>
      <c r="M426" s="1">
        <v>43987</v>
      </c>
      <c r="N426" s="1">
        <v>43959</v>
      </c>
      <c r="P426" t="s">
        <v>18</v>
      </c>
    </row>
    <row r="427" spans="1:16">
      <c r="A427">
        <v>3330</v>
      </c>
      <c r="B427" t="s">
        <v>119</v>
      </c>
      <c r="C427" t="str">
        <f>"3500"</f>
        <v>3500</v>
      </c>
      <c r="D427" t="str">
        <f t="shared" si="24"/>
        <v>1</v>
      </c>
      <c r="E427" t="s">
        <v>582</v>
      </c>
      <c r="F427">
        <v>6</v>
      </c>
      <c r="G427">
        <v>6</v>
      </c>
      <c r="H427" t="s">
        <v>121</v>
      </c>
      <c r="I427" t="s">
        <v>27</v>
      </c>
      <c r="J427" t="s">
        <v>583</v>
      </c>
      <c r="K427" t="s">
        <v>17</v>
      </c>
      <c r="L427" s="1">
        <v>43885</v>
      </c>
      <c r="M427" s="1">
        <v>43987</v>
      </c>
      <c r="N427" s="1">
        <v>43959</v>
      </c>
      <c r="P427" t="s">
        <v>18</v>
      </c>
    </row>
    <row r="428" spans="1:16" hidden="1">
      <c r="A428">
        <v>4371</v>
      </c>
      <c r="B428" t="s">
        <v>19</v>
      </c>
      <c r="C428" t="str">
        <f>"4264"</f>
        <v>4264</v>
      </c>
      <c r="D428" t="str">
        <f t="shared" si="24"/>
        <v>1</v>
      </c>
      <c r="E428" t="s">
        <v>644</v>
      </c>
      <c r="F428">
        <v>6</v>
      </c>
      <c r="G428">
        <v>6</v>
      </c>
      <c r="H428" t="s">
        <v>21</v>
      </c>
      <c r="I428" t="s">
        <v>22</v>
      </c>
      <c r="J428" t="s">
        <v>645</v>
      </c>
      <c r="K428" t="s">
        <v>17</v>
      </c>
      <c r="L428" s="1">
        <v>43885</v>
      </c>
      <c r="M428" s="1">
        <v>43987</v>
      </c>
      <c r="N428" s="1">
        <v>43959</v>
      </c>
      <c r="P428" t="s">
        <v>18</v>
      </c>
    </row>
    <row r="429" spans="1:16" hidden="1">
      <c r="A429">
        <v>4064</v>
      </c>
      <c r="B429" t="s">
        <v>268</v>
      </c>
      <c r="C429" t="str">
        <f>"2077"</f>
        <v>2077</v>
      </c>
      <c r="D429" t="str">
        <f t="shared" si="24"/>
        <v>1</v>
      </c>
      <c r="E429" t="s">
        <v>646</v>
      </c>
      <c r="F429">
        <v>6</v>
      </c>
      <c r="G429">
        <v>6</v>
      </c>
      <c r="H429" t="s">
        <v>174</v>
      </c>
      <c r="I429" t="s">
        <v>69</v>
      </c>
      <c r="J429" t="s">
        <v>647</v>
      </c>
      <c r="K429" t="s">
        <v>17</v>
      </c>
      <c r="L429" s="1">
        <v>43885</v>
      </c>
      <c r="M429" s="1">
        <v>43987</v>
      </c>
      <c r="N429" s="1">
        <v>43959</v>
      </c>
      <c r="P429" t="s">
        <v>18</v>
      </c>
    </row>
    <row r="430" spans="1:16" hidden="1">
      <c r="A430">
        <v>4074</v>
      </c>
      <c r="B430" t="s">
        <v>222</v>
      </c>
      <c r="C430" t="str">
        <f>"2098"</f>
        <v>2098</v>
      </c>
      <c r="D430" t="str">
        <f t="shared" si="24"/>
        <v>1</v>
      </c>
      <c r="E430" t="s">
        <v>648</v>
      </c>
      <c r="F430">
        <v>6</v>
      </c>
      <c r="G430">
        <v>6</v>
      </c>
      <c r="H430" t="s">
        <v>224</v>
      </c>
      <c r="I430" t="s">
        <v>69</v>
      </c>
      <c r="J430" t="s">
        <v>649</v>
      </c>
      <c r="K430" t="s">
        <v>17</v>
      </c>
      <c r="L430" s="1">
        <v>43885</v>
      </c>
      <c r="M430" s="1">
        <v>43987</v>
      </c>
      <c r="N430" s="1">
        <v>43959</v>
      </c>
      <c r="P430" t="s">
        <v>18</v>
      </c>
    </row>
    <row r="431" spans="1:16" hidden="1">
      <c r="A431">
        <v>2513</v>
      </c>
      <c r="B431" t="s">
        <v>478</v>
      </c>
      <c r="C431" t="str">
        <f>"3006"</f>
        <v>3006</v>
      </c>
      <c r="D431" t="str">
        <f t="shared" si="24"/>
        <v>1</v>
      </c>
      <c r="E431" t="s">
        <v>650</v>
      </c>
      <c r="F431">
        <v>6</v>
      </c>
      <c r="G431">
        <v>6</v>
      </c>
      <c r="H431" t="s">
        <v>188</v>
      </c>
      <c r="I431" t="s">
        <v>161</v>
      </c>
      <c r="J431" t="s">
        <v>651</v>
      </c>
      <c r="K431" t="s">
        <v>17</v>
      </c>
      <c r="L431" s="1">
        <v>43885</v>
      </c>
      <c r="M431" s="1">
        <v>43987</v>
      </c>
      <c r="N431" s="1">
        <v>43959</v>
      </c>
      <c r="P431" t="s">
        <v>18</v>
      </c>
    </row>
    <row r="432" spans="1:16" hidden="1">
      <c r="A432">
        <v>2589</v>
      </c>
      <c r="B432" t="s">
        <v>478</v>
      </c>
      <c r="C432" t="str">
        <f>"3005"</f>
        <v>3005</v>
      </c>
      <c r="D432" t="str">
        <f t="shared" si="24"/>
        <v>1</v>
      </c>
      <c r="E432" t="s">
        <v>652</v>
      </c>
      <c r="F432">
        <v>6</v>
      </c>
      <c r="G432">
        <v>6</v>
      </c>
      <c r="H432" t="s">
        <v>188</v>
      </c>
      <c r="I432" t="s">
        <v>161</v>
      </c>
      <c r="J432" t="s">
        <v>653</v>
      </c>
      <c r="K432" t="s">
        <v>17</v>
      </c>
      <c r="L432" s="1">
        <v>43885</v>
      </c>
      <c r="M432" s="1">
        <v>43987</v>
      </c>
      <c r="N432" s="1">
        <v>43959</v>
      </c>
      <c r="P432" t="s">
        <v>18</v>
      </c>
    </row>
    <row r="433" spans="1:16" hidden="1">
      <c r="A433">
        <v>3840</v>
      </c>
      <c r="B433" t="s">
        <v>51</v>
      </c>
      <c r="C433" t="str">
        <f>"3060"</f>
        <v>3060</v>
      </c>
      <c r="D433" t="str">
        <f t="shared" si="24"/>
        <v>1</v>
      </c>
      <c r="E433" t="s">
        <v>654</v>
      </c>
      <c r="F433">
        <v>6</v>
      </c>
      <c r="G433">
        <v>6</v>
      </c>
      <c r="H433" t="s">
        <v>53</v>
      </c>
      <c r="I433" t="s">
        <v>16</v>
      </c>
      <c r="J433" t="s">
        <v>655</v>
      </c>
      <c r="K433" t="s">
        <v>17</v>
      </c>
      <c r="L433" s="1">
        <v>43885</v>
      </c>
      <c r="M433" s="1">
        <v>43987</v>
      </c>
      <c r="N433" s="1">
        <v>43959</v>
      </c>
      <c r="P433" t="s">
        <v>18</v>
      </c>
    </row>
    <row r="434" spans="1:16" hidden="1">
      <c r="A434">
        <v>2134</v>
      </c>
      <c r="B434" t="s">
        <v>214</v>
      </c>
      <c r="C434" t="str">
        <f>"2011"</f>
        <v>2011</v>
      </c>
      <c r="D434" t="str">
        <f t="shared" si="24"/>
        <v>1</v>
      </c>
      <c r="E434" t="s">
        <v>656</v>
      </c>
      <c r="F434">
        <v>6</v>
      </c>
      <c r="G434">
        <v>6</v>
      </c>
      <c r="H434" t="s">
        <v>174</v>
      </c>
      <c r="I434" t="s">
        <v>69</v>
      </c>
      <c r="J434" t="s">
        <v>657</v>
      </c>
      <c r="K434" t="s">
        <v>17</v>
      </c>
      <c r="L434" s="1">
        <v>43885</v>
      </c>
      <c r="M434" s="1">
        <v>43987</v>
      </c>
      <c r="N434" s="1">
        <v>43959</v>
      </c>
      <c r="P434" t="s">
        <v>18</v>
      </c>
    </row>
    <row r="435" spans="1:16" hidden="1">
      <c r="A435">
        <v>4043</v>
      </c>
      <c r="B435" t="s">
        <v>153</v>
      </c>
      <c r="C435" t="str">
        <f>"2129"</f>
        <v>2129</v>
      </c>
      <c r="D435" t="str">
        <f t="shared" si="24"/>
        <v>1</v>
      </c>
      <c r="E435" t="s">
        <v>658</v>
      </c>
      <c r="F435">
        <v>6</v>
      </c>
      <c r="G435">
        <v>6</v>
      </c>
      <c r="H435" t="s">
        <v>114</v>
      </c>
      <c r="I435" t="s">
        <v>69</v>
      </c>
      <c r="J435" t="s">
        <v>659</v>
      </c>
      <c r="K435" t="s">
        <v>17</v>
      </c>
      <c r="L435" s="1">
        <v>43885</v>
      </c>
      <c r="M435" s="1">
        <v>43987</v>
      </c>
      <c r="N435" s="1">
        <v>43959</v>
      </c>
      <c r="P435" t="s">
        <v>18</v>
      </c>
    </row>
    <row r="436" spans="1:16" hidden="1">
      <c r="A436">
        <v>2121</v>
      </c>
      <c r="B436" t="s">
        <v>660</v>
      </c>
      <c r="C436" t="str">
        <f>"1001"</f>
        <v>1001</v>
      </c>
      <c r="D436" t="str">
        <f t="shared" si="24"/>
        <v>1</v>
      </c>
      <c r="E436" t="s">
        <v>661</v>
      </c>
      <c r="F436">
        <v>6</v>
      </c>
      <c r="G436">
        <v>6</v>
      </c>
      <c r="H436" t="s">
        <v>174</v>
      </c>
      <c r="I436" t="s">
        <v>69</v>
      </c>
      <c r="J436" t="s">
        <v>662</v>
      </c>
      <c r="K436" t="s">
        <v>17</v>
      </c>
      <c r="L436" s="1">
        <v>43885</v>
      </c>
      <c r="M436" s="1">
        <v>43987</v>
      </c>
      <c r="N436" s="1">
        <v>43959</v>
      </c>
      <c r="P436" t="s">
        <v>18</v>
      </c>
    </row>
    <row r="437" spans="1:16" hidden="1">
      <c r="A437">
        <v>2122</v>
      </c>
      <c r="B437" t="s">
        <v>660</v>
      </c>
      <c r="C437" t="str">
        <f>"2001"</f>
        <v>2001</v>
      </c>
      <c r="D437" t="str">
        <f t="shared" si="24"/>
        <v>1</v>
      </c>
      <c r="E437" t="s">
        <v>663</v>
      </c>
      <c r="F437">
        <v>6</v>
      </c>
      <c r="G437">
        <v>6</v>
      </c>
      <c r="H437" t="s">
        <v>174</v>
      </c>
      <c r="I437" t="s">
        <v>69</v>
      </c>
      <c r="J437" t="s">
        <v>664</v>
      </c>
      <c r="K437" t="s">
        <v>17</v>
      </c>
      <c r="L437" s="1">
        <v>43885</v>
      </c>
      <c r="M437" s="1">
        <v>43987</v>
      </c>
      <c r="N437" s="1">
        <v>43959</v>
      </c>
      <c r="P437" t="s">
        <v>18</v>
      </c>
    </row>
    <row r="438" spans="1:16" hidden="1">
      <c r="A438">
        <v>2123</v>
      </c>
      <c r="B438" t="s">
        <v>660</v>
      </c>
      <c r="C438" t="str">
        <f>"3001"</f>
        <v>3001</v>
      </c>
      <c r="D438" t="str">
        <f t="shared" si="24"/>
        <v>1</v>
      </c>
      <c r="E438" t="s">
        <v>665</v>
      </c>
      <c r="F438">
        <v>6</v>
      </c>
      <c r="G438">
        <v>6</v>
      </c>
      <c r="H438" t="s">
        <v>174</v>
      </c>
      <c r="I438" t="s">
        <v>69</v>
      </c>
      <c r="J438" t="s">
        <v>666</v>
      </c>
      <c r="K438" t="s">
        <v>17</v>
      </c>
      <c r="L438" s="1">
        <v>43885</v>
      </c>
      <c r="M438" s="1">
        <v>43987</v>
      </c>
      <c r="N438" s="1">
        <v>43959</v>
      </c>
      <c r="P438" t="s">
        <v>18</v>
      </c>
    </row>
    <row r="439" spans="1:16" hidden="1">
      <c r="A439">
        <v>4780</v>
      </c>
      <c r="B439" t="s">
        <v>660</v>
      </c>
      <c r="C439" t="str">
        <f>"3031"</f>
        <v>3031</v>
      </c>
      <c r="D439" t="str">
        <f t="shared" si="24"/>
        <v>1</v>
      </c>
      <c r="E439" t="s">
        <v>667</v>
      </c>
      <c r="F439">
        <v>6</v>
      </c>
      <c r="G439">
        <v>6</v>
      </c>
      <c r="H439" t="s">
        <v>174</v>
      </c>
      <c r="I439" t="s">
        <v>69</v>
      </c>
      <c r="J439" t="s">
        <v>668</v>
      </c>
      <c r="K439" t="s">
        <v>17</v>
      </c>
      <c r="L439" s="1">
        <v>43885</v>
      </c>
      <c r="M439" s="1">
        <v>43987</v>
      </c>
      <c r="N439" s="1">
        <v>43959</v>
      </c>
      <c r="P439" t="s">
        <v>18</v>
      </c>
    </row>
    <row r="440" spans="1:16">
      <c r="A440">
        <v>3331</v>
      </c>
      <c r="B440" t="s">
        <v>119</v>
      </c>
      <c r="C440" t="str">
        <f>"3702"</f>
        <v>3702</v>
      </c>
      <c r="D440" t="str">
        <f t="shared" si="24"/>
        <v>1</v>
      </c>
      <c r="E440" t="s">
        <v>1179</v>
      </c>
      <c r="F440">
        <v>6</v>
      </c>
      <c r="G440">
        <v>6</v>
      </c>
      <c r="H440" t="s">
        <v>121</v>
      </c>
      <c r="I440" t="s">
        <v>27</v>
      </c>
      <c r="J440" t="s">
        <v>1180</v>
      </c>
      <c r="K440" t="s">
        <v>17</v>
      </c>
      <c r="L440" s="1">
        <v>43885</v>
      </c>
      <c r="M440" s="1">
        <v>43987</v>
      </c>
      <c r="N440" s="1">
        <v>43959</v>
      </c>
      <c r="P440" t="s">
        <v>18</v>
      </c>
    </row>
    <row r="441" spans="1:16" hidden="1">
      <c r="A441">
        <v>3778</v>
      </c>
      <c r="B441" t="s">
        <v>57</v>
      </c>
      <c r="C441" t="str">
        <f>"3016"</f>
        <v>3016</v>
      </c>
      <c r="D441" t="str">
        <f t="shared" si="24"/>
        <v>1</v>
      </c>
      <c r="E441" t="s">
        <v>79</v>
      </c>
      <c r="F441">
        <v>6</v>
      </c>
      <c r="G441">
        <v>6</v>
      </c>
      <c r="H441" t="s">
        <v>59</v>
      </c>
      <c r="I441" t="s">
        <v>16</v>
      </c>
      <c r="K441" t="s">
        <v>17</v>
      </c>
      <c r="L441" s="1">
        <v>43885</v>
      </c>
      <c r="M441" s="1">
        <v>43987</v>
      </c>
      <c r="N441" s="1">
        <v>43959</v>
      </c>
      <c r="P441" t="s">
        <v>18</v>
      </c>
    </row>
    <row r="442" spans="1:16" hidden="1">
      <c r="A442">
        <v>3495</v>
      </c>
      <c r="B442" t="s">
        <v>168</v>
      </c>
      <c r="C442" t="str">
        <f>"2219"</f>
        <v>2219</v>
      </c>
      <c r="D442" t="str">
        <f t="shared" si="24"/>
        <v>1</v>
      </c>
      <c r="E442" t="s">
        <v>671</v>
      </c>
      <c r="F442">
        <v>6</v>
      </c>
      <c r="G442">
        <v>6</v>
      </c>
      <c r="H442" t="s">
        <v>170</v>
      </c>
      <c r="I442" t="s">
        <v>69</v>
      </c>
      <c r="J442" t="s">
        <v>672</v>
      </c>
      <c r="K442" t="s">
        <v>17</v>
      </c>
      <c r="L442" s="1">
        <v>43885</v>
      </c>
      <c r="M442" s="1">
        <v>43987</v>
      </c>
      <c r="N442" s="1">
        <v>43959</v>
      </c>
      <c r="P442" t="s">
        <v>18</v>
      </c>
    </row>
    <row r="443" spans="1:16" hidden="1">
      <c r="A443">
        <v>4118</v>
      </c>
      <c r="B443" t="s">
        <v>235</v>
      </c>
      <c r="C443" t="str">
        <f>"2100"</f>
        <v>2100</v>
      </c>
      <c r="D443" t="str">
        <f t="shared" si="24"/>
        <v>1</v>
      </c>
      <c r="E443" t="s">
        <v>673</v>
      </c>
      <c r="F443">
        <v>6</v>
      </c>
      <c r="G443">
        <v>6</v>
      </c>
      <c r="H443" t="s">
        <v>138</v>
      </c>
      <c r="I443" t="s">
        <v>69</v>
      </c>
      <c r="J443" t="s">
        <v>674</v>
      </c>
      <c r="K443" t="s">
        <v>17</v>
      </c>
      <c r="L443" s="1">
        <v>43885</v>
      </c>
      <c r="M443" s="1">
        <v>43987</v>
      </c>
      <c r="N443" s="1">
        <v>43959</v>
      </c>
      <c r="P443" t="s">
        <v>18</v>
      </c>
    </row>
    <row r="444" spans="1:16" hidden="1">
      <c r="A444">
        <v>4021</v>
      </c>
      <c r="B444" t="s">
        <v>112</v>
      </c>
      <c r="C444" t="str">
        <f>"2056"</f>
        <v>2056</v>
      </c>
      <c r="D444" t="str">
        <f t="shared" si="24"/>
        <v>1</v>
      </c>
      <c r="E444" t="s">
        <v>675</v>
      </c>
      <c r="F444">
        <v>6</v>
      </c>
      <c r="G444">
        <v>6</v>
      </c>
      <c r="H444" t="s">
        <v>114</v>
      </c>
      <c r="I444" t="s">
        <v>69</v>
      </c>
      <c r="J444" t="s">
        <v>676</v>
      </c>
      <c r="K444" t="s">
        <v>17</v>
      </c>
      <c r="L444" s="1">
        <v>43885</v>
      </c>
      <c r="M444" s="1">
        <v>43987</v>
      </c>
      <c r="N444" s="1">
        <v>43959</v>
      </c>
      <c r="P444" t="s">
        <v>18</v>
      </c>
    </row>
    <row r="445" spans="1:16" hidden="1">
      <c r="A445">
        <v>3260</v>
      </c>
      <c r="B445" t="s">
        <v>587</v>
      </c>
      <c r="C445" t="str">
        <f>"3030"</f>
        <v>3030</v>
      </c>
      <c r="D445" t="str">
        <f t="shared" si="24"/>
        <v>1</v>
      </c>
      <c r="E445" t="s">
        <v>677</v>
      </c>
      <c r="F445">
        <v>6</v>
      </c>
      <c r="G445">
        <v>6</v>
      </c>
      <c r="H445" t="s">
        <v>256</v>
      </c>
      <c r="I445" t="s">
        <v>161</v>
      </c>
      <c r="J445" t="s">
        <v>498</v>
      </c>
      <c r="K445" t="s">
        <v>17</v>
      </c>
      <c r="L445" s="1">
        <v>43885</v>
      </c>
      <c r="M445" s="1">
        <v>43987</v>
      </c>
      <c r="N445" s="1">
        <v>43959</v>
      </c>
      <c r="P445" t="s">
        <v>18</v>
      </c>
    </row>
    <row r="446" spans="1:16" hidden="1">
      <c r="A446">
        <v>4821</v>
      </c>
      <c r="B446" t="s">
        <v>587</v>
      </c>
      <c r="C446" t="str">
        <f>"3030"</f>
        <v>3030</v>
      </c>
      <c r="D446" t="str">
        <f>"2"</f>
        <v>2</v>
      </c>
      <c r="E446" t="s">
        <v>677</v>
      </c>
      <c r="F446">
        <v>6</v>
      </c>
      <c r="G446">
        <v>6</v>
      </c>
      <c r="H446" t="s">
        <v>256</v>
      </c>
      <c r="I446" t="s">
        <v>161</v>
      </c>
      <c r="J446" t="s">
        <v>498</v>
      </c>
      <c r="K446" t="s">
        <v>17</v>
      </c>
      <c r="L446" s="1">
        <v>43885</v>
      </c>
      <c r="M446" s="1">
        <v>43987</v>
      </c>
      <c r="N446" s="1">
        <v>43959</v>
      </c>
      <c r="P446" t="s">
        <v>38</v>
      </c>
    </row>
    <row r="447" spans="1:16" hidden="1">
      <c r="A447">
        <v>2433</v>
      </c>
      <c r="B447" t="s">
        <v>254</v>
      </c>
      <c r="C447" t="str">
        <f>"2005"</f>
        <v>2005</v>
      </c>
      <c r="D447" t="str">
        <f>"1"</f>
        <v>1</v>
      </c>
      <c r="E447" t="s">
        <v>678</v>
      </c>
      <c r="F447">
        <v>6</v>
      </c>
      <c r="G447">
        <v>6</v>
      </c>
      <c r="H447" t="s">
        <v>256</v>
      </c>
      <c r="I447" t="s">
        <v>161</v>
      </c>
      <c r="J447" t="s">
        <v>679</v>
      </c>
      <c r="K447" t="s">
        <v>17</v>
      </c>
      <c r="L447" s="1">
        <v>43885</v>
      </c>
      <c r="M447" s="1">
        <v>43987</v>
      </c>
      <c r="N447" s="1">
        <v>43959</v>
      </c>
      <c r="P447" t="s">
        <v>18</v>
      </c>
    </row>
    <row r="448" spans="1:16" hidden="1">
      <c r="A448">
        <v>4899</v>
      </c>
      <c r="B448" t="s">
        <v>254</v>
      </c>
      <c r="C448" t="str">
        <f>"2005"</f>
        <v>2005</v>
      </c>
      <c r="D448" t="str">
        <f>"2"</f>
        <v>2</v>
      </c>
      <c r="E448" t="s">
        <v>678</v>
      </c>
      <c r="F448">
        <v>6</v>
      </c>
      <c r="G448">
        <v>6</v>
      </c>
      <c r="H448" t="s">
        <v>256</v>
      </c>
      <c r="I448" t="s">
        <v>161</v>
      </c>
      <c r="J448" t="s">
        <v>679</v>
      </c>
      <c r="K448" t="s">
        <v>17</v>
      </c>
      <c r="L448" s="1">
        <v>43885</v>
      </c>
      <c r="M448" s="1">
        <v>43987</v>
      </c>
      <c r="N448" s="1">
        <v>43959</v>
      </c>
      <c r="P448" t="s">
        <v>38</v>
      </c>
    </row>
    <row r="449" spans="1:16" hidden="1">
      <c r="A449">
        <v>2004</v>
      </c>
      <c r="B449" t="s">
        <v>572</v>
      </c>
      <c r="C449" t="str">
        <f>"3129"</f>
        <v>3129</v>
      </c>
      <c r="D449" t="str">
        <f>"1"</f>
        <v>1</v>
      </c>
      <c r="E449" t="s">
        <v>680</v>
      </c>
      <c r="F449">
        <v>6</v>
      </c>
      <c r="G449">
        <v>6</v>
      </c>
      <c r="H449" t="s">
        <v>114</v>
      </c>
      <c r="I449" t="s">
        <v>69</v>
      </c>
      <c r="K449" t="s">
        <v>17</v>
      </c>
      <c r="L449" s="1">
        <v>43885</v>
      </c>
      <c r="M449" s="1">
        <v>43987</v>
      </c>
      <c r="N449" s="1">
        <v>43959</v>
      </c>
      <c r="P449" t="s">
        <v>18</v>
      </c>
    </row>
    <row r="450" spans="1:16" hidden="1">
      <c r="A450">
        <v>2740</v>
      </c>
      <c r="B450" t="s">
        <v>572</v>
      </c>
      <c r="C450" t="str">
        <f>"2015"</f>
        <v>2015</v>
      </c>
      <c r="D450" t="str">
        <f>"1"</f>
        <v>1</v>
      </c>
      <c r="E450" t="s">
        <v>681</v>
      </c>
      <c r="F450">
        <v>6</v>
      </c>
      <c r="G450">
        <v>6</v>
      </c>
      <c r="H450" t="s">
        <v>114</v>
      </c>
      <c r="I450" t="s">
        <v>69</v>
      </c>
      <c r="J450" t="s">
        <v>682</v>
      </c>
      <c r="K450" t="s">
        <v>17</v>
      </c>
      <c r="L450" s="1">
        <v>43885</v>
      </c>
      <c r="M450" s="1">
        <v>43987</v>
      </c>
      <c r="N450" s="1">
        <v>43959</v>
      </c>
      <c r="P450" t="s">
        <v>18</v>
      </c>
    </row>
    <row r="451" spans="1:16" hidden="1">
      <c r="A451">
        <v>2740</v>
      </c>
      <c r="B451" t="s">
        <v>572</v>
      </c>
      <c r="C451" t="str">
        <f>"2015"</f>
        <v>2015</v>
      </c>
      <c r="D451" t="str">
        <f>"1"</f>
        <v>1</v>
      </c>
      <c r="E451" t="s">
        <v>681</v>
      </c>
      <c r="F451">
        <v>6</v>
      </c>
      <c r="G451">
        <v>6</v>
      </c>
      <c r="H451" t="s">
        <v>114</v>
      </c>
      <c r="I451" t="s">
        <v>69</v>
      </c>
      <c r="J451" t="s">
        <v>682</v>
      </c>
      <c r="K451" t="s">
        <v>17</v>
      </c>
      <c r="L451" s="1">
        <v>43885</v>
      </c>
      <c r="M451" s="1">
        <v>43987</v>
      </c>
      <c r="N451" s="1">
        <v>43959</v>
      </c>
      <c r="P451" t="s">
        <v>18</v>
      </c>
    </row>
    <row r="452" spans="1:16" hidden="1">
      <c r="A452">
        <v>4235</v>
      </c>
      <c r="B452" t="s">
        <v>572</v>
      </c>
      <c r="C452" t="str">
        <f>"3016"</f>
        <v>3016</v>
      </c>
      <c r="D452" t="str">
        <f>"1"</f>
        <v>1</v>
      </c>
      <c r="E452" t="s">
        <v>683</v>
      </c>
      <c r="F452">
        <v>6</v>
      </c>
      <c r="G452">
        <v>6</v>
      </c>
      <c r="H452" t="s">
        <v>114</v>
      </c>
      <c r="I452" t="s">
        <v>69</v>
      </c>
      <c r="J452" t="s">
        <v>684</v>
      </c>
      <c r="K452" t="s">
        <v>17</v>
      </c>
      <c r="L452" s="1">
        <v>43885</v>
      </c>
      <c r="M452" s="1">
        <v>43987</v>
      </c>
      <c r="N452" s="1">
        <v>43959</v>
      </c>
      <c r="P452" t="s">
        <v>18</v>
      </c>
    </row>
    <row r="453" spans="1:16" hidden="1">
      <c r="A453">
        <v>2127</v>
      </c>
      <c r="B453" t="s">
        <v>492</v>
      </c>
      <c r="C453" t="str">
        <f>"2011"</f>
        <v>2011</v>
      </c>
      <c r="D453" t="str">
        <f>"1"</f>
        <v>1</v>
      </c>
      <c r="E453" t="s">
        <v>685</v>
      </c>
      <c r="F453">
        <v>6</v>
      </c>
      <c r="G453">
        <v>6</v>
      </c>
      <c r="H453" t="s">
        <v>263</v>
      </c>
      <c r="I453" t="s">
        <v>69</v>
      </c>
      <c r="J453" t="s">
        <v>686</v>
      </c>
      <c r="K453" t="s">
        <v>17</v>
      </c>
      <c r="L453" s="1">
        <v>43885</v>
      </c>
      <c r="M453" s="1">
        <v>43987</v>
      </c>
      <c r="N453" s="1">
        <v>43959</v>
      </c>
      <c r="P453" t="s">
        <v>18</v>
      </c>
    </row>
    <row r="454" spans="1:16" hidden="1">
      <c r="A454">
        <v>3106</v>
      </c>
      <c r="B454" t="s">
        <v>492</v>
      </c>
      <c r="C454" t="str">
        <f>"2011"</f>
        <v>2011</v>
      </c>
      <c r="D454" t="str">
        <f>"2"</f>
        <v>2</v>
      </c>
      <c r="E454" t="s">
        <v>685</v>
      </c>
      <c r="F454">
        <v>6</v>
      </c>
      <c r="G454">
        <v>6</v>
      </c>
      <c r="H454" t="s">
        <v>263</v>
      </c>
      <c r="I454" t="s">
        <v>69</v>
      </c>
      <c r="J454" t="s">
        <v>686</v>
      </c>
      <c r="K454" t="s">
        <v>17</v>
      </c>
      <c r="L454" s="1">
        <v>43885</v>
      </c>
      <c r="M454" s="1">
        <v>43987</v>
      </c>
      <c r="N454" s="1">
        <v>43959</v>
      </c>
      <c r="P454" t="s">
        <v>38</v>
      </c>
    </row>
    <row r="455" spans="1:16" hidden="1">
      <c r="A455">
        <v>2838</v>
      </c>
      <c r="B455" t="s">
        <v>492</v>
      </c>
      <c r="C455" t="str">
        <f>"3003"</f>
        <v>3003</v>
      </c>
      <c r="D455" t="str">
        <f>"1"</f>
        <v>1</v>
      </c>
      <c r="E455" t="s">
        <v>687</v>
      </c>
      <c r="F455">
        <v>6</v>
      </c>
      <c r="G455">
        <v>6</v>
      </c>
      <c r="H455" t="s">
        <v>263</v>
      </c>
      <c r="I455" t="s">
        <v>69</v>
      </c>
      <c r="J455" t="s">
        <v>688</v>
      </c>
      <c r="K455" t="s">
        <v>17</v>
      </c>
      <c r="L455" s="1">
        <v>43885</v>
      </c>
      <c r="M455" s="1">
        <v>43987</v>
      </c>
      <c r="N455" s="1">
        <v>43959</v>
      </c>
      <c r="P455" t="s">
        <v>18</v>
      </c>
    </row>
    <row r="456" spans="1:16" hidden="1">
      <c r="A456">
        <v>2434</v>
      </c>
      <c r="B456" t="s">
        <v>492</v>
      </c>
      <c r="C456" t="str">
        <f>"3004"</f>
        <v>3004</v>
      </c>
      <c r="D456" t="str">
        <f>"1"</f>
        <v>1</v>
      </c>
      <c r="E456" t="s">
        <v>689</v>
      </c>
      <c r="F456">
        <v>6</v>
      </c>
      <c r="G456">
        <v>6</v>
      </c>
      <c r="H456" t="s">
        <v>263</v>
      </c>
      <c r="I456" t="s">
        <v>69</v>
      </c>
      <c r="J456" t="s">
        <v>690</v>
      </c>
      <c r="K456" t="s">
        <v>17</v>
      </c>
      <c r="L456" s="1">
        <v>43885</v>
      </c>
      <c r="M456" s="1">
        <v>43987</v>
      </c>
      <c r="N456" s="1">
        <v>43959</v>
      </c>
      <c r="P456" t="s">
        <v>18</v>
      </c>
    </row>
    <row r="457" spans="1:16" hidden="1">
      <c r="A457">
        <v>2128</v>
      </c>
      <c r="B457" t="s">
        <v>492</v>
      </c>
      <c r="C457" t="str">
        <f>"3001"</f>
        <v>3001</v>
      </c>
      <c r="D457" t="str">
        <f>"1"</f>
        <v>1</v>
      </c>
      <c r="E457" t="s">
        <v>691</v>
      </c>
      <c r="F457">
        <v>6</v>
      </c>
      <c r="G457">
        <v>6</v>
      </c>
      <c r="H457" t="s">
        <v>263</v>
      </c>
      <c r="I457" t="s">
        <v>69</v>
      </c>
      <c r="J457" t="s">
        <v>692</v>
      </c>
      <c r="K457" t="s">
        <v>17</v>
      </c>
      <c r="L457" s="1">
        <v>43885</v>
      </c>
      <c r="M457" s="1">
        <v>43987</v>
      </c>
      <c r="N457" s="1">
        <v>43959</v>
      </c>
      <c r="P457" t="s">
        <v>18</v>
      </c>
    </row>
    <row r="458" spans="1:16" hidden="1">
      <c r="A458">
        <v>4059</v>
      </c>
      <c r="B458" t="s">
        <v>492</v>
      </c>
      <c r="C458" t="str">
        <f>"3001"</f>
        <v>3001</v>
      </c>
      <c r="D458" t="str">
        <f>"2"</f>
        <v>2</v>
      </c>
      <c r="E458" t="s">
        <v>691</v>
      </c>
      <c r="F458">
        <v>6</v>
      </c>
      <c r="G458">
        <v>6</v>
      </c>
      <c r="H458" t="s">
        <v>263</v>
      </c>
      <c r="I458" t="s">
        <v>69</v>
      </c>
      <c r="J458" t="s">
        <v>692</v>
      </c>
      <c r="K458" t="s">
        <v>17</v>
      </c>
      <c r="L458" s="1">
        <v>43885</v>
      </c>
      <c r="M458" s="1">
        <v>43987</v>
      </c>
      <c r="N458" s="1">
        <v>43959</v>
      </c>
      <c r="P458" t="s">
        <v>38</v>
      </c>
    </row>
    <row r="459" spans="1:16" ht="48">
      <c r="A459">
        <v>3337</v>
      </c>
      <c r="B459" t="s">
        <v>119</v>
      </c>
      <c r="C459" t="str">
        <f>"3770"</f>
        <v>3770</v>
      </c>
      <c r="D459" t="str">
        <f t="shared" ref="D459:D490" si="25">"1"</f>
        <v>1</v>
      </c>
      <c r="E459" t="s">
        <v>1141</v>
      </c>
      <c r="F459">
        <v>6</v>
      </c>
      <c r="G459">
        <v>6</v>
      </c>
      <c r="H459" t="s">
        <v>121</v>
      </c>
      <c r="I459" t="s">
        <v>27</v>
      </c>
      <c r="J459" s="2" t="s">
        <v>1142</v>
      </c>
      <c r="K459" t="s">
        <v>17</v>
      </c>
      <c r="L459" s="1">
        <v>43885</v>
      </c>
      <c r="M459" s="1">
        <v>43987</v>
      </c>
      <c r="N459" s="1">
        <v>43959</v>
      </c>
      <c r="P459" t="s">
        <v>18</v>
      </c>
    </row>
    <row r="460" spans="1:16" hidden="1">
      <c r="A460">
        <v>3706</v>
      </c>
      <c r="B460" t="s">
        <v>39</v>
      </c>
      <c r="C460" t="str">
        <f>"1006"</f>
        <v>1006</v>
      </c>
      <c r="D460" t="str">
        <f t="shared" si="25"/>
        <v>1</v>
      </c>
      <c r="E460" t="s">
        <v>695</v>
      </c>
      <c r="F460">
        <v>6</v>
      </c>
      <c r="G460">
        <v>6</v>
      </c>
      <c r="H460" t="s">
        <v>41</v>
      </c>
      <c r="I460" t="s">
        <v>16</v>
      </c>
      <c r="J460" t="s">
        <v>696</v>
      </c>
      <c r="K460" t="s">
        <v>17</v>
      </c>
      <c r="L460" s="1">
        <v>43885</v>
      </c>
      <c r="M460" s="1">
        <v>43987</v>
      </c>
      <c r="N460" s="1">
        <v>43959</v>
      </c>
      <c r="P460" t="s">
        <v>18</v>
      </c>
    </row>
    <row r="461" spans="1:16" hidden="1">
      <c r="A461">
        <v>3647</v>
      </c>
      <c r="B461" t="s">
        <v>82</v>
      </c>
      <c r="C461" t="str">
        <f>"2202"</f>
        <v>2202</v>
      </c>
      <c r="D461" t="str">
        <f t="shared" si="25"/>
        <v>1</v>
      </c>
      <c r="E461" t="s">
        <v>697</v>
      </c>
      <c r="F461">
        <v>6</v>
      </c>
      <c r="G461">
        <v>6</v>
      </c>
      <c r="H461" t="s">
        <v>84</v>
      </c>
      <c r="I461" t="s">
        <v>16</v>
      </c>
      <c r="J461" t="s">
        <v>94</v>
      </c>
      <c r="K461" t="s">
        <v>17</v>
      </c>
      <c r="L461" s="1">
        <v>43885</v>
      </c>
      <c r="M461" s="1">
        <v>43987</v>
      </c>
      <c r="N461" s="1">
        <v>43959</v>
      </c>
      <c r="P461" t="s">
        <v>18</v>
      </c>
    </row>
    <row r="462" spans="1:16" ht="32" hidden="1">
      <c r="A462">
        <v>3709</v>
      </c>
      <c r="B462" t="s">
        <v>39</v>
      </c>
      <c r="C462" t="str">
        <f>"3023"</f>
        <v>3023</v>
      </c>
      <c r="D462" t="str">
        <f t="shared" si="25"/>
        <v>1</v>
      </c>
      <c r="E462" t="s">
        <v>698</v>
      </c>
      <c r="F462">
        <v>6</v>
      </c>
      <c r="G462">
        <v>6</v>
      </c>
      <c r="H462" t="s">
        <v>41</v>
      </c>
      <c r="I462" t="s">
        <v>16</v>
      </c>
      <c r="J462" s="2" t="s">
        <v>699</v>
      </c>
      <c r="K462" t="s">
        <v>17</v>
      </c>
      <c r="L462" s="1">
        <v>43885</v>
      </c>
      <c r="M462" s="1">
        <v>43987</v>
      </c>
      <c r="N462" s="1">
        <v>43959</v>
      </c>
      <c r="P462" t="s">
        <v>18</v>
      </c>
    </row>
    <row r="463" spans="1:16" ht="32" hidden="1">
      <c r="A463">
        <v>3710</v>
      </c>
      <c r="B463" t="s">
        <v>39</v>
      </c>
      <c r="C463" t="str">
        <f>"3024"</f>
        <v>3024</v>
      </c>
      <c r="D463" t="str">
        <f t="shared" si="25"/>
        <v>1</v>
      </c>
      <c r="E463" t="s">
        <v>700</v>
      </c>
      <c r="F463">
        <v>6</v>
      </c>
      <c r="G463">
        <v>6</v>
      </c>
      <c r="H463" t="s">
        <v>41</v>
      </c>
      <c r="I463" t="s">
        <v>16</v>
      </c>
      <c r="J463" s="2" t="s">
        <v>701</v>
      </c>
      <c r="K463" t="s">
        <v>17</v>
      </c>
      <c r="L463" s="1">
        <v>43885</v>
      </c>
      <c r="M463" s="1">
        <v>43987</v>
      </c>
      <c r="N463" s="1">
        <v>43959</v>
      </c>
      <c r="P463" t="s">
        <v>18</v>
      </c>
    </row>
    <row r="464" spans="1:16">
      <c r="A464">
        <v>3412</v>
      </c>
      <c r="B464" t="s">
        <v>43</v>
      </c>
      <c r="C464" t="str">
        <f>"3062"</f>
        <v>3062</v>
      </c>
      <c r="D464" t="str">
        <f t="shared" si="25"/>
        <v>1</v>
      </c>
      <c r="E464" t="s">
        <v>528</v>
      </c>
      <c r="F464">
        <v>6</v>
      </c>
      <c r="G464">
        <v>6</v>
      </c>
      <c r="H464" t="s">
        <v>45</v>
      </c>
      <c r="I464" t="s">
        <v>16</v>
      </c>
      <c r="J464" t="s">
        <v>529</v>
      </c>
      <c r="K464" t="s">
        <v>17</v>
      </c>
      <c r="L464" s="1">
        <v>43885</v>
      </c>
      <c r="M464" s="1">
        <v>43987</v>
      </c>
      <c r="N464" s="1">
        <v>43959</v>
      </c>
      <c r="P464" t="s">
        <v>18</v>
      </c>
    </row>
    <row r="465" spans="1:16" hidden="1">
      <c r="A465">
        <v>3626</v>
      </c>
      <c r="B465" t="s">
        <v>34</v>
      </c>
      <c r="C465" t="str">
        <f>"3007"</f>
        <v>3007</v>
      </c>
      <c r="D465" t="str">
        <f t="shared" si="25"/>
        <v>1</v>
      </c>
      <c r="E465" t="s">
        <v>704</v>
      </c>
      <c r="F465">
        <v>6</v>
      </c>
      <c r="G465">
        <v>6</v>
      </c>
      <c r="H465" t="s">
        <v>36</v>
      </c>
      <c r="I465" t="s">
        <v>16</v>
      </c>
      <c r="J465" t="s">
        <v>705</v>
      </c>
      <c r="K465" t="s">
        <v>17</v>
      </c>
      <c r="L465" s="1">
        <v>43885</v>
      </c>
      <c r="M465" s="1">
        <v>43987</v>
      </c>
      <c r="N465" s="1">
        <v>43959</v>
      </c>
      <c r="P465" t="s">
        <v>18</v>
      </c>
    </row>
    <row r="466" spans="1:16" hidden="1">
      <c r="A466">
        <v>3675</v>
      </c>
      <c r="B466" t="s">
        <v>101</v>
      </c>
      <c r="C466" t="str">
        <f>"3186"</f>
        <v>3186</v>
      </c>
      <c r="D466" t="str">
        <f t="shared" si="25"/>
        <v>1</v>
      </c>
      <c r="E466" t="s">
        <v>706</v>
      </c>
      <c r="F466">
        <v>6</v>
      </c>
      <c r="G466">
        <v>6</v>
      </c>
      <c r="H466" t="s">
        <v>15</v>
      </c>
      <c r="I466" t="s">
        <v>16</v>
      </c>
      <c r="K466" t="s">
        <v>17</v>
      </c>
      <c r="L466" s="1">
        <v>43885</v>
      </c>
      <c r="M466" s="1">
        <v>43987</v>
      </c>
      <c r="N466" s="1">
        <v>43959</v>
      </c>
      <c r="P466" t="s">
        <v>18</v>
      </c>
    </row>
    <row r="467" spans="1:16" hidden="1">
      <c r="A467">
        <v>3675</v>
      </c>
      <c r="B467" t="s">
        <v>101</v>
      </c>
      <c r="C467" t="str">
        <f>"3186"</f>
        <v>3186</v>
      </c>
      <c r="D467" t="str">
        <f t="shared" si="25"/>
        <v>1</v>
      </c>
      <c r="E467" t="s">
        <v>706</v>
      </c>
      <c r="F467">
        <v>6</v>
      </c>
      <c r="G467">
        <v>6</v>
      </c>
      <c r="H467" t="s">
        <v>15</v>
      </c>
      <c r="I467" t="s">
        <v>16</v>
      </c>
      <c r="K467" t="s">
        <v>17</v>
      </c>
      <c r="L467" s="1">
        <v>43885</v>
      </c>
      <c r="M467" s="1">
        <v>43987</v>
      </c>
      <c r="N467" s="1">
        <v>43959</v>
      </c>
      <c r="P467" t="s">
        <v>18</v>
      </c>
    </row>
    <row r="468" spans="1:16">
      <c r="A468">
        <v>3471</v>
      </c>
      <c r="B468" t="s">
        <v>43</v>
      </c>
      <c r="C468" t="str">
        <f>"1003"</f>
        <v>1003</v>
      </c>
      <c r="D468" t="str">
        <f t="shared" si="25"/>
        <v>1</v>
      </c>
      <c r="E468" t="s">
        <v>276</v>
      </c>
      <c r="F468">
        <v>6</v>
      </c>
      <c r="G468">
        <v>6</v>
      </c>
      <c r="H468" t="s">
        <v>45</v>
      </c>
      <c r="I468" t="s">
        <v>16</v>
      </c>
      <c r="J468" t="s">
        <v>277</v>
      </c>
      <c r="K468" t="s">
        <v>17</v>
      </c>
      <c r="L468" s="1">
        <v>43885</v>
      </c>
      <c r="M468" s="1">
        <v>43987</v>
      </c>
      <c r="N468" s="1">
        <v>43959</v>
      </c>
      <c r="P468" t="s">
        <v>18</v>
      </c>
    </row>
    <row r="469" spans="1:16">
      <c r="A469">
        <v>3472</v>
      </c>
      <c r="B469" t="s">
        <v>43</v>
      </c>
      <c r="C469" t="str">
        <f>"1013"</f>
        <v>1013</v>
      </c>
      <c r="D469" t="str">
        <f t="shared" si="25"/>
        <v>1</v>
      </c>
      <c r="E469" t="s">
        <v>279</v>
      </c>
      <c r="F469">
        <v>6</v>
      </c>
      <c r="G469">
        <v>6</v>
      </c>
      <c r="H469" t="s">
        <v>45</v>
      </c>
      <c r="I469" t="s">
        <v>16</v>
      </c>
      <c r="J469" t="s">
        <v>280</v>
      </c>
      <c r="K469" t="s">
        <v>17</v>
      </c>
      <c r="L469" s="1">
        <v>43885</v>
      </c>
      <c r="M469" s="1">
        <v>43987</v>
      </c>
      <c r="N469" s="1">
        <v>43959</v>
      </c>
      <c r="P469" t="s">
        <v>18</v>
      </c>
    </row>
    <row r="470" spans="1:16">
      <c r="A470">
        <v>3473</v>
      </c>
      <c r="B470" t="s">
        <v>43</v>
      </c>
      <c r="C470" t="str">
        <f>"1014"</f>
        <v>1014</v>
      </c>
      <c r="D470" t="str">
        <f t="shared" si="25"/>
        <v>1</v>
      </c>
      <c r="E470" t="s">
        <v>281</v>
      </c>
      <c r="F470">
        <v>6</v>
      </c>
      <c r="G470">
        <v>6</v>
      </c>
      <c r="H470" t="s">
        <v>45</v>
      </c>
      <c r="I470" t="s">
        <v>16</v>
      </c>
      <c r="J470" t="s">
        <v>282</v>
      </c>
      <c r="K470" t="s">
        <v>17</v>
      </c>
      <c r="L470" s="1">
        <v>43885</v>
      </c>
      <c r="M470" s="1">
        <v>43987</v>
      </c>
      <c r="N470" s="1">
        <v>43959</v>
      </c>
      <c r="P470" t="s">
        <v>18</v>
      </c>
    </row>
    <row r="471" spans="1:16">
      <c r="A471">
        <v>3520</v>
      </c>
      <c r="B471" t="s">
        <v>43</v>
      </c>
      <c r="C471" t="str">
        <f>"1005"</f>
        <v>1005</v>
      </c>
      <c r="D471" t="str">
        <f t="shared" si="25"/>
        <v>1</v>
      </c>
      <c r="E471" t="s">
        <v>278</v>
      </c>
      <c r="F471">
        <v>6</v>
      </c>
      <c r="G471">
        <v>6</v>
      </c>
      <c r="H471" t="s">
        <v>45</v>
      </c>
      <c r="I471" t="s">
        <v>16</v>
      </c>
      <c r="K471" t="s">
        <v>17</v>
      </c>
      <c r="L471" s="1">
        <v>43885</v>
      </c>
      <c r="M471" s="1">
        <v>43987</v>
      </c>
      <c r="N471" s="1">
        <v>43959</v>
      </c>
      <c r="P471" t="s">
        <v>18</v>
      </c>
    </row>
    <row r="472" spans="1:16" hidden="1">
      <c r="A472">
        <v>2404</v>
      </c>
      <c r="B472" t="s">
        <v>555</v>
      </c>
      <c r="C472" t="str">
        <f>"2001"</f>
        <v>2001</v>
      </c>
      <c r="D472" t="str">
        <f t="shared" si="25"/>
        <v>1</v>
      </c>
      <c r="E472" t="s">
        <v>712</v>
      </c>
      <c r="F472">
        <v>6</v>
      </c>
      <c r="G472">
        <v>6</v>
      </c>
      <c r="H472" t="s">
        <v>256</v>
      </c>
      <c r="I472" t="s">
        <v>161</v>
      </c>
      <c r="J472" t="s">
        <v>713</v>
      </c>
      <c r="K472" t="s">
        <v>17</v>
      </c>
      <c r="L472" s="1">
        <v>43885</v>
      </c>
      <c r="M472" s="1">
        <v>43987</v>
      </c>
      <c r="N472" s="1">
        <v>43959</v>
      </c>
      <c r="P472" t="s">
        <v>18</v>
      </c>
    </row>
    <row r="473" spans="1:16" hidden="1">
      <c r="A473">
        <v>4534</v>
      </c>
      <c r="B473" t="s">
        <v>96</v>
      </c>
      <c r="C473" t="str">
        <f>"3024"</f>
        <v>3024</v>
      </c>
      <c r="D473" t="str">
        <f t="shared" si="25"/>
        <v>1</v>
      </c>
      <c r="E473" t="s">
        <v>714</v>
      </c>
      <c r="F473">
        <v>6</v>
      </c>
      <c r="G473">
        <v>6</v>
      </c>
      <c r="H473" t="s">
        <v>98</v>
      </c>
      <c r="I473" t="s">
        <v>99</v>
      </c>
      <c r="J473" t="s">
        <v>715</v>
      </c>
      <c r="K473" t="s">
        <v>17</v>
      </c>
      <c r="L473" s="1">
        <v>43885</v>
      </c>
      <c r="M473" s="1">
        <v>43987</v>
      </c>
      <c r="N473" s="1">
        <v>43959</v>
      </c>
      <c r="P473" t="s">
        <v>18</v>
      </c>
    </row>
    <row r="474" spans="1:16" hidden="1">
      <c r="A474">
        <v>3651</v>
      </c>
      <c r="B474" t="s">
        <v>82</v>
      </c>
      <c r="C474" t="str">
        <f>"3013"</f>
        <v>3013</v>
      </c>
      <c r="D474" t="str">
        <f t="shared" si="25"/>
        <v>1</v>
      </c>
      <c r="E474" t="s">
        <v>716</v>
      </c>
      <c r="F474">
        <v>6</v>
      </c>
      <c r="G474">
        <v>6</v>
      </c>
      <c r="H474" t="s">
        <v>84</v>
      </c>
      <c r="I474" t="s">
        <v>16</v>
      </c>
      <c r="J474" t="s">
        <v>717</v>
      </c>
      <c r="K474" t="s">
        <v>17</v>
      </c>
      <c r="L474" s="1">
        <v>43885</v>
      </c>
      <c r="M474" s="1">
        <v>43987</v>
      </c>
      <c r="N474" s="1">
        <v>43959</v>
      </c>
      <c r="P474" t="s">
        <v>18</v>
      </c>
    </row>
    <row r="475" spans="1:16" hidden="1">
      <c r="A475">
        <v>3652</v>
      </c>
      <c r="B475" t="s">
        <v>82</v>
      </c>
      <c r="C475" t="str">
        <f>"3060"</f>
        <v>3060</v>
      </c>
      <c r="D475" t="str">
        <f t="shared" si="25"/>
        <v>1</v>
      </c>
      <c r="E475" t="s">
        <v>83</v>
      </c>
      <c r="F475">
        <v>6</v>
      </c>
      <c r="G475">
        <v>6</v>
      </c>
      <c r="H475" t="s">
        <v>84</v>
      </c>
      <c r="I475" t="s">
        <v>16</v>
      </c>
      <c r="J475" t="s">
        <v>85</v>
      </c>
      <c r="K475" t="s">
        <v>17</v>
      </c>
      <c r="L475" s="1">
        <v>43885</v>
      </c>
      <c r="M475" s="1">
        <v>43987</v>
      </c>
      <c r="N475" s="1">
        <v>43959</v>
      </c>
      <c r="P475" t="s">
        <v>18</v>
      </c>
    </row>
    <row r="476" spans="1:16">
      <c r="A476">
        <v>3551</v>
      </c>
      <c r="B476" t="s">
        <v>43</v>
      </c>
      <c r="C476" t="str">
        <f>"1115"</f>
        <v>1115</v>
      </c>
      <c r="D476" t="str">
        <f t="shared" si="25"/>
        <v>1</v>
      </c>
      <c r="E476" t="s">
        <v>334</v>
      </c>
      <c r="F476">
        <v>6</v>
      </c>
      <c r="G476">
        <v>6</v>
      </c>
      <c r="H476" t="s">
        <v>45</v>
      </c>
      <c r="I476" t="s">
        <v>16</v>
      </c>
      <c r="J476" t="s">
        <v>335</v>
      </c>
      <c r="K476" t="s">
        <v>17</v>
      </c>
      <c r="L476" s="1">
        <v>43885</v>
      </c>
      <c r="M476" s="1">
        <v>43987</v>
      </c>
      <c r="N476" s="1">
        <v>43959</v>
      </c>
      <c r="P476" t="s">
        <v>18</v>
      </c>
    </row>
    <row r="477" spans="1:16" ht="48">
      <c r="A477">
        <v>3552</v>
      </c>
      <c r="B477" t="s">
        <v>43</v>
      </c>
      <c r="C477" t="str">
        <f>"2222"</f>
        <v>2222</v>
      </c>
      <c r="D477" t="str">
        <f t="shared" si="25"/>
        <v>1</v>
      </c>
      <c r="E477" t="s">
        <v>1028</v>
      </c>
      <c r="F477">
        <v>6</v>
      </c>
      <c r="G477">
        <v>6</v>
      </c>
      <c r="H477" t="s">
        <v>45</v>
      </c>
      <c r="I477" t="s">
        <v>16</v>
      </c>
      <c r="J477" s="2" t="s">
        <v>1029</v>
      </c>
      <c r="K477" t="s">
        <v>17</v>
      </c>
      <c r="L477" s="1">
        <v>43885</v>
      </c>
      <c r="M477" s="1">
        <v>43987</v>
      </c>
      <c r="N477" s="1">
        <v>43959</v>
      </c>
      <c r="P477" t="s">
        <v>18</v>
      </c>
    </row>
    <row r="478" spans="1:16" hidden="1">
      <c r="A478">
        <v>2728</v>
      </c>
      <c r="B478" t="s">
        <v>24</v>
      </c>
      <c r="C478" t="str">
        <f>"2706"</f>
        <v>2706</v>
      </c>
      <c r="D478" t="str">
        <f t="shared" si="25"/>
        <v>1</v>
      </c>
      <c r="E478" t="s">
        <v>721</v>
      </c>
      <c r="F478">
        <v>6</v>
      </c>
      <c r="G478">
        <v>6</v>
      </c>
      <c r="H478" t="s">
        <v>26</v>
      </c>
      <c r="I478" t="s">
        <v>27</v>
      </c>
      <c r="J478" t="s">
        <v>722</v>
      </c>
      <c r="K478" t="s">
        <v>17</v>
      </c>
      <c r="L478" s="1">
        <v>43885</v>
      </c>
      <c r="M478" s="1">
        <v>43987</v>
      </c>
      <c r="N478" s="1">
        <v>43959</v>
      </c>
      <c r="P478" t="s">
        <v>18</v>
      </c>
    </row>
    <row r="479" spans="1:16" hidden="1">
      <c r="A479">
        <v>2705</v>
      </c>
      <c r="B479" t="s">
        <v>412</v>
      </c>
      <c r="C479" t="str">
        <f>"3216"</f>
        <v>3216</v>
      </c>
      <c r="D479" t="str">
        <f t="shared" si="25"/>
        <v>1</v>
      </c>
      <c r="E479" t="s">
        <v>723</v>
      </c>
      <c r="F479">
        <v>6</v>
      </c>
      <c r="G479">
        <v>6</v>
      </c>
      <c r="H479" t="s">
        <v>98</v>
      </c>
      <c r="I479" t="s">
        <v>99</v>
      </c>
      <c r="J479" t="s">
        <v>724</v>
      </c>
      <c r="K479" t="s">
        <v>17</v>
      </c>
      <c r="L479" s="1">
        <v>43885</v>
      </c>
      <c r="M479" s="1">
        <v>43987</v>
      </c>
      <c r="N479" s="1">
        <v>43959</v>
      </c>
      <c r="P479" t="s">
        <v>18</v>
      </c>
    </row>
    <row r="480" spans="1:16" ht="48" hidden="1">
      <c r="A480">
        <v>4170</v>
      </c>
      <c r="B480" t="s">
        <v>19</v>
      </c>
      <c r="C480" t="str">
        <f>"4267"</f>
        <v>4267</v>
      </c>
      <c r="D480" t="str">
        <f t="shared" si="25"/>
        <v>1</v>
      </c>
      <c r="E480" t="s">
        <v>725</v>
      </c>
      <c r="F480">
        <v>6</v>
      </c>
      <c r="G480">
        <v>6</v>
      </c>
      <c r="H480" t="s">
        <v>21</v>
      </c>
      <c r="I480" t="s">
        <v>22</v>
      </c>
      <c r="J480" s="2" t="s">
        <v>23</v>
      </c>
      <c r="K480" t="s">
        <v>17</v>
      </c>
      <c r="L480" s="1">
        <v>43885</v>
      </c>
      <c r="M480" s="1">
        <v>43987</v>
      </c>
      <c r="N480" s="1">
        <v>43959</v>
      </c>
      <c r="P480" t="s">
        <v>18</v>
      </c>
    </row>
    <row r="481" spans="1:16" ht="48" hidden="1">
      <c r="A481">
        <v>4171</v>
      </c>
      <c r="B481" t="s">
        <v>19</v>
      </c>
      <c r="C481" t="str">
        <f>"4268"</f>
        <v>4268</v>
      </c>
      <c r="D481" t="str">
        <f t="shared" si="25"/>
        <v>1</v>
      </c>
      <c r="E481" t="s">
        <v>726</v>
      </c>
      <c r="F481">
        <v>6</v>
      </c>
      <c r="G481">
        <v>6</v>
      </c>
      <c r="H481" t="s">
        <v>21</v>
      </c>
      <c r="I481" t="s">
        <v>22</v>
      </c>
      <c r="J481" s="2" t="s">
        <v>23</v>
      </c>
      <c r="K481" t="s">
        <v>17</v>
      </c>
      <c r="L481" s="1">
        <v>43885</v>
      </c>
      <c r="M481" s="1">
        <v>43987</v>
      </c>
      <c r="N481" s="1">
        <v>43959</v>
      </c>
      <c r="P481" t="s">
        <v>18</v>
      </c>
    </row>
    <row r="482" spans="1:16" hidden="1">
      <c r="A482">
        <v>2403</v>
      </c>
      <c r="B482" t="s">
        <v>467</v>
      </c>
      <c r="C482" t="str">
        <f>"1001"</f>
        <v>1001</v>
      </c>
      <c r="D482" t="str">
        <f t="shared" si="25"/>
        <v>1</v>
      </c>
      <c r="E482" t="s">
        <v>727</v>
      </c>
      <c r="F482">
        <v>6</v>
      </c>
      <c r="G482">
        <v>6</v>
      </c>
      <c r="H482" t="s">
        <v>263</v>
      </c>
      <c r="I482" t="s">
        <v>69</v>
      </c>
      <c r="K482" t="s">
        <v>17</v>
      </c>
      <c r="L482" s="1">
        <v>43885</v>
      </c>
      <c r="M482" s="1">
        <v>43987</v>
      </c>
      <c r="N482" s="1">
        <v>43959</v>
      </c>
      <c r="P482" t="s">
        <v>18</v>
      </c>
    </row>
    <row r="483" spans="1:16" hidden="1">
      <c r="A483">
        <v>4452</v>
      </c>
      <c r="B483" t="s">
        <v>728</v>
      </c>
      <c r="C483" t="str">
        <f>"2001"</f>
        <v>2001</v>
      </c>
      <c r="D483" t="str">
        <f t="shared" si="25"/>
        <v>1</v>
      </c>
      <c r="E483" t="s">
        <v>729</v>
      </c>
      <c r="F483">
        <v>6</v>
      </c>
      <c r="G483">
        <v>6</v>
      </c>
      <c r="H483" t="s">
        <v>98</v>
      </c>
      <c r="I483" t="s">
        <v>99</v>
      </c>
      <c r="J483" t="s">
        <v>730</v>
      </c>
      <c r="K483" t="s">
        <v>17</v>
      </c>
      <c r="L483" s="1">
        <v>43885</v>
      </c>
      <c r="M483" s="1">
        <v>43987</v>
      </c>
      <c r="N483" s="1">
        <v>43959</v>
      </c>
      <c r="P483" t="s">
        <v>18</v>
      </c>
    </row>
    <row r="484" spans="1:16" hidden="1">
      <c r="A484">
        <v>3146</v>
      </c>
      <c r="B484" t="s">
        <v>235</v>
      </c>
      <c r="C484" t="str">
        <f>"2102"</f>
        <v>2102</v>
      </c>
      <c r="D484" t="str">
        <f t="shared" si="25"/>
        <v>1</v>
      </c>
      <c r="E484" t="s">
        <v>731</v>
      </c>
      <c r="F484">
        <v>6</v>
      </c>
      <c r="G484">
        <v>6</v>
      </c>
      <c r="H484" t="s">
        <v>237</v>
      </c>
      <c r="I484" t="s">
        <v>69</v>
      </c>
      <c r="J484" t="s">
        <v>732</v>
      </c>
      <c r="K484" t="s">
        <v>17</v>
      </c>
      <c r="L484" s="1">
        <v>43885</v>
      </c>
      <c r="M484" s="1">
        <v>43987</v>
      </c>
      <c r="N484" s="1">
        <v>43959</v>
      </c>
      <c r="P484" t="s">
        <v>18</v>
      </c>
    </row>
    <row r="485" spans="1:16" hidden="1">
      <c r="A485">
        <v>2439</v>
      </c>
      <c r="B485" t="s">
        <v>24</v>
      </c>
      <c r="C485" t="str">
        <f>"3706"</f>
        <v>3706</v>
      </c>
      <c r="D485" t="str">
        <f t="shared" si="25"/>
        <v>1</v>
      </c>
      <c r="E485" t="s">
        <v>733</v>
      </c>
      <c r="F485">
        <v>6</v>
      </c>
      <c r="G485">
        <v>6</v>
      </c>
      <c r="H485" t="s">
        <v>26</v>
      </c>
      <c r="I485" t="s">
        <v>27</v>
      </c>
      <c r="J485" t="s">
        <v>734</v>
      </c>
      <c r="K485" t="s">
        <v>17</v>
      </c>
      <c r="L485" s="1">
        <v>43885</v>
      </c>
      <c r="M485" s="1">
        <v>43987</v>
      </c>
      <c r="N485" s="1">
        <v>43959</v>
      </c>
      <c r="P485" t="s">
        <v>18</v>
      </c>
    </row>
    <row r="486" spans="1:16" hidden="1">
      <c r="A486">
        <v>4595</v>
      </c>
      <c r="B486" t="s">
        <v>19</v>
      </c>
      <c r="C486" t="str">
        <f>"4271"</f>
        <v>4271</v>
      </c>
      <c r="D486" t="str">
        <f t="shared" si="25"/>
        <v>1</v>
      </c>
      <c r="E486" t="s">
        <v>735</v>
      </c>
      <c r="F486">
        <v>6</v>
      </c>
      <c r="G486">
        <v>6</v>
      </c>
      <c r="H486" t="s">
        <v>21</v>
      </c>
      <c r="I486" t="s">
        <v>22</v>
      </c>
      <c r="J486" t="s">
        <v>736</v>
      </c>
      <c r="K486" t="s">
        <v>17</v>
      </c>
      <c r="L486" s="1">
        <v>43885</v>
      </c>
      <c r="M486" s="1">
        <v>43987</v>
      </c>
      <c r="N486" s="1">
        <v>43959</v>
      </c>
      <c r="P486" t="s">
        <v>18</v>
      </c>
    </row>
    <row r="487" spans="1:16" hidden="1">
      <c r="A487">
        <v>2643</v>
      </c>
      <c r="B487" t="s">
        <v>538</v>
      </c>
      <c r="C487" t="str">
        <f>"2002"</f>
        <v>2002</v>
      </c>
      <c r="D487" t="str">
        <f t="shared" si="25"/>
        <v>1</v>
      </c>
      <c r="E487" t="s">
        <v>737</v>
      </c>
      <c r="F487">
        <v>6</v>
      </c>
      <c r="G487">
        <v>6</v>
      </c>
      <c r="H487" t="s">
        <v>256</v>
      </c>
      <c r="I487" t="s">
        <v>161</v>
      </c>
      <c r="J487" t="s">
        <v>738</v>
      </c>
      <c r="K487" t="s">
        <v>17</v>
      </c>
      <c r="L487" s="1">
        <v>43885</v>
      </c>
      <c r="M487" s="1">
        <v>43987</v>
      </c>
      <c r="N487" s="1">
        <v>43959</v>
      </c>
      <c r="P487" t="s">
        <v>18</v>
      </c>
    </row>
    <row r="488" spans="1:16" hidden="1">
      <c r="A488">
        <v>2440</v>
      </c>
      <c r="B488" t="s">
        <v>24</v>
      </c>
      <c r="C488" t="str">
        <f>"4706"</f>
        <v>4706</v>
      </c>
      <c r="D488" t="str">
        <f t="shared" si="25"/>
        <v>1</v>
      </c>
      <c r="E488" t="s">
        <v>739</v>
      </c>
      <c r="F488">
        <v>6</v>
      </c>
      <c r="G488">
        <v>6</v>
      </c>
      <c r="H488" t="s">
        <v>26</v>
      </c>
      <c r="I488" t="s">
        <v>27</v>
      </c>
      <c r="K488" t="s">
        <v>17</v>
      </c>
      <c r="L488" s="1">
        <v>43885</v>
      </c>
      <c r="M488" s="1">
        <v>43987</v>
      </c>
      <c r="N488" s="1">
        <v>43959</v>
      </c>
      <c r="P488" t="s">
        <v>18</v>
      </c>
    </row>
    <row r="489" spans="1:16" hidden="1">
      <c r="A489">
        <v>4660</v>
      </c>
      <c r="B489" t="s">
        <v>106</v>
      </c>
      <c r="C489" t="str">
        <f>"3030"</f>
        <v>3030</v>
      </c>
      <c r="D489" t="str">
        <f t="shared" si="25"/>
        <v>1</v>
      </c>
      <c r="E489" t="s">
        <v>740</v>
      </c>
      <c r="F489">
        <v>6</v>
      </c>
      <c r="G489">
        <v>6</v>
      </c>
      <c r="H489" t="s">
        <v>98</v>
      </c>
      <c r="I489" t="s">
        <v>99</v>
      </c>
      <c r="J489" t="s">
        <v>741</v>
      </c>
      <c r="K489" t="s">
        <v>17</v>
      </c>
      <c r="L489" s="1">
        <v>43885</v>
      </c>
      <c r="M489" s="1">
        <v>43987</v>
      </c>
      <c r="N489" s="1">
        <v>43959</v>
      </c>
      <c r="P489" t="s">
        <v>18</v>
      </c>
    </row>
    <row r="490" spans="1:16" hidden="1">
      <c r="A490">
        <v>2716</v>
      </c>
      <c r="B490" t="s">
        <v>587</v>
      </c>
      <c r="C490" t="str">
        <f>"2024"</f>
        <v>2024</v>
      </c>
      <c r="D490" t="str">
        <f t="shared" si="25"/>
        <v>1</v>
      </c>
      <c r="E490" t="s">
        <v>742</v>
      </c>
      <c r="F490">
        <v>6</v>
      </c>
      <c r="G490">
        <v>6</v>
      </c>
      <c r="H490" t="s">
        <v>256</v>
      </c>
      <c r="I490" t="s">
        <v>161</v>
      </c>
      <c r="J490" t="s">
        <v>743</v>
      </c>
      <c r="K490" t="s">
        <v>17</v>
      </c>
      <c r="L490" s="1">
        <v>43885</v>
      </c>
      <c r="M490" s="1">
        <v>43987</v>
      </c>
      <c r="N490" s="1">
        <v>43959</v>
      </c>
      <c r="P490" t="s">
        <v>18</v>
      </c>
    </row>
    <row r="491" spans="1:16" hidden="1">
      <c r="A491">
        <v>4819</v>
      </c>
      <c r="B491" t="s">
        <v>587</v>
      </c>
      <c r="C491" t="str">
        <f>"2024"</f>
        <v>2024</v>
      </c>
      <c r="D491" t="str">
        <f>"2"</f>
        <v>2</v>
      </c>
      <c r="E491" t="s">
        <v>742</v>
      </c>
      <c r="F491">
        <v>6</v>
      </c>
      <c r="G491">
        <v>6</v>
      </c>
      <c r="H491" t="s">
        <v>256</v>
      </c>
      <c r="I491" t="s">
        <v>161</v>
      </c>
      <c r="J491" t="s">
        <v>743</v>
      </c>
      <c r="K491" t="s">
        <v>17</v>
      </c>
      <c r="L491" s="1">
        <v>43885</v>
      </c>
      <c r="M491" s="1">
        <v>43987</v>
      </c>
      <c r="N491" s="1">
        <v>43959</v>
      </c>
      <c r="P491" t="s">
        <v>38</v>
      </c>
    </row>
    <row r="492" spans="1:16" hidden="1">
      <c r="A492">
        <v>2442</v>
      </c>
      <c r="B492" t="s">
        <v>744</v>
      </c>
      <c r="C492" t="str">
        <f>"1021"</f>
        <v>1021</v>
      </c>
      <c r="D492" t="str">
        <f>"1"</f>
        <v>1</v>
      </c>
      <c r="E492" t="s">
        <v>745</v>
      </c>
      <c r="F492">
        <v>6</v>
      </c>
      <c r="G492">
        <v>6</v>
      </c>
      <c r="H492" t="s">
        <v>224</v>
      </c>
      <c r="I492" t="s">
        <v>69</v>
      </c>
      <c r="J492" t="s">
        <v>746</v>
      </c>
      <c r="K492" t="s">
        <v>17</v>
      </c>
      <c r="L492" s="1">
        <v>43885</v>
      </c>
      <c r="M492" s="1">
        <v>43987</v>
      </c>
      <c r="N492" s="1">
        <v>43959</v>
      </c>
      <c r="P492" t="s">
        <v>18</v>
      </c>
    </row>
    <row r="493" spans="1:16" hidden="1">
      <c r="A493">
        <v>4384</v>
      </c>
      <c r="B493" t="s">
        <v>747</v>
      </c>
      <c r="C493" t="str">
        <f>"2017"</f>
        <v>2017</v>
      </c>
      <c r="D493" t="str">
        <f>"1"</f>
        <v>1</v>
      </c>
      <c r="E493" t="s">
        <v>748</v>
      </c>
      <c r="F493">
        <v>6</v>
      </c>
      <c r="G493">
        <v>6</v>
      </c>
      <c r="H493" t="s">
        <v>174</v>
      </c>
      <c r="I493" t="s">
        <v>69</v>
      </c>
      <c r="K493" t="s">
        <v>17</v>
      </c>
      <c r="L493" s="1">
        <v>43885</v>
      </c>
      <c r="M493" s="1">
        <v>43987</v>
      </c>
      <c r="N493" s="1">
        <v>43959</v>
      </c>
      <c r="P493" t="s">
        <v>18</v>
      </c>
    </row>
    <row r="494" spans="1:16" hidden="1">
      <c r="A494">
        <v>2444</v>
      </c>
      <c r="B494" t="s">
        <v>502</v>
      </c>
      <c r="C494" t="str">
        <f>"2521"</f>
        <v>2521</v>
      </c>
      <c r="D494" t="str">
        <f>"1"</f>
        <v>1</v>
      </c>
      <c r="E494" t="s">
        <v>749</v>
      </c>
      <c r="F494">
        <v>6</v>
      </c>
      <c r="G494">
        <v>6</v>
      </c>
      <c r="H494" t="s">
        <v>98</v>
      </c>
      <c r="I494" t="s">
        <v>99</v>
      </c>
      <c r="J494" t="s">
        <v>750</v>
      </c>
      <c r="K494" t="s">
        <v>17</v>
      </c>
      <c r="L494" s="1">
        <v>43885</v>
      </c>
      <c r="M494" s="1">
        <v>43987</v>
      </c>
      <c r="N494" s="1">
        <v>43959</v>
      </c>
      <c r="P494" t="s">
        <v>18</v>
      </c>
    </row>
    <row r="495" spans="1:16" hidden="1">
      <c r="A495">
        <v>2683</v>
      </c>
      <c r="B495" t="s">
        <v>751</v>
      </c>
      <c r="C495" t="str">
        <f>"2300"</f>
        <v>2300</v>
      </c>
      <c r="D495" t="str">
        <f>"1"</f>
        <v>1</v>
      </c>
      <c r="E495" t="s">
        <v>752</v>
      </c>
      <c r="F495">
        <v>6</v>
      </c>
      <c r="G495">
        <v>6</v>
      </c>
      <c r="H495" t="s">
        <v>98</v>
      </c>
      <c r="I495" t="s">
        <v>99</v>
      </c>
      <c r="J495" t="s">
        <v>753</v>
      </c>
      <c r="K495" t="s">
        <v>17</v>
      </c>
      <c r="L495" s="1">
        <v>43885</v>
      </c>
      <c r="M495" s="1">
        <v>43987</v>
      </c>
      <c r="N495" s="1">
        <v>43959</v>
      </c>
      <c r="P495" t="s">
        <v>18</v>
      </c>
    </row>
    <row r="496" spans="1:16" hidden="1">
      <c r="A496">
        <v>4463</v>
      </c>
      <c r="B496" t="s">
        <v>751</v>
      </c>
      <c r="C496" t="str">
        <f>"2300"</f>
        <v>2300</v>
      </c>
      <c r="D496" t="str">
        <f>"2"</f>
        <v>2</v>
      </c>
      <c r="E496" t="s">
        <v>752</v>
      </c>
      <c r="F496">
        <v>6</v>
      </c>
      <c r="G496">
        <v>6</v>
      </c>
      <c r="H496" t="s">
        <v>98</v>
      </c>
      <c r="I496" t="s">
        <v>99</v>
      </c>
      <c r="J496" t="s">
        <v>753</v>
      </c>
      <c r="K496" t="s">
        <v>17</v>
      </c>
      <c r="L496" s="1">
        <v>43885</v>
      </c>
      <c r="M496" s="1">
        <v>43987</v>
      </c>
      <c r="N496" s="1">
        <v>43959</v>
      </c>
      <c r="P496" t="s">
        <v>38</v>
      </c>
    </row>
    <row r="497" spans="1:16" hidden="1">
      <c r="A497">
        <v>4643</v>
      </c>
      <c r="B497" t="s">
        <v>751</v>
      </c>
      <c r="C497" t="str">
        <f>"2300"</f>
        <v>2300</v>
      </c>
      <c r="D497" t="str">
        <f>"3"</f>
        <v>3</v>
      </c>
      <c r="E497" t="s">
        <v>752</v>
      </c>
      <c r="F497">
        <v>6</v>
      </c>
      <c r="G497">
        <v>6</v>
      </c>
      <c r="H497" t="s">
        <v>98</v>
      </c>
      <c r="I497" t="s">
        <v>99</v>
      </c>
      <c r="J497" t="s">
        <v>753</v>
      </c>
      <c r="K497" t="s">
        <v>17</v>
      </c>
      <c r="L497" s="1">
        <v>43885</v>
      </c>
      <c r="M497" s="1">
        <v>43987</v>
      </c>
      <c r="N497" s="1">
        <v>43959</v>
      </c>
      <c r="P497" t="s">
        <v>38</v>
      </c>
    </row>
    <row r="498" spans="1:16" hidden="1">
      <c r="A498">
        <v>2446</v>
      </c>
      <c r="B498" t="s">
        <v>751</v>
      </c>
      <c r="C498" t="str">
        <f>"1100"</f>
        <v>1100</v>
      </c>
      <c r="D498" t="str">
        <f>"1"</f>
        <v>1</v>
      </c>
      <c r="E498" t="s">
        <v>754</v>
      </c>
      <c r="F498">
        <v>6</v>
      </c>
      <c r="G498">
        <v>6</v>
      </c>
      <c r="H498" t="s">
        <v>98</v>
      </c>
      <c r="I498" t="s">
        <v>99</v>
      </c>
      <c r="J498" t="s">
        <v>755</v>
      </c>
      <c r="K498" t="s">
        <v>17</v>
      </c>
      <c r="L498" s="1">
        <v>43885</v>
      </c>
      <c r="M498" s="1">
        <v>43987</v>
      </c>
      <c r="N498" s="1">
        <v>43959</v>
      </c>
      <c r="P498" t="s">
        <v>18</v>
      </c>
    </row>
    <row r="499" spans="1:16" hidden="1">
      <c r="A499">
        <v>2826</v>
      </c>
      <c r="B499" t="s">
        <v>751</v>
      </c>
      <c r="C499" t="str">
        <f>"1100"</f>
        <v>1100</v>
      </c>
      <c r="D499" t="str">
        <f>"2"</f>
        <v>2</v>
      </c>
      <c r="E499" t="s">
        <v>754</v>
      </c>
      <c r="F499">
        <v>6</v>
      </c>
      <c r="G499">
        <v>6</v>
      </c>
      <c r="H499" t="s">
        <v>98</v>
      </c>
      <c r="I499" t="s">
        <v>99</v>
      </c>
      <c r="J499" t="s">
        <v>755</v>
      </c>
      <c r="K499" t="s">
        <v>17</v>
      </c>
      <c r="L499" s="1">
        <v>43885</v>
      </c>
      <c r="M499" s="1">
        <v>43987</v>
      </c>
      <c r="N499" s="1">
        <v>43959</v>
      </c>
      <c r="P499" t="s">
        <v>38</v>
      </c>
    </row>
    <row r="500" spans="1:16" hidden="1">
      <c r="A500">
        <v>4642</v>
      </c>
      <c r="B500" t="s">
        <v>751</v>
      </c>
      <c r="C500" t="str">
        <f>"1100"</f>
        <v>1100</v>
      </c>
      <c r="D500" t="str">
        <f>"3"</f>
        <v>3</v>
      </c>
      <c r="E500" t="s">
        <v>754</v>
      </c>
      <c r="F500">
        <v>6</v>
      </c>
      <c r="G500">
        <v>6</v>
      </c>
      <c r="H500" t="s">
        <v>98</v>
      </c>
      <c r="I500" t="s">
        <v>99</v>
      </c>
      <c r="J500" t="s">
        <v>755</v>
      </c>
      <c r="K500" t="s">
        <v>17</v>
      </c>
      <c r="L500" s="1">
        <v>43885</v>
      </c>
      <c r="M500" s="1">
        <v>43987</v>
      </c>
      <c r="N500" s="1">
        <v>43959</v>
      </c>
      <c r="P500" t="s">
        <v>38</v>
      </c>
    </row>
    <row r="501" spans="1:16" hidden="1">
      <c r="A501">
        <v>4167</v>
      </c>
      <c r="B501" t="s">
        <v>19</v>
      </c>
      <c r="C501" t="str">
        <f>"4274"</f>
        <v>4274</v>
      </c>
      <c r="D501" t="str">
        <f t="shared" ref="D501:D507" si="26">"1"</f>
        <v>1</v>
      </c>
      <c r="E501" t="s">
        <v>756</v>
      </c>
      <c r="F501">
        <v>6</v>
      </c>
      <c r="G501">
        <v>6</v>
      </c>
      <c r="H501" t="s">
        <v>21</v>
      </c>
      <c r="I501" t="s">
        <v>22</v>
      </c>
      <c r="J501" t="s">
        <v>757</v>
      </c>
      <c r="K501" t="s">
        <v>17</v>
      </c>
      <c r="L501" s="1">
        <v>43885</v>
      </c>
      <c r="M501" s="1">
        <v>43987</v>
      </c>
      <c r="N501" s="1">
        <v>43959</v>
      </c>
      <c r="P501" t="s">
        <v>18</v>
      </c>
    </row>
    <row r="502" spans="1:16" hidden="1">
      <c r="A502">
        <v>2540</v>
      </c>
      <c r="B502" t="s">
        <v>412</v>
      </c>
      <c r="C502" t="str">
        <f>"1012"</f>
        <v>1012</v>
      </c>
      <c r="D502" t="str">
        <f t="shared" si="26"/>
        <v>1</v>
      </c>
      <c r="E502" t="s">
        <v>758</v>
      </c>
      <c r="F502">
        <v>6</v>
      </c>
      <c r="G502">
        <v>6</v>
      </c>
      <c r="H502" t="s">
        <v>98</v>
      </c>
      <c r="I502" t="s">
        <v>99</v>
      </c>
      <c r="J502" t="s">
        <v>759</v>
      </c>
      <c r="K502" t="s">
        <v>17</v>
      </c>
      <c r="L502" s="1">
        <v>43885</v>
      </c>
      <c r="M502" s="1">
        <v>43987</v>
      </c>
      <c r="N502" s="1">
        <v>43959</v>
      </c>
      <c r="P502" t="s">
        <v>18</v>
      </c>
    </row>
    <row r="503" spans="1:16" hidden="1">
      <c r="A503">
        <v>2539</v>
      </c>
      <c r="B503" t="s">
        <v>412</v>
      </c>
      <c r="C503" t="str">
        <f>"1013"</f>
        <v>1013</v>
      </c>
      <c r="D503" t="str">
        <f t="shared" si="26"/>
        <v>1</v>
      </c>
      <c r="E503" t="s">
        <v>760</v>
      </c>
      <c r="F503">
        <v>6</v>
      </c>
      <c r="G503">
        <v>6</v>
      </c>
      <c r="H503" t="s">
        <v>98</v>
      </c>
      <c r="I503" t="s">
        <v>99</v>
      </c>
      <c r="J503" t="s">
        <v>761</v>
      </c>
      <c r="K503" t="s">
        <v>17</v>
      </c>
      <c r="L503" s="1">
        <v>43885</v>
      </c>
      <c r="M503" s="1">
        <v>43987</v>
      </c>
      <c r="N503" s="1">
        <v>43959</v>
      </c>
      <c r="P503" t="s">
        <v>18</v>
      </c>
    </row>
    <row r="504" spans="1:16" hidden="1">
      <c r="A504">
        <v>2543</v>
      </c>
      <c r="B504" t="s">
        <v>24</v>
      </c>
      <c r="C504" t="str">
        <f>"2217"</f>
        <v>2217</v>
      </c>
      <c r="D504" t="str">
        <f t="shared" si="26"/>
        <v>1</v>
      </c>
      <c r="E504" t="s">
        <v>762</v>
      </c>
      <c r="F504">
        <v>6</v>
      </c>
      <c r="G504">
        <v>6</v>
      </c>
      <c r="H504" t="s">
        <v>26</v>
      </c>
      <c r="I504" t="s">
        <v>27</v>
      </c>
      <c r="J504" t="s">
        <v>763</v>
      </c>
      <c r="K504" t="s">
        <v>17</v>
      </c>
      <c r="L504" s="1">
        <v>43885</v>
      </c>
      <c r="M504" s="1">
        <v>43987</v>
      </c>
      <c r="N504" s="1">
        <v>43959</v>
      </c>
      <c r="P504" t="s">
        <v>18</v>
      </c>
    </row>
    <row r="505" spans="1:16" hidden="1">
      <c r="A505">
        <v>2544</v>
      </c>
      <c r="B505" t="s">
        <v>24</v>
      </c>
      <c r="C505" t="str">
        <f>"2218"</f>
        <v>2218</v>
      </c>
      <c r="D505" t="str">
        <f t="shared" si="26"/>
        <v>1</v>
      </c>
      <c r="E505" t="s">
        <v>764</v>
      </c>
      <c r="F505">
        <v>6</v>
      </c>
      <c r="G505">
        <v>6</v>
      </c>
      <c r="H505" t="s">
        <v>26</v>
      </c>
      <c r="I505" t="s">
        <v>27</v>
      </c>
      <c r="J505" t="s">
        <v>765</v>
      </c>
      <c r="K505" t="s">
        <v>17</v>
      </c>
      <c r="L505" s="1">
        <v>43885</v>
      </c>
      <c r="M505" s="1">
        <v>43987</v>
      </c>
      <c r="N505" s="1">
        <v>43959</v>
      </c>
      <c r="P505" t="s">
        <v>18</v>
      </c>
    </row>
    <row r="506" spans="1:16">
      <c r="A506">
        <v>3553</v>
      </c>
      <c r="B506" t="s">
        <v>43</v>
      </c>
      <c r="C506" t="str">
        <f>"2305"</f>
        <v>2305</v>
      </c>
      <c r="D506" t="str">
        <f t="shared" si="26"/>
        <v>1</v>
      </c>
      <c r="E506" t="s">
        <v>445</v>
      </c>
      <c r="F506">
        <v>6</v>
      </c>
      <c r="G506">
        <v>6</v>
      </c>
      <c r="H506" t="s">
        <v>45</v>
      </c>
      <c r="I506" t="s">
        <v>16</v>
      </c>
      <c r="J506" t="s">
        <v>446</v>
      </c>
      <c r="K506" t="s">
        <v>17</v>
      </c>
      <c r="L506" s="1">
        <v>43885</v>
      </c>
      <c r="M506" s="1">
        <v>43987</v>
      </c>
      <c r="N506" s="1">
        <v>43959</v>
      </c>
      <c r="P506" t="s">
        <v>18</v>
      </c>
    </row>
    <row r="507" spans="1:16" hidden="1">
      <c r="A507">
        <v>2547</v>
      </c>
      <c r="B507" t="s">
        <v>158</v>
      </c>
      <c r="C507" t="str">
        <f>"2014"</f>
        <v>2014</v>
      </c>
      <c r="D507" t="str">
        <f t="shared" si="26"/>
        <v>1</v>
      </c>
      <c r="E507" t="s">
        <v>768</v>
      </c>
      <c r="F507">
        <v>6</v>
      </c>
      <c r="G507">
        <v>6</v>
      </c>
      <c r="H507" t="s">
        <v>160</v>
      </c>
      <c r="I507" t="s">
        <v>161</v>
      </c>
      <c r="J507" t="s">
        <v>769</v>
      </c>
      <c r="K507" t="s">
        <v>17</v>
      </c>
      <c r="L507" s="1">
        <v>43885</v>
      </c>
      <c r="M507" s="1">
        <v>43987</v>
      </c>
      <c r="N507" s="1">
        <v>43959</v>
      </c>
      <c r="P507" t="s">
        <v>18</v>
      </c>
    </row>
    <row r="508" spans="1:16" hidden="1">
      <c r="A508">
        <v>4943</v>
      </c>
      <c r="B508" t="s">
        <v>158</v>
      </c>
      <c r="C508" t="str">
        <f>"2014"</f>
        <v>2014</v>
      </c>
      <c r="D508" t="str">
        <f>"2"</f>
        <v>2</v>
      </c>
      <c r="E508" t="s">
        <v>768</v>
      </c>
      <c r="F508">
        <v>6</v>
      </c>
      <c r="G508">
        <v>6</v>
      </c>
      <c r="H508" t="s">
        <v>160</v>
      </c>
      <c r="I508" t="s">
        <v>161</v>
      </c>
      <c r="J508" t="s">
        <v>769</v>
      </c>
      <c r="K508" t="s">
        <v>17</v>
      </c>
      <c r="L508" s="1">
        <v>43885</v>
      </c>
      <c r="M508" s="1">
        <v>43987</v>
      </c>
      <c r="N508" s="1">
        <v>43959</v>
      </c>
      <c r="P508" t="s">
        <v>38</v>
      </c>
    </row>
    <row r="509" spans="1:16" hidden="1">
      <c r="A509">
        <v>3021</v>
      </c>
      <c r="B509" t="s">
        <v>478</v>
      </c>
      <c r="C509" t="str">
        <f>"3008"</f>
        <v>3008</v>
      </c>
      <c r="D509" t="str">
        <f t="shared" ref="D509:D528" si="27">"1"</f>
        <v>1</v>
      </c>
      <c r="E509" t="s">
        <v>770</v>
      </c>
      <c r="F509">
        <v>6</v>
      </c>
      <c r="G509">
        <v>6</v>
      </c>
      <c r="H509" t="s">
        <v>188</v>
      </c>
      <c r="I509" t="s">
        <v>161</v>
      </c>
      <c r="J509" t="s">
        <v>771</v>
      </c>
      <c r="K509" t="s">
        <v>17</v>
      </c>
      <c r="L509" s="1">
        <v>43885</v>
      </c>
      <c r="M509" s="1">
        <v>43987</v>
      </c>
      <c r="N509" s="1">
        <v>43959</v>
      </c>
      <c r="P509" t="s">
        <v>18</v>
      </c>
    </row>
    <row r="510" spans="1:16" hidden="1">
      <c r="A510">
        <v>2673</v>
      </c>
      <c r="B510" t="s">
        <v>24</v>
      </c>
      <c r="C510" t="str">
        <f>"2219"</f>
        <v>2219</v>
      </c>
      <c r="D510" t="str">
        <f t="shared" si="27"/>
        <v>1</v>
      </c>
      <c r="E510" t="s">
        <v>772</v>
      </c>
      <c r="F510">
        <v>6</v>
      </c>
      <c r="G510">
        <v>6</v>
      </c>
      <c r="H510" t="s">
        <v>121</v>
      </c>
      <c r="I510" t="s">
        <v>27</v>
      </c>
      <c r="J510" t="s">
        <v>773</v>
      </c>
      <c r="K510" t="s">
        <v>17</v>
      </c>
      <c r="L510" s="1">
        <v>43885</v>
      </c>
      <c r="M510" s="1">
        <v>43987</v>
      </c>
      <c r="N510" s="1">
        <v>43959</v>
      </c>
      <c r="P510" t="s">
        <v>18</v>
      </c>
    </row>
    <row r="511" spans="1:16" hidden="1">
      <c r="A511">
        <v>4015</v>
      </c>
      <c r="B511" t="s">
        <v>572</v>
      </c>
      <c r="C511" t="str">
        <f>"2130"</f>
        <v>2130</v>
      </c>
      <c r="D511" t="str">
        <f t="shared" si="27"/>
        <v>1</v>
      </c>
      <c r="E511" t="s">
        <v>774</v>
      </c>
      <c r="F511">
        <v>6</v>
      </c>
      <c r="G511">
        <v>6</v>
      </c>
      <c r="H511" t="s">
        <v>114</v>
      </c>
      <c r="I511" t="s">
        <v>69</v>
      </c>
      <c r="J511" t="s">
        <v>775</v>
      </c>
      <c r="K511" t="s">
        <v>17</v>
      </c>
      <c r="L511" s="1">
        <v>43885</v>
      </c>
      <c r="M511" s="1">
        <v>43987</v>
      </c>
      <c r="N511" s="1">
        <v>43959</v>
      </c>
      <c r="P511" t="s">
        <v>18</v>
      </c>
    </row>
    <row r="512" spans="1:16" hidden="1">
      <c r="A512">
        <v>4006</v>
      </c>
      <c r="B512" t="s">
        <v>243</v>
      </c>
      <c r="C512" t="str">
        <f>"2059"</f>
        <v>2059</v>
      </c>
      <c r="D512" t="str">
        <f t="shared" si="27"/>
        <v>1</v>
      </c>
      <c r="E512" t="s">
        <v>776</v>
      </c>
      <c r="F512">
        <v>6</v>
      </c>
      <c r="G512">
        <v>6</v>
      </c>
      <c r="H512" t="s">
        <v>245</v>
      </c>
      <c r="I512" t="s">
        <v>69</v>
      </c>
      <c r="J512" t="s">
        <v>240</v>
      </c>
      <c r="K512" t="s">
        <v>17</v>
      </c>
      <c r="L512" s="1">
        <v>43885</v>
      </c>
      <c r="M512" s="1">
        <v>43987</v>
      </c>
      <c r="N512" s="1">
        <v>43959</v>
      </c>
      <c r="P512" t="s">
        <v>18</v>
      </c>
    </row>
    <row r="513" spans="1:16">
      <c r="A513">
        <v>3554</v>
      </c>
      <c r="B513" t="s">
        <v>43</v>
      </c>
      <c r="C513" t="str">
        <f>"2320"</f>
        <v>2320</v>
      </c>
      <c r="D513" t="str">
        <f t="shared" si="27"/>
        <v>1</v>
      </c>
      <c r="E513" t="s">
        <v>447</v>
      </c>
      <c r="F513">
        <v>6</v>
      </c>
      <c r="G513">
        <v>6</v>
      </c>
      <c r="H513" t="s">
        <v>45</v>
      </c>
      <c r="I513" t="s">
        <v>16</v>
      </c>
      <c r="J513" t="s">
        <v>448</v>
      </c>
      <c r="K513" t="s">
        <v>17</v>
      </c>
      <c r="L513" s="1">
        <v>43885</v>
      </c>
      <c r="M513" s="1">
        <v>43987</v>
      </c>
      <c r="N513" s="1">
        <v>43959</v>
      </c>
      <c r="P513" t="s">
        <v>18</v>
      </c>
    </row>
    <row r="514" spans="1:16">
      <c r="A514">
        <v>3555</v>
      </c>
      <c r="B514" t="s">
        <v>43</v>
      </c>
      <c r="C514" t="str">
        <f>"3029"</f>
        <v>3029</v>
      </c>
      <c r="D514" t="str">
        <f t="shared" si="27"/>
        <v>1</v>
      </c>
      <c r="E514" t="s">
        <v>194</v>
      </c>
      <c r="F514">
        <v>6</v>
      </c>
      <c r="G514">
        <v>6</v>
      </c>
      <c r="H514" t="s">
        <v>45</v>
      </c>
      <c r="I514" t="s">
        <v>16</v>
      </c>
      <c r="J514" t="s">
        <v>195</v>
      </c>
      <c r="K514" t="s">
        <v>17</v>
      </c>
      <c r="L514" s="1">
        <v>43885</v>
      </c>
      <c r="M514" s="1">
        <v>43987</v>
      </c>
      <c r="N514" s="1">
        <v>43959</v>
      </c>
      <c r="P514" t="s">
        <v>18</v>
      </c>
    </row>
    <row r="515" spans="1:16" hidden="1">
      <c r="A515">
        <v>3780</v>
      </c>
      <c r="B515" t="s">
        <v>57</v>
      </c>
      <c r="C515" t="str">
        <f>"3041"</f>
        <v>3041</v>
      </c>
      <c r="D515" t="str">
        <f t="shared" si="27"/>
        <v>1</v>
      </c>
      <c r="E515" t="s">
        <v>779</v>
      </c>
      <c r="F515">
        <v>6</v>
      </c>
      <c r="G515">
        <v>6</v>
      </c>
      <c r="H515" t="s">
        <v>59</v>
      </c>
      <c r="I515" t="s">
        <v>16</v>
      </c>
      <c r="J515" t="s">
        <v>780</v>
      </c>
      <c r="K515" t="s">
        <v>17</v>
      </c>
      <c r="L515" s="1">
        <v>43885</v>
      </c>
      <c r="M515" s="1">
        <v>43987</v>
      </c>
      <c r="N515" s="1">
        <v>43959</v>
      </c>
      <c r="P515" t="s">
        <v>18</v>
      </c>
    </row>
    <row r="516" spans="1:16" hidden="1">
      <c r="A516">
        <v>2593</v>
      </c>
      <c r="B516" t="s">
        <v>781</v>
      </c>
      <c r="C516" t="str">
        <f>"1001"</f>
        <v>1001</v>
      </c>
      <c r="D516" t="str">
        <f t="shared" si="27"/>
        <v>1</v>
      </c>
      <c r="E516" t="s">
        <v>782</v>
      </c>
      <c r="F516">
        <v>6</v>
      </c>
      <c r="G516">
        <v>6</v>
      </c>
      <c r="H516" t="s">
        <v>783</v>
      </c>
      <c r="I516" t="s">
        <v>99</v>
      </c>
      <c r="K516" t="s">
        <v>17</v>
      </c>
      <c r="L516" s="1">
        <v>43885</v>
      </c>
      <c r="M516" s="1">
        <v>43987</v>
      </c>
      <c r="N516" s="1">
        <v>43959</v>
      </c>
      <c r="P516" t="s">
        <v>18</v>
      </c>
    </row>
    <row r="517" spans="1:16" hidden="1">
      <c r="A517">
        <v>2594</v>
      </c>
      <c r="B517" t="s">
        <v>781</v>
      </c>
      <c r="C517" t="str">
        <f>"2001"</f>
        <v>2001</v>
      </c>
      <c r="D517" t="str">
        <f t="shared" si="27"/>
        <v>1</v>
      </c>
      <c r="E517" t="s">
        <v>784</v>
      </c>
      <c r="F517">
        <v>6</v>
      </c>
      <c r="G517">
        <v>6</v>
      </c>
      <c r="H517" t="s">
        <v>783</v>
      </c>
      <c r="I517" t="s">
        <v>99</v>
      </c>
      <c r="J517" t="s">
        <v>785</v>
      </c>
      <c r="K517" t="s">
        <v>17</v>
      </c>
      <c r="L517" s="1">
        <v>43885</v>
      </c>
      <c r="M517" s="1">
        <v>43987</v>
      </c>
      <c r="N517" s="1">
        <v>43959</v>
      </c>
      <c r="P517" t="s">
        <v>18</v>
      </c>
    </row>
    <row r="518" spans="1:16" hidden="1">
      <c r="A518">
        <v>4414</v>
      </c>
      <c r="B518" t="s">
        <v>781</v>
      </c>
      <c r="C518" t="str">
        <f>"3002"</f>
        <v>3002</v>
      </c>
      <c r="D518" t="str">
        <f t="shared" si="27"/>
        <v>1</v>
      </c>
      <c r="E518" t="s">
        <v>786</v>
      </c>
      <c r="F518">
        <v>6</v>
      </c>
      <c r="G518">
        <v>6</v>
      </c>
      <c r="H518" t="s">
        <v>783</v>
      </c>
      <c r="I518" t="s">
        <v>99</v>
      </c>
      <c r="J518" t="s">
        <v>787</v>
      </c>
      <c r="K518" t="s">
        <v>17</v>
      </c>
      <c r="L518" s="1">
        <v>43885</v>
      </c>
      <c r="M518" s="1">
        <v>43987</v>
      </c>
      <c r="N518" s="1">
        <v>43959</v>
      </c>
      <c r="P518" t="s">
        <v>18</v>
      </c>
    </row>
    <row r="519" spans="1:16" hidden="1">
      <c r="A519">
        <v>3667</v>
      </c>
      <c r="B519" t="s">
        <v>101</v>
      </c>
      <c r="C519" t="str">
        <f>"3107"</f>
        <v>3107</v>
      </c>
      <c r="D519" t="str">
        <f t="shared" si="27"/>
        <v>1</v>
      </c>
      <c r="E519" t="s">
        <v>788</v>
      </c>
      <c r="F519">
        <v>6</v>
      </c>
      <c r="G519">
        <v>6</v>
      </c>
      <c r="H519" t="s">
        <v>103</v>
      </c>
      <c r="I519" t="s">
        <v>16</v>
      </c>
      <c r="J519" t="s">
        <v>789</v>
      </c>
      <c r="K519" t="s">
        <v>17</v>
      </c>
      <c r="L519" s="1">
        <v>43885</v>
      </c>
      <c r="M519" s="1">
        <v>43987</v>
      </c>
      <c r="N519" s="1">
        <v>43959</v>
      </c>
      <c r="P519" t="s">
        <v>18</v>
      </c>
    </row>
    <row r="520" spans="1:16" hidden="1">
      <c r="A520">
        <v>3667</v>
      </c>
      <c r="B520" t="s">
        <v>101</v>
      </c>
      <c r="C520" t="str">
        <f>"3107"</f>
        <v>3107</v>
      </c>
      <c r="D520" t="str">
        <f t="shared" si="27"/>
        <v>1</v>
      </c>
      <c r="E520" t="s">
        <v>788</v>
      </c>
      <c r="F520">
        <v>6</v>
      </c>
      <c r="G520">
        <v>6</v>
      </c>
      <c r="H520" t="s">
        <v>103</v>
      </c>
      <c r="I520" t="s">
        <v>16</v>
      </c>
      <c r="J520" t="s">
        <v>789</v>
      </c>
      <c r="K520" t="s">
        <v>17</v>
      </c>
      <c r="L520" s="1">
        <v>43885</v>
      </c>
      <c r="M520" s="1">
        <v>43987</v>
      </c>
      <c r="N520" s="1">
        <v>43959</v>
      </c>
      <c r="P520" t="s">
        <v>18</v>
      </c>
    </row>
    <row r="521" spans="1:16" hidden="1">
      <c r="A521">
        <v>2601</v>
      </c>
      <c r="B521" t="s">
        <v>24</v>
      </c>
      <c r="C521" t="str">
        <f>"3512"</f>
        <v>3512</v>
      </c>
      <c r="D521" t="str">
        <f t="shared" si="27"/>
        <v>1</v>
      </c>
      <c r="E521" t="s">
        <v>622</v>
      </c>
      <c r="F521">
        <v>6</v>
      </c>
      <c r="G521">
        <v>6</v>
      </c>
      <c r="H521" t="s">
        <v>53</v>
      </c>
      <c r="I521" t="s">
        <v>16</v>
      </c>
      <c r="J521" t="s">
        <v>790</v>
      </c>
      <c r="K521" t="s">
        <v>17</v>
      </c>
      <c r="L521" s="1">
        <v>43885</v>
      </c>
      <c r="M521" s="1">
        <v>43987</v>
      </c>
      <c r="N521" s="1">
        <v>43959</v>
      </c>
      <c r="P521" t="s">
        <v>18</v>
      </c>
    </row>
    <row r="522" spans="1:16" hidden="1">
      <c r="A522">
        <v>3923</v>
      </c>
      <c r="B522" t="s">
        <v>90</v>
      </c>
      <c r="C522" t="str">
        <f>"3003"</f>
        <v>3003</v>
      </c>
      <c r="D522" t="str">
        <f t="shared" si="27"/>
        <v>1</v>
      </c>
      <c r="E522" t="s">
        <v>91</v>
      </c>
      <c r="F522">
        <v>6</v>
      </c>
      <c r="G522">
        <v>6</v>
      </c>
      <c r="H522" t="s">
        <v>92</v>
      </c>
      <c r="I522" t="s">
        <v>16</v>
      </c>
      <c r="K522" t="s">
        <v>17</v>
      </c>
      <c r="L522" s="1">
        <v>43885</v>
      </c>
      <c r="M522" s="1">
        <v>43987</v>
      </c>
      <c r="N522" s="1">
        <v>43959</v>
      </c>
      <c r="P522" t="s">
        <v>18</v>
      </c>
    </row>
    <row r="523" spans="1:16" hidden="1">
      <c r="A523">
        <v>3648</v>
      </c>
      <c r="B523" t="s">
        <v>82</v>
      </c>
      <c r="C523" t="str">
        <f>"2210"</f>
        <v>2210</v>
      </c>
      <c r="D523" t="str">
        <f t="shared" si="27"/>
        <v>1</v>
      </c>
      <c r="E523" t="s">
        <v>93</v>
      </c>
      <c r="F523">
        <v>6</v>
      </c>
      <c r="G523">
        <v>6</v>
      </c>
      <c r="H523" t="s">
        <v>84</v>
      </c>
      <c r="I523" t="s">
        <v>16</v>
      </c>
      <c r="J523" t="s">
        <v>94</v>
      </c>
      <c r="K523" t="s">
        <v>17</v>
      </c>
      <c r="L523" s="1">
        <v>43885</v>
      </c>
      <c r="M523" s="1">
        <v>43987</v>
      </c>
      <c r="N523" s="1">
        <v>43959</v>
      </c>
      <c r="P523" t="s">
        <v>18</v>
      </c>
    </row>
    <row r="524" spans="1:16" hidden="1">
      <c r="A524">
        <v>3915</v>
      </c>
      <c r="B524" t="s">
        <v>61</v>
      </c>
      <c r="C524" t="str">
        <f>"3021"</f>
        <v>3021</v>
      </c>
      <c r="D524" t="str">
        <f t="shared" si="27"/>
        <v>1</v>
      </c>
      <c r="E524" t="s">
        <v>95</v>
      </c>
      <c r="F524">
        <v>6</v>
      </c>
      <c r="G524">
        <v>6</v>
      </c>
      <c r="H524" t="s">
        <v>63</v>
      </c>
      <c r="I524" t="s">
        <v>16</v>
      </c>
      <c r="K524" t="s">
        <v>17</v>
      </c>
      <c r="L524" s="1">
        <v>43885</v>
      </c>
      <c r="M524" s="1">
        <v>43987</v>
      </c>
      <c r="N524" s="1">
        <v>43959</v>
      </c>
      <c r="P524" t="s">
        <v>18</v>
      </c>
    </row>
    <row r="525" spans="1:16" hidden="1">
      <c r="A525">
        <v>3678</v>
      </c>
      <c r="B525" t="s">
        <v>101</v>
      </c>
      <c r="C525" t="str">
        <f>"3208"</f>
        <v>3208</v>
      </c>
      <c r="D525" t="str">
        <f t="shared" si="27"/>
        <v>1</v>
      </c>
      <c r="E525" t="s">
        <v>102</v>
      </c>
      <c r="F525">
        <v>6</v>
      </c>
      <c r="G525">
        <v>6</v>
      </c>
      <c r="H525" t="s">
        <v>103</v>
      </c>
      <c r="I525" t="s">
        <v>16</v>
      </c>
      <c r="K525" t="s">
        <v>17</v>
      </c>
      <c r="L525" s="1">
        <v>43885</v>
      </c>
      <c r="M525" s="1">
        <v>43987</v>
      </c>
      <c r="N525" s="1">
        <v>43959</v>
      </c>
      <c r="P525" t="s">
        <v>18</v>
      </c>
    </row>
    <row r="526" spans="1:16" hidden="1">
      <c r="A526">
        <v>3677</v>
      </c>
      <c r="B526" t="s">
        <v>101</v>
      </c>
      <c r="C526" t="str">
        <f>"3204"</f>
        <v>3204</v>
      </c>
      <c r="D526" t="str">
        <f t="shared" si="27"/>
        <v>1</v>
      </c>
      <c r="E526" t="s">
        <v>791</v>
      </c>
      <c r="F526">
        <v>6</v>
      </c>
      <c r="G526">
        <v>6</v>
      </c>
      <c r="H526" t="s">
        <v>400</v>
      </c>
      <c r="I526" t="s">
        <v>16</v>
      </c>
      <c r="J526" t="s">
        <v>792</v>
      </c>
      <c r="K526" t="s">
        <v>17</v>
      </c>
      <c r="L526" s="1">
        <v>43885</v>
      </c>
      <c r="M526" s="1">
        <v>43987</v>
      </c>
      <c r="N526" s="1">
        <v>43959</v>
      </c>
      <c r="P526" t="s">
        <v>18</v>
      </c>
    </row>
    <row r="527" spans="1:16" hidden="1">
      <c r="A527">
        <v>3677</v>
      </c>
      <c r="B527" t="s">
        <v>101</v>
      </c>
      <c r="C527" t="str">
        <f>"3204"</f>
        <v>3204</v>
      </c>
      <c r="D527" t="str">
        <f t="shared" si="27"/>
        <v>1</v>
      </c>
      <c r="E527" t="s">
        <v>791</v>
      </c>
      <c r="F527">
        <v>6</v>
      </c>
      <c r="G527">
        <v>6</v>
      </c>
      <c r="H527" t="s">
        <v>400</v>
      </c>
      <c r="I527" t="s">
        <v>16</v>
      </c>
      <c r="J527" t="s">
        <v>792</v>
      </c>
      <c r="K527" t="s">
        <v>17</v>
      </c>
      <c r="L527" s="1">
        <v>43885</v>
      </c>
      <c r="M527" s="1">
        <v>43987</v>
      </c>
      <c r="N527" s="1">
        <v>43959</v>
      </c>
      <c r="P527" t="s">
        <v>18</v>
      </c>
    </row>
    <row r="528" spans="1:16" hidden="1">
      <c r="A528">
        <v>2613</v>
      </c>
      <c r="B528" t="s">
        <v>555</v>
      </c>
      <c r="C528" t="str">
        <f>"2100"</f>
        <v>2100</v>
      </c>
      <c r="D528" t="str">
        <f t="shared" si="27"/>
        <v>1</v>
      </c>
      <c r="E528" t="s">
        <v>793</v>
      </c>
      <c r="F528">
        <v>6</v>
      </c>
      <c r="G528">
        <v>6</v>
      </c>
      <c r="H528" t="s">
        <v>256</v>
      </c>
      <c r="I528" t="s">
        <v>161</v>
      </c>
      <c r="J528" t="s">
        <v>794</v>
      </c>
      <c r="K528" t="s">
        <v>17</v>
      </c>
      <c r="L528" s="1">
        <v>43885</v>
      </c>
      <c r="M528" s="1">
        <v>43987</v>
      </c>
      <c r="N528" s="1">
        <v>43959</v>
      </c>
      <c r="P528" t="s">
        <v>18</v>
      </c>
    </row>
    <row r="529" spans="1:16" hidden="1">
      <c r="A529">
        <v>4923</v>
      </c>
      <c r="B529" t="s">
        <v>555</v>
      </c>
      <c r="C529" t="str">
        <f>"2100"</f>
        <v>2100</v>
      </c>
      <c r="D529" t="str">
        <f>"2"</f>
        <v>2</v>
      </c>
      <c r="E529" t="s">
        <v>793</v>
      </c>
      <c r="F529">
        <v>6</v>
      </c>
      <c r="G529">
        <v>6</v>
      </c>
      <c r="H529" t="s">
        <v>256</v>
      </c>
      <c r="I529" t="s">
        <v>161</v>
      </c>
      <c r="J529" t="s">
        <v>794</v>
      </c>
      <c r="K529" t="s">
        <v>17</v>
      </c>
      <c r="L529" s="1">
        <v>43885</v>
      </c>
      <c r="M529" s="1">
        <v>43987</v>
      </c>
      <c r="N529" s="1">
        <v>43959</v>
      </c>
      <c r="P529" t="s">
        <v>38</v>
      </c>
    </row>
    <row r="530" spans="1:16" hidden="1">
      <c r="A530">
        <v>3827</v>
      </c>
      <c r="B530" t="s">
        <v>555</v>
      </c>
      <c r="C530" t="str">
        <f>"3102"</f>
        <v>3102</v>
      </c>
      <c r="D530" t="str">
        <f>"1"</f>
        <v>1</v>
      </c>
      <c r="E530" t="s">
        <v>795</v>
      </c>
      <c r="F530">
        <v>6</v>
      </c>
      <c r="G530">
        <v>6</v>
      </c>
      <c r="H530" t="s">
        <v>256</v>
      </c>
      <c r="I530" t="s">
        <v>161</v>
      </c>
      <c r="J530" t="s">
        <v>796</v>
      </c>
      <c r="K530" t="s">
        <v>17</v>
      </c>
      <c r="L530" s="1">
        <v>43885</v>
      </c>
      <c r="M530" s="1">
        <v>43987</v>
      </c>
      <c r="N530" s="1">
        <v>43959</v>
      </c>
      <c r="P530" t="s">
        <v>18</v>
      </c>
    </row>
    <row r="531" spans="1:16" hidden="1">
      <c r="A531">
        <v>4920</v>
      </c>
      <c r="B531" t="s">
        <v>555</v>
      </c>
      <c r="C531" t="str">
        <f>"3102"</f>
        <v>3102</v>
      </c>
      <c r="D531" t="str">
        <f>"2"</f>
        <v>2</v>
      </c>
      <c r="E531" t="s">
        <v>795</v>
      </c>
      <c r="F531">
        <v>6</v>
      </c>
      <c r="G531">
        <v>6</v>
      </c>
      <c r="H531" t="s">
        <v>256</v>
      </c>
      <c r="I531" t="s">
        <v>161</v>
      </c>
      <c r="J531" t="s">
        <v>796</v>
      </c>
      <c r="K531" t="s">
        <v>17</v>
      </c>
      <c r="L531" s="1">
        <v>43885</v>
      </c>
      <c r="M531" s="1">
        <v>43987</v>
      </c>
      <c r="N531" s="1">
        <v>43959</v>
      </c>
      <c r="P531" t="s">
        <v>38</v>
      </c>
    </row>
    <row r="532" spans="1:16" hidden="1">
      <c r="A532">
        <v>4502</v>
      </c>
      <c r="B532" t="s">
        <v>312</v>
      </c>
      <c r="C532" t="str">
        <f>"1602"</f>
        <v>1602</v>
      </c>
      <c r="D532" t="str">
        <f t="shared" ref="D532:D562" si="28">"1"</f>
        <v>1</v>
      </c>
      <c r="E532" t="s">
        <v>797</v>
      </c>
      <c r="F532">
        <v>6</v>
      </c>
      <c r="G532">
        <v>6</v>
      </c>
      <c r="H532" t="s">
        <v>224</v>
      </c>
      <c r="I532" t="s">
        <v>69</v>
      </c>
      <c r="J532" t="s">
        <v>798</v>
      </c>
      <c r="K532" t="s">
        <v>17</v>
      </c>
      <c r="L532" s="1">
        <v>43885</v>
      </c>
      <c r="M532" s="1">
        <v>43987</v>
      </c>
      <c r="N532" s="1">
        <v>43959</v>
      </c>
      <c r="P532" t="s">
        <v>18</v>
      </c>
    </row>
    <row r="533" spans="1:16" hidden="1">
      <c r="A533">
        <v>2647</v>
      </c>
      <c r="B533" t="s">
        <v>312</v>
      </c>
      <c r="C533" t="str">
        <f>"1101"</f>
        <v>1101</v>
      </c>
      <c r="D533" t="str">
        <f t="shared" si="28"/>
        <v>1</v>
      </c>
      <c r="E533" t="s">
        <v>799</v>
      </c>
      <c r="F533">
        <v>6</v>
      </c>
      <c r="G533">
        <v>6</v>
      </c>
      <c r="H533" t="s">
        <v>224</v>
      </c>
      <c r="I533" t="s">
        <v>69</v>
      </c>
      <c r="J533" t="s">
        <v>800</v>
      </c>
      <c r="K533" t="s">
        <v>17</v>
      </c>
      <c r="L533" s="1">
        <v>43885</v>
      </c>
      <c r="M533" s="1">
        <v>43987</v>
      </c>
      <c r="N533" s="1">
        <v>43959</v>
      </c>
      <c r="P533" t="s">
        <v>18</v>
      </c>
    </row>
    <row r="534" spans="1:16" hidden="1">
      <c r="A534">
        <v>4514</v>
      </c>
      <c r="B534" t="s">
        <v>312</v>
      </c>
      <c r="C534" t="str">
        <f>"2911"</f>
        <v>2911</v>
      </c>
      <c r="D534" t="str">
        <f t="shared" si="28"/>
        <v>1</v>
      </c>
      <c r="E534" t="s">
        <v>801</v>
      </c>
      <c r="F534">
        <v>6</v>
      </c>
      <c r="G534">
        <v>6</v>
      </c>
      <c r="H534" t="s">
        <v>224</v>
      </c>
      <c r="I534" t="s">
        <v>69</v>
      </c>
      <c r="K534" t="s">
        <v>17</v>
      </c>
      <c r="L534" s="1">
        <v>43885</v>
      </c>
      <c r="M534" s="1">
        <v>43987</v>
      </c>
      <c r="N534" s="1">
        <v>43959</v>
      </c>
      <c r="P534" t="s">
        <v>18</v>
      </c>
    </row>
    <row r="535" spans="1:16" hidden="1">
      <c r="A535">
        <v>2649</v>
      </c>
      <c r="B535" t="s">
        <v>312</v>
      </c>
      <c r="C535" t="str">
        <f>"1501"</f>
        <v>1501</v>
      </c>
      <c r="D535" t="str">
        <f t="shared" si="28"/>
        <v>1</v>
      </c>
      <c r="E535" t="s">
        <v>802</v>
      </c>
      <c r="F535">
        <v>6</v>
      </c>
      <c r="G535">
        <v>6</v>
      </c>
      <c r="H535" t="s">
        <v>224</v>
      </c>
      <c r="I535" t="s">
        <v>69</v>
      </c>
      <c r="J535" t="s">
        <v>803</v>
      </c>
      <c r="K535" t="s">
        <v>17</v>
      </c>
      <c r="L535" s="1">
        <v>43885</v>
      </c>
      <c r="M535" s="1">
        <v>43987</v>
      </c>
      <c r="N535" s="1">
        <v>43959</v>
      </c>
      <c r="P535" t="s">
        <v>18</v>
      </c>
    </row>
    <row r="536" spans="1:16" hidden="1">
      <c r="A536">
        <v>2618</v>
      </c>
      <c r="B536" t="s">
        <v>24</v>
      </c>
      <c r="C536" t="str">
        <f>"4537"</f>
        <v>4537</v>
      </c>
      <c r="D536" t="str">
        <f t="shared" si="28"/>
        <v>1</v>
      </c>
      <c r="E536" t="s">
        <v>804</v>
      </c>
      <c r="F536">
        <v>6</v>
      </c>
      <c r="G536">
        <v>6</v>
      </c>
      <c r="H536" t="s">
        <v>26</v>
      </c>
      <c r="I536" t="s">
        <v>27</v>
      </c>
      <c r="J536" t="s">
        <v>805</v>
      </c>
      <c r="K536" t="s">
        <v>17</v>
      </c>
      <c r="L536" s="1">
        <v>43885</v>
      </c>
      <c r="M536" s="1">
        <v>43987</v>
      </c>
      <c r="N536" s="1">
        <v>43959</v>
      </c>
      <c r="P536" t="s">
        <v>18</v>
      </c>
    </row>
    <row r="537" spans="1:16">
      <c r="A537">
        <v>3556</v>
      </c>
      <c r="B537" t="s">
        <v>43</v>
      </c>
      <c r="C537" t="str">
        <f>"3116"</f>
        <v>3116</v>
      </c>
      <c r="D537" t="str">
        <f t="shared" si="28"/>
        <v>1</v>
      </c>
      <c r="E537" t="s">
        <v>447</v>
      </c>
      <c r="F537">
        <v>6</v>
      </c>
      <c r="G537">
        <v>6</v>
      </c>
      <c r="H537" t="s">
        <v>45</v>
      </c>
      <c r="I537" t="s">
        <v>16</v>
      </c>
      <c r="J537" t="s">
        <v>718</v>
      </c>
      <c r="K537" t="s">
        <v>17</v>
      </c>
      <c r="L537" s="1">
        <v>43885</v>
      </c>
      <c r="M537" s="1">
        <v>43987</v>
      </c>
      <c r="N537" s="1">
        <v>43959</v>
      </c>
      <c r="P537" t="s">
        <v>18</v>
      </c>
    </row>
    <row r="538" spans="1:16" hidden="1">
      <c r="A538">
        <v>3147</v>
      </c>
      <c r="B538" t="s">
        <v>235</v>
      </c>
      <c r="C538" t="str">
        <f>"2126"</f>
        <v>2126</v>
      </c>
      <c r="D538" t="str">
        <f t="shared" si="28"/>
        <v>1</v>
      </c>
      <c r="E538" t="s">
        <v>808</v>
      </c>
      <c r="F538">
        <v>6</v>
      </c>
      <c r="G538">
        <v>6</v>
      </c>
      <c r="H538" t="s">
        <v>237</v>
      </c>
      <c r="I538" t="s">
        <v>69</v>
      </c>
      <c r="J538" t="s">
        <v>242</v>
      </c>
      <c r="K538" t="s">
        <v>17</v>
      </c>
      <c r="L538" s="1">
        <v>43885</v>
      </c>
      <c r="M538" s="1">
        <v>43987</v>
      </c>
      <c r="N538" s="1">
        <v>43959</v>
      </c>
      <c r="P538" t="s">
        <v>18</v>
      </c>
    </row>
    <row r="539" spans="1:16" hidden="1">
      <c r="A539">
        <v>2632</v>
      </c>
      <c r="B539" t="s">
        <v>235</v>
      </c>
      <c r="C539" t="str">
        <f>"2119"</f>
        <v>2119</v>
      </c>
      <c r="D539" t="str">
        <f t="shared" si="28"/>
        <v>1</v>
      </c>
      <c r="E539" t="s">
        <v>809</v>
      </c>
      <c r="F539">
        <v>6</v>
      </c>
      <c r="G539">
        <v>6</v>
      </c>
      <c r="H539" t="s">
        <v>237</v>
      </c>
      <c r="I539" t="s">
        <v>69</v>
      </c>
      <c r="J539" t="s">
        <v>810</v>
      </c>
      <c r="K539" t="s">
        <v>17</v>
      </c>
      <c r="L539" s="1">
        <v>43885</v>
      </c>
      <c r="M539" s="1">
        <v>43987</v>
      </c>
      <c r="N539" s="1">
        <v>43959</v>
      </c>
      <c r="P539" t="s">
        <v>18</v>
      </c>
    </row>
    <row r="540" spans="1:16" hidden="1">
      <c r="A540">
        <v>2659</v>
      </c>
      <c r="B540" t="s">
        <v>811</v>
      </c>
      <c r="C540" t="str">
        <f>"2010"</f>
        <v>2010</v>
      </c>
      <c r="D540" t="str">
        <f t="shared" si="28"/>
        <v>1</v>
      </c>
      <c r="E540" t="s">
        <v>812</v>
      </c>
      <c r="F540">
        <v>6</v>
      </c>
      <c r="G540">
        <v>6</v>
      </c>
      <c r="H540" t="s">
        <v>813</v>
      </c>
      <c r="I540" t="s">
        <v>99</v>
      </c>
      <c r="J540" t="s">
        <v>814</v>
      </c>
      <c r="K540" t="s">
        <v>17</v>
      </c>
      <c r="L540" s="1">
        <v>43885</v>
      </c>
      <c r="M540" s="1">
        <v>43987</v>
      </c>
      <c r="N540" s="1">
        <v>43959</v>
      </c>
      <c r="P540" t="s">
        <v>18</v>
      </c>
    </row>
    <row r="541" spans="1:16" hidden="1">
      <c r="A541">
        <v>4411</v>
      </c>
      <c r="B541" t="s">
        <v>811</v>
      </c>
      <c r="C541" t="str">
        <f>"2016"</f>
        <v>2016</v>
      </c>
      <c r="D541" t="str">
        <f t="shared" si="28"/>
        <v>1</v>
      </c>
      <c r="E541" t="s">
        <v>815</v>
      </c>
      <c r="F541">
        <v>6</v>
      </c>
      <c r="G541">
        <v>6</v>
      </c>
      <c r="H541" t="s">
        <v>813</v>
      </c>
      <c r="I541" t="s">
        <v>99</v>
      </c>
      <c r="J541" t="s">
        <v>816</v>
      </c>
      <c r="K541" t="s">
        <v>17</v>
      </c>
      <c r="L541" s="1">
        <v>43885</v>
      </c>
      <c r="M541" s="1">
        <v>43987</v>
      </c>
      <c r="N541" s="1">
        <v>43959</v>
      </c>
      <c r="P541" t="s">
        <v>18</v>
      </c>
    </row>
    <row r="542" spans="1:16" hidden="1">
      <c r="A542">
        <v>3254</v>
      </c>
      <c r="B542" t="s">
        <v>811</v>
      </c>
      <c r="C542" t="str">
        <f>"2014"</f>
        <v>2014</v>
      </c>
      <c r="D542" t="str">
        <f t="shared" si="28"/>
        <v>1</v>
      </c>
      <c r="E542" t="s">
        <v>817</v>
      </c>
      <c r="F542">
        <v>6</v>
      </c>
      <c r="G542">
        <v>6</v>
      </c>
      <c r="H542" t="s">
        <v>813</v>
      </c>
      <c r="I542" t="s">
        <v>99</v>
      </c>
      <c r="J542" t="s">
        <v>816</v>
      </c>
      <c r="K542" t="s">
        <v>17</v>
      </c>
      <c r="L542" s="1">
        <v>43885</v>
      </c>
      <c r="M542" s="1">
        <v>43987</v>
      </c>
      <c r="N542" s="1">
        <v>43959</v>
      </c>
      <c r="P542" t="s">
        <v>18</v>
      </c>
    </row>
    <row r="543" spans="1:16" hidden="1">
      <c r="A543">
        <v>4014</v>
      </c>
      <c r="B543" t="s">
        <v>572</v>
      </c>
      <c r="C543" t="str">
        <f>"2064"</f>
        <v>2064</v>
      </c>
      <c r="D543" t="str">
        <f t="shared" si="28"/>
        <v>1</v>
      </c>
      <c r="E543" t="s">
        <v>818</v>
      </c>
      <c r="F543">
        <v>6</v>
      </c>
      <c r="G543">
        <v>6</v>
      </c>
      <c r="H543" t="s">
        <v>114</v>
      </c>
      <c r="I543" t="s">
        <v>69</v>
      </c>
      <c r="J543" t="s">
        <v>819</v>
      </c>
      <c r="K543" t="s">
        <v>17</v>
      </c>
      <c r="L543" s="1">
        <v>43885</v>
      </c>
      <c r="M543" s="1">
        <v>43987</v>
      </c>
      <c r="N543" s="1">
        <v>43959</v>
      </c>
      <c r="P543" t="s">
        <v>18</v>
      </c>
    </row>
    <row r="544" spans="1:16" hidden="1">
      <c r="A544">
        <v>2851</v>
      </c>
      <c r="B544" t="s">
        <v>243</v>
      </c>
      <c r="C544" t="str">
        <f>"2101"</f>
        <v>2101</v>
      </c>
      <c r="D544" t="str">
        <f t="shared" si="28"/>
        <v>1</v>
      </c>
      <c r="E544" t="s">
        <v>820</v>
      </c>
      <c r="F544">
        <v>6</v>
      </c>
      <c r="G544">
        <v>6</v>
      </c>
      <c r="H544" t="s">
        <v>245</v>
      </c>
      <c r="I544" t="s">
        <v>69</v>
      </c>
      <c r="J544" t="s">
        <v>821</v>
      </c>
      <c r="K544" t="s">
        <v>17</v>
      </c>
      <c r="L544" s="1">
        <v>43885</v>
      </c>
      <c r="M544" s="1">
        <v>43987</v>
      </c>
      <c r="N544" s="1">
        <v>43959</v>
      </c>
      <c r="P544" t="s">
        <v>18</v>
      </c>
    </row>
    <row r="545" spans="1:16" hidden="1">
      <c r="A545">
        <v>4546</v>
      </c>
      <c r="B545" t="s">
        <v>172</v>
      </c>
      <c r="C545" t="str">
        <f>"2105"</f>
        <v>2105</v>
      </c>
      <c r="D545" t="str">
        <f t="shared" si="28"/>
        <v>1</v>
      </c>
      <c r="E545" t="s">
        <v>822</v>
      </c>
      <c r="F545">
        <v>6</v>
      </c>
      <c r="G545">
        <v>6</v>
      </c>
      <c r="H545" t="s">
        <v>98</v>
      </c>
      <c r="I545" t="s">
        <v>99</v>
      </c>
      <c r="J545" t="s">
        <v>823</v>
      </c>
      <c r="K545" t="s">
        <v>17</v>
      </c>
      <c r="L545" s="1">
        <v>43885</v>
      </c>
      <c r="M545" s="1">
        <v>43987</v>
      </c>
      <c r="N545" s="1">
        <v>43959</v>
      </c>
      <c r="P545" t="s">
        <v>18</v>
      </c>
    </row>
    <row r="546" spans="1:16">
      <c r="A546">
        <v>3557</v>
      </c>
      <c r="B546" t="s">
        <v>43</v>
      </c>
      <c r="C546" t="str">
        <f>"3320"</f>
        <v>3320</v>
      </c>
      <c r="D546" t="str">
        <f t="shared" si="28"/>
        <v>1</v>
      </c>
      <c r="E546" t="s">
        <v>449</v>
      </c>
      <c r="F546">
        <v>6</v>
      </c>
      <c r="G546">
        <v>6</v>
      </c>
      <c r="H546" t="s">
        <v>45</v>
      </c>
      <c r="I546" t="s">
        <v>16</v>
      </c>
      <c r="J546" t="s">
        <v>450</v>
      </c>
      <c r="K546" t="s">
        <v>17</v>
      </c>
      <c r="L546" s="1">
        <v>43885</v>
      </c>
      <c r="M546" s="1">
        <v>43987</v>
      </c>
      <c r="N546" s="1">
        <v>43959</v>
      </c>
      <c r="P546" t="s">
        <v>18</v>
      </c>
    </row>
    <row r="547" spans="1:16">
      <c r="A547">
        <v>3558</v>
      </c>
      <c r="B547" t="s">
        <v>43</v>
      </c>
      <c r="C547" t="str">
        <f>"3342"</f>
        <v>3342</v>
      </c>
      <c r="D547" t="str">
        <f t="shared" si="28"/>
        <v>1</v>
      </c>
      <c r="E547" t="s">
        <v>451</v>
      </c>
      <c r="F547">
        <v>6</v>
      </c>
      <c r="G547">
        <v>6</v>
      </c>
      <c r="H547" t="s">
        <v>45</v>
      </c>
      <c r="I547" t="s">
        <v>16</v>
      </c>
      <c r="J547" t="s">
        <v>452</v>
      </c>
      <c r="K547" t="s">
        <v>17</v>
      </c>
      <c r="L547" s="1">
        <v>43885</v>
      </c>
      <c r="M547" s="1">
        <v>43987</v>
      </c>
      <c r="N547" s="1">
        <v>43959</v>
      </c>
      <c r="P547" t="s">
        <v>18</v>
      </c>
    </row>
    <row r="548" spans="1:16">
      <c r="A548">
        <v>3559</v>
      </c>
      <c r="B548" t="s">
        <v>43</v>
      </c>
      <c r="C548" t="str">
        <f>"3343"</f>
        <v>3343</v>
      </c>
      <c r="D548" t="str">
        <f t="shared" si="28"/>
        <v>1</v>
      </c>
      <c r="E548" t="s">
        <v>453</v>
      </c>
      <c r="F548">
        <v>6</v>
      </c>
      <c r="G548">
        <v>6</v>
      </c>
      <c r="H548" t="s">
        <v>45</v>
      </c>
      <c r="I548" t="s">
        <v>16</v>
      </c>
      <c r="J548" t="s">
        <v>454</v>
      </c>
      <c r="K548" t="s">
        <v>17</v>
      </c>
      <c r="L548" s="1">
        <v>43885</v>
      </c>
      <c r="M548" s="1">
        <v>43987</v>
      </c>
      <c r="N548" s="1">
        <v>43959</v>
      </c>
      <c r="P548" t="s">
        <v>18</v>
      </c>
    </row>
    <row r="549" spans="1:16">
      <c r="A549">
        <v>3560</v>
      </c>
      <c r="B549" t="s">
        <v>43</v>
      </c>
      <c r="C549" t="str">
        <f>"3345"</f>
        <v>3345</v>
      </c>
      <c r="D549" t="str">
        <f t="shared" si="28"/>
        <v>1</v>
      </c>
      <c r="E549" t="s">
        <v>455</v>
      </c>
      <c r="F549">
        <v>6</v>
      </c>
      <c r="G549">
        <v>6</v>
      </c>
      <c r="H549" t="s">
        <v>45</v>
      </c>
      <c r="I549" t="s">
        <v>16</v>
      </c>
      <c r="J549" t="s">
        <v>456</v>
      </c>
      <c r="K549" t="s">
        <v>17</v>
      </c>
      <c r="L549" s="1">
        <v>43885</v>
      </c>
      <c r="M549" s="1">
        <v>43987</v>
      </c>
      <c r="N549" s="1">
        <v>43959</v>
      </c>
      <c r="P549" t="s">
        <v>18</v>
      </c>
    </row>
    <row r="550" spans="1:16" hidden="1">
      <c r="A550">
        <v>3016</v>
      </c>
      <c r="B550" t="s">
        <v>811</v>
      </c>
      <c r="C550" t="str">
        <f>"2028"</f>
        <v>2028</v>
      </c>
      <c r="D550" t="str">
        <f t="shared" si="28"/>
        <v>1</v>
      </c>
      <c r="E550" t="s">
        <v>824</v>
      </c>
      <c r="F550">
        <v>6</v>
      </c>
      <c r="G550">
        <v>6</v>
      </c>
      <c r="H550" t="s">
        <v>813</v>
      </c>
      <c r="I550" t="s">
        <v>99</v>
      </c>
      <c r="J550" t="s">
        <v>816</v>
      </c>
      <c r="K550" t="s">
        <v>17</v>
      </c>
      <c r="L550" s="1">
        <v>43885</v>
      </c>
      <c r="M550" s="1">
        <v>43987</v>
      </c>
      <c r="N550" s="1">
        <v>43959</v>
      </c>
      <c r="P550" t="s">
        <v>18</v>
      </c>
    </row>
    <row r="551" spans="1:16" hidden="1">
      <c r="A551">
        <v>3251</v>
      </c>
      <c r="B551" t="s">
        <v>781</v>
      </c>
      <c r="C551" t="str">
        <f>"2003"</f>
        <v>2003</v>
      </c>
      <c r="D551" t="str">
        <f t="shared" si="28"/>
        <v>1</v>
      </c>
      <c r="E551" t="s">
        <v>825</v>
      </c>
      <c r="F551">
        <v>6</v>
      </c>
      <c r="G551">
        <v>6</v>
      </c>
      <c r="H551" t="s">
        <v>783</v>
      </c>
      <c r="I551" t="s">
        <v>99</v>
      </c>
      <c r="J551" t="s">
        <v>816</v>
      </c>
      <c r="K551" t="s">
        <v>17</v>
      </c>
      <c r="L551" s="1">
        <v>43885</v>
      </c>
      <c r="M551" s="1">
        <v>43987</v>
      </c>
      <c r="N551" s="1">
        <v>43959</v>
      </c>
      <c r="P551" t="s">
        <v>18</v>
      </c>
    </row>
    <row r="552" spans="1:16" hidden="1">
      <c r="A552">
        <v>2666</v>
      </c>
      <c r="B552" t="s">
        <v>826</v>
      </c>
      <c r="C552" t="str">
        <f>"1105"</f>
        <v>1105</v>
      </c>
      <c r="D552" t="str">
        <f t="shared" si="28"/>
        <v>1</v>
      </c>
      <c r="E552" t="s">
        <v>827</v>
      </c>
      <c r="F552">
        <v>6</v>
      </c>
      <c r="G552">
        <v>6</v>
      </c>
      <c r="H552" t="s">
        <v>828</v>
      </c>
      <c r="I552" t="s">
        <v>69</v>
      </c>
      <c r="J552" t="s">
        <v>829</v>
      </c>
      <c r="K552" t="s">
        <v>17</v>
      </c>
      <c r="L552" s="1">
        <v>43885</v>
      </c>
      <c r="M552" s="1">
        <v>43987</v>
      </c>
      <c r="N552" s="1">
        <v>43959</v>
      </c>
      <c r="P552" t="s">
        <v>18</v>
      </c>
    </row>
    <row r="553" spans="1:16" hidden="1">
      <c r="A553">
        <v>2855</v>
      </c>
      <c r="B553" t="s">
        <v>826</v>
      </c>
      <c r="C553" t="str">
        <f>"2211"</f>
        <v>2211</v>
      </c>
      <c r="D553" t="str">
        <f t="shared" si="28"/>
        <v>1</v>
      </c>
      <c r="E553" t="s">
        <v>830</v>
      </c>
      <c r="F553">
        <v>6</v>
      </c>
      <c r="G553">
        <v>6</v>
      </c>
      <c r="H553" t="s">
        <v>828</v>
      </c>
      <c r="I553" t="s">
        <v>69</v>
      </c>
      <c r="J553" t="s">
        <v>831</v>
      </c>
      <c r="K553" t="s">
        <v>17</v>
      </c>
      <c r="L553" s="1">
        <v>43885</v>
      </c>
      <c r="M553" s="1">
        <v>43987</v>
      </c>
      <c r="N553" s="1">
        <v>43959</v>
      </c>
      <c r="P553" t="s">
        <v>18</v>
      </c>
    </row>
    <row r="554" spans="1:16" hidden="1">
      <c r="A554">
        <v>4108</v>
      </c>
      <c r="B554" t="s">
        <v>826</v>
      </c>
      <c r="C554" t="str">
        <f>"2205"</f>
        <v>2205</v>
      </c>
      <c r="D554" t="str">
        <f t="shared" si="28"/>
        <v>1</v>
      </c>
      <c r="E554" t="s">
        <v>832</v>
      </c>
      <c r="F554">
        <v>6</v>
      </c>
      <c r="G554">
        <v>6</v>
      </c>
      <c r="H554" t="s">
        <v>828</v>
      </c>
      <c r="I554" t="s">
        <v>69</v>
      </c>
      <c r="J554" t="s">
        <v>833</v>
      </c>
      <c r="K554" t="s">
        <v>17</v>
      </c>
      <c r="L554" s="1">
        <v>43885</v>
      </c>
      <c r="M554" s="1">
        <v>43987</v>
      </c>
      <c r="N554" s="1">
        <v>43959</v>
      </c>
      <c r="P554" t="s">
        <v>18</v>
      </c>
    </row>
    <row r="555" spans="1:16" hidden="1">
      <c r="A555">
        <v>3108</v>
      </c>
      <c r="B555" t="s">
        <v>826</v>
      </c>
      <c r="C555" t="str">
        <f>"3309"</f>
        <v>3309</v>
      </c>
      <c r="D555" t="str">
        <f t="shared" si="28"/>
        <v>1</v>
      </c>
      <c r="E555" t="s">
        <v>834</v>
      </c>
      <c r="F555">
        <v>6</v>
      </c>
      <c r="G555">
        <v>6</v>
      </c>
      <c r="H555" t="s">
        <v>828</v>
      </c>
      <c r="I555" t="s">
        <v>69</v>
      </c>
      <c r="J555" t="s">
        <v>835</v>
      </c>
      <c r="K555" t="s">
        <v>17</v>
      </c>
      <c r="L555" s="1">
        <v>43885</v>
      </c>
      <c r="M555" s="1">
        <v>43987</v>
      </c>
      <c r="N555" s="1">
        <v>43959</v>
      </c>
      <c r="P555" t="s">
        <v>18</v>
      </c>
    </row>
    <row r="556" spans="1:16" hidden="1">
      <c r="A556">
        <v>2667</v>
      </c>
      <c r="B556" t="s">
        <v>826</v>
      </c>
      <c r="C556" t="str">
        <f>"2201"</f>
        <v>2201</v>
      </c>
      <c r="D556" t="str">
        <f t="shared" si="28"/>
        <v>1</v>
      </c>
      <c r="E556" t="s">
        <v>836</v>
      </c>
      <c r="F556">
        <v>6</v>
      </c>
      <c r="G556">
        <v>6</v>
      </c>
      <c r="H556" t="s">
        <v>828</v>
      </c>
      <c r="I556" t="s">
        <v>69</v>
      </c>
      <c r="J556" t="s">
        <v>837</v>
      </c>
      <c r="K556" t="s">
        <v>17</v>
      </c>
      <c r="L556" s="1">
        <v>43885</v>
      </c>
      <c r="M556" s="1">
        <v>43987</v>
      </c>
      <c r="N556" s="1">
        <v>43959</v>
      </c>
      <c r="P556" t="s">
        <v>18</v>
      </c>
    </row>
    <row r="557" spans="1:16" hidden="1">
      <c r="A557">
        <v>3334</v>
      </c>
      <c r="B557" t="s">
        <v>826</v>
      </c>
      <c r="C557" t="str">
        <f>"2202"</f>
        <v>2202</v>
      </c>
      <c r="D557" t="str">
        <f t="shared" si="28"/>
        <v>1</v>
      </c>
      <c r="E557" t="s">
        <v>838</v>
      </c>
      <c r="F557">
        <v>6</v>
      </c>
      <c r="G557">
        <v>6</v>
      </c>
      <c r="H557" t="s">
        <v>828</v>
      </c>
      <c r="I557" t="s">
        <v>69</v>
      </c>
      <c r="J557" t="s">
        <v>839</v>
      </c>
      <c r="K557" t="s">
        <v>17</v>
      </c>
      <c r="L557" s="1">
        <v>43885</v>
      </c>
      <c r="M557" s="1">
        <v>43987</v>
      </c>
      <c r="N557" s="1">
        <v>43959</v>
      </c>
      <c r="P557" t="s">
        <v>18</v>
      </c>
    </row>
    <row r="558" spans="1:16" hidden="1">
      <c r="A558">
        <v>2669</v>
      </c>
      <c r="B558" t="s">
        <v>826</v>
      </c>
      <c r="C558" t="str">
        <f>"3301"</f>
        <v>3301</v>
      </c>
      <c r="D558" t="str">
        <f t="shared" si="28"/>
        <v>1</v>
      </c>
      <c r="E558" t="s">
        <v>840</v>
      </c>
      <c r="F558">
        <v>6</v>
      </c>
      <c r="G558">
        <v>6</v>
      </c>
      <c r="H558" t="s">
        <v>828</v>
      </c>
      <c r="I558" t="s">
        <v>69</v>
      </c>
      <c r="J558" t="s">
        <v>841</v>
      </c>
      <c r="K558" t="s">
        <v>17</v>
      </c>
      <c r="L558" s="1">
        <v>43885</v>
      </c>
      <c r="M558" s="1">
        <v>43987</v>
      </c>
      <c r="N558" s="1">
        <v>43959</v>
      </c>
      <c r="P558" t="s">
        <v>18</v>
      </c>
    </row>
    <row r="559" spans="1:16" hidden="1">
      <c r="A559">
        <v>2727</v>
      </c>
      <c r="B559" t="s">
        <v>826</v>
      </c>
      <c r="C559" t="str">
        <f>"3302"</f>
        <v>3302</v>
      </c>
      <c r="D559" t="str">
        <f t="shared" si="28"/>
        <v>1</v>
      </c>
      <c r="E559" t="s">
        <v>842</v>
      </c>
      <c r="F559">
        <v>6</v>
      </c>
      <c r="G559">
        <v>6</v>
      </c>
      <c r="H559" t="s">
        <v>828</v>
      </c>
      <c r="I559" t="s">
        <v>69</v>
      </c>
      <c r="J559" t="s">
        <v>843</v>
      </c>
      <c r="K559" t="s">
        <v>17</v>
      </c>
      <c r="L559" s="1">
        <v>43885</v>
      </c>
      <c r="M559" s="1">
        <v>43987</v>
      </c>
      <c r="N559" s="1">
        <v>43959</v>
      </c>
      <c r="P559" t="s">
        <v>18</v>
      </c>
    </row>
    <row r="560" spans="1:16" hidden="1">
      <c r="A560">
        <v>3333</v>
      </c>
      <c r="B560" t="s">
        <v>826</v>
      </c>
      <c r="C560" t="str">
        <f>"1102"</f>
        <v>1102</v>
      </c>
      <c r="D560" t="str">
        <f t="shared" si="28"/>
        <v>1</v>
      </c>
      <c r="E560" t="s">
        <v>844</v>
      </c>
      <c r="F560">
        <v>6</v>
      </c>
      <c r="G560">
        <v>6</v>
      </c>
      <c r="H560" t="s">
        <v>828</v>
      </c>
      <c r="I560" t="s">
        <v>69</v>
      </c>
      <c r="J560" t="s">
        <v>845</v>
      </c>
      <c r="K560" t="s">
        <v>17</v>
      </c>
      <c r="L560" s="1">
        <v>43885</v>
      </c>
      <c r="M560" s="1">
        <v>43987</v>
      </c>
      <c r="N560" s="1">
        <v>43959</v>
      </c>
      <c r="P560" t="s">
        <v>18</v>
      </c>
    </row>
    <row r="561" spans="1:16" hidden="1">
      <c r="A561">
        <v>2670</v>
      </c>
      <c r="B561" t="s">
        <v>826</v>
      </c>
      <c r="C561" t="str">
        <f>"1101"</f>
        <v>1101</v>
      </c>
      <c r="D561" t="str">
        <f t="shared" si="28"/>
        <v>1</v>
      </c>
      <c r="E561" t="s">
        <v>846</v>
      </c>
      <c r="F561">
        <v>6</v>
      </c>
      <c r="G561">
        <v>6</v>
      </c>
      <c r="H561" t="s">
        <v>828</v>
      </c>
      <c r="I561" t="s">
        <v>69</v>
      </c>
      <c r="J561" t="s">
        <v>847</v>
      </c>
      <c r="K561" t="s">
        <v>17</v>
      </c>
      <c r="L561" s="1">
        <v>43885</v>
      </c>
      <c r="M561" s="1">
        <v>43987</v>
      </c>
      <c r="N561" s="1">
        <v>43959</v>
      </c>
      <c r="P561" t="s">
        <v>18</v>
      </c>
    </row>
    <row r="562" spans="1:16">
      <c r="A562">
        <v>3561</v>
      </c>
      <c r="B562" t="s">
        <v>43</v>
      </c>
      <c r="C562" t="str">
        <f>"3349"</f>
        <v>3349</v>
      </c>
      <c r="D562" t="str">
        <f t="shared" si="28"/>
        <v>1</v>
      </c>
      <c r="E562" t="s">
        <v>44</v>
      </c>
      <c r="F562">
        <v>6</v>
      </c>
      <c r="G562">
        <v>6</v>
      </c>
      <c r="H562" t="s">
        <v>45</v>
      </c>
      <c r="I562" t="s">
        <v>16</v>
      </c>
      <c r="J562" t="s">
        <v>46</v>
      </c>
      <c r="K562" t="s">
        <v>17</v>
      </c>
      <c r="L562" s="1">
        <v>43885</v>
      </c>
      <c r="M562" s="1">
        <v>43987</v>
      </c>
      <c r="N562" s="1">
        <v>43959</v>
      </c>
      <c r="P562" t="s">
        <v>18</v>
      </c>
    </row>
    <row r="563" spans="1:16">
      <c r="A563">
        <v>3562</v>
      </c>
      <c r="B563" t="s">
        <v>43</v>
      </c>
      <c r="C563" t="str">
        <f>"3349"</f>
        <v>3349</v>
      </c>
      <c r="D563" t="str">
        <f>"2"</f>
        <v>2</v>
      </c>
      <c r="E563" t="s">
        <v>44</v>
      </c>
      <c r="F563">
        <v>6</v>
      </c>
      <c r="G563">
        <v>6</v>
      </c>
      <c r="H563" t="s">
        <v>45</v>
      </c>
      <c r="I563" t="s">
        <v>16</v>
      </c>
      <c r="J563" t="s">
        <v>46</v>
      </c>
      <c r="K563" t="s">
        <v>17</v>
      </c>
      <c r="L563" s="1">
        <v>43885</v>
      </c>
      <c r="M563" s="1">
        <v>43987</v>
      </c>
      <c r="N563" s="1">
        <v>43959</v>
      </c>
      <c r="P563" t="s">
        <v>18</v>
      </c>
    </row>
    <row r="564" spans="1:16" hidden="1">
      <c r="A564">
        <v>3653</v>
      </c>
      <c r="B564" t="s">
        <v>82</v>
      </c>
      <c r="C564" t="str">
        <f>"3201"</f>
        <v>3201</v>
      </c>
      <c r="D564" t="str">
        <f t="shared" ref="D564:D570" si="29">"1"</f>
        <v>1</v>
      </c>
      <c r="E564" t="s">
        <v>852</v>
      </c>
      <c r="F564">
        <v>6</v>
      </c>
      <c r="G564">
        <v>6</v>
      </c>
      <c r="H564" t="s">
        <v>84</v>
      </c>
      <c r="I564" t="s">
        <v>16</v>
      </c>
      <c r="J564" t="s">
        <v>853</v>
      </c>
      <c r="K564" t="s">
        <v>17</v>
      </c>
      <c r="L564" s="1">
        <v>43885</v>
      </c>
      <c r="M564" s="1">
        <v>43987</v>
      </c>
      <c r="N564" s="1">
        <v>43959</v>
      </c>
      <c r="P564" t="s">
        <v>18</v>
      </c>
    </row>
    <row r="565" spans="1:16" hidden="1">
      <c r="A565">
        <v>3654</v>
      </c>
      <c r="B565" t="s">
        <v>82</v>
      </c>
      <c r="C565" t="str">
        <f>"3202"</f>
        <v>3202</v>
      </c>
      <c r="D565" t="str">
        <f t="shared" si="29"/>
        <v>1</v>
      </c>
      <c r="E565" t="s">
        <v>854</v>
      </c>
      <c r="F565">
        <v>6</v>
      </c>
      <c r="G565">
        <v>6</v>
      </c>
      <c r="H565" t="s">
        <v>84</v>
      </c>
      <c r="I565" t="s">
        <v>16</v>
      </c>
      <c r="J565" t="s">
        <v>855</v>
      </c>
      <c r="K565" t="s">
        <v>17</v>
      </c>
      <c r="L565" s="1">
        <v>43885</v>
      </c>
      <c r="M565" s="1">
        <v>43987</v>
      </c>
      <c r="N565" s="1">
        <v>43959</v>
      </c>
      <c r="P565" t="s">
        <v>18</v>
      </c>
    </row>
    <row r="566" spans="1:16" hidden="1">
      <c r="A566">
        <v>3655</v>
      </c>
      <c r="B566" t="s">
        <v>82</v>
      </c>
      <c r="C566" t="str">
        <f>"3203"</f>
        <v>3203</v>
      </c>
      <c r="D566" t="str">
        <f t="shared" si="29"/>
        <v>1</v>
      </c>
      <c r="E566" t="s">
        <v>856</v>
      </c>
      <c r="F566">
        <v>6</v>
      </c>
      <c r="G566">
        <v>6</v>
      </c>
      <c r="H566" t="s">
        <v>84</v>
      </c>
      <c r="I566" t="s">
        <v>16</v>
      </c>
      <c r="J566" t="s">
        <v>857</v>
      </c>
      <c r="K566" t="s">
        <v>17</v>
      </c>
      <c r="L566" s="1">
        <v>43885</v>
      </c>
      <c r="M566" s="1">
        <v>43987</v>
      </c>
      <c r="N566" s="1">
        <v>43959</v>
      </c>
      <c r="P566" t="s">
        <v>18</v>
      </c>
    </row>
    <row r="567" spans="1:16" hidden="1">
      <c r="A567">
        <v>3913</v>
      </c>
      <c r="B567" t="s">
        <v>61</v>
      </c>
      <c r="C567" t="str">
        <f>"2021"</f>
        <v>2021</v>
      </c>
      <c r="D567" t="str">
        <f t="shared" si="29"/>
        <v>1</v>
      </c>
      <c r="E567" t="s">
        <v>95</v>
      </c>
      <c r="F567">
        <v>6</v>
      </c>
      <c r="G567">
        <v>6</v>
      </c>
      <c r="H567" t="s">
        <v>63</v>
      </c>
      <c r="I567" t="s">
        <v>16</v>
      </c>
      <c r="K567" t="s">
        <v>17</v>
      </c>
      <c r="L567" s="1">
        <v>43885</v>
      </c>
      <c r="M567" s="1">
        <v>43987</v>
      </c>
      <c r="N567" s="1">
        <v>43959</v>
      </c>
      <c r="P567" t="s">
        <v>18</v>
      </c>
    </row>
    <row r="568" spans="1:16" hidden="1">
      <c r="A568">
        <v>2706</v>
      </c>
      <c r="B568" t="s">
        <v>858</v>
      </c>
      <c r="C568" t="str">
        <f>"1001"</f>
        <v>1001</v>
      </c>
      <c r="D568" t="str">
        <f t="shared" si="29"/>
        <v>1</v>
      </c>
      <c r="E568" t="s">
        <v>859</v>
      </c>
      <c r="F568">
        <v>6</v>
      </c>
      <c r="G568">
        <v>6</v>
      </c>
      <c r="H568" t="s">
        <v>174</v>
      </c>
      <c r="I568" t="s">
        <v>69</v>
      </c>
      <c r="J568" t="s">
        <v>860</v>
      </c>
      <c r="K568" t="s">
        <v>17</v>
      </c>
      <c r="L568" s="1">
        <v>43885</v>
      </c>
      <c r="M568" s="1">
        <v>43987</v>
      </c>
      <c r="N568" s="1">
        <v>43959</v>
      </c>
      <c r="P568" t="s">
        <v>18</v>
      </c>
    </row>
    <row r="569" spans="1:16" hidden="1">
      <c r="A569">
        <v>2746</v>
      </c>
      <c r="B569" t="s">
        <v>532</v>
      </c>
      <c r="C569" t="str">
        <f>"2036"</f>
        <v>2036</v>
      </c>
      <c r="D569" t="str">
        <f t="shared" si="29"/>
        <v>1</v>
      </c>
      <c r="E569" t="s">
        <v>861</v>
      </c>
      <c r="F569">
        <v>6</v>
      </c>
      <c r="G569">
        <v>6</v>
      </c>
      <c r="H569" t="s">
        <v>534</v>
      </c>
      <c r="I569" t="s">
        <v>161</v>
      </c>
      <c r="J569" t="s">
        <v>862</v>
      </c>
      <c r="K569" t="s">
        <v>17</v>
      </c>
      <c r="L569" s="1">
        <v>43885</v>
      </c>
      <c r="M569" s="1">
        <v>43987</v>
      </c>
      <c r="N569" s="1">
        <v>43959</v>
      </c>
      <c r="P569" t="s">
        <v>18</v>
      </c>
    </row>
    <row r="570" spans="1:16" hidden="1">
      <c r="A570">
        <v>2707</v>
      </c>
      <c r="B570" t="s">
        <v>555</v>
      </c>
      <c r="C570" t="str">
        <f>"2005"</f>
        <v>2005</v>
      </c>
      <c r="D570" t="str">
        <f t="shared" si="29"/>
        <v>1</v>
      </c>
      <c r="E570" t="s">
        <v>863</v>
      </c>
      <c r="F570">
        <v>6</v>
      </c>
      <c r="G570">
        <v>6</v>
      </c>
      <c r="H570" t="s">
        <v>256</v>
      </c>
      <c r="I570" t="s">
        <v>161</v>
      </c>
      <c r="K570" t="s">
        <v>17</v>
      </c>
      <c r="L570" s="1">
        <v>43885</v>
      </c>
      <c r="M570" s="1">
        <v>43987</v>
      </c>
      <c r="N570" s="1">
        <v>43959</v>
      </c>
      <c r="P570" t="s">
        <v>18</v>
      </c>
    </row>
    <row r="571" spans="1:16" hidden="1">
      <c r="A571">
        <v>4917</v>
      </c>
      <c r="B571" t="s">
        <v>555</v>
      </c>
      <c r="C571" t="str">
        <f>"2005"</f>
        <v>2005</v>
      </c>
      <c r="D571" t="str">
        <f>"2"</f>
        <v>2</v>
      </c>
      <c r="E571" t="s">
        <v>863</v>
      </c>
      <c r="F571">
        <v>6</v>
      </c>
      <c r="G571">
        <v>6</v>
      </c>
      <c r="H571" t="s">
        <v>256</v>
      </c>
      <c r="I571" t="s">
        <v>161</v>
      </c>
      <c r="K571" t="s">
        <v>17</v>
      </c>
      <c r="L571" s="1">
        <v>43885</v>
      </c>
      <c r="M571" s="1">
        <v>43987</v>
      </c>
      <c r="N571" s="1">
        <v>43959</v>
      </c>
      <c r="P571" t="s">
        <v>38</v>
      </c>
    </row>
    <row r="572" spans="1:16" hidden="1">
      <c r="A572">
        <v>3170</v>
      </c>
      <c r="B572" t="s">
        <v>864</v>
      </c>
      <c r="C572" t="str">
        <f>"1002"</f>
        <v>1002</v>
      </c>
      <c r="D572" t="str">
        <f>"1"</f>
        <v>1</v>
      </c>
      <c r="E572" t="s">
        <v>865</v>
      </c>
      <c r="F572">
        <v>6</v>
      </c>
      <c r="G572">
        <v>6</v>
      </c>
      <c r="H572" t="s">
        <v>98</v>
      </c>
      <c r="I572" t="s">
        <v>99</v>
      </c>
      <c r="J572" t="s">
        <v>866</v>
      </c>
      <c r="K572" t="s">
        <v>17</v>
      </c>
      <c r="L572" s="1">
        <v>43885</v>
      </c>
      <c r="M572" s="1">
        <v>43987</v>
      </c>
      <c r="N572" s="1">
        <v>43959</v>
      </c>
      <c r="P572" t="s">
        <v>38</v>
      </c>
    </row>
    <row r="573" spans="1:16" hidden="1">
      <c r="A573">
        <v>4644</v>
      </c>
      <c r="B573" t="s">
        <v>864</v>
      </c>
      <c r="C573" t="str">
        <f>"1002"</f>
        <v>1002</v>
      </c>
      <c r="D573" t="str">
        <f>"2"</f>
        <v>2</v>
      </c>
      <c r="E573" t="s">
        <v>865</v>
      </c>
      <c r="F573">
        <v>6</v>
      </c>
      <c r="G573">
        <v>6</v>
      </c>
      <c r="H573" t="s">
        <v>98</v>
      </c>
      <c r="I573" t="s">
        <v>99</v>
      </c>
      <c r="J573" t="s">
        <v>866</v>
      </c>
      <c r="K573" t="s">
        <v>17</v>
      </c>
      <c r="L573" s="1">
        <v>43885</v>
      </c>
      <c r="M573" s="1">
        <v>43987</v>
      </c>
      <c r="N573" s="1">
        <v>43959</v>
      </c>
      <c r="P573" t="s">
        <v>38</v>
      </c>
    </row>
    <row r="574" spans="1:16" hidden="1">
      <c r="A574">
        <v>3125</v>
      </c>
      <c r="B574" t="s">
        <v>867</v>
      </c>
      <c r="C574" t="str">
        <f>"1001"</f>
        <v>1001</v>
      </c>
      <c r="D574" t="str">
        <f t="shared" ref="D574:D605" si="30">"1"</f>
        <v>1</v>
      </c>
      <c r="E574" t="s">
        <v>868</v>
      </c>
      <c r="F574">
        <v>6</v>
      </c>
      <c r="G574">
        <v>6</v>
      </c>
      <c r="H574" t="s">
        <v>174</v>
      </c>
      <c r="I574" t="s">
        <v>69</v>
      </c>
      <c r="J574" t="s">
        <v>869</v>
      </c>
      <c r="K574" t="s">
        <v>17</v>
      </c>
      <c r="L574" s="1">
        <v>43885</v>
      </c>
      <c r="M574" s="1">
        <v>43987</v>
      </c>
      <c r="N574" s="1">
        <v>43959</v>
      </c>
      <c r="P574" t="s">
        <v>18</v>
      </c>
    </row>
    <row r="575" spans="1:16" hidden="1">
      <c r="A575">
        <v>2719</v>
      </c>
      <c r="B575" t="s">
        <v>312</v>
      </c>
      <c r="C575" t="str">
        <f>"1103"</f>
        <v>1103</v>
      </c>
      <c r="D575" t="str">
        <f t="shared" si="30"/>
        <v>1</v>
      </c>
      <c r="E575" t="s">
        <v>870</v>
      </c>
      <c r="F575">
        <v>6</v>
      </c>
      <c r="G575">
        <v>6</v>
      </c>
      <c r="H575" t="s">
        <v>224</v>
      </c>
      <c r="I575" t="s">
        <v>69</v>
      </c>
      <c r="J575" t="s">
        <v>871</v>
      </c>
      <c r="K575" t="s">
        <v>17</v>
      </c>
      <c r="L575" s="1">
        <v>43885</v>
      </c>
      <c r="M575" s="1">
        <v>43987</v>
      </c>
      <c r="N575" s="1">
        <v>43959</v>
      </c>
      <c r="P575" t="s">
        <v>18</v>
      </c>
    </row>
    <row r="576" spans="1:16" hidden="1">
      <c r="A576">
        <v>4439</v>
      </c>
      <c r="B576" t="s">
        <v>728</v>
      </c>
      <c r="C576" t="str">
        <f>"1011"</f>
        <v>1011</v>
      </c>
      <c r="D576" t="str">
        <f t="shared" si="30"/>
        <v>1</v>
      </c>
      <c r="E576" t="s">
        <v>872</v>
      </c>
      <c r="F576">
        <v>6</v>
      </c>
      <c r="G576">
        <v>6</v>
      </c>
      <c r="H576" t="s">
        <v>873</v>
      </c>
      <c r="I576" t="s">
        <v>99</v>
      </c>
      <c r="J576" t="s">
        <v>874</v>
      </c>
      <c r="K576" t="s">
        <v>17</v>
      </c>
      <c r="L576" s="1">
        <v>43885</v>
      </c>
      <c r="M576" s="1">
        <v>43987</v>
      </c>
      <c r="N576" s="1">
        <v>43959</v>
      </c>
      <c r="P576" t="s">
        <v>18</v>
      </c>
    </row>
    <row r="577" spans="1:16" hidden="1">
      <c r="A577">
        <v>4399</v>
      </c>
      <c r="B577" t="s">
        <v>106</v>
      </c>
      <c r="C577" t="str">
        <f>"3272"</f>
        <v>3272</v>
      </c>
      <c r="D577" t="str">
        <f t="shared" si="30"/>
        <v>1</v>
      </c>
      <c r="E577" t="s">
        <v>875</v>
      </c>
      <c r="F577">
        <v>6</v>
      </c>
      <c r="G577">
        <v>6</v>
      </c>
      <c r="H577" t="s">
        <v>98</v>
      </c>
      <c r="I577" t="s">
        <v>99</v>
      </c>
      <c r="J577" t="s">
        <v>876</v>
      </c>
      <c r="K577" t="s">
        <v>17</v>
      </c>
      <c r="L577" s="1">
        <v>43885</v>
      </c>
      <c r="M577" s="1">
        <v>43987</v>
      </c>
      <c r="N577" s="1">
        <v>43959</v>
      </c>
      <c r="P577" t="s">
        <v>18</v>
      </c>
    </row>
    <row r="578" spans="1:16" hidden="1">
      <c r="A578">
        <v>3304</v>
      </c>
      <c r="B578" t="s">
        <v>826</v>
      </c>
      <c r="C578" t="str">
        <f>"3317"</f>
        <v>3317</v>
      </c>
      <c r="D578" t="str">
        <f t="shared" si="30"/>
        <v>1</v>
      </c>
      <c r="E578" t="s">
        <v>877</v>
      </c>
      <c r="F578">
        <v>6</v>
      </c>
      <c r="G578">
        <v>6</v>
      </c>
      <c r="H578" t="s">
        <v>828</v>
      </c>
      <c r="I578" t="s">
        <v>69</v>
      </c>
      <c r="J578" t="s">
        <v>878</v>
      </c>
      <c r="K578" t="s">
        <v>17</v>
      </c>
      <c r="L578" s="1">
        <v>43885</v>
      </c>
      <c r="M578" s="1">
        <v>43987</v>
      </c>
      <c r="N578" s="1">
        <v>43959</v>
      </c>
      <c r="P578" t="s">
        <v>18</v>
      </c>
    </row>
    <row r="579" spans="1:16" hidden="1">
      <c r="A579">
        <v>2011</v>
      </c>
      <c r="B579" t="s">
        <v>826</v>
      </c>
      <c r="C579" t="str">
        <f>"4401"</f>
        <v>4401</v>
      </c>
      <c r="D579" t="str">
        <f t="shared" si="30"/>
        <v>1</v>
      </c>
      <c r="E579" t="s">
        <v>879</v>
      </c>
      <c r="F579">
        <v>6</v>
      </c>
      <c r="G579">
        <v>6</v>
      </c>
      <c r="H579" t="s">
        <v>828</v>
      </c>
      <c r="I579" t="s">
        <v>69</v>
      </c>
      <c r="J579" t="s">
        <v>880</v>
      </c>
      <c r="K579" t="s">
        <v>17</v>
      </c>
      <c r="L579" s="1">
        <v>43885</v>
      </c>
      <c r="M579" s="1">
        <v>43987</v>
      </c>
      <c r="N579" s="1">
        <v>43959</v>
      </c>
      <c r="P579" t="s">
        <v>18</v>
      </c>
    </row>
    <row r="580" spans="1:16" hidden="1">
      <c r="A580">
        <v>4389</v>
      </c>
      <c r="B580" t="s">
        <v>106</v>
      </c>
      <c r="C580" t="str">
        <f>"2271"</f>
        <v>2271</v>
      </c>
      <c r="D580" t="str">
        <f t="shared" si="30"/>
        <v>1</v>
      </c>
      <c r="E580" t="s">
        <v>881</v>
      </c>
      <c r="F580">
        <v>6</v>
      </c>
      <c r="G580">
        <v>6</v>
      </c>
      <c r="H580" t="s">
        <v>98</v>
      </c>
      <c r="I580" t="s">
        <v>99</v>
      </c>
      <c r="K580" t="s">
        <v>17</v>
      </c>
      <c r="L580" s="1">
        <v>43885</v>
      </c>
      <c r="M580" s="1">
        <v>43987</v>
      </c>
      <c r="N580" s="1">
        <v>43959</v>
      </c>
      <c r="P580" t="s">
        <v>18</v>
      </c>
    </row>
    <row r="581" spans="1:16" hidden="1">
      <c r="A581">
        <v>3498</v>
      </c>
      <c r="B581" t="s">
        <v>168</v>
      </c>
      <c r="C581" t="str">
        <f>"2232"</f>
        <v>2232</v>
      </c>
      <c r="D581" t="str">
        <f t="shared" si="30"/>
        <v>1</v>
      </c>
      <c r="E581" t="s">
        <v>882</v>
      </c>
      <c r="F581">
        <v>6</v>
      </c>
      <c r="G581">
        <v>6</v>
      </c>
      <c r="H581" t="s">
        <v>170</v>
      </c>
      <c r="I581" t="s">
        <v>69</v>
      </c>
      <c r="J581" t="s">
        <v>883</v>
      </c>
      <c r="K581" t="s">
        <v>17</v>
      </c>
      <c r="L581" s="1">
        <v>43885</v>
      </c>
      <c r="M581" s="1">
        <v>43987</v>
      </c>
      <c r="N581" s="1">
        <v>43959</v>
      </c>
      <c r="P581" t="s">
        <v>18</v>
      </c>
    </row>
    <row r="582" spans="1:16" hidden="1">
      <c r="A582">
        <v>2730</v>
      </c>
      <c r="B582" t="s">
        <v>884</v>
      </c>
      <c r="C582" t="str">
        <f>"3003"</f>
        <v>3003</v>
      </c>
      <c r="D582" t="str">
        <f t="shared" si="30"/>
        <v>1</v>
      </c>
      <c r="E582" t="s">
        <v>885</v>
      </c>
      <c r="F582">
        <v>6</v>
      </c>
      <c r="G582">
        <v>6</v>
      </c>
      <c r="H582" t="s">
        <v>886</v>
      </c>
      <c r="I582" t="s">
        <v>69</v>
      </c>
      <c r="J582" t="s">
        <v>887</v>
      </c>
      <c r="K582" t="s">
        <v>17</v>
      </c>
      <c r="L582" s="1">
        <v>43885</v>
      </c>
      <c r="M582" s="1">
        <v>43987</v>
      </c>
      <c r="N582" s="1">
        <v>43959</v>
      </c>
      <c r="P582" t="s">
        <v>18</v>
      </c>
    </row>
    <row r="583" spans="1:16" hidden="1">
      <c r="A583">
        <v>2731</v>
      </c>
      <c r="B583" t="s">
        <v>106</v>
      </c>
      <c r="C583" t="str">
        <f>"2114"</f>
        <v>2114</v>
      </c>
      <c r="D583" t="str">
        <f t="shared" si="30"/>
        <v>1</v>
      </c>
      <c r="E583" t="s">
        <v>107</v>
      </c>
      <c r="F583">
        <v>6</v>
      </c>
      <c r="G583">
        <v>6</v>
      </c>
      <c r="H583" t="s">
        <v>108</v>
      </c>
      <c r="I583" t="s">
        <v>99</v>
      </c>
      <c r="K583" t="s">
        <v>17</v>
      </c>
      <c r="L583" s="1">
        <v>43885</v>
      </c>
      <c r="M583" s="1">
        <v>43987</v>
      </c>
      <c r="N583" s="1">
        <v>43959</v>
      </c>
      <c r="P583" t="s">
        <v>18</v>
      </c>
    </row>
    <row r="584" spans="1:16" hidden="1">
      <c r="A584">
        <v>2732</v>
      </c>
      <c r="B584" t="s">
        <v>106</v>
      </c>
      <c r="C584" t="str">
        <f>"1114"</f>
        <v>1114</v>
      </c>
      <c r="D584" t="str">
        <f t="shared" si="30"/>
        <v>1</v>
      </c>
      <c r="E584" t="s">
        <v>109</v>
      </c>
      <c r="F584">
        <v>6</v>
      </c>
      <c r="G584">
        <v>6</v>
      </c>
      <c r="H584" t="s">
        <v>108</v>
      </c>
      <c r="I584" t="s">
        <v>99</v>
      </c>
      <c r="K584" t="s">
        <v>17</v>
      </c>
      <c r="L584" s="1">
        <v>43885</v>
      </c>
      <c r="M584" s="1">
        <v>43987</v>
      </c>
      <c r="N584" s="1">
        <v>43959</v>
      </c>
      <c r="P584" t="s">
        <v>18</v>
      </c>
    </row>
    <row r="585" spans="1:16" hidden="1">
      <c r="A585">
        <v>2733</v>
      </c>
      <c r="B585" t="s">
        <v>106</v>
      </c>
      <c r="C585" t="str">
        <f>"3114"</f>
        <v>3114</v>
      </c>
      <c r="D585" t="str">
        <f t="shared" si="30"/>
        <v>1</v>
      </c>
      <c r="E585" t="s">
        <v>110</v>
      </c>
      <c r="F585">
        <v>6</v>
      </c>
      <c r="G585">
        <v>6</v>
      </c>
      <c r="H585" t="s">
        <v>108</v>
      </c>
      <c r="I585" t="s">
        <v>99</v>
      </c>
      <c r="K585" t="s">
        <v>17</v>
      </c>
      <c r="L585" s="1">
        <v>43885</v>
      </c>
      <c r="M585" s="1">
        <v>43987</v>
      </c>
      <c r="N585" s="1">
        <v>43959</v>
      </c>
      <c r="P585" t="s">
        <v>18</v>
      </c>
    </row>
    <row r="586" spans="1:16" hidden="1">
      <c r="A586">
        <v>2756</v>
      </c>
      <c r="B586" t="s">
        <v>268</v>
      </c>
      <c r="C586" t="str">
        <f>"1014"</f>
        <v>1014</v>
      </c>
      <c r="D586" t="str">
        <f t="shared" si="30"/>
        <v>1</v>
      </c>
      <c r="E586" t="s">
        <v>888</v>
      </c>
      <c r="F586">
        <v>6</v>
      </c>
      <c r="G586">
        <v>6</v>
      </c>
      <c r="H586" t="s">
        <v>174</v>
      </c>
      <c r="I586" t="s">
        <v>69</v>
      </c>
      <c r="J586" t="s">
        <v>889</v>
      </c>
      <c r="K586" t="s">
        <v>17</v>
      </c>
      <c r="L586" s="1">
        <v>43885</v>
      </c>
      <c r="M586" s="1">
        <v>43987</v>
      </c>
      <c r="N586" s="1">
        <v>43959</v>
      </c>
      <c r="P586" t="s">
        <v>18</v>
      </c>
    </row>
    <row r="587" spans="1:16" hidden="1">
      <c r="A587">
        <v>2759</v>
      </c>
      <c r="B587" t="s">
        <v>235</v>
      </c>
      <c r="C587" t="str">
        <f>"2130"</f>
        <v>2130</v>
      </c>
      <c r="D587" t="str">
        <f t="shared" si="30"/>
        <v>1</v>
      </c>
      <c r="E587" t="s">
        <v>890</v>
      </c>
      <c r="F587">
        <v>6</v>
      </c>
      <c r="G587">
        <v>6</v>
      </c>
      <c r="H587" t="s">
        <v>237</v>
      </c>
      <c r="I587" t="s">
        <v>69</v>
      </c>
      <c r="J587" t="s">
        <v>891</v>
      </c>
      <c r="K587" t="s">
        <v>17</v>
      </c>
      <c r="L587" s="1">
        <v>43885</v>
      </c>
      <c r="M587" s="1">
        <v>43987</v>
      </c>
      <c r="N587" s="1">
        <v>43959</v>
      </c>
      <c r="P587" t="s">
        <v>18</v>
      </c>
    </row>
    <row r="588" spans="1:16" hidden="1">
      <c r="A588">
        <v>3898</v>
      </c>
      <c r="B588" t="s">
        <v>74</v>
      </c>
      <c r="C588" t="str">
        <f>"3030"</f>
        <v>3030</v>
      </c>
      <c r="D588" t="str">
        <f t="shared" si="30"/>
        <v>1</v>
      </c>
      <c r="E588" t="s">
        <v>111</v>
      </c>
      <c r="F588">
        <v>6</v>
      </c>
      <c r="G588">
        <v>6</v>
      </c>
      <c r="H588" t="s">
        <v>76</v>
      </c>
      <c r="I588" t="s">
        <v>16</v>
      </c>
      <c r="K588" t="s">
        <v>17</v>
      </c>
      <c r="L588" s="1">
        <v>43885</v>
      </c>
      <c r="M588" s="1">
        <v>43987</v>
      </c>
      <c r="N588" s="1">
        <v>43959</v>
      </c>
      <c r="P588" t="s">
        <v>18</v>
      </c>
    </row>
    <row r="589" spans="1:16" hidden="1">
      <c r="A589">
        <v>3149</v>
      </c>
      <c r="B589" t="s">
        <v>826</v>
      </c>
      <c r="C589" t="str">
        <f>"4404"</f>
        <v>4404</v>
      </c>
      <c r="D589" t="str">
        <f t="shared" si="30"/>
        <v>1</v>
      </c>
      <c r="E589" t="s">
        <v>892</v>
      </c>
      <c r="F589">
        <v>6</v>
      </c>
      <c r="G589">
        <v>6</v>
      </c>
      <c r="H589" t="s">
        <v>828</v>
      </c>
      <c r="I589" t="s">
        <v>69</v>
      </c>
      <c r="J589" t="s">
        <v>893</v>
      </c>
      <c r="K589" t="s">
        <v>17</v>
      </c>
      <c r="L589" s="1">
        <v>43885</v>
      </c>
      <c r="M589" s="1">
        <v>43987</v>
      </c>
      <c r="N589" s="1">
        <v>43959</v>
      </c>
      <c r="P589" t="s">
        <v>18</v>
      </c>
    </row>
    <row r="590" spans="1:16" hidden="1">
      <c r="A590">
        <v>2761</v>
      </c>
      <c r="B590" t="s">
        <v>826</v>
      </c>
      <c r="C590" t="str">
        <f>"3314"</f>
        <v>3314</v>
      </c>
      <c r="D590" t="str">
        <f t="shared" si="30"/>
        <v>1</v>
      </c>
      <c r="E590" t="s">
        <v>894</v>
      </c>
      <c r="F590">
        <v>6</v>
      </c>
      <c r="G590">
        <v>6</v>
      </c>
      <c r="H590" t="s">
        <v>828</v>
      </c>
      <c r="I590" t="s">
        <v>69</v>
      </c>
      <c r="J590" t="s">
        <v>895</v>
      </c>
      <c r="K590" t="s">
        <v>17</v>
      </c>
      <c r="L590" s="1">
        <v>43885</v>
      </c>
      <c r="M590" s="1">
        <v>43987</v>
      </c>
      <c r="N590" s="1">
        <v>43959</v>
      </c>
      <c r="P590" t="s">
        <v>18</v>
      </c>
    </row>
    <row r="591" spans="1:16" hidden="1">
      <c r="A591">
        <v>2762</v>
      </c>
      <c r="B591" t="s">
        <v>826</v>
      </c>
      <c r="C591" t="str">
        <f>"2220"</f>
        <v>2220</v>
      </c>
      <c r="D591" t="str">
        <f t="shared" si="30"/>
        <v>1</v>
      </c>
      <c r="E591" t="s">
        <v>896</v>
      </c>
      <c r="F591">
        <v>6</v>
      </c>
      <c r="G591">
        <v>6</v>
      </c>
      <c r="H591" t="s">
        <v>828</v>
      </c>
      <c r="I591" t="s">
        <v>69</v>
      </c>
      <c r="J591" t="s">
        <v>897</v>
      </c>
      <c r="K591" t="s">
        <v>17</v>
      </c>
      <c r="L591" s="1">
        <v>43885</v>
      </c>
      <c r="M591" s="1">
        <v>43987</v>
      </c>
      <c r="N591" s="1">
        <v>43959</v>
      </c>
      <c r="P591" t="s">
        <v>18</v>
      </c>
    </row>
    <row r="592" spans="1:16" hidden="1">
      <c r="A592">
        <v>2778</v>
      </c>
      <c r="B592" t="s">
        <v>143</v>
      </c>
      <c r="C592" t="str">
        <f>"1001"</f>
        <v>1001</v>
      </c>
      <c r="D592" t="str">
        <f t="shared" si="30"/>
        <v>1</v>
      </c>
      <c r="E592" t="s">
        <v>898</v>
      </c>
      <c r="F592">
        <v>6</v>
      </c>
      <c r="G592">
        <v>6</v>
      </c>
      <c r="H592" t="s">
        <v>145</v>
      </c>
      <c r="I592" t="s">
        <v>69</v>
      </c>
      <c r="K592" t="s">
        <v>17</v>
      </c>
      <c r="L592" s="1">
        <v>43885</v>
      </c>
      <c r="M592" s="1">
        <v>43987</v>
      </c>
      <c r="N592" s="1">
        <v>43959</v>
      </c>
      <c r="P592" t="s">
        <v>18</v>
      </c>
    </row>
    <row r="593" spans="1:16" hidden="1">
      <c r="A593">
        <v>2778</v>
      </c>
      <c r="B593" t="s">
        <v>143</v>
      </c>
      <c r="C593" t="str">
        <f>"1001"</f>
        <v>1001</v>
      </c>
      <c r="D593" t="str">
        <f t="shared" si="30"/>
        <v>1</v>
      </c>
      <c r="E593" t="s">
        <v>898</v>
      </c>
      <c r="F593">
        <v>6</v>
      </c>
      <c r="G593">
        <v>6</v>
      </c>
      <c r="H593" t="s">
        <v>145</v>
      </c>
      <c r="I593" t="s">
        <v>69</v>
      </c>
      <c r="K593" t="s">
        <v>17</v>
      </c>
      <c r="L593" s="1">
        <v>43885</v>
      </c>
      <c r="M593" s="1">
        <v>43987</v>
      </c>
      <c r="N593" s="1">
        <v>43959</v>
      </c>
      <c r="P593" t="s">
        <v>18</v>
      </c>
    </row>
    <row r="594" spans="1:16" hidden="1">
      <c r="A594">
        <v>4421</v>
      </c>
      <c r="B594" t="s">
        <v>412</v>
      </c>
      <c r="C594" t="str">
        <f>"1202"</f>
        <v>1202</v>
      </c>
      <c r="D594" t="str">
        <f t="shared" si="30"/>
        <v>1</v>
      </c>
      <c r="E594" t="s">
        <v>899</v>
      </c>
      <c r="F594">
        <v>6</v>
      </c>
      <c r="G594">
        <v>6</v>
      </c>
      <c r="H594" t="s">
        <v>98</v>
      </c>
      <c r="I594" t="s">
        <v>99</v>
      </c>
      <c r="K594" t="s">
        <v>17</v>
      </c>
      <c r="L594" s="1">
        <v>43885</v>
      </c>
      <c r="M594" s="1">
        <v>43987</v>
      </c>
      <c r="N594" s="1">
        <v>43959</v>
      </c>
      <c r="P594" t="s">
        <v>18</v>
      </c>
    </row>
    <row r="595" spans="1:16" hidden="1">
      <c r="A595">
        <v>4446</v>
      </c>
      <c r="B595" t="s">
        <v>122</v>
      </c>
      <c r="C595" t="str">
        <f>"1201"</f>
        <v>1201</v>
      </c>
      <c r="D595" t="str">
        <f t="shared" si="30"/>
        <v>1</v>
      </c>
      <c r="E595" t="s">
        <v>900</v>
      </c>
      <c r="F595">
        <v>6</v>
      </c>
      <c r="G595">
        <v>6</v>
      </c>
      <c r="H595" t="s">
        <v>98</v>
      </c>
      <c r="I595" t="s">
        <v>99</v>
      </c>
      <c r="K595" t="s">
        <v>17</v>
      </c>
      <c r="L595" s="1">
        <v>43885</v>
      </c>
      <c r="M595" s="1">
        <v>43987</v>
      </c>
      <c r="N595" s="1">
        <v>43959</v>
      </c>
      <c r="P595" t="s">
        <v>18</v>
      </c>
    </row>
    <row r="596" spans="1:16" hidden="1">
      <c r="A596">
        <v>4543</v>
      </c>
      <c r="B596" t="s">
        <v>502</v>
      </c>
      <c r="C596" t="str">
        <f>"1201"</f>
        <v>1201</v>
      </c>
      <c r="D596" t="str">
        <f t="shared" si="30"/>
        <v>1</v>
      </c>
      <c r="E596" t="s">
        <v>901</v>
      </c>
      <c r="F596">
        <v>6</v>
      </c>
      <c r="G596">
        <v>6</v>
      </c>
      <c r="H596" t="s">
        <v>98</v>
      </c>
      <c r="I596" t="s">
        <v>99</v>
      </c>
      <c r="K596" t="s">
        <v>17</v>
      </c>
      <c r="L596" s="1">
        <v>43885</v>
      </c>
      <c r="M596" s="1">
        <v>43987</v>
      </c>
      <c r="N596" s="1">
        <v>43959</v>
      </c>
      <c r="P596" t="s">
        <v>18</v>
      </c>
    </row>
    <row r="597" spans="1:16" hidden="1">
      <c r="A597">
        <v>4545</v>
      </c>
      <c r="B597" t="s">
        <v>502</v>
      </c>
      <c r="C597" t="str">
        <f>"1202"</f>
        <v>1202</v>
      </c>
      <c r="D597" t="str">
        <f t="shared" si="30"/>
        <v>1</v>
      </c>
      <c r="E597" t="s">
        <v>902</v>
      </c>
      <c r="F597">
        <v>6</v>
      </c>
      <c r="G597">
        <v>6</v>
      </c>
      <c r="H597" t="s">
        <v>98</v>
      </c>
      <c r="I597" t="s">
        <v>99</v>
      </c>
      <c r="K597" t="s">
        <v>17</v>
      </c>
      <c r="L597" s="1">
        <v>43885</v>
      </c>
      <c r="M597" s="1">
        <v>43987</v>
      </c>
      <c r="N597" s="1">
        <v>43959</v>
      </c>
      <c r="P597" t="s">
        <v>18</v>
      </c>
    </row>
    <row r="598" spans="1:16" hidden="1">
      <c r="A598">
        <v>4458</v>
      </c>
      <c r="B598" t="s">
        <v>96</v>
      </c>
      <c r="C598" t="str">
        <f>"1002"</f>
        <v>1002</v>
      </c>
      <c r="D598" t="str">
        <f t="shared" si="30"/>
        <v>1</v>
      </c>
      <c r="E598" t="s">
        <v>903</v>
      </c>
      <c r="F598">
        <v>6</v>
      </c>
      <c r="G598">
        <v>6</v>
      </c>
      <c r="H598" t="s">
        <v>98</v>
      </c>
      <c r="I598" t="s">
        <v>99</v>
      </c>
      <c r="K598" t="s">
        <v>17</v>
      </c>
      <c r="L598" s="1">
        <v>43885</v>
      </c>
      <c r="M598" s="1">
        <v>43987</v>
      </c>
      <c r="N598" s="1">
        <v>43959</v>
      </c>
      <c r="P598" t="s">
        <v>18</v>
      </c>
    </row>
    <row r="599" spans="1:16" hidden="1">
      <c r="A599">
        <v>4457</v>
      </c>
      <c r="B599" t="s">
        <v>96</v>
      </c>
      <c r="C599" t="str">
        <f>"1001"</f>
        <v>1001</v>
      </c>
      <c r="D599" t="str">
        <f t="shared" si="30"/>
        <v>1</v>
      </c>
      <c r="E599" t="s">
        <v>904</v>
      </c>
      <c r="F599">
        <v>6</v>
      </c>
      <c r="G599">
        <v>6</v>
      </c>
      <c r="H599" t="s">
        <v>98</v>
      </c>
      <c r="I599" t="s">
        <v>99</v>
      </c>
      <c r="K599" t="s">
        <v>17</v>
      </c>
      <c r="L599" s="1">
        <v>43885</v>
      </c>
      <c r="M599" s="1">
        <v>43987</v>
      </c>
      <c r="N599" s="1">
        <v>43959</v>
      </c>
      <c r="P599" t="s">
        <v>18</v>
      </c>
    </row>
    <row r="600" spans="1:16" hidden="1">
      <c r="A600">
        <v>3127</v>
      </c>
      <c r="B600" t="s">
        <v>867</v>
      </c>
      <c r="C600" t="str">
        <f>"2001"</f>
        <v>2001</v>
      </c>
      <c r="D600" t="str">
        <f t="shared" si="30"/>
        <v>1</v>
      </c>
      <c r="E600" t="s">
        <v>905</v>
      </c>
      <c r="F600">
        <v>6</v>
      </c>
      <c r="G600">
        <v>6</v>
      </c>
      <c r="H600" t="s">
        <v>174</v>
      </c>
      <c r="I600" t="s">
        <v>69</v>
      </c>
      <c r="J600" t="s">
        <v>906</v>
      </c>
      <c r="K600" t="s">
        <v>17</v>
      </c>
      <c r="L600" s="1">
        <v>43885</v>
      </c>
      <c r="M600" s="1">
        <v>43987</v>
      </c>
      <c r="N600" s="1">
        <v>43959</v>
      </c>
      <c r="P600" t="s">
        <v>18</v>
      </c>
    </row>
    <row r="601" spans="1:16" hidden="1">
      <c r="A601">
        <v>4027</v>
      </c>
      <c r="B601" t="s">
        <v>572</v>
      </c>
      <c r="C601" t="str">
        <f>"3021"</f>
        <v>3021</v>
      </c>
      <c r="D601" t="str">
        <f t="shared" si="30"/>
        <v>1</v>
      </c>
      <c r="E601" t="s">
        <v>907</v>
      </c>
      <c r="F601">
        <v>6</v>
      </c>
      <c r="G601">
        <v>6</v>
      </c>
      <c r="H601" t="s">
        <v>114</v>
      </c>
      <c r="I601" t="s">
        <v>69</v>
      </c>
      <c r="J601" t="s">
        <v>908</v>
      </c>
      <c r="K601" t="s">
        <v>17</v>
      </c>
      <c r="L601" s="1">
        <v>43885</v>
      </c>
      <c r="M601" s="1">
        <v>43987</v>
      </c>
      <c r="N601" s="1">
        <v>43959</v>
      </c>
      <c r="P601" t="s">
        <v>18</v>
      </c>
    </row>
    <row r="602" spans="1:16" hidden="1">
      <c r="A602">
        <v>2780</v>
      </c>
      <c r="B602" t="s">
        <v>112</v>
      </c>
      <c r="C602" t="str">
        <f>"2060"</f>
        <v>2060</v>
      </c>
      <c r="D602" t="str">
        <f t="shared" si="30"/>
        <v>1</v>
      </c>
      <c r="E602" t="s">
        <v>909</v>
      </c>
      <c r="F602">
        <v>6</v>
      </c>
      <c r="G602">
        <v>6</v>
      </c>
      <c r="H602" t="s">
        <v>114</v>
      </c>
      <c r="I602" t="s">
        <v>69</v>
      </c>
      <c r="J602" t="s">
        <v>910</v>
      </c>
      <c r="K602" t="s">
        <v>17</v>
      </c>
      <c r="L602" s="1">
        <v>43885</v>
      </c>
      <c r="M602" s="1">
        <v>43987</v>
      </c>
      <c r="N602" s="1">
        <v>43959</v>
      </c>
      <c r="P602" t="s">
        <v>18</v>
      </c>
    </row>
    <row r="603" spans="1:16" hidden="1">
      <c r="A603">
        <v>4535</v>
      </c>
      <c r="B603" t="s">
        <v>24</v>
      </c>
      <c r="C603" t="str">
        <f>"2707"</f>
        <v>2707</v>
      </c>
      <c r="D603" t="str">
        <f t="shared" si="30"/>
        <v>1</v>
      </c>
      <c r="E603" t="s">
        <v>739</v>
      </c>
      <c r="F603">
        <v>6</v>
      </c>
      <c r="G603">
        <v>6</v>
      </c>
      <c r="H603" t="s">
        <v>26</v>
      </c>
      <c r="I603" t="s">
        <v>27</v>
      </c>
      <c r="K603" t="s">
        <v>17</v>
      </c>
      <c r="L603" s="1">
        <v>43885</v>
      </c>
      <c r="M603" s="1">
        <v>43987</v>
      </c>
      <c r="N603" s="1">
        <v>43959</v>
      </c>
      <c r="P603" t="s">
        <v>18</v>
      </c>
    </row>
    <row r="604" spans="1:16" hidden="1">
      <c r="A604">
        <v>4506</v>
      </c>
      <c r="B604" t="s">
        <v>312</v>
      </c>
      <c r="C604" t="str">
        <f>"2119"</f>
        <v>2119</v>
      </c>
      <c r="D604" t="str">
        <f t="shared" si="30"/>
        <v>1</v>
      </c>
      <c r="E604" t="s">
        <v>911</v>
      </c>
      <c r="F604">
        <v>6</v>
      </c>
      <c r="G604">
        <v>6</v>
      </c>
      <c r="H604" t="s">
        <v>224</v>
      </c>
      <c r="I604" t="s">
        <v>69</v>
      </c>
      <c r="J604" t="s">
        <v>912</v>
      </c>
      <c r="K604" t="s">
        <v>17</v>
      </c>
      <c r="L604" s="1">
        <v>43885</v>
      </c>
      <c r="M604" s="1">
        <v>43987</v>
      </c>
      <c r="N604" s="1">
        <v>43959</v>
      </c>
      <c r="P604" t="s">
        <v>18</v>
      </c>
    </row>
    <row r="605" spans="1:16" hidden="1">
      <c r="A605">
        <v>2790</v>
      </c>
      <c r="B605" t="s">
        <v>312</v>
      </c>
      <c r="C605" t="str">
        <f>"2509"</f>
        <v>2509</v>
      </c>
      <c r="D605" t="str">
        <f t="shared" si="30"/>
        <v>1</v>
      </c>
      <c r="E605" t="s">
        <v>913</v>
      </c>
      <c r="F605">
        <v>6</v>
      </c>
      <c r="G605">
        <v>6</v>
      </c>
      <c r="H605" t="s">
        <v>224</v>
      </c>
      <c r="I605" t="s">
        <v>69</v>
      </c>
      <c r="J605" t="s">
        <v>914</v>
      </c>
      <c r="K605" t="s">
        <v>17</v>
      </c>
      <c r="L605" s="1">
        <v>43885</v>
      </c>
      <c r="M605" s="1">
        <v>43987</v>
      </c>
      <c r="N605" s="1">
        <v>43959</v>
      </c>
      <c r="P605" t="s">
        <v>18</v>
      </c>
    </row>
    <row r="606" spans="1:16" hidden="1">
      <c r="A606">
        <v>2792</v>
      </c>
      <c r="B606" t="s">
        <v>312</v>
      </c>
      <c r="C606" t="str">
        <f>"2506"</f>
        <v>2506</v>
      </c>
      <c r="D606" t="str">
        <f t="shared" ref="D606:D625" si="31">"1"</f>
        <v>1</v>
      </c>
      <c r="E606" t="s">
        <v>915</v>
      </c>
      <c r="F606">
        <v>6</v>
      </c>
      <c r="G606">
        <v>6</v>
      </c>
      <c r="H606" t="s">
        <v>224</v>
      </c>
      <c r="I606" t="s">
        <v>69</v>
      </c>
      <c r="J606" t="s">
        <v>916</v>
      </c>
      <c r="K606" t="s">
        <v>17</v>
      </c>
      <c r="L606" s="1">
        <v>43885</v>
      </c>
      <c r="M606" s="1">
        <v>43987</v>
      </c>
      <c r="N606" s="1">
        <v>43959</v>
      </c>
      <c r="P606" t="s">
        <v>18</v>
      </c>
    </row>
    <row r="607" spans="1:16" hidden="1">
      <c r="A607">
        <v>4510</v>
      </c>
      <c r="B607" t="s">
        <v>312</v>
      </c>
      <c r="C607" t="str">
        <f>"2608"</f>
        <v>2608</v>
      </c>
      <c r="D607" t="str">
        <f t="shared" si="31"/>
        <v>1</v>
      </c>
      <c r="E607" t="s">
        <v>917</v>
      </c>
      <c r="F607">
        <v>6</v>
      </c>
      <c r="G607">
        <v>6</v>
      </c>
      <c r="H607" t="s">
        <v>224</v>
      </c>
      <c r="I607" t="s">
        <v>69</v>
      </c>
      <c r="J607" t="s">
        <v>918</v>
      </c>
      <c r="K607" t="s">
        <v>17</v>
      </c>
      <c r="L607" s="1">
        <v>43885</v>
      </c>
      <c r="M607" s="1">
        <v>43987</v>
      </c>
      <c r="N607" s="1">
        <v>43959</v>
      </c>
      <c r="P607" t="s">
        <v>18</v>
      </c>
    </row>
    <row r="608" spans="1:16" hidden="1">
      <c r="A608">
        <v>4511</v>
      </c>
      <c r="B608" t="s">
        <v>312</v>
      </c>
      <c r="C608" t="str">
        <f>"2613"</f>
        <v>2613</v>
      </c>
      <c r="D608" t="str">
        <f t="shared" si="31"/>
        <v>1</v>
      </c>
      <c r="E608" t="s">
        <v>919</v>
      </c>
      <c r="F608">
        <v>6</v>
      </c>
      <c r="G608">
        <v>6</v>
      </c>
      <c r="H608" t="s">
        <v>224</v>
      </c>
      <c r="I608" t="s">
        <v>69</v>
      </c>
      <c r="J608" t="s">
        <v>920</v>
      </c>
      <c r="K608" t="s">
        <v>17</v>
      </c>
      <c r="L608" s="1">
        <v>43885</v>
      </c>
      <c r="M608" s="1">
        <v>43987</v>
      </c>
      <c r="N608" s="1">
        <v>43959</v>
      </c>
      <c r="P608" t="s">
        <v>18</v>
      </c>
    </row>
    <row r="609" spans="1:16" hidden="1">
      <c r="A609">
        <v>2804</v>
      </c>
      <c r="B609" t="s">
        <v>312</v>
      </c>
      <c r="C609" t="str">
        <f>"2615"</f>
        <v>2615</v>
      </c>
      <c r="D609" t="str">
        <f t="shared" si="31"/>
        <v>1</v>
      </c>
      <c r="E609" t="s">
        <v>921</v>
      </c>
      <c r="F609">
        <v>6</v>
      </c>
      <c r="G609">
        <v>6</v>
      </c>
      <c r="H609" t="s">
        <v>224</v>
      </c>
      <c r="I609" t="s">
        <v>69</v>
      </c>
      <c r="J609" t="s">
        <v>922</v>
      </c>
      <c r="K609" t="s">
        <v>17</v>
      </c>
      <c r="L609" s="1">
        <v>43885</v>
      </c>
      <c r="M609" s="1">
        <v>43987</v>
      </c>
      <c r="N609" s="1">
        <v>43959</v>
      </c>
      <c r="P609" t="s">
        <v>18</v>
      </c>
    </row>
    <row r="610" spans="1:16" hidden="1">
      <c r="A610">
        <v>2807</v>
      </c>
      <c r="B610" t="s">
        <v>312</v>
      </c>
      <c r="C610" t="str">
        <f>"2706"</f>
        <v>2706</v>
      </c>
      <c r="D610" t="str">
        <f t="shared" si="31"/>
        <v>1</v>
      </c>
      <c r="E610" t="s">
        <v>923</v>
      </c>
      <c r="F610">
        <v>6</v>
      </c>
      <c r="G610">
        <v>6</v>
      </c>
      <c r="H610" t="s">
        <v>224</v>
      </c>
      <c r="I610" t="s">
        <v>69</v>
      </c>
      <c r="J610" t="s">
        <v>924</v>
      </c>
      <c r="K610" t="s">
        <v>17</v>
      </c>
      <c r="L610" s="1">
        <v>43885</v>
      </c>
      <c r="M610" s="1">
        <v>43987</v>
      </c>
      <c r="N610" s="1">
        <v>43959</v>
      </c>
      <c r="P610" t="s">
        <v>18</v>
      </c>
    </row>
    <row r="611" spans="1:16" hidden="1">
      <c r="A611">
        <v>4517</v>
      </c>
      <c r="B611" t="s">
        <v>312</v>
      </c>
      <c r="C611" t="str">
        <f>"3510"</f>
        <v>3510</v>
      </c>
      <c r="D611" t="str">
        <f t="shared" si="31"/>
        <v>1</v>
      </c>
      <c r="E611" t="s">
        <v>925</v>
      </c>
      <c r="F611">
        <v>6</v>
      </c>
      <c r="G611">
        <v>6</v>
      </c>
      <c r="H611" t="s">
        <v>224</v>
      </c>
      <c r="I611" t="s">
        <v>69</v>
      </c>
      <c r="J611" t="s">
        <v>926</v>
      </c>
      <c r="K611" t="s">
        <v>17</v>
      </c>
      <c r="L611" s="1">
        <v>43885</v>
      </c>
      <c r="M611" s="1">
        <v>43987</v>
      </c>
      <c r="N611" s="1">
        <v>43959</v>
      </c>
      <c r="P611" t="s">
        <v>18</v>
      </c>
    </row>
    <row r="612" spans="1:16" hidden="1">
      <c r="A612">
        <v>2822</v>
      </c>
      <c r="B612" t="s">
        <v>312</v>
      </c>
      <c r="C612" t="str">
        <f>"2921"</f>
        <v>2921</v>
      </c>
      <c r="D612" t="str">
        <f t="shared" si="31"/>
        <v>1</v>
      </c>
      <c r="E612" t="s">
        <v>927</v>
      </c>
      <c r="F612">
        <v>6</v>
      </c>
      <c r="G612">
        <v>6</v>
      </c>
      <c r="H612" t="s">
        <v>224</v>
      </c>
      <c r="I612" t="s">
        <v>69</v>
      </c>
      <c r="J612" t="s">
        <v>928</v>
      </c>
      <c r="K612" t="s">
        <v>17</v>
      </c>
      <c r="L612" s="1">
        <v>43885</v>
      </c>
      <c r="M612" s="1">
        <v>43987</v>
      </c>
      <c r="N612" s="1">
        <v>43959</v>
      </c>
      <c r="P612" t="s">
        <v>18</v>
      </c>
    </row>
    <row r="613" spans="1:16" hidden="1">
      <c r="A613">
        <v>2824</v>
      </c>
      <c r="B613" t="s">
        <v>106</v>
      </c>
      <c r="C613" t="str">
        <f>"3023"</f>
        <v>3023</v>
      </c>
      <c r="D613" t="str">
        <f t="shared" si="31"/>
        <v>1</v>
      </c>
      <c r="E613" t="s">
        <v>929</v>
      </c>
      <c r="F613">
        <v>6</v>
      </c>
      <c r="G613">
        <v>6</v>
      </c>
      <c r="H613" t="s">
        <v>108</v>
      </c>
      <c r="I613" t="s">
        <v>99</v>
      </c>
      <c r="K613" t="s">
        <v>17</v>
      </c>
      <c r="L613" s="1">
        <v>43885</v>
      </c>
      <c r="M613" s="1">
        <v>43987</v>
      </c>
      <c r="N613" s="1">
        <v>43959</v>
      </c>
      <c r="P613" t="s">
        <v>18</v>
      </c>
    </row>
    <row r="614" spans="1:16" hidden="1">
      <c r="A614">
        <v>3957</v>
      </c>
      <c r="B614" t="s">
        <v>39</v>
      </c>
      <c r="C614" t="str">
        <f>"3032"</f>
        <v>3032</v>
      </c>
      <c r="D614" t="str">
        <f t="shared" si="31"/>
        <v>1</v>
      </c>
      <c r="E614" t="s">
        <v>930</v>
      </c>
      <c r="F614">
        <v>6</v>
      </c>
      <c r="G614">
        <v>6</v>
      </c>
      <c r="H614" t="s">
        <v>41</v>
      </c>
      <c r="I614" t="s">
        <v>16</v>
      </c>
      <c r="J614" t="s">
        <v>931</v>
      </c>
      <c r="K614" t="s">
        <v>17</v>
      </c>
      <c r="L614" s="1">
        <v>43885</v>
      </c>
      <c r="M614" s="1">
        <v>43987</v>
      </c>
      <c r="N614" s="1">
        <v>43959</v>
      </c>
      <c r="P614" t="s">
        <v>18</v>
      </c>
    </row>
    <row r="615" spans="1:16" hidden="1">
      <c r="A615">
        <v>4391</v>
      </c>
      <c r="B615" t="s">
        <v>106</v>
      </c>
      <c r="C615" t="str">
        <f>"2307"</f>
        <v>2307</v>
      </c>
      <c r="D615" t="str">
        <f t="shared" si="31"/>
        <v>1</v>
      </c>
      <c r="E615" t="s">
        <v>932</v>
      </c>
      <c r="F615">
        <v>6</v>
      </c>
      <c r="G615">
        <v>6</v>
      </c>
      <c r="H615" t="s">
        <v>98</v>
      </c>
      <c r="I615" t="s">
        <v>99</v>
      </c>
      <c r="J615" t="s">
        <v>933</v>
      </c>
      <c r="K615" t="s">
        <v>17</v>
      </c>
      <c r="L615" s="1">
        <v>43885</v>
      </c>
      <c r="M615" s="1">
        <v>43987</v>
      </c>
      <c r="N615" s="1">
        <v>43959</v>
      </c>
      <c r="P615" t="s">
        <v>18</v>
      </c>
    </row>
    <row r="616" spans="1:16" hidden="1">
      <c r="A616">
        <v>4392</v>
      </c>
      <c r="B616" t="s">
        <v>106</v>
      </c>
      <c r="C616" t="str">
        <f>"2308"</f>
        <v>2308</v>
      </c>
      <c r="D616" t="str">
        <f t="shared" si="31"/>
        <v>1</v>
      </c>
      <c r="E616" t="s">
        <v>934</v>
      </c>
      <c r="F616">
        <v>6</v>
      </c>
      <c r="G616">
        <v>6</v>
      </c>
      <c r="H616" t="s">
        <v>98</v>
      </c>
      <c r="I616" t="s">
        <v>99</v>
      </c>
      <c r="J616" t="s">
        <v>935</v>
      </c>
      <c r="K616" t="s">
        <v>17</v>
      </c>
      <c r="L616" s="1">
        <v>43885</v>
      </c>
      <c r="M616" s="1">
        <v>43987</v>
      </c>
      <c r="N616" s="1">
        <v>43959</v>
      </c>
      <c r="P616" t="s">
        <v>18</v>
      </c>
    </row>
    <row r="617" spans="1:16" hidden="1">
      <c r="A617">
        <v>4390</v>
      </c>
      <c r="B617" t="s">
        <v>106</v>
      </c>
      <c r="C617" t="str">
        <f>"2301"</f>
        <v>2301</v>
      </c>
      <c r="D617" t="str">
        <f t="shared" si="31"/>
        <v>1</v>
      </c>
      <c r="E617" t="s">
        <v>936</v>
      </c>
      <c r="F617">
        <v>6</v>
      </c>
      <c r="G617">
        <v>6</v>
      </c>
      <c r="H617" t="s">
        <v>98</v>
      </c>
      <c r="I617" t="s">
        <v>99</v>
      </c>
      <c r="J617" t="s">
        <v>713</v>
      </c>
      <c r="K617" t="s">
        <v>17</v>
      </c>
      <c r="L617" s="1">
        <v>43885</v>
      </c>
      <c r="M617" s="1">
        <v>43987</v>
      </c>
      <c r="N617" s="1">
        <v>43959</v>
      </c>
      <c r="P617" t="s">
        <v>18</v>
      </c>
    </row>
    <row r="618" spans="1:16" hidden="1">
      <c r="A618">
        <v>2920</v>
      </c>
      <c r="B618" t="s">
        <v>24</v>
      </c>
      <c r="C618" t="str">
        <f>"3820"</f>
        <v>3820</v>
      </c>
      <c r="D618" t="str">
        <f t="shared" si="31"/>
        <v>1</v>
      </c>
      <c r="E618" t="s">
        <v>937</v>
      </c>
      <c r="F618">
        <v>6</v>
      </c>
      <c r="G618">
        <v>6</v>
      </c>
      <c r="H618" t="s">
        <v>26</v>
      </c>
      <c r="I618" t="s">
        <v>27</v>
      </c>
      <c r="J618" t="s">
        <v>938</v>
      </c>
      <c r="K618" t="s">
        <v>17</v>
      </c>
      <c r="L618" s="1">
        <v>43885</v>
      </c>
      <c r="M618" s="1">
        <v>43987</v>
      </c>
      <c r="N618" s="1">
        <v>43959</v>
      </c>
      <c r="P618" t="s">
        <v>18</v>
      </c>
    </row>
    <row r="619" spans="1:16" hidden="1">
      <c r="A619">
        <v>4029</v>
      </c>
      <c r="B619" t="s">
        <v>235</v>
      </c>
      <c r="C619" t="str">
        <f>"3029"</f>
        <v>3029</v>
      </c>
      <c r="D619" t="str">
        <f t="shared" si="31"/>
        <v>1</v>
      </c>
      <c r="E619" t="s">
        <v>939</v>
      </c>
      <c r="F619">
        <v>6</v>
      </c>
      <c r="G619">
        <v>6</v>
      </c>
      <c r="H619" t="s">
        <v>237</v>
      </c>
      <c r="I619" t="s">
        <v>69</v>
      </c>
      <c r="J619" t="s">
        <v>940</v>
      </c>
      <c r="K619" t="s">
        <v>17</v>
      </c>
      <c r="L619" s="1">
        <v>43885</v>
      </c>
      <c r="M619" s="1">
        <v>43987</v>
      </c>
      <c r="N619" s="1">
        <v>43959</v>
      </c>
      <c r="P619" t="s">
        <v>18</v>
      </c>
    </row>
    <row r="620" spans="1:16" hidden="1">
      <c r="A620">
        <v>2835</v>
      </c>
      <c r="B620" t="s">
        <v>168</v>
      </c>
      <c r="C620" t="str">
        <f>"1214"</f>
        <v>1214</v>
      </c>
      <c r="D620" t="str">
        <f t="shared" si="31"/>
        <v>1</v>
      </c>
      <c r="E620" t="s">
        <v>941</v>
      </c>
      <c r="F620">
        <v>6</v>
      </c>
      <c r="G620">
        <v>6</v>
      </c>
      <c r="H620" t="s">
        <v>170</v>
      </c>
      <c r="I620" t="s">
        <v>69</v>
      </c>
      <c r="K620" t="s">
        <v>17</v>
      </c>
      <c r="L620" s="1">
        <v>43885</v>
      </c>
      <c r="M620" s="1">
        <v>43987</v>
      </c>
      <c r="N620" s="1">
        <v>43959</v>
      </c>
      <c r="P620" t="s">
        <v>18</v>
      </c>
    </row>
    <row r="621" spans="1:16" hidden="1">
      <c r="A621">
        <v>2836</v>
      </c>
      <c r="B621" t="s">
        <v>168</v>
      </c>
      <c r="C621" t="str">
        <f>"2238"</f>
        <v>2238</v>
      </c>
      <c r="D621" t="str">
        <f t="shared" si="31"/>
        <v>1</v>
      </c>
      <c r="E621" t="s">
        <v>942</v>
      </c>
      <c r="F621">
        <v>6</v>
      </c>
      <c r="G621">
        <v>6</v>
      </c>
      <c r="H621" t="s">
        <v>170</v>
      </c>
      <c r="I621" t="s">
        <v>69</v>
      </c>
      <c r="J621" t="s">
        <v>943</v>
      </c>
      <c r="K621" t="s">
        <v>17</v>
      </c>
      <c r="L621" s="1">
        <v>43885</v>
      </c>
      <c r="M621" s="1">
        <v>43987</v>
      </c>
      <c r="N621" s="1">
        <v>43959</v>
      </c>
      <c r="P621" t="s">
        <v>18</v>
      </c>
    </row>
    <row r="622" spans="1:16" hidden="1">
      <c r="A622">
        <v>2929</v>
      </c>
      <c r="B622" t="s">
        <v>268</v>
      </c>
      <c r="C622" t="str">
        <f>"4020"</f>
        <v>4020</v>
      </c>
      <c r="D622" t="str">
        <f t="shared" si="31"/>
        <v>1</v>
      </c>
      <c r="E622" t="s">
        <v>944</v>
      </c>
      <c r="F622">
        <v>6</v>
      </c>
      <c r="G622">
        <v>6</v>
      </c>
      <c r="H622" t="s">
        <v>174</v>
      </c>
      <c r="I622" t="s">
        <v>69</v>
      </c>
      <c r="J622" t="s">
        <v>945</v>
      </c>
      <c r="K622" t="s">
        <v>17</v>
      </c>
      <c r="L622" s="1">
        <v>43885</v>
      </c>
      <c r="M622" s="1">
        <v>43987</v>
      </c>
      <c r="N622" s="1">
        <v>43959</v>
      </c>
      <c r="P622" t="s">
        <v>18</v>
      </c>
    </row>
    <row r="623" spans="1:16" hidden="1">
      <c r="A623">
        <v>3650</v>
      </c>
      <c r="B623" t="s">
        <v>82</v>
      </c>
      <c r="C623" t="str">
        <f>"2212"</f>
        <v>2212</v>
      </c>
      <c r="D623" t="str">
        <f t="shared" si="31"/>
        <v>1</v>
      </c>
      <c r="E623" t="s">
        <v>946</v>
      </c>
      <c r="F623">
        <v>6</v>
      </c>
      <c r="G623">
        <v>6</v>
      </c>
      <c r="H623" t="s">
        <v>84</v>
      </c>
      <c r="I623" t="s">
        <v>16</v>
      </c>
      <c r="J623" t="s">
        <v>947</v>
      </c>
      <c r="K623" t="s">
        <v>17</v>
      </c>
      <c r="L623" s="1">
        <v>43885</v>
      </c>
      <c r="M623" s="1">
        <v>43987</v>
      </c>
      <c r="N623" s="1">
        <v>43959</v>
      </c>
      <c r="P623" t="s">
        <v>18</v>
      </c>
    </row>
    <row r="624" spans="1:16" hidden="1">
      <c r="A624">
        <v>3649</v>
      </c>
      <c r="B624" t="s">
        <v>82</v>
      </c>
      <c r="C624" t="str">
        <f>"2211"</f>
        <v>2211</v>
      </c>
      <c r="D624" t="str">
        <f t="shared" si="31"/>
        <v>1</v>
      </c>
      <c r="E624" t="s">
        <v>948</v>
      </c>
      <c r="F624">
        <v>6</v>
      </c>
      <c r="G624">
        <v>6</v>
      </c>
      <c r="H624" t="s">
        <v>84</v>
      </c>
      <c r="I624" t="s">
        <v>16</v>
      </c>
      <c r="J624" t="s">
        <v>949</v>
      </c>
      <c r="K624" t="s">
        <v>17</v>
      </c>
      <c r="L624" s="1">
        <v>43885</v>
      </c>
      <c r="M624" s="1">
        <v>43987</v>
      </c>
      <c r="N624" s="1">
        <v>43959</v>
      </c>
      <c r="P624" t="s">
        <v>18</v>
      </c>
    </row>
    <row r="625" spans="1:16" hidden="1">
      <c r="A625">
        <v>3212</v>
      </c>
      <c r="B625" t="s">
        <v>186</v>
      </c>
      <c r="C625" t="str">
        <f>"3040"</f>
        <v>3040</v>
      </c>
      <c r="D625" t="str">
        <f t="shared" si="31"/>
        <v>1</v>
      </c>
      <c r="E625" t="s">
        <v>950</v>
      </c>
      <c r="F625">
        <v>6</v>
      </c>
      <c r="G625">
        <v>6</v>
      </c>
      <c r="H625" t="s">
        <v>188</v>
      </c>
      <c r="I625" t="s">
        <v>161</v>
      </c>
      <c r="J625" t="s">
        <v>951</v>
      </c>
      <c r="K625" t="s">
        <v>17</v>
      </c>
      <c r="L625" s="1">
        <v>43885</v>
      </c>
      <c r="M625" s="1">
        <v>43987</v>
      </c>
      <c r="N625" s="1">
        <v>43959</v>
      </c>
      <c r="P625" t="s">
        <v>18</v>
      </c>
    </row>
    <row r="626" spans="1:16" hidden="1">
      <c r="A626">
        <v>4865</v>
      </c>
      <c r="B626" t="s">
        <v>186</v>
      </c>
      <c r="C626" t="str">
        <f>"3040"</f>
        <v>3040</v>
      </c>
      <c r="D626" t="str">
        <f>"2"</f>
        <v>2</v>
      </c>
      <c r="E626" t="s">
        <v>950</v>
      </c>
      <c r="F626">
        <v>6</v>
      </c>
      <c r="G626">
        <v>6</v>
      </c>
      <c r="H626" t="s">
        <v>188</v>
      </c>
      <c r="I626" t="s">
        <v>161</v>
      </c>
      <c r="J626" t="s">
        <v>951</v>
      </c>
      <c r="K626" t="s">
        <v>17</v>
      </c>
      <c r="L626" s="1">
        <v>43885</v>
      </c>
      <c r="M626" s="1">
        <v>43987</v>
      </c>
      <c r="N626" s="1">
        <v>43959</v>
      </c>
      <c r="P626" t="s">
        <v>38</v>
      </c>
    </row>
    <row r="627" spans="1:16" hidden="1">
      <c r="A627">
        <v>2844</v>
      </c>
      <c r="B627" t="s">
        <v>478</v>
      </c>
      <c r="C627" t="str">
        <f>"3045"</f>
        <v>3045</v>
      </c>
      <c r="D627" t="str">
        <f>"1"</f>
        <v>1</v>
      </c>
      <c r="E627" t="s">
        <v>952</v>
      </c>
      <c r="F627">
        <v>6</v>
      </c>
      <c r="G627">
        <v>6</v>
      </c>
      <c r="H627" t="s">
        <v>188</v>
      </c>
      <c r="I627" t="s">
        <v>161</v>
      </c>
      <c r="J627" t="s">
        <v>953</v>
      </c>
      <c r="K627" t="s">
        <v>17</v>
      </c>
      <c r="L627" s="1">
        <v>43885</v>
      </c>
      <c r="M627" s="1">
        <v>43987</v>
      </c>
      <c r="N627" s="1">
        <v>43959</v>
      </c>
      <c r="P627" t="s">
        <v>18</v>
      </c>
    </row>
    <row r="628" spans="1:16" hidden="1">
      <c r="A628">
        <v>4438</v>
      </c>
      <c r="B628" t="s">
        <v>954</v>
      </c>
      <c r="C628" t="str">
        <f>"1002"</f>
        <v>1002</v>
      </c>
      <c r="D628" t="str">
        <f>"1"</f>
        <v>1</v>
      </c>
      <c r="E628" t="s">
        <v>955</v>
      </c>
      <c r="F628">
        <v>6</v>
      </c>
      <c r="G628">
        <v>6</v>
      </c>
      <c r="H628" t="s">
        <v>98</v>
      </c>
      <c r="I628" t="s">
        <v>99</v>
      </c>
      <c r="J628" t="s">
        <v>956</v>
      </c>
      <c r="K628" t="s">
        <v>17</v>
      </c>
      <c r="L628" s="1">
        <v>43885</v>
      </c>
      <c r="M628" s="1">
        <v>43987</v>
      </c>
      <c r="N628" s="1">
        <v>43959</v>
      </c>
      <c r="P628" t="s">
        <v>38</v>
      </c>
    </row>
    <row r="629" spans="1:16" hidden="1">
      <c r="A629">
        <v>4654</v>
      </c>
      <c r="B629" t="s">
        <v>954</v>
      </c>
      <c r="C629" t="str">
        <f>"1002"</f>
        <v>1002</v>
      </c>
      <c r="D629" t="str">
        <f>"2"</f>
        <v>2</v>
      </c>
      <c r="E629" t="s">
        <v>955</v>
      </c>
      <c r="F629">
        <v>6</v>
      </c>
      <c r="G629">
        <v>6</v>
      </c>
      <c r="H629" t="s">
        <v>98</v>
      </c>
      <c r="I629" t="s">
        <v>99</v>
      </c>
      <c r="J629" t="s">
        <v>956</v>
      </c>
      <c r="K629" t="s">
        <v>17</v>
      </c>
      <c r="L629" s="1">
        <v>43885</v>
      </c>
      <c r="M629" s="1">
        <v>43987</v>
      </c>
      <c r="N629" s="1">
        <v>43959</v>
      </c>
      <c r="P629" t="s">
        <v>38</v>
      </c>
    </row>
    <row r="630" spans="1:16" hidden="1">
      <c r="A630">
        <v>2873</v>
      </c>
      <c r="B630" t="s">
        <v>222</v>
      </c>
      <c r="C630" t="str">
        <f>"4015"</f>
        <v>4015</v>
      </c>
      <c r="D630" t="str">
        <f t="shared" ref="D630:D638" si="32">"1"</f>
        <v>1</v>
      </c>
      <c r="E630" t="s">
        <v>957</v>
      </c>
      <c r="F630">
        <v>6</v>
      </c>
      <c r="G630">
        <v>6</v>
      </c>
      <c r="H630" t="s">
        <v>224</v>
      </c>
      <c r="I630" t="s">
        <v>69</v>
      </c>
      <c r="J630" t="s">
        <v>958</v>
      </c>
      <c r="K630" t="s">
        <v>17</v>
      </c>
      <c r="L630" s="1">
        <v>43885</v>
      </c>
      <c r="M630" s="1">
        <v>43987</v>
      </c>
      <c r="N630" s="1">
        <v>43959</v>
      </c>
      <c r="P630" t="s">
        <v>18</v>
      </c>
    </row>
    <row r="631" spans="1:16" hidden="1">
      <c r="A631">
        <v>2874</v>
      </c>
      <c r="B631" t="s">
        <v>112</v>
      </c>
      <c r="C631" t="str">
        <f>"4001"</f>
        <v>4001</v>
      </c>
      <c r="D631" t="str">
        <f t="shared" si="32"/>
        <v>1</v>
      </c>
      <c r="E631" t="s">
        <v>959</v>
      </c>
      <c r="F631">
        <v>6</v>
      </c>
      <c r="G631">
        <v>6</v>
      </c>
      <c r="H631" t="s">
        <v>114</v>
      </c>
      <c r="I631" t="s">
        <v>69</v>
      </c>
      <c r="J631" t="s">
        <v>960</v>
      </c>
      <c r="K631" t="s">
        <v>17</v>
      </c>
      <c r="L631" s="1">
        <v>43885</v>
      </c>
      <c r="M631" s="1">
        <v>43987</v>
      </c>
      <c r="N631" s="1">
        <v>43959</v>
      </c>
      <c r="P631" t="s">
        <v>18</v>
      </c>
    </row>
    <row r="632" spans="1:16" hidden="1">
      <c r="A632">
        <v>2875</v>
      </c>
      <c r="B632" t="s">
        <v>112</v>
      </c>
      <c r="C632" t="str">
        <f>"4002"</f>
        <v>4002</v>
      </c>
      <c r="D632" t="str">
        <f t="shared" si="32"/>
        <v>1</v>
      </c>
      <c r="E632" t="s">
        <v>961</v>
      </c>
      <c r="F632">
        <v>6</v>
      </c>
      <c r="G632">
        <v>6</v>
      </c>
      <c r="H632" t="s">
        <v>114</v>
      </c>
      <c r="I632" t="s">
        <v>69</v>
      </c>
      <c r="J632" t="s">
        <v>960</v>
      </c>
      <c r="K632" t="s">
        <v>17</v>
      </c>
      <c r="L632" s="1">
        <v>43885</v>
      </c>
      <c r="M632" s="1">
        <v>43987</v>
      </c>
      <c r="N632" s="1">
        <v>43959</v>
      </c>
      <c r="P632" t="s">
        <v>18</v>
      </c>
    </row>
    <row r="633" spans="1:16" hidden="1">
      <c r="A633">
        <v>2876</v>
      </c>
      <c r="B633" t="s">
        <v>136</v>
      </c>
      <c r="C633" t="str">
        <f>"1001"</f>
        <v>1001</v>
      </c>
      <c r="D633" t="str">
        <f t="shared" si="32"/>
        <v>1</v>
      </c>
      <c r="E633" t="s">
        <v>962</v>
      </c>
      <c r="F633">
        <v>6</v>
      </c>
      <c r="G633">
        <v>6</v>
      </c>
      <c r="H633" t="s">
        <v>138</v>
      </c>
      <c r="I633" t="s">
        <v>69</v>
      </c>
      <c r="J633" t="s">
        <v>963</v>
      </c>
      <c r="K633" t="s">
        <v>17</v>
      </c>
      <c r="L633" s="1">
        <v>43885</v>
      </c>
      <c r="M633" s="1">
        <v>43987</v>
      </c>
      <c r="N633" s="1">
        <v>43959</v>
      </c>
      <c r="P633" t="s">
        <v>18</v>
      </c>
    </row>
    <row r="634" spans="1:16" hidden="1">
      <c r="A634">
        <v>2880</v>
      </c>
      <c r="B634" t="s">
        <v>112</v>
      </c>
      <c r="C634" t="str">
        <f>"4004"</f>
        <v>4004</v>
      </c>
      <c r="D634" t="str">
        <f t="shared" si="32"/>
        <v>1</v>
      </c>
      <c r="E634" t="s">
        <v>964</v>
      </c>
      <c r="F634">
        <v>6</v>
      </c>
      <c r="G634">
        <v>6</v>
      </c>
      <c r="H634" t="s">
        <v>114</v>
      </c>
      <c r="I634" t="s">
        <v>69</v>
      </c>
      <c r="J634" t="s">
        <v>965</v>
      </c>
      <c r="K634" t="s">
        <v>17</v>
      </c>
      <c r="L634" s="1">
        <v>43885</v>
      </c>
      <c r="M634" s="1">
        <v>43987</v>
      </c>
      <c r="N634" s="1">
        <v>43959</v>
      </c>
      <c r="P634" t="s">
        <v>18</v>
      </c>
    </row>
    <row r="635" spans="1:16" hidden="1">
      <c r="A635">
        <v>3023</v>
      </c>
      <c r="B635" t="s">
        <v>572</v>
      </c>
      <c r="C635" t="str">
        <f>"4011"</f>
        <v>4011</v>
      </c>
      <c r="D635" t="str">
        <f t="shared" si="32"/>
        <v>1</v>
      </c>
      <c r="E635" t="s">
        <v>966</v>
      </c>
      <c r="F635">
        <v>6</v>
      </c>
      <c r="G635">
        <v>6</v>
      </c>
      <c r="H635" t="s">
        <v>114</v>
      </c>
      <c r="I635" t="s">
        <v>69</v>
      </c>
      <c r="J635" t="s">
        <v>967</v>
      </c>
      <c r="K635" t="s">
        <v>17</v>
      </c>
      <c r="L635" s="1">
        <v>43885</v>
      </c>
      <c r="M635" s="1">
        <v>43987</v>
      </c>
      <c r="N635" s="1">
        <v>43959</v>
      </c>
      <c r="P635" t="s">
        <v>18</v>
      </c>
    </row>
    <row r="636" spans="1:16" hidden="1">
      <c r="A636">
        <v>2888</v>
      </c>
      <c r="B636" t="s">
        <v>569</v>
      </c>
      <c r="C636" t="str">
        <f>"1001"</f>
        <v>1001</v>
      </c>
      <c r="D636" t="str">
        <f t="shared" si="32"/>
        <v>1</v>
      </c>
      <c r="E636" t="s">
        <v>968</v>
      </c>
      <c r="F636">
        <v>6</v>
      </c>
      <c r="G636">
        <v>6</v>
      </c>
      <c r="H636" t="s">
        <v>969</v>
      </c>
      <c r="I636" t="s">
        <v>69</v>
      </c>
      <c r="J636" t="s">
        <v>970</v>
      </c>
      <c r="K636" t="s">
        <v>17</v>
      </c>
      <c r="L636" s="1">
        <v>43885</v>
      </c>
      <c r="M636" s="1">
        <v>43987</v>
      </c>
      <c r="N636" s="1">
        <v>43959</v>
      </c>
      <c r="P636" t="s">
        <v>18</v>
      </c>
    </row>
    <row r="637" spans="1:16" hidden="1">
      <c r="A637">
        <v>2889</v>
      </c>
      <c r="B637" t="s">
        <v>370</v>
      </c>
      <c r="C637" t="str">
        <f>"4004"</f>
        <v>4004</v>
      </c>
      <c r="D637" t="str">
        <f t="shared" si="32"/>
        <v>1</v>
      </c>
      <c r="E637" t="s">
        <v>971</v>
      </c>
      <c r="F637">
        <v>6</v>
      </c>
      <c r="G637">
        <v>6</v>
      </c>
      <c r="H637" t="s">
        <v>174</v>
      </c>
      <c r="I637" t="s">
        <v>69</v>
      </c>
      <c r="J637" t="s">
        <v>972</v>
      </c>
      <c r="K637" t="s">
        <v>17</v>
      </c>
      <c r="L637" s="1">
        <v>43885</v>
      </c>
      <c r="M637" s="1">
        <v>43987</v>
      </c>
      <c r="N637" s="1">
        <v>43959</v>
      </c>
      <c r="P637" t="s">
        <v>18</v>
      </c>
    </row>
    <row r="638" spans="1:16" hidden="1">
      <c r="A638">
        <v>2890</v>
      </c>
      <c r="B638" t="s">
        <v>370</v>
      </c>
      <c r="C638" t="str">
        <f t="shared" ref="C638:C648" si="33">"4002"</f>
        <v>4002</v>
      </c>
      <c r="D638" t="str">
        <f t="shared" si="32"/>
        <v>1</v>
      </c>
      <c r="E638" t="s">
        <v>973</v>
      </c>
      <c r="F638">
        <v>6</v>
      </c>
      <c r="G638">
        <v>6</v>
      </c>
      <c r="H638" t="s">
        <v>174</v>
      </c>
      <c r="I638" t="s">
        <v>69</v>
      </c>
      <c r="J638" t="s">
        <v>974</v>
      </c>
      <c r="K638" t="s">
        <v>17</v>
      </c>
      <c r="L638" s="1">
        <v>43885</v>
      </c>
      <c r="M638" s="1">
        <v>43987</v>
      </c>
      <c r="N638" s="1">
        <v>43959</v>
      </c>
      <c r="P638" t="s">
        <v>18</v>
      </c>
    </row>
    <row r="639" spans="1:16" hidden="1">
      <c r="A639">
        <v>2982</v>
      </c>
      <c r="B639" t="s">
        <v>370</v>
      </c>
      <c r="C639" t="str">
        <f t="shared" si="33"/>
        <v>4002</v>
      </c>
      <c r="D639" t="str">
        <f>"10"</f>
        <v>10</v>
      </c>
      <c r="E639" t="s">
        <v>973</v>
      </c>
      <c r="F639">
        <v>6</v>
      </c>
      <c r="G639">
        <v>6</v>
      </c>
      <c r="H639" t="s">
        <v>174</v>
      </c>
      <c r="I639" t="s">
        <v>69</v>
      </c>
      <c r="J639" t="s">
        <v>974</v>
      </c>
      <c r="K639" t="s">
        <v>17</v>
      </c>
      <c r="L639" s="1">
        <v>43885</v>
      </c>
      <c r="M639" s="1">
        <v>43987</v>
      </c>
      <c r="N639" s="1">
        <v>43959</v>
      </c>
      <c r="P639" t="s">
        <v>18</v>
      </c>
    </row>
    <row r="640" spans="1:16" hidden="1">
      <c r="A640">
        <v>2983</v>
      </c>
      <c r="B640" t="s">
        <v>370</v>
      </c>
      <c r="C640" t="str">
        <f t="shared" si="33"/>
        <v>4002</v>
      </c>
      <c r="D640" t="str">
        <f>"11"</f>
        <v>11</v>
      </c>
      <c r="E640" t="s">
        <v>973</v>
      </c>
      <c r="F640">
        <v>6</v>
      </c>
      <c r="G640">
        <v>6</v>
      </c>
      <c r="H640" t="s">
        <v>174</v>
      </c>
      <c r="I640" t="s">
        <v>69</v>
      </c>
      <c r="J640" t="s">
        <v>974</v>
      </c>
      <c r="K640" t="s">
        <v>17</v>
      </c>
      <c r="L640" s="1">
        <v>43885</v>
      </c>
      <c r="M640" s="1">
        <v>43987</v>
      </c>
      <c r="N640" s="1">
        <v>43959</v>
      </c>
      <c r="P640" t="s">
        <v>18</v>
      </c>
    </row>
    <row r="641" spans="1:16" hidden="1">
      <c r="A641">
        <v>2974</v>
      </c>
      <c r="B641" t="s">
        <v>370</v>
      </c>
      <c r="C641" t="str">
        <f t="shared" si="33"/>
        <v>4002</v>
      </c>
      <c r="D641" t="str">
        <f>"2"</f>
        <v>2</v>
      </c>
      <c r="E641" t="s">
        <v>973</v>
      </c>
      <c r="F641">
        <v>6</v>
      </c>
      <c r="G641">
        <v>6</v>
      </c>
      <c r="H641" t="s">
        <v>174</v>
      </c>
      <c r="I641" t="s">
        <v>69</v>
      </c>
      <c r="J641" t="s">
        <v>974</v>
      </c>
      <c r="K641" t="s">
        <v>17</v>
      </c>
      <c r="L641" s="1">
        <v>43885</v>
      </c>
      <c r="M641" s="1">
        <v>43987</v>
      </c>
      <c r="N641" s="1">
        <v>43959</v>
      </c>
      <c r="P641" t="s">
        <v>18</v>
      </c>
    </row>
    <row r="642" spans="1:16" hidden="1">
      <c r="A642">
        <v>2975</v>
      </c>
      <c r="B642" t="s">
        <v>370</v>
      </c>
      <c r="C642" t="str">
        <f t="shared" si="33"/>
        <v>4002</v>
      </c>
      <c r="D642" t="str">
        <f>"3"</f>
        <v>3</v>
      </c>
      <c r="E642" t="s">
        <v>973</v>
      </c>
      <c r="F642">
        <v>6</v>
      </c>
      <c r="G642">
        <v>6</v>
      </c>
      <c r="H642" t="s">
        <v>174</v>
      </c>
      <c r="I642" t="s">
        <v>69</v>
      </c>
      <c r="J642" t="s">
        <v>974</v>
      </c>
      <c r="K642" t="s">
        <v>17</v>
      </c>
      <c r="L642" s="1">
        <v>43885</v>
      </c>
      <c r="M642" s="1">
        <v>43987</v>
      </c>
      <c r="N642" s="1">
        <v>43959</v>
      </c>
      <c r="P642" t="s">
        <v>18</v>
      </c>
    </row>
    <row r="643" spans="1:16" hidden="1">
      <c r="A643">
        <v>2976</v>
      </c>
      <c r="B643" t="s">
        <v>370</v>
      </c>
      <c r="C643" t="str">
        <f t="shared" si="33"/>
        <v>4002</v>
      </c>
      <c r="D643" t="str">
        <f>"4"</f>
        <v>4</v>
      </c>
      <c r="E643" t="s">
        <v>973</v>
      </c>
      <c r="F643">
        <v>6</v>
      </c>
      <c r="G643">
        <v>6</v>
      </c>
      <c r="H643" t="s">
        <v>174</v>
      </c>
      <c r="I643" t="s">
        <v>69</v>
      </c>
      <c r="J643" t="s">
        <v>974</v>
      </c>
      <c r="K643" t="s">
        <v>17</v>
      </c>
      <c r="L643" s="1">
        <v>43885</v>
      </c>
      <c r="M643" s="1">
        <v>43987</v>
      </c>
      <c r="N643" s="1">
        <v>43959</v>
      </c>
      <c r="P643" t="s">
        <v>18</v>
      </c>
    </row>
    <row r="644" spans="1:16" hidden="1">
      <c r="A644">
        <v>2977</v>
      </c>
      <c r="B644" t="s">
        <v>370</v>
      </c>
      <c r="C644" t="str">
        <f t="shared" si="33"/>
        <v>4002</v>
      </c>
      <c r="D644" t="str">
        <f>"5"</f>
        <v>5</v>
      </c>
      <c r="E644" t="s">
        <v>973</v>
      </c>
      <c r="F644">
        <v>6</v>
      </c>
      <c r="G644">
        <v>6</v>
      </c>
      <c r="H644" t="s">
        <v>174</v>
      </c>
      <c r="I644" t="s">
        <v>69</v>
      </c>
      <c r="J644" t="s">
        <v>974</v>
      </c>
      <c r="K644" t="s">
        <v>17</v>
      </c>
      <c r="L644" s="1">
        <v>43885</v>
      </c>
      <c r="M644" s="1">
        <v>43987</v>
      </c>
      <c r="N644" s="1">
        <v>43959</v>
      </c>
      <c r="P644" t="s">
        <v>18</v>
      </c>
    </row>
    <row r="645" spans="1:16" hidden="1">
      <c r="A645">
        <v>2978</v>
      </c>
      <c r="B645" t="s">
        <v>370</v>
      </c>
      <c r="C645" t="str">
        <f t="shared" si="33"/>
        <v>4002</v>
      </c>
      <c r="D645" t="str">
        <f>"6"</f>
        <v>6</v>
      </c>
      <c r="E645" t="s">
        <v>973</v>
      </c>
      <c r="F645">
        <v>6</v>
      </c>
      <c r="G645">
        <v>6</v>
      </c>
      <c r="H645" t="s">
        <v>174</v>
      </c>
      <c r="I645" t="s">
        <v>69</v>
      </c>
      <c r="J645" t="s">
        <v>974</v>
      </c>
      <c r="K645" t="s">
        <v>17</v>
      </c>
      <c r="L645" s="1">
        <v>43885</v>
      </c>
      <c r="M645" s="1">
        <v>43987</v>
      </c>
      <c r="N645" s="1">
        <v>43959</v>
      </c>
      <c r="P645" t="s">
        <v>18</v>
      </c>
    </row>
    <row r="646" spans="1:16" hidden="1">
      <c r="A646">
        <v>2979</v>
      </c>
      <c r="B646" t="s">
        <v>370</v>
      </c>
      <c r="C646" t="str">
        <f t="shared" si="33"/>
        <v>4002</v>
      </c>
      <c r="D646" t="str">
        <f>"7"</f>
        <v>7</v>
      </c>
      <c r="E646" t="s">
        <v>973</v>
      </c>
      <c r="F646">
        <v>6</v>
      </c>
      <c r="G646">
        <v>6</v>
      </c>
      <c r="H646" t="s">
        <v>174</v>
      </c>
      <c r="I646" t="s">
        <v>69</v>
      </c>
      <c r="J646" t="s">
        <v>974</v>
      </c>
      <c r="K646" t="s">
        <v>17</v>
      </c>
      <c r="L646" s="1">
        <v>43885</v>
      </c>
      <c r="M646" s="1">
        <v>43987</v>
      </c>
      <c r="N646" s="1">
        <v>43959</v>
      </c>
      <c r="P646" t="s">
        <v>18</v>
      </c>
    </row>
    <row r="647" spans="1:16" hidden="1">
      <c r="A647">
        <v>2980</v>
      </c>
      <c r="B647" t="s">
        <v>370</v>
      </c>
      <c r="C647" t="str">
        <f t="shared" si="33"/>
        <v>4002</v>
      </c>
      <c r="D647" t="str">
        <f>"8"</f>
        <v>8</v>
      </c>
      <c r="E647" t="s">
        <v>973</v>
      </c>
      <c r="F647">
        <v>6</v>
      </c>
      <c r="G647">
        <v>6</v>
      </c>
      <c r="H647" t="s">
        <v>174</v>
      </c>
      <c r="I647" t="s">
        <v>69</v>
      </c>
      <c r="J647" t="s">
        <v>974</v>
      </c>
      <c r="K647" t="s">
        <v>17</v>
      </c>
      <c r="L647" s="1">
        <v>43885</v>
      </c>
      <c r="M647" s="1">
        <v>43987</v>
      </c>
      <c r="N647" s="1">
        <v>43959</v>
      </c>
      <c r="P647" t="s">
        <v>18</v>
      </c>
    </row>
    <row r="648" spans="1:16" hidden="1">
      <c r="A648">
        <v>2981</v>
      </c>
      <c r="B648" t="s">
        <v>370</v>
      </c>
      <c r="C648" t="str">
        <f t="shared" si="33"/>
        <v>4002</v>
      </c>
      <c r="D648" t="str">
        <f>"9"</f>
        <v>9</v>
      </c>
      <c r="E648" t="s">
        <v>973</v>
      </c>
      <c r="F648">
        <v>6</v>
      </c>
      <c r="G648">
        <v>6</v>
      </c>
      <c r="H648" t="s">
        <v>174</v>
      </c>
      <c r="I648" t="s">
        <v>69</v>
      </c>
      <c r="J648" t="s">
        <v>974</v>
      </c>
      <c r="K648" t="s">
        <v>17</v>
      </c>
      <c r="L648" s="1">
        <v>43885</v>
      </c>
      <c r="M648" s="1">
        <v>43987</v>
      </c>
      <c r="N648" s="1">
        <v>43959</v>
      </c>
      <c r="P648" t="s">
        <v>18</v>
      </c>
    </row>
    <row r="649" spans="1:16" hidden="1">
      <c r="A649">
        <v>2891</v>
      </c>
      <c r="B649" t="s">
        <v>370</v>
      </c>
      <c r="C649" t="str">
        <f t="shared" ref="C649:C657" si="34">"4003"</f>
        <v>4003</v>
      </c>
      <c r="D649" t="str">
        <f>"1"</f>
        <v>1</v>
      </c>
      <c r="E649" t="s">
        <v>975</v>
      </c>
      <c r="F649">
        <v>6</v>
      </c>
      <c r="G649">
        <v>6</v>
      </c>
      <c r="H649" t="s">
        <v>174</v>
      </c>
      <c r="I649" t="s">
        <v>69</v>
      </c>
      <c r="J649" t="s">
        <v>974</v>
      </c>
      <c r="K649" t="s">
        <v>17</v>
      </c>
      <c r="L649" s="1">
        <v>43885</v>
      </c>
      <c r="M649" s="1">
        <v>43987</v>
      </c>
      <c r="N649" s="1">
        <v>43959</v>
      </c>
      <c r="P649" t="s">
        <v>18</v>
      </c>
    </row>
    <row r="650" spans="1:16" hidden="1">
      <c r="A650">
        <v>2985</v>
      </c>
      <c r="B650" t="s">
        <v>370</v>
      </c>
      <c r="C650" t="str">
        <f t="shared" si="34"/>
        <v>4003</v>
      </c>
      <c r="D650" t="str">
        <f>"3"</f>
        <v>3</v>
      </c>
      <c r="E650" t="s">
        <v>975</v>
      </c>
      <c r="F650">
        <v>6</v>
      </c>
      <c r="G650">
        <v>6</v>
      </c>
      <c r="H650" t="s">
        <v>174</v>
      </c>
      <c r="I650" t="s">
        <v>69</v>
      </c>
      <c r="J650" t="s">
        <v>974</v>
      </c>
      <c r="K650" t="s">
        <v>17</v>
      </c>
      <c r="L650" s="1">
        <v>43885</v>
      </c>
      <c r="M650" s="1">
        <v>43987</v>
      </c>
      <c r="N650" s="1">
        <v>43959</v>
      </c>
      <c r="P650" t="s">
        <v>18</v>
      </c>
    </row>
    <row r="651" spans="1:16" hidden="1">
      <c r="A651">
        <v>2986</v>
      </c>
      <c r="B651" t="s">
        <v>370</v>
      </c>
      <c r="C651" t="str">
        <f t="shared" si="34"/>
        <v>4003</v>
      </c>
      <c r="D651" t="str">
        <f>"4"</f>
        <v>4</v>
      </c>
      <c r="E651" t="s">
        <v>975</v>
      </c>
      <c r="F651">
        <v>6</v>
      </c>
      <c r="G651">
        <v>6</v>
      </c>
      <c r="H651" t="s">
        <v>174</v>
      </c>
      <c r="I651" t="s">
        <v>69</v>
      </c>
      <c r="J651" t="s">
        <v>974</v>
      </c>
      <c r="K651" t="s">
        <v>17</v>
      </c>
      <c r="L651" s="1">
        <v>43885</v>
      </c>
      <c r="M651" s="1">
        <v>43987</v>
      </c>
      <c r="N651" s="1">
        <v>43959</v>
      </c>
      <c r="P651" t="s">
        <v>18</v>
      </c>
    </row>
    <row r="652" spans="1:16" hidden="1">
      <c r="A652">
        <v>2987</v>
      </c>
      <c r="B652" t="s">
        <v>370</v>
      </c>
      <c r="C652" t="str">
        <f t="shared" si="34"/>
        <v>4003</v>
      </c>
      <c r="D652" t="str">
        <f>"5"</f>
        <v>5</v>
      </c>
      <c r="E652" t="s">
        <v>975</v>
      </c>
      <c r="F652">
        <v>6</v>
      </c>
      <c r="G652">
        <v>6</v>
      </c>
      <c r="H652" t="s">
        <v>174</v>
      </c>
      <c r="I652" t="s">
        <v>69</v>
      </c>
      <c r="J652" t="s">
        <v>974</v>
      </c>
      <c r="K652" t="s">
        <v>17</v>
      </c>
      <c r="L652" s="1">
        <v>43885</v>
      </c>
      <c r="M652" s="1">
        <v>43987</v>
      </c>
      <c r="N652" s="1">
        <v>43959</v>
      </c>
      <c r="P652" t="s">
        <v>18</v>
      </c>
    </row>
    <row r="653" spans="1:16" hidden="1">
      <c r="A653">
        <v>2988</v>
      </c>
      <c r="B653" t="s">
        <v>370</v>
      </c>
      <c r="C653" t="str">
        <f t="shared" si="34"/>
        <v>4003</v>
      </c>
      <c r="D653" t="str">
        <f>"6"</f>
        <v>6</v>
      </c>
      <c r="E653" t="s">
        <v>975</v>
      </c>
      <c r="F653">
        <v>6</v>
      </c>
      <c r="G653">
        <v>6</v>
      </c>
      <c r="H653" t="s">
        <v>174</v>
      </c>
      <c r="I653" t="s">
        <v>69</v>
      </c>
      <c r="J653" t="s">
        <v>974</v>
      </c>
      <c r="K653" t="s">
        <v>17</v>
      </c>
      <c r="L653" s="1">
        <v>43885</v>
      </c>
      <c r="M653" s="1">
        <v>43987</v>
      </c>
      <c r="N653" s="1">
        <v>43959</v>
      </c>
      <c r="P653" t="s">
        <v>18</v>
      </c>
    </row>
    <row r="654" spans="1:16" hidden="1">
      <c r="A654">
        <v>2989</v>
      </c>
      <c r="B654" t="s">
        <v>370</v>
      </c>
      <c r="C654" t="str">
        <f t="shared" si="34"/>
        <v>4003</v>
      </c>
      <c r="D654" t="str">
        <f>"7"</f>
        <v>7</v>
      </c>
      <c r="E654" t="s">
        <v>975</v>
      </c>
      <c r="F654">
        <v>6</v>
      </c>
      <c r="G654">
        <v>6</v>
      </c>
      <c r="H654" t="s">
        <v>174</v>
      </c>
      <c r="I654" t="s">
        <v>69</v>
      </c>
      <c r="J654" t="s">
        <v>974</v>
      </c>
      <c r="K654" t="s">
        <v>17</v>
      </c>
      <c r="L654" s="1">
        <v>43885</v>
      </c>
      <c r="M654" s="1">
        <v>43987</v>
      </c>
      <c r="N654" s="1">
        <v>43959</v>
      </c>
      <c r="P654" t="s">
        <v>18</v>
      </c>
    </row>
    <row r="655" spans="1:16" hidden="1">
      <c r="A655">
        <v>2990</v>
      </c>
      <c r="B655" t="s">
        <v>370</v>
      </c>
      <c r="C655" t="str">
        <f t="shared" si="34"/>
        <v>4003</v>
      </c>
      <c r="D655" t="str">
        <f>"8"</f>
        <v>8</v>
      </c>
      <c r="E655" t="s">
        <v>975</v>
      </c>
      <c r="F655">
        <v>6</v>
      </c>
      <c r="G655">
        <v>6</v>
      </c>
      <c r="H655" t="s">
        <v>174</v>
      </c>
      <c r="I655" t="s">
        <v>69</v>
      </c>
      <c r="J655" t="s">
        <v>974</v>
      </c>
      <c r="K655" t="s">
        <v>17</v>
      </c>
      <c r="L655" s="1">
        <v>43885</v>
      </c>
      <c r="M655" s="1">
        <v>43987</v>
      </c>
      <c r="N655" s="1">
        <v>43959</v>
      </c>
      <c r="P655" t="s">
        <v>18</v>
      </c>
    </row>
    <row r="656" spans="1:16" hidden="1">
      <c r="A656">
        <v>2991</v>
      </c>
      <c r="B656" t="s">
        <v>370</v>
      </c>
      <c r="C656" t="str">
        <f t="shared" si="34"/>
        <v>4003</v>
      </c>
      <c r="D656" t="str">
        <f>"9"</f>
        <v>9</v>
      </c>
      <c r="E656" t="s">
        <v>975</v>
      </c>
      <c r="F656">
        <v>6</v>
      </c>
      <c r="G656">
        <v>6</v>
      </c>
      <c r="H656" t="s">
        <v>174</v>
      </c>
      <c r="I656" t="s">
        <v>69</v>
      </c>
      <c r="J656" t="s">
        <v>974</v>
      </c>
      <c r="K656" t="s">
        <v>17</v>
      </c>
      <c r="L656" s="1">
        <v>43885</v>
      </c>
      <c r="M656" s="1">
        <v>43987</v>
      </c>
      <c r="N656" s="1">
        <v>43959</v>
      </c>
      <c r="P656" t="s">
        <v>18</v>
      </c>
    </row>
    <row r="657" spans="1:16" hidden="1">
      <c r="A657">
        <v>2984</v>
      </c>
      <c r="B657" t="s">
        <v>370</v>
      </c>
      <c r="C657" t="str">
        <f t="shared" si="34"/>
        <v>4003</v>
      </c>
      <c r="D657" t="str">
        <f>"2"</f>
        <v>2</v>
      </c>
      <c r="E657" t="s">
        <v>975</v>
      </c>
      <c r="F657">
        <v>6</v>
      </c>
      <c r="G657">
        <v>6</v>
      </c>
      <c r="H657" t="s">
        <v>174</v>
      </c>
      <c r="I657" t="s">
        <v>69</v>
      </c>
      <c r="J657" t="s">
        <v>974</v>
      </c>
      <c r="K657" t="s">
        <v>17</v>
      </c>
      <c r="L657" s="1">
        <v>43885</v>
      </c>
      <c r="M657" s="1">
        <v>43987</v>
      </c>
      <c r="N657" s="1">
        <v>43959</v>
      </c>
      <c r="P657" t="s">
        <v>18</v>
      </c>
    </row>
    <row r="658" spans="1:16" hidden="1">
      <c r="A658">
        <v>2892</v>
      </c>
      <c r="B658" t="s">
        <v>268</v>
      </c>
      <c r="C658" t="str">
        <f>"4021"</f>
        <v>4021</v>
      </c>
      <c r="D658" t="str">
        <f>"1"</f>
        <v>1</v>
      </c>
      <c r="E658" t="s">
        <v>976</v>
      </c>
      <c r="F658">
        <v>6</v>
      </c>
      <c r="G658">
        <v>6</v>
      </c>
      <c r="H658" t="s">
        <v>174</v>
      </c>
      <c r="I658" t="s">
        <v>69</v>
      </c>
      <c r="J658" t="s">
        <v>977</v>
      </c>
      <c r="K658" t="s">
        <v>17</v>
      </c>
      <c r="L658" s="1">
        <v>43885</v>
      </c>
      <c r="M658" s="1">
        <v>43987</v>
      </c>
      <c r="N658" s="1">
        <v>43959</v>
      </c>
      <c r="P658" t="s">
        <v>18</v>
      </c>
    </row>
    <row r="659" spans="1:16" hidden="1">
      <c r="A659">
        <v>3057</v>
      </c>
      <c r="B659" t="s">
        <v>172</v>
      </c>
      <c r="C659" t="str">
        <f>"4012"</f>
        <v>4012</v>
      </c>
      <c r="D659" t="str">
        <f>"3"</f>
        <v>3</v>
      </c>
      <c r="E659" t="s">
        <v>978</v>
      </c>
      <c r="F659">
        <v>6</v>
      </c>
      <c r="G659">
        <v>6</v>
      </c>
      <c r="H659" t="s">
        <v>174</v>
      </c>
      <c r="I659" t="s">
        <v>69</v>
      </c>
      <c r="J659" t="s">
        <v>979</v>
      </c>
      <c r="K659" t="s">
        <v>17</v>
      </c>
      <c r="L659" s="1">
        <v>43885</v>
      </c>
      <c r="M659" s="1">
        <v>43987</v>
      </c>
      <c r="N659" s="1">
        <v>43959</v>
      </c>
      <c r="P659" t="s">
        <v>18</v>
      </c>
    </row>
    <row r="660" spans="1:16" hidden="1">
      <c r="A660">
        <v>3085</v>
      </c>
      <c r="B660" t="s">
        <v>172</v>
      </c>
      <c r="C660" t="str">
        <f>"4012"</f>
        <v>4012</v>
      </c>
      <c r="D660" t="str">
        <f>"4"</f>
        <v>4</v>
      </c>
      <c r="E660" t="s">
        <v>978</v>
      </c>
      <c r="F660">
        <v>6</v>
      </c>
      <c r="G660">
        <v>6</v>
      </c>
      <c r="H660" t="s">
        <v>174</v>
      </c>
      <c r="I660" t="s">
        <v>69</v>
      </c>
      <c r="J660" t="s">
        <v>979</v>
      </c>
      <c r="K660" t="s">
        <v>17</v>
      </c>
      <c r="L660" s="1">
        <v>43885</v>
      </c>
      <c r="M660" s="1">
        <v>43987</v>
      </c>
      <c r="N660" s="1">
        <v>43959</v>
      </c>
      <c r="P660" t="s">
        <v>18</v>
      </c>
    </row>
    <row r="661" spans="1:16" hidden="1">
      <c r="A661">
        <v>2896</v>
      </c>
      <c r="B661" t="s">
        <v>172</v>
      </c>
      <c r="C661" t="str">
        <f>"4010"</f>
        <v>4010</v>
      </c>
      <c r="D661" t="str">
        <f>"1"</f>
        <v>1</v>
      </c>
      <c r="E661" t="s">
        <v>980</v>
      </c>
      <c r="F661">
        <v>6</v>
      </c>
      <c r="G661">
        <v>6</v>
      </c>
      <c r="H661" t="s">
        <v>174</v>
      </c>
      <c r="I661" t="s">
        <v>69</v>
      </c>
      <c r="J661" t="s">
        <v>972</v>
      </c>
      <c r="K661" t="s">
        <v>17</v>
      </c>
      <c r="L661" s="1">
        <v>43885</v>
      </c>
      <c r="M661" s="1">
        <v>43987</v>
      </c>
      <c r="N661" s="1">
        <v>43959</v>
      </c>
      <c r="P661" t="s">
        <v>18</v>
      </c>
    </row>
    <row r="662" spans="1:16" hidden="1">
      <c r="A662">
        <v>3511</v>
      </c>
      <c r="B662" t="s">
        <v>198</v>
      </c>
      <c r="C662" t="str">
        <f>"4009"</f>
        <v>4009</v>
      </c>
      <c r="D662" t="str">
        <f>"1"</f>
        <v>1</v>
      </c>
      <c r="E662" t="s">
        <v>981</v>
      </c>
      <c r="F662">
        <v>6</v>
      </c>
      <c r="G662">
        <v>6</v>
      </c>
      <c r="H662" t="s">
        <v>200</v>
      </c>
      <c r="I662" t="s">
        <v>69</v>
      </c>
      <c r="J662" t="s">
        <v>982</v>
      </c>
      <c r="K662" t="s">
        <v>17</v>
      </c>
      <c r="L662" s="1">
        <v>43885</v>
      </c>
      <c r="M662" s="1">
        <v>43987</v>
      </c>
      <c r="N662" s="1">
        <v>43959</v>
      </c>
      <c r="P662" t="s">
        <v>18</v>
      </c>
    </row>
    <row r="663" spans="1:16" hidden="1">
      <c r="A663">
        <v>2900</v>
      </c>
      <c r="B663" t="s">
        <v>198</v>
      </c>
      <c r="C663" t="str">
        <f>"4010"</f>
        <v>4010</v>
      </c>
      <c r="D663" t="str">
        <f>"1"</f>
        <v>1</v>
      </c>
      <c r="E663" t="s">
        <v>983</v>
      </c>
      <c r="F663">
        <v>6</v>
      </c>
      <c r="G663">
        <v>6</v>
      </c>
      <c r="H663" t="s">
        <v>200</v>
      </c>
      <c r="I663" t="s">
        <v>69</v>
      </c>
      <c r="J663" t="s">
        <v>982</v>
      </c>
      <c r="K663" t="s">
        <v>17</v>
      </c>
      <c r="L663" s="1">
        <v>43885</v>
      </c>
      <c r="M663" s="1">
        <v>43987</v>
      </c>
      <c r="N663" s="1">
        <v>43959</v>
      </c>
      <c r="P663" t="s">
        <v>18</v>
      </c>
    </row>
    <row r="664" spans="1:16" hidden="1">
      <c r="A664">
        <v>3027</v>
      </c>
      <c r="B664" t="s">
        <v>198</v>
      </c>
      <c r="C664" t="str">
        <f>"4010"</f>
        <v>4010</v>
      </c>
      <c r="D664" t="str">
        <f>"2"</f>
        <v>2</v>
      </c>
      <c r="E664" t="s">
        <v>983</v>
      </c>
      <c r="F664">
        <v>6</v>
      </c>
      <c r="G664">
        <v>6</v>
      </c>
      <c r="H664" t="s">
        <v>200</v>
      </c>
      <c r="I664" t="s">
        <v>69</v>
      </c>
      <c r="J664" t="s">
        <v>982</v>
      </c>
      <c r="K664" t="s">
        <v>17</v>
      </c>
      <c r="L664" s="1">
        <v>43885</v>
      </c>
      <c r="M664" s="1">
        <v>43987</v>
      </c>
      <c r="N664" s="1">
        <v>43959</v>
      </c>
      <c r="P664" t="s">
        <v>18</v>
      </c>
    </row>
    <row r="665" spans="1:16" hidden="1">
      <c r="A665">
        <v>2901</v>
      </c>
      <c r="B665" t="s">
        <v>198</v>
      </c>
      <c r="C665" t="str">
        <f>"4011"</f>
        <v>4011</v>
      </c>
      <c r="D665" t="str">
        <f t="shared" ref="D665:D672" si="35">"1"</f>
        <v>1</v>
      </c>
      <c r="E665" t="s">
        <v>984</v>
      </c>
      <c r="F665">
        <v>6</v>
      </c>
      <c r="G665">
        <v>6</v>
      </c>
      <c r="H665" t="s">
        <v>200</v>
      </c>
      <c r="I665" t="s">
        <v>69</v>
      </c>
      <c r="K665" t="s">
        <v>17</v>
      </c>
      <c r="L665" s="1">
        <v>43885</v>
      </c>
      <c r="M665" s="1">
        <v>43987</v>
      </c>
      <c r="N665" s="1">
        <v>43959</v>
      </c>
      <c r="P665" t="s">
        <v>18</v>
      </c>
    </row>
    <row r="666" spans="1:16" hidden="1">
      <c r="A666">
        <v>2902</v>
      </c>
      <c r="B666" t="s">
        <v>198</v>
      </c>
      <c r="C666" t="str">
        <f>"4012"</f>
        <v>4012</v>
      </c>
      <c r="D666" t="str">
        <f t="shared" si="35"/>
        <v>1</v>
      </c>
      <c r="E666" t="s">
        <v>985</v>
      </c>
      <c r="F666">
        <v>6</v>
      </c>
      <c r="G666">
        <v>6</v>
      </c>
      <c r="H666" t="s">
        <v>200</v>
      </c>
      <c r="I666" t="s">
        <v>69</v>
      </c>
      <c r="J666" t="s">
        <v>982</v>
      </c>
      <c r="K666" t="s">
        <v>17</v>
      </c>
      <c r="L666" s="1">
        <v>43885</v>
      </c>
      <c r="M666" s="1">
        <v>43987</v>
      </c>
      <c r="N666" s="1">
        <v>43959</v>
      </c>
      <c r="P666" t="s">
        <v>18</v>
      </c>
    </row>
    <row r="667" spans="1:16" hidden="1">
      <c r="A667">
        <v>3925</v>
      </c>
      <c r="B667" t="s">
        <v>90</v>
      </c>
      <c r="C667" t="str">
        <f>"3004"</f>
        <v>3004</v>
      </c>
      <c r="D667" t="str">
        <f t="shared" si="35"/>
        <v>1</v>
      </c>
      <c r="E667" t="s">
        <v>116</v>
      </c>
      <c r="F667">
        <v>6</v>
      </c>
      <c r="G667">
        <v>6</v>
      </c>
      <c r="H667" t="s">
        <v>92</v>
      </c>
      <c r="I667" t="s">
        <v>16</v>
      </c>
      <c r="J667" t="s">
        <v>117</v>
      </c>
      <c r="K667" t="s">
        <v>118</v>
      </c>
      <c r="L667" s="1">
        <v>43885</v>
      </c>
      <c r="M667" s="1">
        <v>43987</v>
      </c>
      <c r="N667" s="1">
        <v>43959</v>
      </c>
      <c r="P667" t="s">
        <v>18</v>
      </c>
    </row>
    <row r="668" spans="1:16" hidden="1">
      <c r="A668">
        <v>3004</v>
      </c>
      <c r="B668" t="s">
        <v>986</v>
      </c>
      <c r="C668" t="str">
        <f>"2002"</f>
        <v>2002</v>
      </c>
      <c r="D668" t="str">
        <f t="shared" si="35"/>
        <v>1</v>
      </c>
      <c r="E668" t="s">
        <v>987</v>
      </c>
      <c r="F668">
        <v>6</v>
      </c>
      <c r="G668">
        <v>6</v>
      </c>
      <c r="H668" t="s">
        <v>988</v>
      </c>
      <c r="I668" t="s">
        <v>69</v>
      </c>
      <c r="J668" t="s">
        <v>989</v>
      </c>
      <c r="K668" t="s">
        <v>17</v>
      </c>
      <c r="L668" s="1">
        <v>43885</v>
      </c>
      <c r="M668" s="1">
        <v>43987</v>
      </c>
      <c r="N668" s="1">
        <v>43959</v>
      </c>
      <c r="P668" t="s">
        <v>18</v>
      </c>
    </row>
    <row r="669" spans="1:16" hidden="1">
      <c r="A669">
        <v>2907</v>
      </c>
      <c r="B669" t="s">
        <v>990</v>
      </c>
      <c r="C669" t="str">
        <f>"4100"</f>
        <v>4100</v>
      </c>
      <c r="D669" t="str">
        <f t="shared" si="35"/>
        <v>1</v>
      </c>
      <c r="E669" t="s">
        <v>991</v>
      </c>
      <c r="F669">
        <v>6</v>
      </c>
      <c r="G669">
        <v>6</v>
      </c>
      <c r="H669" t="s">
        <v>68</v>
      </c>
      <c r="I669" t="s">
        <v>69</v>
      </c>
      <c r="K669" t="s">
        <v>17</v>
      </c>
      <c r="L669" s="1">
        <v>43885</v>
      </c>
      <c r="M669" s="1">
        <v>43987</v>
      </c>
      <c r="N669" s="1">
        <v>43959</v>
      </c>
      <c r="P669" t="s">
        <v>18</v>
      </c>
    </row>
    <row r="670" spans="1:16" hidden="1">
      <c r="A670">
        <v>4589</v>
      </c>
      <c r="B670" t="s">
        <v>172</v>
      </c>
      <c r="C670" t="str">
        <f>"3031"</f>
        <v>3031</v>
      </c>
      <c r="D670" t="str">
        <f t="shared" si="35"/>
        <v>1</v>
      </c>
      <c r="E670" t="s">
        <v>992</v>
      </c>
      <c r="F670">
        <v>6</v>
      </c>
      <c r="G670">
        <v>6</v>
      </c>
      <c r="H670" t="s">
        <v>98</v>
      </c>
      <c r="I670" t="s">
        <v>99</v>
      </c>
      <c r="J670" t="s">
        <v>993</v>
      </c>
      <c r="K670" t="s">
        <v>17</v>
      </c>
      <c r="L670" s="1">
        <v>43885</v>
      </c>
      <c r="M670" s="1">
        <v>43987</v>
      </c>
      <c r="N670" s="1">
        <v>43959</v>
      </c>
      <c r="P670" t="s">
        <v>18</v>
      </c>
    </row>
    <row r="671" spans="1:16" hidden="1">
      <c r="A671">
        <v>4444</v>
      </c>
      <c r="B671" t="s">
        <v>507</v>
      </c>
      <c r="C671" t="str">
        <f>"3002"</f>
        <v>3002</v>
      </c>
      <c r="D671" t="str">
        <f t="shared" si="35"/>
        <v>1</v>
      </c>
      <c r="E671" t="s">
        <v>994</v>
      </c>
      <c r="F671">
        <v>6</v>
      </c>
      <c r="G671">
        <v>6</v>
      </c>
      <c r="H671" t="s">
        <v>98</v>
      </c>
      <c r="I671" t="s">
        <v>99</v>
      </c>
      <c r="J671" t="s">
        <v>995</v>
      </c>
      <c r="K671" t="s">
        <v>17</v>
      </c>
      <c r="L671" s="1">
        <v>43885</v>
      </c>
      <c r="M671" s="1">
        <v>43987</v>
      </c>
      <c r="N671" s="1">
        <v>43959</v>
      </c>
      <c r="P671" t="s">
        <v>18</v>
      </c>
    </row>
    <row r="672" spans="1:16" hidden="1">
      <c r="A672">
        <v>4441</v>
      </c>
      <c r="B672" t="s">
        <v>609</v>
      </c>
      <c r="C672" t="str">
        <f>"2004"</f>
        <v>2004</v>
      </c>
      <c r="D672" t="str">
        <f t="shared" si="35"/>
        <v>1</v>
      </c>
      <c r="E672" t="s">
        <v>996</v>
      </c>
      <c r="F672">
        <v>6</v>
      </c>
      <c r="G672">
        <v>6</v>
      </c>
      <c r="H672" t="s">
        <v>98</v>
      </c>
      <c r="I672" t="s">
        <v>99</v>
      </c>
      <c r="J672" t="s">
        <v>997</v>
      </c>
      <c r="K672" t="s">
        <v>17</v>
      </c>
      <c r="L672" s="1">
        <v>43885</v>
      </c>
      <c r="M672" s="1">
        <v>43987</v>
      </c>
      <c r="N672" s="1">
        <v>43959</v>
      </c>
      <c r="P672" t="s">
        <v>38</v>
      </c>
    </row>
    <row r="673" spans="1:16" hidden="1">
      <c r="A673">
        <v>4650</v>
      </c>
      <c r="B673" t="s">
        <v>609</v>
      </c>
      <c r="C673" t="str">
        <f>"2004"</f>
        <v>2004</v>
      </c>
      <c r="D673" t="str">
        <f>"2"</f>
        <v>2</v>
      </c>
      <c r="E673" t="s">
        <v>996</v>
      </c>
      <c r="F673">
        <v>6</v>
      </c>
      <c r="G673">
        <v>6</v>
      </c>
      <c r="H673" t="s">
        <v>98</v>
      </c>
      <c r="I673" t="s">
        <v>99</v>
      </c>
      <c r="J673" t="s">
        <v>997</v>
      </c>
      <c r="K673" t="s">
        <v>17</v>
      </c>
      <c r="L673" s="1">
        <v>43885</v>
      </c>
      <c r="M673" s="1">
        <v>43987</v>
      </c>
      <c r="N673" s="1">
        <v>43959</v>
      </c>
      <c r="P673" t="s">
        <v>38</v>
      </c>
    </row>
    <row r="674" spans="1:16" hidden="1">
      <c r="A674">
        <v>4451</v>
      </c>
      <c r="B674" t="s">
        <v>728</v>
      </c>
      <c r="C674" t="str">
        <f>"3012"</f>
        <v>3012</v>
      </c>
      <c r="D674" t="str">
        <f t="shared" ref="D674:D685" si="36">"1"</f>
        <v>1</v>
      </c>
      <c r="E674" t="s">
        <v>998</v>
      </c>
      <c r="F674">
        <v>6</v>
      </c>
      <c r="G674">
        <v>6</v>
      </c>
      <c r="H674" t="s">
        <v>98</v>
      </c>
      <c r="I674" t="s">
        <v>99</v>
      </c>
      <c r="K674" t="s">
        <v>17</v>
      </c>
      <c r="L674" s="1">
        <v>43885</v>
      </c>
      <c r="M674" s="1">
        <v>43987</v>
      </c>
      <c r="N674" s="1">
        <v>43959</v>
      </c>
      <c r="P674" t="s">
        <v>18</v>
      </c>
    </row>
    <row r="675" spans="1:16" hidden="1">
      <c r="A675">
        <v>4119</v>
      </c>
      <c r="B675" t="s">
        <v>463</v>
      </c>
      <c r="C675" t="str">
        <f>"2036"</f>
        <v>2036</v>
      </c>
      <c r="D675" t="str">
        <f t="shared" si="36"/>
        <v>1</v>
      </c>
      <c r="E675" t="s">
        <v>244</v>
      </c>
      <c r="F675">
        <v>6</v>
      </c>
      <c r="G675">
        <v>6</v>
      </c>
      <c r="H675" t="s">
        <v>245</v>
      </c>
      <c r="I675" t="s">
        <v>69</v>
      </c>
      <c r="J675" t="s">
        <v>999</v>
      </c>
      <c r="K675" t="s">
        <v>17</v>
      </c>
      <c r="L675" s="1">
        <v>43885</v>
      </c>
      <c r="M675" s="1">
        <v>43987</v>
      </c>
      <c r="N675" s="1">
        <v>43959</v>
      </c>
      <c r="P675" t="s">
        <v>18</v>
      </c>
    </row>
    <row r="676" spans="1:16" hidden="1">
      <c r="A676">
        <v>2922</v>
      </c>
      <c r="B676" t="s">
        <v>990</v>
      </c>
      <c r="C676" t="str">
        <f>"4102"</f>
        <v>4102</v>
      </c>
      <c r="D676" t="str">
        <f t="shared" si="36"/>
        <v>1</v>
      </c>
      <c r="E676" t="s">
        <v>991</v>
      </c>
      <c r="F676">
        <v>6</v>
      </c>
      <c r="G676">
        <v>6</v>
      </c>
      <c r="H676" t="s">
        <v>68</v>
      </c>
      <c r="I676" t="s">
        <v>69</v>
      </c>
      <c r="K676" t="s">
        <v>17</v>
      </c>
      <c r="L676" s="1">
        <v>43885</v>
      </c>
      <c r="M676" s="1">
        <v>43987</v>
      </c>
      <c r="N676" s="1">
        <v>43959</v>
      </c>
      <c r="P676" t="s">
        <v>18</v>
      </c>
    </row>
    <row r="677" spans="1:16" hidden="1">
      <c r="A677">
        <v>2923</v>
      </c>
      <c r="B677" t="s">
        <v>990</v>
      </c>
      <c r="C677" t="str">
        <f>"4103"</f>
        <v>4103</v>
      </c>
      <c r="D677" t="str">
        <f t="shared" si="36"/>
        <v>1</v>
      </c>
      <c r="E677" t="s">
        <v>991</v>
      </c>
      <c r="F677">
        <v>6</v>
      </c>
      <c r="G677">
        <v>6</v>
      </c>
      <c r="H677" t="s">
        <v>68</v>
      </c>
      <c r="I677" t="s">
        <v>69</v>
      </c>
      <c r="K677" t="s">
        <v>17</v>
      </c>
      <c r="L677" s="1">
        <v>43885</v>
      </c>
      <c r="M677" s="1">
        <v>43987</v>
      </c>
      <c r="N677" s="1">
        <v>43959</v>
      </c>
      <c r="P677" t="s">
        <v>18</v>
      </c>
    </row>
    <row r="678" spans="1:16" hidden="1">
      <c r="A678">
        <v>2924</v>
      </c>
      <c r="B678" t="s">
        <v>990</v>
      </c>
      <c r="C678" t="str">
        <f>"4105"</f>
        <v>4105</v>
      </c>
      <c r="D678" t="str">
        <f t="shared" si="36"/>
        <v>1</v>
      </c>
      <c r="E678" t="s">
        <v>991</v>
      </c>
      <c r="F678">
        <v>6</v>
      </c>
      <c r="G678">
        <v>6</v>
      </c>
      <c r="H678" t="s">
        <v>68</v>
      </c>
      <c r="I678" t="s">
        <v>69</v>
      </c>
      <c r="K678" t="s">
        <v>17</v>
      </c>
      <c r="L678" s="1">
        <v>43885</v>
      </c>
      <c r="M678" s="1">
        <v>43987</v>
      </c>
      <c r="N678" s="1">
        <v>43959</v>
      </c>
      <c r="P678" t="s">
        <v>18</v>
      </c>
    </row>
    <row r="679" spans="1:16" hidden="1">
      <c r="A679">
        <v>2932</v>
      </c>
      <c r="B679" t="s">
        <v>222</v>
      </c>
      <c r="C679" t="str">
        <f>"1006"</f>
        <v>1006</v>
      </c>
      <c r="D679" t="str">
        <f t="shared" si="36"/>
        <v>1</v>
      </c>
      <c r="E679" t="s">
        <v>1000</v>
      </c>
      <c r="F679">
        <v>6</v>
      </c>
      <c r="G679">
        <v>6</v>
      </c>
      <c r="H679" t="s">
        <v>224</v>
      </c>
      <c r="I679" t="s">
        <v>69</v>
      </c>
      <c r="J679" t="s">
        <v>1001</v>
      </c>
      <c r="K679" t="s">
        <v>17</v>
      </c>
      <c r="L679" s="1">
        <v>43885</v>
      </c>
      <c r="M679" s="1">
        <v>43987</v>
      </c>
      <c r="N679" s="1">
        <v>43959</v>
      </c>
      <c r="P679" t="s">
        <v>18</v>
      </c>
    </row>
    <row r="680" spans="1:16" hidden="1">
      <c r="A680">
        <v>2933</v>
      </c>
      <c r="B680" t="s">
        <v>312</v>
      </c>
      <c r="C680" t="str">
        <f>"3028"</f>
        <v>3028</v>
      </c>
      <c r="D680" t="str">
        <f t="shared" si="36"/>
        <v>1</v>
      </c>
      <c r="E680" t="s">
        <v>1002</v>
      </c>
      <c r="F680">
        <v>6</v>
      </c>
      <c r="G680">
        <v>6</v>
      </c>
      <c r="H680" t="s">
        <v>224</v>
      </c>
      <c r="I680" t="s">
        <v>69</v>
      </c>
      <c r="J680" t="s">
        <v>1003</v>
      </c>
      <c r="K680" t="s">
        <v>17</v>
      </c>
      <c r="L680" s="1">
        <v>43885</v>
      </c>
      <c r="M680" s="1">
        <v>43987</v>
      </c>
      <c r="N680" s="1">
        <v>43959</v>
      </c>
      <c r="P680" t="s">
        <v>18</v>
      </c>
    </row>
    <row r="681" spans="1:16" ht="48" hidden="1">
      <c r="A681">
        <v>2934</v>
      </c>
      <c r="B681" t="s">
        <v>744</v>
      </c>
      <c r="C681" t="str">
        <f>"3004"</f>
        <v>3004</v>
      </c>
      <c r="D681" t="str">
        <f t="shared" si="36"/>
        <v>1</v>
      </c>
      <c r="E681" t="s">
        <v>1004</v>
      </c>
      <c r="F681">
        <v>6</v>
      </c>
      <c r="G681">
        <v>6</v>
      </c>
      <c r="H681" t="s">
        <v>224</v>
      </c>
      <c r="I681" t="s">
        <v>69</v>
      </c>
      <c r="J681" s="2" t="s">
        <v>1005</v>
      </c>
      <c r="K681" t="s">
        <v>17</v>
      </c>
      <c r="L681" s="1">
        <v>43885</v>
      </c>
      <c r="M681" s="1">
        <v>43987</v>
      </c>
      <c r="N681" s="1">
        <v>43959</v>
      </c>
      <c r="P681" t="s">
        <v>18</v>
      </c>
    </row>
    <row r="682" spans="1:16" hidden="1">
      <c r="A682">
        <v>4122</v>
      </c>
      <c r="B682" t="s">
        <v>214</v>
      </c>
      <c r="C682" t="str">
        <f>"1003"</f>
        <v>1003</v>
      </c>
      <c r="D682" t="str">
        <f t="shared" si="36"/>
        <v>1</v>
      </c>
      <c r="E682" t="s">
        <v>1006</v>
      </c>
      <c r="F682">
        <v>6</v>
      </c>
      <c r="G682">
        <v>6</v>
      </c>
      <c r="H682" t="s">
        <v>174</v>
      </c>
      <c r="I682" t="s">
        <v>69</v>
      </c>
      <c r="J682" t="s">
        <v>1007</v>
      </c>
      <c r="K682" t="s">
        <v>17</v>
      </c>
      <c r="L682" s="1">
        <v>43885</v>
      </c>
      <c r="M682" s="1">
        <v>43987</v>
      </c>
      <c r="N682" s="1">
        <v>43959</v>
      </c>
      <c r="P682" t="s">
        <v>18</v>
      </c>
    </row>
    <row r="683" spans="1:16" hidden="1">
      <c r="A683">
        <v>3458</v>
      </c>
      <c r="B683" t="s">
        <v>320</v>
      </c>
      <c r="C683" t="str">
        <f>"3108"</f>
        <v>3108</v>
      </c>
      <c r="D683" t="str">
        <f t="shared" si="36"/>
        <v>1</v>
      </c>
      <c r="E683" t="s">
        <v>1008</v>
      </c>
      <c r="F683">
        <v>6</v>
      </c>
      <c r="G683">
        <v>6</v>
      </c>
      <c r="H683" t="s">
        <v>174</v>
      </c>
      <c r="I683" t="s">
        <v>69</v>
      </c>
      <c r="J683" t="s">
        <v>1009</v>
      </c>
      <c r="K683" t="s">
        <v>17</v>
      </c>
      <c r="L683" s="1">
        <v>43885</v>
      </c>
      <c r="M683" s="1">
        <v>43987</v>
      </c>
      <c r="N683" s="1">
        <v>43959</v>
      </c>
      <c r="P683" t="s">
        <v>18</v>
      </c>
    </row>
    <row r="684" spans="1:16" ht="48" hidden="1">
      <c r="A684">
        <v>4174</v>
      </c>
      <c r="B684" t="s">
        <v>19</v>
      </c>
      <c r="C684" t="str">
        <f>"4281"</f>
        <v>4281</v>
      </c>
      <c r="D684" t="str">
        <f t="shared" si="36"/>
        <v>1</v>
      </c>
      <c r="E684" t="s">
        <v>1010</v>
      </c>
      <c r="F684">
        <v>6</v>
      </c>
      <c r="G684">
        <v>6</v>
      </c>
      <c r="H684" t="s">
        <v>21</v>
      </c>
      <c r="I684" t="s">
        <v>22</v>
      </c>
      <c r="J684" s="2" t="s">
        <v>23</v>
      </c>
      <c r="K684" t="s">
        <v>17</v>
      </c>
      <c r="L684" s="1">
        <v>43885</v>
      </c>
      <c r="M684" s="1">
        <v>43987</v>
      </c>
      <c r="N684" s="1">
        <v>43959</v>
      </c>
      <c r="P684" t="s">
        <v>18</v>
      </c>
    </row>
    <row r="685" spans="1:16" hidden="1">
      <c r="A685">
        <v>3174</v>
      </c>
      <c r="B685" t="s">
        <v>569</v>
      </c>
      <c r="C685" t="str">
        <f>"3001"</f>
        <v>3001</v>
      </c>
      <c r="D685" t="str">
        <f t="shared" si="36"/>
        <v>1</v>
      </c>
      <c r="E685" t="s">
        <v>1011</v>
      </c>
      <c r="F685">
        <v>6</v>
      </c>
      <c r="G685">
        <v>6</v>
      </c>
      <c r="H685" t="s">
        <v>969</v>
      </c>
      <c r="I685" t="s">
        <v>69</v>
      </c>
      <c r="J685" t="s">
        <v>1012</v>
      </c>
      <c r="K685" t="s">
        <v>17</v>
      </c>
      <c r="L685" s="1">
        <v>43885</v>
      </c>
      <c r="M685" s="1">
        <v>43987</v>
      </c>
      <c r="N685" s="1">
        <v>43959</v>
      </c>
      <c r="P685" t="s">
        <v>18</v>
      </c>
    </row>
    <row r="686" spans="1:16">
      <c r="A686">
        <v>3563</v>
      </c>
      <c r="B686" t="s">
        <v>43</v>
      </c>
      <c r="C686" t="str">
        <f>"3349"</f>
        <v>3349</v>
      </c>
      <c r="D686" t="str">
        <f>"3"</f>
        <v>3</v>
      </c>
      <c r="E686" t="s">
        <v>44</v>
      </c>
      <c r="F686">
        <v>6</v>
      </c>
      <c r="G686">
        <v>6</v>
      </c>
      <c r="H686" t="s">
        <v>45</v>
      </c>
      <c r="I686" t="s">
        <v>16</v>
      </c>
      <c r="J686" t="s">
        <v>46</v>
      </c>
      <c r="K686" t="s">
        <v>17</v>
      </c>
      <c r="L686" s="1">
        <v>43885</v>
      </c>
      <c r="M686" s="1">
        <v>43987</v>
      </c>
      <c r="N686" s="1">
        <v>43959</v>
      </c>
      <c r="P686" t="s">
        <v>18</v>
      </c>
    </row>
    <row r="687" spans="1:16">
      <c r="A687">
        <v>3564</v>
      </c>
      <c r="B687" t="s">
        <v>43</v>
      </c>
      <c r="C687" t="str">
        <f>"3349"</f>
        <v>3349</v>
      </c>
      <c r="D687" t="str">
        <f>"4"</f>
        <v>4</v>
      </c>
      <c r="E687" t="s">
        <v>44</v>
      </c>
      <c r="F687">
        <v>6</v>
      </c>
      <c r="G687">
        <v>6</v>
      </c>
      <c r="H687" t="s">
        <v>45</v>
      </c>
      <c r="I687" t="s">
        <v>16</v>
      </c>
      <c r="J687" t="s">
        <v>46</v>
      </c>
      <c r="K687" t="s">
        <v>17</v>
      </c>
      <c r="L687" s="1">
        <v>43885</v>
      </c>
      <c r="M687" s="1">
        <v>43987</v>
      </c>
      <c r="N687" s="1">
        <v>43959</v>
      </c>
      <c r="P687" t="s">
        <v>18</v>
      </c>
    </row>
    <row r="688" spans="1:16">
      <c r="A688">
        <v>3565</v>
      </c>
      <c r="B688" t="s">
        <v>43</v>
      </c>
      <c r="C688" t="str">
        <f>"3351"</f>
        <v>3351</v>
      </c>
      <c r="D688" t="str">
        <f t="shared" ref="D688:D696" si="37">"1"</f>
        <v>1</v>
      </c>
      <c r="E688" t="s">
        <v>707</v>
      </c>
      <c r="F688">
        <v>6</v>
      </c>
      <c r="G688">
        <v>6</v>
      </c>
      <c r="H688" t="s">
        <v>45</v>
      </c>
      <c r="I688" t="s">
        <v>16</v>
      </c>
      <c r="K688" t="s">
        <v>17</v>
      </c>
      <c r="L688" s="1">
        <v>43885</v>
      </c>
      <c r="M688" s="1">
        <v>43987</v>
      </c>
      <c r="N688" s="1">
        <v>43959</v>
      </c>
      <c r="P688" t="s">
        <v>18</v>
      </c>
    </row>
    <row r="689" spans="1:16" hidden="1">
      <c r="A689">
        <v>4209</v>
      </c>
      <c r="B689" t="s">
        <v>172</v>
      </c>
      <c r="C689" t="str">
        <f>"2029"</f>
        <v>2029</v>
      </c>
      <c r="D689" t="str">
        <f t="shared" si="37"/>
        <v>1</v>
      </c>
      <c r="E689" t="s">
        <v>1013</v>
      </c>
      <c r="F689">
        <v>6</v>
      </c>
      <c r="G689">
        <v>6</v>
      </c>
      <c r="H689" t="s">
        <v>174</v>
      </c>
      <c r="I689" t="s">
        <v>69</v>
      </c>
      <c r="J689" t="s">
        <v>1014</v>
      </c>
      <c r="K689" t="s">
        <v>17</v>
      </c>
      <c r="L689" s="1">
        <v>43885</v>
      </c>
      <c r="M689" s="1">
        <v>43987</v>
      </c>
      <c r="N689" s="1">
        <v>43959</v>
      </c>
      <c r="P689" t="s">
        <v>18</v>
      </c>
    </row>
    <row r="690" spans="1:16" hidden="1">
      <c r="A690">
        <v>3781</v>
      </c>
      <c r="B690" t="s">
        <v>57</v>
      </c>
      <c r="C690" t="str">
        <f>"4000"</f>
        <v>4000</v>
      </c>
      <c r="D690" t="str">
        <f t="shared" si="37"/>
        <v>1</v>
      </c>
      <c r="E690" t="s">
        <v>1015</v>
      </c>
      <c r="F690">
        <v>6</v>
      </c>
      <c r="G690">
        <v>6</v>
      </c>
      <c r="H690" t="s">
        <v>59</v>
      </c>
      <c r="I690" t="s">
        <v>16</v>
      </c>
      <c r="K690" t="s">
        <v>17</v>
      </c>
      <c r="L690" s="1">
        <v>43885</v>
      </c>
      <c r="M690" s="1">
        <v>43987</v>
      </c>
      <c r="N690" s="1">
        <v>43959</v>
      </c>
      <c r="P690" t="s">
        <v>18</v>
      </c>
    </row>
    <row r="691" spans="1:16" hidden="1">
      <c r="A691">
        <v>3009</v>
      </c>
      <c r="B691" t="s">
        <v>555</v>
      </c>
      <c r="C691" t="str">
        <f>"4006"</f>
        <v>4006</v>
      </c>
      <c r="D691" t="str">
        <f t="shared" si="37"/>
        <v>1</v>
      </c>
      <c r="E691" t="s">
        <v>1016</v>
      </c>
      <c r="F691">
        <v>6</v>
      </c>
      <c r="G691">
        <v>6</v>
      </c>
      <c r="H691" t="s">
        <v>256</v>
      </c>
      <c r="I691" t="s">
        <v>161</v>
      </c>
      <c r="J691" t="s">
        <v>1017</v>
      </c>
      <c r="K691" t="s">
        <v>17</v>
      </c>
      <c r="L691" s="1">
        <v>43885</v>
      </c>
      <c r="M691" s="1">
        <v>43987</v>
      </c>
      <c r="N691" s="1">
        <v>43959</v>
      </c>
      <c r="P691" t="s">
        <v>18</v>
      </c>
    </row>
    <row r="692" spans="1:16" hidden="1">
      <c r="A692">
        <v>3010</v>
      </c>
      <c r="B692" t="s">
        <v>555</v>
      </c>
      <c r="C692" t="str">
        <f>"4018"</f>
        <v>4018</v>
      </c>
      <c r="D692" t="str">
        <f t="shared" si="37"/>
        <v>1</v>
      </c>
      <c r="E692" t="s">
        <v>275</v>
      </c>
      <c r="F692">
        <v>6</v>
      </c>
      <c r="G692">
        <v>6</v>
      </c>
      <c r="H692" t="s">
        <v>256</v>
      </c>
      <c r="I692" t="s">
        <v>161</v>
      </c>
      <c r="J692" t="s">
        <v>1018</v>
      </c>
      <c r="K692" t="s">
        <v>17</v>
      </c>
      <c r="L692" s="1">
        <v>43885</v>
      </c>
      <c r="M692" s="1">
        <v>43987</v>
      </c>
      <c r="N692" s="1">
        <v>43959</v>
      </c>
      <c r="P692" t="s">
        <v>18</v>
      </c>
    </row>
    <row r="693" spans="1:16" hidden="1">
      <c r="A693">
        <v>3242</v>
      </c>
      <c r="B693" t="s">
        <v>478</v>
      </c>
      <c r="C693" t="str">
        <f>"4015"</f>
        <v>4015</v>
      </c>
      <c r="D693" t="str">
        <f t="shared" si="37"/>
        <v>1</v>
      </c>
      <c r="E693" t="s">
        <v>1019</v>
      </c>
      <c r="F693">
        <v>6</v>
      </c>
      <c r="G693">
        <v>6</v>
      </c>
      <c r="H693" t="s">
        <v>188</v>
      </c>
      <c r="I693" t="s">
        <v>161</v>
      </c>
      <c r="J693" t="s">
        <v>1020</v>
      </c>
      <c r="K693" t="s">
        <v>17</v>
      </c>
      <c r="L693" s="1">
        <v>43885</v>
      </c>
      <c r="M693" s="1">
        <v>43987</v>
      </c>
      <c r="N693" s="1">
        <v>43959</v>
      </c>
      <c r="P693" t="s">
        <v>18</v>
      </c>
    </row>
    <row r="694" spans="1:16" hidden="1">
      <c r="A694">
        <v>3015</v>
      </c>
      <c r="B694" t="s">
        <v>235</v>
      </c>
      <c r="C694" t="str">
        <f>"2133"</f>
        <v>2133</v>
      </c>
      <c r="D694" t="str">
        <f t="shared" si="37"/>
        <v>1</v>
      </c>
      <c r="E694" t="s">
        <v>1021</v>
      </c>
      <c r="F694">
        <v>6</v>
      </c>
      <c r="G694">
        <v>6</v>
      </c>
      <c r="H694" t="s">
        <v>237</v>
      </c>
      <c r="I694" t="s">
        <v>69</v>
      </c>
      <c r="J694" t="s">
        <v>1022</v>
      </c>
      <c r="K694" t="s">
        <v>17</v>
      </c>
      <c r="L694" s="1">
        <v>43885</v>
      </c>
      <c r="M694" s="1">
        <v>43987</v>
      </c>
      <c r="N694" s="1">
        <v>43959</v>
      </c>
      <c r="P694" t="s">
        <v>18</v>
      </c>
    </row>
    <row r="695" spans="1:16" hidden="1">
      <c r="A695">
        <v>3015</v>
      </c>
      <c r="B695" t="s">
        <v>235</v>
      </c>
      <c r="C695" t="str">
        <f>"2133"</f>
        <v>2133</v>
      </c>
      <c r="D695" t="str">
        <f t="shared" si="37"/>
        <v>1</v>
      </c>
      <c r="E695" t="s">
        <v>1021</v>
      </c>
      <c r="F695">
        <v>6</v>
      </c>
      <c r="G695">
        <v>6</v>
      </c>
      <c r="H695" t="s">
        <v>237</v>
      </c>
      <c r="I695" t="s">
        <v>69</v>
      </c>
      <c r="J695" t="s">
        <v>1022</v>
      </c>
      <c r="K695" t="s">
        <v>17</v>
      </c>
      <c r="L695" s="1">
        <v>43885</v>
      </c>
      <c r="M695" s="1">
        <v>43987</v>
      </c>
      <c r="N695" s="1">
        <v>43959</v>
      </c>
      <c r="P695" t="s">
        <v>18</v>
      </c>
    </row>
    <row r="696" spans="1:16" hidden="1">
      <c r="A696">
        <v>3894</v>
      </c>
      <c r="B696" t="s">
        <v>74</v>
      </c>
      <c r="C696" t="str">
        <f>"2595"</f>
        <v>2595</v>
      </c>
      <c r="D696" t="str">
        <f t="shared" si="37"/>
        <v>1</v>
      </c>
      <c r="E696" t="s">
        <v>1023</v>
      </c>
      <c r="F696">
        <v>6</v>
      </c>
      <c r="G696">
        <v>6</v>
      </c>
      <c r="H696" t="s">
        <v>76</v>
      </c>
      <c r="I696" t="s">
        <v>16</v>
      </c>
      <c r="J696" t="s">
        <v>1024</v>
      </c>
      <c r="K696" t="s">
        <v>17</v>
      </c>
      <c r="L696" s="1">
        <v>43885</v>
      </c>
      <c r="M696" s="1">
        <v>43987</v>
      </c>
      <c r="N696" s="1">
        <v>43959</v>
      </c>
      <c r="P696" t="s">
        <v>18</v>
      </c>
    </row>
    <row r="697" spans="1:16" hidden="1">
      <c r="A697">
        <v>3976</v>
      </c>
      <c r="B697" t="s">
        <v>1025</v>
      </c>
      <c r="C697" t="str">
        <f>"4005"</f>
        <v>4005</v>
      </c>
      <c r="D697" t="str">
        <f>"3"</f>
        <v>3</v>
      </c>
      <c r="E697" t="s">
        <v>1026</v>
      </c>
      <c r="F697">
        <v>6</v>
      </c>
      <c r="G697">
        <v>6</v>
      </c>
      <c r="H697" t="s">
        <v>1027</v>
      </c>
      <c r="I697" t="s">
        <v>16</v>
      </c>
      <c r="K697" t="s">
        <v>17</v>
      </c>
      <c r="L697" s="1">
        <v>43885</v>
      </c>
      <c r="M697" s="1">
        <v>43987</v>
      </c>
      <c r="N697" s="1">
        <v>43959</v>
      </c>
      <c r="P697" t="s">
        <v>18</v>
      </c>
    </row>
    <row r="698" spans="1:16">
      <c r="A698">
        <v>3565</v>
      </c>
      <c r="B698" t="s">
        <v>43</v>
      </c>
      <c r="C698" t="str">
        <f>"3351"</f>
        <v>3351</v>
      </c>
      <c r="D698" t="str">
        <f>"1"</f>
        <v>1</v>
      </c>
      <c r="E698" t="s">
        <v>707</v>
      </c>
      <c r="F698">
        <v>6</v>
      </c>
      <c r="G698">
        <v>6</v>
      </c>
      <c r="H698" t="s">
        <v>45</v>
      </c>
      <c r="I698" t="s">
        <v>16</v>
      </c>
      <c r="K698" t="s">
        <v>17</v>
      </c>
      <c r="L698" s="1">
        <v>43885</v>
      </c>
      <c r="M698" s="1">
        <v>43987</v>
      </c>
      <c r="N698" s="1">
        <v>43959</v>
      </c>
      <c r="P698" t="s">
        <v>18</v>
      </c>
    </row>
    <row r="699" spans="1:16" hidden="1">
      <c r="A699">
        <v>3043</v>
      </c>
      <c r="B699" t="s">
        <v>555</v>
      </c>
      <c r="C699" t="str">
        <f>"2006"</f>
        <v>2006</v>
      </c>
      <c r="D699" t="str">
        <f>"1"</f>
        <v>1</v>
      </c>
      <c r="E699" t="s">
        <v>1030</v>
      </c>
      <c r="F699">
        <v>6</v>
      </c>
      <c r="G699">
        <v>6</v>
      </c>
      <c r="H699" t="s">
        <v>256</v>
      </c>
      <c r="I699" t="s">
        <v>161</v>
      </c>
      <c r="J699" t="s">
        <v>1031</v>
      </c>
      <c r="K699" t="s">
        <v>17</v>
      </c>
      <c r="L699" s="1">
        <v>43885</v>
      </c>
      <c r="M699" s="1">
        <v>43987</v>
      </c>
      <c r="N699" s="1">
        <v>43959</v>
      </c>
      <c r="P699" t="s">
        <v>18</v>
      </c>
    </row>
    <row r="700" spans="1:16" hidden="1">
      <c r="A700">
        <v>4847</v>
      </c>
      <c r="B700" t="s">
        <v>555</v>
      </c>
      <c r="C700" t="str">
        <f>"2006"</f>
        <v>2006</v>
      </c>
      <c r="D700" t="str">
        <f>"2"</f>
        <v>2</v>
      </c>
      <c r="E700" t="s">
        <v>1030</v>
      </c>
      <c r="F700">
        <v>6</v>
      </c>
      <c r="G700">
        <v>6</v>
      </c>
      <c r="H700" t="s">
        <v>256</v>
      </c>
      <c r="I700" t="s">
        <v>161</v>
      </c>
      <c r="J700" t="s">
        <v>1031</v>
      </c>
      <c r="K700" t="s">
        <v>17</v>
      </c>
      <c r="L700" s="1">
        <v>43885</v>
      </c>
      <c r="M700" s="1">
        <v>43987</v>
      </c>
      <c r="N700" s="1">
        <v>43959</v>
      </c>
      <c r="P700" t="s">
        <v>38</v>
      </c>
    </row>
    <row r="701" spans="1:16" hidden="1">
      <c r="A701">
        <v>3044</v>
      </c>
      <c r="B701" t="s">
        <v>811</v>
      </c>
      <c r="C701" t="str">
        <f>"1021"</f>
        <v>1021</v>
      </c>
      <c r="D701" t="str">
        <f t="shared" ref="D701:D743" si="38">"1"</f>
        <v>1</v>
      </c>
      <c r="E701" t="s">
        <v>1032</v>
      </c>
      <c r="F701">
        <v>6</v>
      </c>
      <c r="G701">
        <v>6</v>
      </c>
      <c r="H701" t="s">
        <v>813</v>
      </c>
      <c r="I701" t="s">
        <v>99</v>
      </c>
      <c r="J701" t="s">
        <v>1033</v>
      </c>
      <c r="K701" t="s">
        <v>17</v>
      </c>
      <c r="L701" s="1">
        <v>43885</v>
      </c>
      <c r="M701" s="1">
        <v>43987</v>
      </c>
      <c r="N701" s="1">
        <v>43959</v>
      </c>
      <c r="P701" t="s">
        <v>18</v>
      </c>
    </row>
    <row r="702" spans="1:16" hidden="1">
      <c r="A702">
        <v>4787</v>
      </c>
      <c r="B702" t="s">
        <v>811</v>
      </c>
      <c r="C702" t="str">
        <f>"2047"</f>
        <v>2047</v>
      </c>
      <c r="D702" t="str">
        <f t="shared" si="38"/>
        <v>1</v>
      </c>
      <c r="E702" t="s">
        <v>1034</v>
      </c>
      <c r="F702">
        <v>6</v>
      </c>
      <c r="G702">
        <v>6</v>
      </c>
      <c r="H702" t="s">
        <v>813</v>
      </c>
      <c r="I702" t="s">
        <v>99</v>
      </c>
      <c r="J702" t="s">
        <v>1035</v>
      </c>
      <c r="K702" t="s">
        <v>17</v>
      </c>
      <c r="L702" s="1">
        <v>43885</v>
      </c>
      <c r="M702" s="1">
        <v>43987</v>
      </c>
      <c r="N702" s="1">
        <v>43959</v>
      </c>
      <c r="P702" t="s">
        <v>18</v>
      </c>
    </row>
    <row r="703" spans="1:16" hidden="1">
      <c r="A703">
        <v>3221</v>
      </c>
      <c r="B703" t="s">
        <v>309</v>
      </c>
      <c r="C703" t="str">
        <f>"4060"</f>
        <v>4060</v>
      </c>
      <c r="D703" t="str">
        <f t="shared" si="38"/>
        <v>1</v>
      </c>
      <c r="E703" t="s">
        <v>1036</v>
      </c>
      <c r="F703">
        <v>6</v>
      </c>
      <c r="G703">
        <v>6</v>
      </c>
      <c r="H703" t="s">
        <v>188</v>
      </c>
      <c r="I703" t="s">
        <v>161</v>
      </c>
      <c r="J703" t="s">
        <v>1037</v>
      </c>
      <c r="K703" t="s">
        <v>17</v>
      </c>
      <c r="L703" s="1">
        <v>43885</v>
      </c>
      <c r="M703" s="1">
        <v>43987</v>
      </c>
      <c r="N703" s="1">
        <v>43959</v>
      </c>
      <c r="P703" t="s">
        <v>18</v>
      </c>
    </row>
    <row r="704" spans="1:16" hidden="1">
      <c r="A704">
        <v>3227</v>
      </c>
      <c r="B704" t="s">
        <v>478</v>
      </c>
      <c r="C704" t="str">
        <f>"4106"</f>
        <v>4106</v>
      </c>
      <c r="D704" t="str">
        <f t="shared" si="38"/>
        <v>1</v>
      </c>
      <c r="E704" t="s">
        <v>1038</v>
      </c>
      <c r="F704">
        <v>6</v>
      </c>
      <c r="G704">
        <v>6</v>
      </c>
      <c r="H704" t="s">
        <v>188</v>
      </c>
      <c r="I704" t="s">
        <v>161</v>
      </c>
      <c r="J704" t="s">
        <v>1039</v>
      </c>
      <c r="K704" t="s">
        <v>17</v>
      </c>
      <c r="L704" s="1">
        <v>43885</v>
      </c>
      <c r="M704" s="1">
        <v>43987</v>
      </c>
      <c r="N704" s="1">
        <v>43959</v>
      </c>
      <c r="P704" t="s">
        <v>18</v>
      </c>
    </row>
    <row r="705" spans="1:16" hidden="1">
      <c r="A705">
        <v>3229</v>
      </c>
      <c r="B705" t="s">
        <v>186</v>
      </c>
      <c r="C705" t="str">
        <f>"4038"</f>
        <v>4038</v>
      </c>
      <c r="D705" t="str">
        <f t="shared" si="38"/>
        <v>1</v>
      </c>
      <c r="E705" t="s">
        <v>303</v>
      </c>
      <c r="F705">
        <v>6</v>
      </c>
      <c r="G705">
        <v>6</v>
      </c>
      <c r="H705" t="s">
        <v>188</v>
      </c>
      <c r="I705" t="s">
        <v>161</v>
      </c>
      <c r="J705" t="s">
        <v>1040</v>
      </c>
      <c r="K705" t="s">
        <v>17</v>
      </c>
      <c r="L705" s="1">
        <v>43885</v>
      </c>
      <c r="M705" s="1">
        <v>43987</v>
      </c>
      <c r="N705" s="1">
        <v>43959</v>
      </c>
      <c r="P705" t="s">
        <v>18</v>
      </c>
    </row>
    <row r="706" spans="1:16" hidden="1">
      <c r="A706">
        <v>3387</v>
      </c>
      <c r="B706" t="s">
        <v>186</v>
      </c>
      <c r="C706" t="str">
        <f>"4018"</f>
        <v>4018</v>
      </c>
      <c r="D706" t="str">
        <f t="shared" si="38"/>
        <v>1</v>
      </c>
      <c r="E706" t="s">
        <v>192</v>
      </c>
      <c r="F706">
        <v>6</v>
      </c>
      <c r="G706">
        <v>6</v>
      </c>
      <c r="H706" t="s">
        <v>188</v>
      </c>
      <c r="I706" t="s">
        <v>161</v>
      </c>
      <c r="J706" t="s">
        <v>1041</v>
      </c>
      <c r="K706" t="s">
        <v>17</v>
      </c>
      <c r="L706" s="1">
        <v>43885</v>
      </c>
      <c r="M706" s="1">
        <v>43987</v>
      </c>
      <c r="N706" s="1">
        <v>43959</v>
      </c>
      <c r="P706" t="s">
        <v>18</v>
      </c>
    </row>
    <row r="707" spans="1:16" hidden="1">
      <c r="A707">
        <v>3237</v>
      </c>
      <c r="B707" t="s">
        <v>186</v>
      </c>
      <c r="C707" t="str">
        <f>"4029"</f>
        <v>4029</v>
      </c>
      <c r="D707" t="str">
        <f t="shared" si="38"/>
        <v>1</v>
      </c>
      <c r="E707" t="s">
        <v>305</v>
      </c>
      <c r="F707">
        <v>6</v>
      </c>
      <c r="G707">
        <v>6</v>
      </c>
      <c r="H707" t="s">
        <v>188</v>
      </c>
      <c r="I707" t="s">
        <v>161</v>
      </c>
      <c r="J707" t="s">
        <v>1042</v>
      </c>
      <c r="K707" t="s">
        <v>17</v>
      </c>
      <c r="L707" s="1">
        <v>43885</v>
      </c>
      <c r="M707" s="1">
        <v>43987</v>
      </c>
      <c r="N707" s="1">
        <v>43959</v>
      </c>
      <c r="P707" t="s">
        <v>18</v>
      </c>
    </row>
    <row r="708" spans="1:16" hidden="1">
      <c r="A708">
        <v>3230</v>
      </c>
      <c r="B708" t="s">
        <v>186</v>
      </c>
      <c r="C708" t="str">
        <f>"4040"</f>
        <v>4040</v>
      </c>
      <c r="D708" t="str">
        <f t="shared" si="38"/>
        <v>1</v>
      </c>
      <c r="E708" t="s">
        <v>950</v>
      </c>
      <c r="F708">
        <v>6</v>
      </c>
      <c r="G708">
        <v>6</v>
      </c>
      <c r="H708" t="s">
        <v>188</v>
      </c>
      <c r="I708" t="s">
        <v>161</v>
      </c>
      <c r="J708" t="s">
        <v>1043</v>
      </c>
      <c r="K708" t="s">
        <v>17</v>
      </c>
      <c r="L708" s="1">
        <v>43885</v>
      </c>
      <c r="M708" s="1">
        <v>43987</v>
      </c>
      <c r="N708" s="1">
        <v>43959</v>
      </c>
      <c r="P708" t="s">
        <v>18</v>
      </c>
    </row>
    <row r="709" spans="1:16" hidden="1">
      <c r="A709">
        <v>3239</v>
      </c>
      <c r="B709" t="s">
        <v>186</v>
      </c>
      <c r="C709" t="str">
        <f>"4055"</f>
        <v>4055</v>
      </c>
      <c r="D709" t="str">
        <f t="shared" si="38"/>
        <v>1</v>
      </c>
      <c r="E709" t="s">
        <v>1044</v>
      </c>
      <c r="F709">
        <v>6</v>
      </c>
      <c r="G709">
        <v>6</v>
      </c>
      <c r="H709" t="s">
        <v>188</v>
      </c>
      <c r="I709" t="s">
        <v>161</v>
      </c>
      <c r="J709" t="s">
        <v>1045</v>
      </c>
      <c r="K709" t="s">
        <v>17</v>
      </c>
      <c r="L709" s="1">
        <v>43885</v>
      </c>
      <c r="M709" s="1">
        <v>43987</v>
      </c>
      <c r="N709" s="1">
        <v>43959</v>
      </c>
      <c r="P709" t="s">
        <v>18</v>
      </c>
    </row>
    <row r="710" spans="1:16" hidden="1">
      <c r="A710">
        <v>3232</v>
      </c>
      <c r="B710" t="s">
        <v>186</v>
      </c>
      <c r="C710" t="str">
        <f>"4102"</f>
        <v>4102</v>
      </c>
      <c r="D710" t="str">
        <f t="shared" si="38"/>
        <v>1</v>
      </c>
      <c r="E710" t="s">
        <v>1046</v>
      </c>
      <c r="F710">
        <v>6</v>
      </c>
      <c r="G710">
        <v>6</v>
      </c>
      <c r="H710" t="s">
        <v>188</v>
      </c>
      <c r="I710" t="s">
        <v>161</v>
      </c>
      <c r="K710" t="s">
        <v>17</v>
      </c>
      <c r="L710" s="1">
        <v>43885</v>
      </c>
      <c r="M710" s="1">
        <v>43987</v>
      </c>
      <c r="N710" s="1">
        <v>43959</v>
      </c>
      <c r="P710" t="s">
        <v>18</v>
      </c>
    </row>
    <row r="711" spans="1:16" hidden="1">
      <c r="A711">
        <v>3231</v>
      </c>
      <c r="B711" t="s">
        <v>186</v>
      </c>
      <c r="C711" t="str">
        <f>"4072"</f>
        <v>4072</v>
      </c>
      <c r="D711" t="str">
        <f t="shared" si="38"/>
        <v>1</v>
      </c>
      <c r="E711" t="s">
        <v>266</v>
      </c>
      <c r="F711">
        <v>6</v>
      </c>
      <c r="G711">
        <v>6</v>
      </c>
      <c r="H711" t="s">
        <v>188</v>
      </c>
      <c r="I711" t="s">
        <v>161</v>
      </c>
      <c r="J711" t="s">
        <v>1047</v>
      </c>
      <c r="K711" t="s">
        <v>17</v>
      </c>
      <c r="L711" s="1">
        <v>43885</v>
      </c>
      <c r="M711" s="1">
        <v>43987</v>
      </c>
      <c r="N711" s="1">
        <v>43959</v>
      </c>
      <c r="P711" t="s">
        <v>18</v>
      </c>
    </row>
    <row r="712" spans="1:16" hidden="1">
      <c r="A712">
        <v>3228</v>
      </c>
      <c r="B712" t="s">
        <v>186</v>
      </c>
      <c r="C712" t="str">
        <f>"4027"</f>
        <v>4027</v>
      </c>
      <c r="D712" t="str">
        <f t="shared" si="38"/>
        <v>1</v>
      </c>
      <c r="E712" t="s">
        <v>307</v>
      </c>
      <c r="F712">
        <v>6</v>
      </c>
      <c r="G712">
        <v>6</v>
      </c>
      <c r="H712" t="s">
        <v>188</v>
      </c>
      <c r="I712" t="s">
        <v>161</v>
      </c>
      <c r="J712" t="s">
        <v>1048</v>
      </c>
      <c r="K712" t="s">
        <v>17</v>
      </c>
      <c r="L712" s="1">
        <v>43885</v>
      </c>
      <c r="M712" s="1">
        <v>43987</v>
      </c>
      <c r="N712" s="1">
        <v>43959</v>
      </c>
      <c r="P712" t="s">
        <v>18</v>
      </c>
    </row>
    <row r="713" spans="1:16" hidden="1">
      <c r="A713">
        <v>3238</v>
      </c>
      <c r="B713" t="s">
        <v>186</v>
      </c>
      <c r="C713" t="str">
        <f>"4035"</f>
        <v>4035</v>
      </c>
      <c r="D713" t="str">
        <f t="shared" si="38"/>
        <v>1</v>
      </c>
      <c r="E713" t="s">
        <v>387</v>
      </c>
      <c r="F713">
        <v>6</v>
      </c>
      <c r="G713">
        <v>6</v>
      </c>
      <c r="H713" t="s">
        <v>188</v>
      </c>
      <c r="I713" t="s">
        <v>161</v>
      </c>
      <c r="J713" t="s">
        <v>1049</v>
      </c>
      <c r="K713" t="s">
        <v>17</v>
      </c>
      <c r="L713" s="1">
        <v>43885</v>
      </c>
      <c r="M713" s="1">
        <v>43987</v>
      </c>
      <c r="N713" s="1">
        <v>43959</v>
      </c>
      <c r="P713" t="s">
        <v>18</v>
      </c>
    </row>
    <row r="714" spans="1:16" hidden="1">
      <c r="A714">
        <v>3220</v>
      </c>
      <c r="B714" t="s">
        <v>158</v>
      </c>
      <c r="C714" t="str">
        <f>"4411"</f>
        <v>4411</v>
      </c>
      <c r="D714" t="str">
        <f t="shared" si="38"/>
        <v>1</v>
      </c>
      <c r="E714" t="s">
        <v>1050</v>
      </c>
      <c r="F714">
        <v>6</v>
      </c>
      <c r="G714">
        <v>6</v>
      </c>
      <c r="H714" t="s">
        <v>160</v>
      </c>
      <c r="I714" t="s">
        <v>161</v>
      </c>
      <c r="J714" t="s">
        <v>1051</v>
      </c>
      <c r="K714" t="s">
        <v>17</v>
      </c>
      <c r="L714" s="1">
        <v>43885</v>
      </c>
      <c r="M714" s="1">
        <v>43987</v>
      </c>
      <c r="N714" s="1">
        <v>43959</v>
      </c>
      <c r="P714" t="s">
        <v>18</v>
      </c>
    </row>
    <row r="715" spans="1:16" hidden="1">
      <c r="A715">
        <v>3235</v>
      </c>
      <c r="B715" t="s">
        <v>158</v>
      </c>
      <c r="C715" t="str">
        <f>"4415"</f>
        <v>4415</v>
      </c>
      <c r="D715" t="str">
        <f t="shared" si="38"/>
        <v>1</v>
      </c>
      <c r="E715" t="s">
        <v>316</v>
      </c>
      <c r="F715">
        <v>6</v>
      </c>
      <c r="G715">
        <v>6</v>
      </c>
      <c r="H715" t="s">
        <v>160</v>
      </c>
      <c r="I715" t="s">
        <v>161</v>
      </c>
      <c r="J715" t="s">
        <v>1052</v>
      </c>
      <c r="K715" t="s">
        <v>17</v>
      </c>
      <c r="L715" s="1">
        <v>43885</v>
      </c>
      <c r="M715" s="1">
        <v>43987</v>
      </c>
      <c r="N715" s="1">
        <v>43959</v>
      </c>
      <c r="P715" t="s">
        <v>18</v>
      </c>
    </row>
    <row r="716" spans="1:16" hidden="1">
      <c r="A716">
        <v>3222</v>
      </c>
      <c r="B716" t="s">
        <v>158</v>
      </c>
      <c r="C716" t="str">
        <f>"4422"</f>
        <v>4422</v>
      </c>
      <c r="D716" t="str">
        <f t="shared" si="38"/>
        <v>1</v>
      </c>
      <c r="E716" t="s">
        <v>1053</v>
      </c>
      <c r="F716">
        <v>6</v>
      </c>
      <c r="G716">
        <v>6</v>
      </c>
      <c r="H716" t="s">
        <v>160</v>
      </c>
      <c r="I716" t="s">
        <v>161</v>
      </c>
      <c r="J716" t="s">
        <v>1054</v>
      </c>
      <c r="K716" t="s">
        <v>17</v>
      </c>
      <c r="L716" s="1">
        <v>43885</v>
      </c>
      <c r="M716" s="1">
        <v>43987</v>
      </c>
      <c r="N716" s="1">
        <v>43959</v>
      </c>
      <c r="P716" t="s">
        <v>18</v>
      </c>
    </row>
    <row r="717" spans="1:16" hidden="1">
      <c r="A717">
        <v>3236</v>
      </c>
      <c r="B717" t="s">
        <v>158</v>
      </c>
      <c r="C717" t="str">
        <f>"4434"</f>
        <v>4434</v>
      </c>
      <c r="D717" t="str">
        <f t="shared" si="38"/>
        <v>1</v>
      </c>
      <c r="E717" t="s">
        <v>1055</v>
      </c>
      <c r="F717">
        <v>6</v>
      </c>
      <c r="G717">
        <v>6</v>
      </c>
      <c r="H717" t="s">
        <v>160</v>
      </c>
      <c r="I717" t="s">
        <v>161</v>
      </c>
      <c r="K717" t="s">
        <v>17</v>
      </c>
      <c r="L717" s="1">
        <v>43885</v>
      </c>
      <c r="M717" s="1">
        <v>43987</v>
      </c>
      <c r="N717" s="1">
        <v>43959</v>
      </c>
      <c r="P717" t="s">
        <v>18</v>
      </c>
    </row>
    <row r="718" spans="1:16" hidden="1">
      <c r="A718">
        <v>4667</v>
      </c>
      <c r="B718" t="s">
        <v>158</v>
      </c>
      <c r="C718" t="str">
        <f>"4438"</f>
        <v>4438</v>
      </c>
      <c r="D718" t="str">
        <f t="shared" si="38"/>
        <v>1</v>
      </c>
      <c r="E718" t="s">
        <v>1056</v>
      </c>
      <c r="F718">
        <v>6</v>
      </c>
      <c r="G718">
        <v>6</v>
      </c>
      <c r="H718" t="s">
        <v>160</v>
      </c>
      <c r="I718" t="s">
        <v>161</v>
      </c>
      <c r="K718" t="s">
        <v>17</v>
      </c>
      <c r="L718" s="1">
        <v>43885</v>
      </c>
      <c r="M718" s="1">
        <v>43987</v>
      </c>
      <c r="N718" s="1">
        <v>43959</v>
      </c>
      <c r="P718" t="s">
        <v>18</v>
      </c>
    </row>
    <row r="719" spans="1:16" hidden="1">
      <c r="A719">
        <v>3224</v>
      </c>
      <c r="B719" t="s">
        <v>165</v>
      </c>
      <c r="C719" t="str">
        <f>"4007"</f>
        <v>4007</v>
      </c>
      <c r="D719" t="str">
        <f t="shared" si="38"/>
        <v>1</v>
      </c>
      <c r="E719" t="s">
        <v>295</v>
      </c>
      <c r="F719">
        <v>6</v>
      </c>
      <c r="G719">
        <v>6</v>
      </c>
      <c r="H719" t="s">
        <v>160</v>
      </c>
      <c r="I719" t="s">
        <v>161</v>
      </c>
      <c r="K719" t="s">
        <v>17</v>
      </c>
      <c r="L719" s="1">
        <v>43885</v>
      </c>
      <c r="M719" s="1">
        <v>43987</v>
      </c>
      <c r="N719" s="1">
        <v>43959</v>
      </c>
      <c r="P719" t="s">
        <v>18</v>
      </c>
    </row>
    <row r="720" spans="1:16" hidden="1">
      <c r="A720">
        <v>3225</v>
      </c>
      <c r="B720" t="s">
        <v>165</v>
      </c>
      <c r="C720" t="str">
        <f>"4301"</f>
        <v>4301</v>
      </c>
      <c r="D720" t="str">
        <f t="shared" si="38"/>
        <v>1</v>
      </c>
      <c r="E720" t="s">
        <v>166</v>
      </c>
      <c r="F720">
        <v>6</v>
      </c>
      <c r="G720">
        <v>6</v>
      </c>
      <c r="H720" t="s">
        <v>160</v>
      </c>
      <c r="I720" t="s">
        <v>161</v>
      </c>
      <c r="K720" t="s">
        <v>17</v>
      </c>
      <c r="L720" s="1">
        <v>43885</v>
      </c>
      <c r="M720" s="1">
        <v>43987</v>
      </c>
      <c r="N720" s="1">
        <v>43959</v>
      </c>
      <c r="P720" t="s">
        <v>18</v>
      </c>
    </row>
    <row r="721" spans="1:16" hidden="1">
      <c r="A721">
        <v>3226</v>
      </c>
      <c r="B721" t="s">
        <v>165</v>
      </c>
      <c r="C721" t="str">
        <f>"4314"</f>
        <v>4314</v>
      </c>
      <c r="D721" t="str">
        <f t="shared" si="38"/>
        <v>1</v>
      </c>
      <c r="E721" t="s">
        <v>1057</v>
      </c>
      <c r="F721">
        <v>6</v>
      </c>
      <c r="G721">
        <v>6</v>
      </c>
      <c r="H721" t="s">
        <v>160</v>
      </c>
      <c r="I721" t="s">
        <v>161</v>
      </c>
      <c r="K721" t="s">
        <v>17</v>
      </c>
      <c r="L721" s="1">
        <v>43885</v>
      </c>
      <c r="M721" s="1">
        <v>43987</v>
      </c>
      <c r="N721" s="1">
        <v>43959</v>
      </c>
      <c r="P721" t="s">
        <v>18</v>
      </c>
    </row>
    <row r="722" spans="1:16" hidden="1">
      <c r="A722">
        <v>3844</v>
      </c>
      <c r="B722" t="s">
        <v>51</v>
      </c>
      <c r="C722" t="str">
        <f>"4104"</f>
        <v>4104</v>
      </c>
      <c r="D722" t="str">
        <f t="shared" si="38"/>
        <v>1</v>
      </c>
      <c r="E722" t="s">
        <v>1058</v>
      </c>
      <c r="F722">
        <v>6</v>
      </c>
      <c r="G722">
        <v>6</v>
      </c>
      <c r="H722" t="s">
        <v>53</v>
      </c>
      <c r="I722" t="s">
        <v>16</v>
      </c>
      <c r="K722" t="s">
        <v>17</v>
      </c>
      <c r="L722" s="1">
        <v>43885</v>
      </c>
      <c r="M722" s="1">
        <v>43987</v>
      </c>
      <c r="N722" s="1">
        <v>43959</v>
      </c>
      <c r="P722" t="s">
        <v>18</v>
      </c>
    </row>
    <row r="723" spans="1:16" hidden="1">
      <c r="A723">
        <v>3843</v>
      </c>
      <c r="B723" t="s">
        <v>51</v>
      </c>
      <c r="C723" t="str">
        <f>"4103"</f>
        <v>4103</v>
      </c>
      <c r="D723" t="str">
        <f t="shared" si="38"/>
        <v>1</v>
      </c>
      <c r="E723" t="s">
        <v>1059</v>
      </c>
      <c r="F723">
        <v>6</v>
      </c>
      <c r="G723">
        <v>6</v>
      </c>
      <c r="H723" t="s">
        <v>53</v>
      </c>
      <c r="I723" t="s">
        <v>16</v>
      </c>
      <c r="K723" t="s">
        <v>17</v>
      </c>
      <c r="L723" s="1">
        <v>43885</v>
      </c>
      <c r="M723" s="1">
        <v>43987</v>
      </c>
      <c r="N723" s="1">
        <v>43959</v>
      </c>
      <c r="P723" t="s">
        <v>18</v>
      </c>
    </row>
    <row r="724" spans="1:16" hidden="1">
      <c r="A724">
        <v>3842</v>
      </c>
      <c r="B724" t="s">
        <v>51</v>
      </c>
      <c r="C724" t="str">
        <f>"4102"</f>
        <v>4102</v>
      </c>
      <c r="D724" t="str">
        <f t="shared" si="38"/>
        <v>1</v>
      </c>
      <c r="E724" t="s">
        <v>1060</v>
      </c>
      <c r="F724">
        <v>6</v>
      </c>
      <c r="G724">
        <v>6</v>
      </c>
      <c r="H724" t="s">
        <v>53</v>
      </c>
      <c r="I724" t="s">
        <v>16</v>
      </c>
      <c r="K724" t="s">
        <v>17</v>
      </c>
      <c r="L724" s="1">
        <v>43885</v>
      </c>
      <c r="M724" s="1">
        <v>43987</v>
      </c>
      <c r="N724" s="1">
        <v>43959</v>
      </c>
      <c r="P724" t="s">
        <v>18</v>
      </c>
    </row>
    <row r="725" spans="1:16" hidden="1">
      <c r="A725">
        <v>3841</v>
      </c>
      <c r="B725" t="s">
        <v>51</v>
      </c>
      <c r="C725" t="str">
        <f>"4100"</f>
        <v>4100</v>
      </c>
      <c r="D725" t="str">
        <f t="shared" si="38"/>
        <v>1</v>
      </c>
      <c r="E725" t="s">
        <v>1061</v>
      </c>
      <c r="F725">
        <v>6</v>
      </c>
      <c r="G725">
        <v>6</v>
      </c>
      <c r="H725" t="s">
        <v>53</v>
      </c>
      <c r="I725" t="s">
        <v>16</v>
      </c>
      <c r="K725" t="s">
        <v>17</v>
      </c>
      <c r="L725" s="1">
        <v>43885</v>
      </c>
      <c r="M725" s="1">
        <v>43987</v>
      </c>
      <c r="N725" s="1">
        <v>43959</v>
      </c>
      <c r="P725" t="s">
        <v>18</v>
      </c>
    </row>
    <row r="726" spans="1:16" hidden="1">
      <c r="A726">
        <v>3291</v>
      </c>
      <c r="B726" t="s">
        <v>268</v>
      </c>
      <c r="C726" t="str">
        <f>"3022"</f>
        <v>3022</v>
      </c>
      <c r="D726" t="str">
        <f t="shared" si="38"/>
        <v>1</v>
      </c>
      <c r="E726" t="s">
        <v>1062</v>
      </c>
      <c r="F726">
        <v>6</v>
      </c>
      <c r="G726">
        <v>6</v>
      </c>
      <c r="H726" t="s">
        <v>174</v>
      </c>
      <c r="I726" t="s">
        <v>69</v>
      </c>
      <c r="J726" t="s">
        <v>1063</v>
      </c>
      <c r="K726" t="s">
        <v>17</v>
      </c>
      <c r="L726" s="1">
        <v>43885</v>
      </c>
      <c r="M726" s="1">
        <v>43987</v>
      </c>
      <c r="N726" s="1">
        <v>43959</v>
      </c>
      <c r="P726" t="s">
        <v>18</v>
      </c>
    </row>
    <row r="727" spans="1:16" hidden="1">
      <c r="A727">
        <v>4395</v>
      </c>
      <c r="B727" t="s">
        <v>106</v>
      </c>
      <c r="C727" t="str">
        <f>"3029"</f>
        <v>3029</v>
      </c>
      <c r="D727" t="str">
        <f t="shared" si="38"/>
        <v>1</v>
      </c>
      <c r="E727" t="s">
        <v>1064</v>
      </c>
      <c r="F727">
        <v>6</v>
      </c>
      <c r="G727">
        <v>6</v>
      </c>
      <c r="H727" t="s">
        <v>98</v>
      </c>
      <c r="I727" t="s">
        <v>99</v>
      </c>
      <c r="J727" t="s">
        <v>1065</v>
      </c>
      <c r="K727" t="s">
        <v>17</v>
      </c>
      <c r="L727" s="1">
        <v>43885</v>
      </c>
      <c r="M727" s="1">
        <v>43987</v>
      </c>
      <c r="N727" s="1">
        <v>43959</v>
      </c>
      <c r="P727" t="s">
        <v>18</v>
      </c>
    </row>
    <row r="728" spans="1:16" hidden="1">
      <c r="A728">
        <v>4007</v>
      </c>
      <c r="B728" t="s">
        <v>243</v>
      </c>
      <c r="C728" t="str">
        <f>"2166"</f>
        <v>2166</v>
      </c>
      <c r="D728" t="str">
        <f t="shared" si="38"/>
        <v>1</v>
      </c>
      <c r="E728" t="s">
        <v>1066</v>
      </c>
      <c r="F728">
        <v>6</v>
      </c>
      <c r="G728">
        <v>6</v>
      </c>
      <c r="H728" t="s">
        <v>245</v>
      </c>
      <c r="I728" t="s">
        <v>69</v>
      </c>
      <c r="J728" t="s">
        <v>1067</v>
      </c>
      <c r="K728" t="s">
        <v>17</v>
      </c>
      <c r="L728" s="1">
        <v>43885</v>
      </c>
      <c r="M728" s="1">
        <v>43987</v>
      </c>
      <c r="N728" s="1">
        <v>43959</v>
      </c>
      <c r="P728" t="s">
        <v>18</v>
      </c>
    </row>
    <row r="729" spans="1:16" hidden="1">
      <c r="A729">
        <v>3377</v>
      </c>
      <c r="B729" t="s">
        <v>153</v>
      </c>
      <c r="C729" t="str">
        <f>"2134"</f>
        <v>2134</v>
      </c>
      <c r="D729" t="str">
        <f t="shared" si="38"/>
        <v>1</v>
      </c>
      <c r="E729" t="s">
        <v>1068</v>
      </c>
      <c r="F729">
        <v>6</v>
      </c>
      <c r="G729">
        <v>6</v>
      </c>
      <c r="H729" t="s">
        <v>114</v>
      </c>
      <c r="I729" t="s">
        <v>69</v>
      </c>
      <c r="K729" t="s">
        <v>17</v>
      </c>
      <c r="L729" s="1">
        <v>43885</v>
      </c>
      <c r="M729" s="1">
        <v>43987</v>
      </c>
      <c r="N729" s="1">
        <v>43959</v>
      </c>
      <c r="P729" t="s">
        <v>18</v>
      </c>
    </row>
    <row r="730" spans="1:16" hidden="1">
      <c r="A730">
        <v>4664</v>
      </c>
      <c r="B730" t="s">
        <v>106</v>
      </c>
      <c r="C730" t="str">
        <f>"3108"</f>
        <v>3108</v>
      </c>
      <c r="D730" t="str">
        <f t="shared" si="38"/>
        <v>1</v>
      </c>
      <c r="E730" t="s">
        <v>1069</v>
      </c>
      <c r="F730">
        <v>6</v>
      </c>
      <c r="G730">
        <v>6</v>
      </c>
      <c r="H730" t="s">
        <v>98</v>
      </c>
      <c r="I730" t="s">
        <v>99</v>
      </c>
      <c r="J730" t="s">
        <v>1070</v>
      </c>
      <c r="K730" t="s">
        <v>17</v>
      </c>
      <c r="L730" s="1">
        <v>43885</v>
      </c>
      <c r="M730" s="1">
        <v>43987</v>
      </c>
      <c r="N730" s="1">
        <v>43959</v>
      </c>
      <c r="P730" t="s">
        <v>18</v>
      </c>
    </row>
    <row r="731" spans="1:16" hidden="1">
      <c r="A731">
        <v>4394</v>
      </c>
      <c r="B731" t="s">
        <v>106</v>
      </c>
      <c r="C731" t="str">
        <f>"3021"</f>
        <v>3021</v>
      </c>
      <c r="D731" t="str">
        <f t="shared" si="38"/>
        <v>1</v>
      </c>
      <c r="E731" t="s">
        <v>1071</v>
      </c>
      <c r="F731">
        <v>6</v>
      </c>
      <c r="G731">
        <v>6</v>
      </c>
      <c r="H731" t="s">
        <v>98</v>
      </c>
      <c r="I731" t="s">
        <v>99</v>
      </c>
      <c r="J731" t="s">
        <v>1072</v>
      </c>
      <c r="K731" t="s">
        <v>17</v>
      </c>
      <c r="L731" s="1">
        <v>43885</v>
      </c>
      <c r="M731" s="1">
        <v>43987</v>
      </c>
      <c r="N731" s="1">
        <v>43959</v>
      </c>
      <c r="P731" t="s">
        <v>18</v>
      </c>
    </row>
    <row r="732" spans="1:16" hidden="1">
      <c r="A732">
        <v>4071</v>
      </c>
      <c r="B732" t="s">
        <v>463</v>
      </c>
      <c r="C732" t="str">
        <f>"3016"</f>
        <v>3016</v>
      </c>
      <c r="D732" t="str">
        <f t="shared" si="38"/>
        <v>1</v>
      </c>
      <c r="E732" t="s">
        <v>1073</v>
      </c>
      <c r="F732">
        <v>6</v>
      </c>
      <c r="G732">
        <v>6</v>
      </c>
      <c r="H732" t="s">
        <v>174</v>
      </c>
      <c r="I732" t="s">
        <v>69</v>
      </c>
      <c r="J732" t="s">
        <v>1074</v>
      </c>
      <c r="K732" t="s">
        <v>17</v>
      </c>
      <c r="L732" s="1">
        <v>43885</v>
      </c>
      <c r="M732" s="1">
        <v>43987</v>
      </c>
      <c r="N732" s="1">
        <v>43959</v>
      </c>
      <c r="P732" t="s">
        <v>18</v>
      </c>
    </row>
    <row r="733" spans="1:16" hidden="1">
      <c r="A733">
        <v>4211</v>
      </c>
      <c r="B733" t="s">
        <v>172</v>
      </c>
      <c r="C733" t="str">
        <f>"3126"</f>
        <v>3126</v>
      </c>
      <c r="D733" t="str">
        <f t="shared" si="38"/>
        <v>1</v>
      </c>
      <c r="E733" t="s">
        <v>1075</v>
      </c>
      <c r="F733">
        <v>6</v>
      </c>
      <c r="G733">
        <v>6</v>
      </c>
      <c r="H733" t="s">
        <v>174</v>
      </c>
      <c r="I733" t="s">
        <v>69</v>
      </c>
      <c r="J733" t="s">
        <v>1076</v>
      </c>
      <c r="K733" t="s">
        <v>17</v>
      </c>
      <c r="L733" s="1">
        <v>43885</v>
      </c>
      <c r="M733" s="1">
        <v>43987</v>
      </c>
      <c r="N733" s="1">
        <v>43959</v>
      </c>
      <c r="P733" t="s">
        <v>18</v>
      </c>
    </row>
    <row r="734" spans="1:16" hidden="1">
      <c r="A734">
        <v>3093</v>
      </c>
      <c r="B734" t="s">
        <v>198</v>
      </c>
      <c r="C734" t="str">
        <f>"1008"</f>
        <v>1008</v>
      </c>
      <c r="D734" t="str">
        <f t="shared" si="38"/>
        <v>1</v>
      </c>
      <c r="E734" t="s">
        <v>1077</v>
      </c>
      <c r="F734">
        <v>6</v>
      </c>
      <c r="G734">
        <v>6</v>
      </c>
      <c r="H734" t="s">
        <v>200</v>
      </c>
      <c r="I734" t="s">
        <v>69</v>
      </c>
      <c r="J734" t="s">
        <v>1078</v>
      </c>
      <c r="K734" t="s">
        <v>17</v>
      </c>
      <c r="L734" s="1">
        <v>43885</v>
      </c>
      <c r="M734" s="1">
        <v>43987</v>
      </c>
      <c r="N734" s="1">
        <v>43959</v>
      </c>
      <c r="P734" t="s">
        <v>18</v>
      </c>
    </row>
    <row r="735" spans="1:16" hidden="1">
      <c r="A735">
        <v>3310</v>
      </c>
      <c r="B735" t="s">
        <v>826</v>
      </c>
      <c r="C735" t="str">
        <f>"1110"</f>
        <v>1110</v>
      </c>
      <c r="D735" t="str">
        <f t="shared" si="38"/>
        <v>1</v>
      </c>
      <c r="E735" t="s">
        <v>1079</v>
      </c>
      <c r="F735">
        <v>6</v>
      </c>
      <c r="G735">
        <v>6</v>
      </c>
      <c r="H735" t="s">
        <v>828</v>
      </c>
      <c r="I735" t="s">
        <v>69</v>
      </c>
      <c r="J735" t="s">
        <v>1080</v>
      </c>
      <c r="K735" t="s">
        <v>17</v>
      </c>
      <c r="L735" s="1">
        <v>43885</v>
      </c>
      <c r="M735" s="1">
        <v>43987</v>
      </c>
      <c r="N735" s="1">
        <v>43959</v>
      </c>
      <c r="P735" t="s">
        <v>18</v>
      </c>
    </row>
    <row r="736" spans="1:16" hidden="1">
      <c r="A736">
        <v>3386</v>
      </c>
      <c r="B736" t="s">
        <v>1081</v>
      </c>
      <c r="C736" t="str">
        <f>"3070"</f>
        <v>3070</v>
      </c>
      <c r="D736" t="str">
        <f t="shared" si="38"/>
        <v>1</v>
      </c>
      <c r="E736" t="s">
        <v>1082</v>
      </c>
      <c r="F736">
        <v>6</v>
      </c>
      <c r="G736">
        <v>6</v>
      </c>
      <c r="H736" t="s">
        <v>1083</v>
      </c>
      <c r="I736" t="s">
        <v>161</v>
      </c>
      <c r="J736" t="s">
        <v>1084</v>
      </c>
      <c r="K736" t="s">
        <v>17</v>
      </c>
      <c r="L736" s="1">
        <v>43885</v>
      </c>
      <c r="M736" s="1">
        <v>43987</v>
      </c>
      <c r="N736" s="1">
        <v>43959</v>
      </c>
      <c r="P736" t="s">
        <v>18</v>
      </c>
    </row>
    <row r="737" spans="1:16" hidden="1">
      <c r="A737">
        <v>3110</v>
      </c>
      <c r="B737" t="s">
        <v>826</v>
      </c>
      <c r="C737" t="str">
        <f>"1111"</f>
        <v>1111</v>
      </c>
      <c r="D737" t="str">
        <f t="shared" si="38"/>
        <v>1</v>
      </c>
      <c r="E737" t="s">
        <v>1085</v>
      </c>
      <c r="F737">
        <v>6</v>
      </c>
      <c r="G737">
        <v>6</v>
      </c>
      <c r="H737" t="s">
        <v>828</v>
      </c>
      <c r="I737" t="s">
        <v>69</v>
      </c>
      <c r="J737" t="s">
        <v>1086</v>
      </c>
      <c r="K737" t="s">
        <v>17</v>
      </c>
      <c r="L737" s="1">
        <v>43885</v>
      </c>
      <c r="M737" s="1">
        <v>43987</v>
      </c>
      <c r="N737" s="1">
        <v>43959</v>
      </c>
      <c r="P737" t="s">
        <v>18</v>
      </c>
    </row>
    <row r="738" spans="1:16" hidden="1">
      <c r="A738">
        <v>3111</v>
      </c>
      <c r="B738" t="s">
        <v>826</v>
      </c>
      <c r="C738" t="str">
        <f>"2223"</f>
        <v>2223</v>
      </c>
      <c r="D738" t="str">
        <f t="shared" si="38"/>
        <v>1</v>
      </c>
      <c r="E738" t="s">
        <v>1087</v>
      </c>
      <c r="F738">
        <v>6</v>
      </c>
      <c r="G738">
        <v>6</v>
      </c>
      <c r="H738" t="s">
        <v>828</v>
      </c>
      <c r="I738" t="s">
        <v>69</v>
      </c>
      <c r="J738" t="s">
        <v>1088</v>
      </c>
      <c r="K738" t="s">
        <v>17</v>
      </c>
      <c r="L738" s="1">
        <v>43885</v>
      </c>
      <c r="M738" s="1">
        <v>43987</v>
      </c>
      <c r="N738" s="1">
        <v>43959</v>
      </c>
      <c r="P738" t="s">
        <v>18</v>
      </c>
    </row>
    <row r="739" spans="1:16" hidden="1">
      <c r="A739">
        <v>4204</v>
      </c>
      <c r="B739" t="s">
        <v>34</v>
      </c>
      <c r="C739" t="str">
        <f>"4006"</f>
        <v>4006</v>
      </c>
      <c r="D739" t="str">
        <f t="shared" si="38"/>
        <v>1</v>
      </c>
      <c r="E739" t="s">
        <v>1089</v>
      </c>
      <c r="F739">
        <v>6</v>
      </c>
      <c r="G739">
        <v>6</v>
      </c>
      <c r="H739" t="s">
        <v>36</v>
      </c>
      <c r="I739" t="s">
        <v>16</v>
      </c>
      <c r="J739" t="s">
        <v>1090</v>
      </c>
      <c r="K739" t="s">
        <v>17</v>
      </c>
      <c r="L739" s="1">
        <v>43885</v>
      </c>
      <c r="M739" s="1">
        <v>43987</v>
      </c>
      <c r="N739" s="1">
        <v>43959</v>
      </c>
      <c r="P739" t="s">
        <v>18</v>
      </c>
    </row>
    <row r="740" spans="1:16" hidden="1">
      <c r="A740">
        <v>3729</v>
      </c>
      <c r="B740" t="s">
        <v>39</v>
      </c>
      <c r="C740" t="str">
        <f>"4017"</f>
        <v>4017</v>
      </c>
      <c r="D740" t="str">
        <f t="shared" si="38"/>
        <v>1</v>
      </c>
      <c r="E740" t="s">
        <v>1091</v>
      </c>
      <c r="F740">
        <v>6</v>
      </c>
      <c r="G740">
        <v>6</v>
      </c>
      <c r="H740" t="s">
        <v>41</v>
      </c>
      <c r="I740" t="s">
        <v>16</v>
      </c>
      <c r="J740" t="s">
        <v>1092</v>
      </c>
      <c r="K740" t="s">
        <v>17</v>
      </c>
      <c r="L740" s="1">
        <v>43885</v>
      </c>
      <c r="M740" s="1">
        <v>43987</v>
      </c>
      <c r="N740" s="1">
        <v>43959</v>
      </c>
      <c r="P740" t="s">
        <v>18</v>
      </c>
    </row>
    <row r="741" spans="1:16" hidden="1">
      <c r="A741">
        <v>3950</v>
      </c>
      <c r="B741" t="s">
        <v>39</v>
      </c>
      <c r="C741" t="str">
        <f>"4122"</f>
        <v>4122</v>
      </c>
      <c r="D741" t="str">
        <f t="shared" si="38"/>
        <v>1</v>
      </c>
      <c r="E741" t="s">
        <v>1093</v>
      </c>
      <c r="F741">
        <v>6</v>
      </c>
      <c r="G741">
        <v>6</v>
      </c>
      <c r="H741" t="s">
        <v>41</v>
      </c>
      <c r="I741" t="s">
        <v>16</v>
      </c>
      <c r="J741" t="s">
        <v>1094</v>
      </c>
      <c r="K741" t="s">
        <v>17</v>
      </c>
      <c r="L741" s="1">
        <v>43885</v>
      </c>
      <c r="M741" s="1">
        <v>43987</v>
      </c>
      <c r="N741" s="1">
        <v>43959</v>
      </c>
      <c r="P741" t="s">
        <v>18</v>
      </c>
    </row>
    <row r="742" spans="1:16" hidden="1">
      <c r="A742">
        <v>3734</v>
      </c>
      <c r="B742" t="s">
        <v>39</v>
      </c>
      <c r="C742" t="str">
        <f>"4706"</f>
        <v>4706</v>
      </c>
      <c r="D742" t="str">
        <f t="shared" si="38"/>
        <v>1</v>
      </c>
      <c r="E742" t="s">
        <v>1095</v>
      </c>
      <c r="F742">
        <v>6</v>
      </c>
      <c r="G742">
        <v>6</v>
      </c>
      <c r="H742" t="s">
        <v>41</v>
      </c>
      <c r="I742" t="s">
        <v>16</v>
      </c>
      <c r="J742" t="s">
        <v>1096</v>
      </c>
      <c r="K742" t="s">
        <v>17</v>
      </c>
      <c r="L742" s="1">
        <v>43885</v>
      </c>
      <c r="M742" s="1">
        <v>43987</v>
      </c>
      <c r="N742" s="1">
        <v>43959</v>
      </c>
      <c r="P742" t="s">
        <v>18</v>
      </c>
    </row>
    <row r="743" spans="1:16" hidden="1">
      <c r="A743">
        <v>3975</v>
      </c>
      <c r="B743" t="s">
        <v>1025</v>
      </c>
      <c r="C743" t="str">
        <f>"4101"</f>
        <v>4101</v>
      </c>
      <c r="D743" t="str">
        <f t="shared" si="38"/>
        <v>1</v>
      </c>
      <c r="E743" t="s">
        <v>1097</v>
      </c>
      <c r="F743">
        <v>6</v>
      </c>
      <c r="G743">
        <v>6</v>
      </c>
      <c r="H743" t="s">
        <v>1027</v>
      </c>
      <c r="I743" t="s">
        <v>16</v>
      </c>
      <c r="J743" t="s">
        <v>1098</v>
      </c>
      <c r="K743" t="s">
        <v>17</v>
      </c>
      <c r="L743" s="1">
        <v>43885</v>
      </c>
      <c r="M743" s="1">
        <v>43987</v>
      </c>
      <c r="N743" s="1">
        <v>43959</v>
      </c>
      <c r="P743" t="s">
        <v>18</v>
      </c>
    </row>
    <row r="744" spans="1:16" hidden="1">
      <c r="A744">
        <v>3434</v>
      </c>
      <c r="B744" t="s">
        <v>1025</v>
      </c>
      <c r="C744" t="str">
        <f>"4101"</f>
        <v>4101</v>
      </c>
      <c r="D744" t="str">
        <f>"2"</f>
        <v>2</v>
      </c>
      <c r="E744" t="s">
        <v>1097</v>
      </c>
      <c r="F744">
        <v>6</v>
      </c>
      <c r="G744">
        <v>6</v>
      </c>
      <c r="H744" t="s">
        <v>1027</v>
      </c>
      <c r="I744" t="s">
        <v>16</v>
      </c>
      <c r="J744" t="s">
        <v>1098</v>
      </c>
      <c r="K744" t="s">
        <v>17</v>
      </c>
      <c r="L744" s="1">
        <v>43885</v>
      </c>
      <c r="M744" s="1">
        <v>43987</v>
      </c>
      <c r="N744" s="1">
        <v>43959</v>
      </c>
      <c r="P744" t="s">
        <v>38</v>
      </c>
    </row>
    <row r="745" spans="1:16" hidden="1">
      <c r="A745">
        <v>3932</v>
      </c>
      <c r="B745" t="s">
        <v>90</v>
      </c>
      <c r="C745" t="str">
        <f>"4014"</f>
        <v>4014</v>
      </c>
      <c r="D745" t="str">
        <f>"1"</f>
        <v>1</v>
      </c>
      <c r="E745" t="s">
        <v>1099</v>
      </c>
      <c r="F745">
        <v>6</v>
      </c>
      <c r="G745">
        <v>6</v>
      </c>
      <c r="H745" t="s">
        <v>92</v>
      </c>
      <c r="I745" t="s">
        <v>16</v>
      </c>
      <c r="J745" t="s">
        <v>1100</v>
      </c>
      <c r="K745" t="s">
        <v>17</v>
      </c>
      <c r="L745" s="1">
        <v>43885</v>
      </c>
      <c r="M745" s="1">
        <v>43987</v>
      </c>
      <c r="N745" s="1">
        <v>43959</v>
      </c>
      <c r="P745" t="s">
        <v>18</v>
      </c>
    </row>
    <row r="746" spans="1:16" hidden="1">
      <c r="A746">
        <v>3973</v>
      </c>
      <c r="B746" t="s">
        <v>1025</v>
      </c>
      <c r="C746" t="str">
        <f>"4100"</f>
        <v>4100</v>
      </c>
      <c r="D746" t="str">
        <f>"1"</f>
        <v>1</v>
      </c>
      <c r="E746" t="s">
        <v>1101</v>
      </c>
      <c r="F746">
        <v>6</v>
      </c>
      <c r="G746">
        <v>6</v>
      </c>
      <c r="H746" t="s">
        <v>1027</v>
      </c>
      <c r="I746" t="s">
        <v>16</v>
      </c>
      <c r="K746" t="s">
        <v>17</v>
      </c>
      <c r="L746" s="1">
        <v>43885</v>
      </c>
      <c r="M746" s="1">
        <v>43987</v>
      </c>
      <c r="N746" s="1">
        <v>43959</v>
      </c>
      <c r="P746" t="s">
        <v>18</v>
      </c>
    </row>
    <row r="747" spans="1:16" hidden="1">
      <c r="A747">
        <v>3973</v>
      </c>
      <c r="B747" t="s">
        <v>1025</v>
      </c>
      <c r="C747" t="str">
        <f>"4100"</f>
        <v>4100</v>
      </c>
      <c r="D747" t="str">
        <f>"1"</f>
        <v>1</v>
      </c>
      <c r="E747" t="s">
        <v>1101</v>
      </c>
      <c r="F747">
        <v>6</v>
      </c>
      <c r="G747">
        <v>6</v>
      </c>
      <c r="H747" t="s">
        <v>1027</v>
      </c>
      <c r="I747" t="s">
        <v>16</v>
      </c>
      <c r="K747" t="s">
        <v>17</v>
      </c>
      <c r="L747" s="1">
        <v>43885</v>
      </c>
      <c r="M747" s="1">
        <v>43987</v>
      </c>
      <c r="N747" s="1">
        <v>43959</v>
      </c>
      <c r="P747" t="s">
        <v>18</v>
      </c>
    </row>
    <row r="748" spans="1:16" hidden="1">
      <c r="A748">
        <v>3432</v>
      </c>
      <c r="B748" t="s">
        <v>1025</v>
      </c>
      <c r="C748" t="str">
        <f>"4100"</f>
        <v>4100</v>
      </c>
      <c r="D748" t="str">
        <f>"2"</f>
        <v>2</v>
      </c>
      <c r="E748" t="s">
        <v>1101</v>
      </c>
      <c r="F748">
        <v>6</v>
      </c>
      <c r="G748">
        <v>6</v>
      </c>
      <c r="H748" t="s">
        <v>1027</v>
      </c>
      <c r="I748" t="s">
        <v>16</v>
      </c>
      <c r="K748" t="s">
        <v>17</v>
      </c>
      <c r="L748" s="1">
        <v>43885</v>
      </c>
      <c r="M748" s="1">
        <v>43987</v>
      </c>
      <c r="N748" s="1">
        <v>43959</v>
      </c>
      <c r="P748" t="s">
        <v>38</v>
      </c>
    </row>
    <row r="749" spans="1:16" hidden="1">
      <c r="A749">
        <v>3432</v>
      </c>
      <c r="B749" t="s">
        <v>1025</v>
      </c>
      <c r="C749" t="str">
        <f>"4100"</f>
        <v>4100</v>
      </c>
      <c r="D749" t="str">
        <f>"2"</f>
        <v>2</v>
      </c>
      <c r="E749" t="s">
        <v>1101</v>
      </c>
      <c r="F749">
        <v>6</v>
      </c>
      <c r="G749">
        <v>6</v>
      </c>
      <c r="H749" t="s">
        <v>1027</v>
      </c>
      <c r="I749" t="s">
        <v>16</v>
      </c>
      <c r="K749" t="s">
        <v>17</v>
      </c>
      <c r="L749" s="1">
        <v>43885</v>
      </c>
      <c r="M749" s="1">
        <v>43987</v>
      </c>
      <c r="N749" s="1">
        <v>43959</v>
      </c>
      <c r="P749" t="s">
        <v>38</v>
      </c>
    </row>
    <row r="750" spans="1:16" hidden="1">
      <c r="A750">
        <v>3873</v>
      </c>
      <c r="B750" t="s">
        <v>1025</v>
      </c>
      <c r="C750" t="str">
        <f>"4315"</f>
        <v>4315</v>
      </c>
      <c r="D750" t="str">
        <f>"1"</f>
        <v>1</v>
      </c>
      <c r="E750" t="s">
        <v>1102</v>
      </c>
      <c r="F750">
        <v>6</v>
      </c>
      <c r="G750">
        <v>6</v>
      </c>
      <c r="H750" t="s">
        <v>1027</v>
      </c>
      <c r="I750" t="s">
        <v>16</v>
      </c>
      <c r="J750" t="s">
        <v>1103</v>
      </c>
      <c r="K750" t="s">
        <v>17</v>
      </c>
      <c r="L750" s="1">
        <v>43885</v>
      </c>
      <c r="M750" s="1">
        <v>43987</v>
      </c>
      <c r="N750" s="1">
        <v>43959</v>
      </c>
      <c r="P750" t="s">
        <v>18</v>
      </c>
    </row>
    <row r="751" spans="1:16" hidden="1">
      <c r="A751">
        <v>3874</v>
      </c>
      <c r="B751" t="s">
        <v>1025</v>
      </c>
      <c r="C751" t="str">
        <f>"4315"</f>
        <v>4315</v>
      </c>
      <c r="D751" t="str">
        <f>"2"</f>
        <v>2</v>
      </c>
      <c r="E751" t="s">
        <v>1102</v>
      </c>
      <c r="F751">
        <v>6</v>
      </c>
      <c r="G751">
        <v>6</v>
      </c>
      <c r="H751" t="s">
        <v>1027</v>
      </c>
      <c r="I751" t="s">
        <v>16</v>
      </c>
      <c r="J751" t="s">
        <v>1103</v>
      </c>
      <c r="K751" t="s">
        <v>17</v>
      </c>
      <c r="L751" s="1">
        <v>43885</v>
      </c>
      <c r="M751" s="1">
        <v>43987</v>
      </c>
      <c r="N751" s="1">
        <v>43959</v>
      </c>
      <c r="P751" t="s">
        <v>38</v>
      </c>
    </row>
    <row r="752" spans="1:16" hidden="1">
      <c r="A752">
        <v>3115</v>
      </c>
      <c r="B752" t="s">
        <v>532</v>
      </c>
      <c r="C752" t="str">
        <f>"4007"</f>
        <v>4007</v>
      </c>
      <c r="D752" t="str">
        <f t="shared" ref="D752:D765" si="39">"1"</f>
        <v>1</v>
      </c>
      <c r="E752" t="s">
        <v>1104</v>
      </c>
      <c r="F752">
        <v>6</v>
      </c>
      <c r="G752">
        <v>6</v>
      </c>
      <c r="H752" t="s">
        <v>534</v>
      </c>
      <c r="I752" t="s">
        <v>161</v>
      </c>
      <c r="J752" t="s">
        <v>1105</v>
      </c>
      <c r="K752" t="s">
        <v>17</v>
      </c>
      <c r="L752" s="1">
        <v>43885</v>
      </c>
      <c r="M752" s="1">
        <v>43987</v>
      </c>
      <c r="N752" s="1">
        <v>43959</v>
      </c>
      <c r="P752" t="s">
        <v>18</v>
      </c>
    </row>
    <row r="753" spans="1:16" hidden="1">
      <c r="A753">
        <v>3117</v>
      </c>
      <c r="B753" t="s">
        <v>532</v>
      </c>
      <c r="C753" t="str">
        <f>"4013"</f>
        <v>4013</v>
      </c>
      <c r="D753" t="str">
        <f t="shared" si="39"/>
        <v>1</v>
      </c>
      <c r="E753" t="s">
        <v>1106</v>
      </c>
      <c r="F753">
        <v>6</v>
      </c>
      <c r="G753">
        <v>6</v>
      </c>
      <c r="H753" t="s">
        <v>534</v>
      </c>
      <c r="I753" t="s">
        <v>161</v>
      </c>
      <c r="J753" t="s">
        <v>1107</v>
      </c>
      <c r="K753" t="s">
        <v>17</v>
      </c>
      <c r="L753" s="1">
        <v>43885</v>
      </c>
      <c r="M753" s="1">
        <v>43987</v>
      </c>
      <c r="N753" s="1">
        <v>43959</v>
      </c>
      <c r="P753" t="s">
        <v>18</v>
      </c>
    </row>
    <row r="754" spans="1:16" hidden="1">
      <c r="A754">
        <v>3258</v>
      </c>
      <c r="B754" t="s">
        <v>532</v>
      </c>
      <c r="C754" t="str">
        <f>"4045"</f>
        <v>4045</v>
      </c>
      <c r="D754" t="str">
        <f t="shared" si="39"/>
        <v>1</v>
      </c>
      <c r="E754" t="s">
        <v>1108</v>
      </c>
      <c r="F754">
        <v>6</v>
      </c>
      <c r="G754">
        <v>6</v>
      </c>
      <c r="H754" t="s">
        <v>534</v>
      </c>
      <c r="I754" t="s">
        <v>161</v>
      </c>
      <c r="J754" t="s">
        <v>1109</v>
      </c>
      <c r="K754" t="s">
        <v>17</v>
      </c>
      <c r="L754" s="1">
        <v>43885</v>
      </c>
      <c r="M754" s="1">
        <v>43987</v>
      </c>
      <c r="N754" s="1">
        <v>43959</v>
      </c>
      <c r="P754" t="s">
        <v>18</v>
      </c>
    </row>
    <row r="755" spans="1:16">
      <c r="A755">
        <v>3566</v>
      </c>
      <c r="B755" t="s">
        <v>43</v>
      </c>
      <c r="C755" t="str">
        <f>"3353"</f>
        <v>3353</v>
      </c>
      <c r="D755" t="str">
        <f t="shared" si="39"/>
        <v>1</v>
      </c>
      <c r="E755" t="s">
        <v>585</v>
      </c>
      <c r="F755">
        <v>6</v>
      </c>
      <c r="G755">
        <v>6</v>
      </c>
      <c r="H755" t="s">
        <v>45</v>
      </c>
      <c r="I755" t="s">
        <v>16</v>
      </c>
      <c r="J755" t="s">
        <v>586</v>
      </c>
      <c r="K755" t="s">
        <v>17</v>
      </c>
      <c r="L755" s="1">
        <v>43885</v>
      </c>
      <c r="M755" s="1">
        <v>43987</v>
      </c>
      <c r="N755" s="1">
        <v>43959</v>
      </c>
      <c r="P755" t="s">
        <v>18</v>
      </c>
    </row>
    <row r="756" spans="1:16">
      <c r="A756">
        <v>3567</v>
      </c>
      <c r="B756" t="s">
        <v>43</v>
      </c>
      <c r="C756" t="str">
        <f>"3511"</f>
        <v>3511</v>
      </c>
      <c r="D756" t="str">
        <f t="shared" si="39"/>
        <v>1</v>
      </c>
      <c r="E756" t="s">
        <v>465</v>
      </c>
      <c r="F756">
        <v>6</v>
      </c>
      <c r="G756">
        <v>6</v>
      </c>
      <c r="H756" t="s">
        <v>45</v>
      </c>
      <c r="I756" t="s">
        <v>16</v>
      </c>
      <c r="J756" t="s">
        <v>466</v>
      </c>
      <c r="K756" t="s">
        <v>17</v>
      </c>
      <c r="L756" s="1">
        <v>43885</v>
      </c>
      <c r="M756" s="1">
        <v>43987</v>
      </c>
      <c r="N756" s="1">
        <v>43959</v>
      </c>
      <c r="P756" t="s">
        <v>18</v>
      </c>
    </row>
    <row r="757" spans="1:16" ht="32" hidden="1">
      <c r="A757">
        <v>3660</v>
      </c>
      <c r="B757" t="s">
        <v>101</v>
      </c>
      <c r="C757" t="str">
        <f>"2001"</f>
        <v>2001</v>
      </c>
      <c r="D757" t="str">
        <f t="shared" si="39"/>
        <v>1</v>
      </c>
      <c r="E757" t="s">
        <v>1113</v>
      </c>
      <c r="F757">
        <v>6</v>
      </c>
      <c r="G757">
        <v>6</v>
      </c>
      <c r="H757" t="s">
        <v>45</v>
      </c>
      <c r="I757" t="s">
        <v>16</v>
      </c>
      <c r="J757" s="2" t="s">
        <v>1114</v>
      </c>
      <c r="K757" t="s">
        <v>17</v>
      </c>
      <c r="L757" s="1">
        <v>43885</v>
      </c>
      <c r="M757" s="1">
        <v>43987</v>
      </c>
      <c r="N757" s="1">
        <v>43959</v>
      </c>
      <c r="P757" t="s">
        <v>18</v>
      </c>
    </row>
    <row r="758" spans="1:16" hidden="1">
      <c r="A758">
        <v>3668</v>
      </c>
      <c r="B758" t="s">
        <v>101</v>
      </c>
      <c r="C758" t="str">
        <f>"3109"</f>
        <v>3109</v>
      </c>
      <c r="D758" t="str">
        <f t="shared" si="39"/>
        <v>1</v>
      </c>
      <c r="E758" t="s">
        <v>1115</v>
      </c>
      <c r="F758">
        <v>6</v>
      </c>
      <c r="G758">
        <v>6</v>
      </c>
      <c r="H758" t="s">
        <v>103</v>
      </c>
      <c r="I758" t="s">
        <v>16</v>
      </c>
      <c r="J758" t="s">
        <v>1116</v>
      </c>
      <c r="K758" t="s">
        <v>17</v>
      </c>
      <c r="L758" s="1">
        <v>43885</v>
      </c>
      <c r="M758" s="1">
        <v>43987</v>
      </c>
      <c r="N758" s="1">
        <v>43959</v>
      </c>
      <c r="P758" t="s">
        <v>18</v>
      </c>
    </row>
    <row r="759" spans="1:16" ht="32" hidden="1">
      <c r="A759">
        <v>3676</v>
      </c>
      <c r="B759" t="s">
        <v>101</v>
      </c>
      <c r="C759" t="str">
        <f>"3201"</f>
        <v>3201</v>
      </c>
      <c r="D759" t="str">
        <f t="shared" si="39"/>
        <v>1</v>
      </c>
      <c r="E759" t="s">
        <v>1117</v>
      </c>
      <c r="F759">
        <v>6</v>
      </c>
      <c r="G759">
        <v>6</v>
      </c>
      <c r="H759" t="s">
        <v>103</v>
      </c>
      <c r="I759" t="s">
        <v>16</v>
      </c>
      <c r="J759" s="2" t="s">
        <v>1118</v>
      </c>
      <c r="K759" t="s">
        <v>17</v>
      </c>
      <c r="L759" s="1">
        <v>43885</v>
      </c>
      <c r="M759" s="1">
        <v>43987</v>
      </c>
      <c r="N759" s="1">
        <v>43959</v>
      </c>
      <c r="P759" t="s">
        <v>18</v>
      </c>
    </row>
    <row r="760" spans="1:16" ht="32" hidden="1">
      <c r="A760">
        <v>3666</v>
      </c>
      <c r="B760" t="s">
        <v>101</v>
      </c>
      <c r="C760" t="str">
        <f>"3002"</f>
        <v>3002</v>
      </c>
      <c r="D760" t="str">
        <f t="shared" si="39"/>
        <v>1</v>
      </c>
      <c r="E760" t="s">
        <v>1119</v>
      </c>
      <c r="F760">
        <v>6</v>
      </c>
      <c r="G760">
        <v>6</v>
      </c>
      <c r="H760" t="s">
        <v>103</v>
      </c>
      <c r="I760" t="s">
        <v>16</v>
      </c>
      <c r="J760" s="2" t="s">
        <v>1120</v>
      </c>
      <c r="K760" t="s">
        <v>17</v>
      </c>
      <c r="L760" s="1">
        <v>43885</v>
      </c>
      <c r="M760" s="1">
        <v>43987</v>
      </c>
      <c r="N760" s="1">
        <v>43959</v>
      </c>
      <c r="P760" t="s">
        <v>18</v>
      </c>
    </row>
    <row r="761" spans="1:16" hidden="1">
      <c r="A761">
        <v>4473</v>
      </c>
      <c r="B761" t="s">
        <v>1121</v>
      </c>
      <c r="C761" t="str">
        <f>"2002"</f>
        <v>2002</v>
      </c>
      <c r="D761" t="str">
        <f t="shared" si="39"/>
        <v>1</v>
      </c>
      <c r="E761" t="s">
        <v>1122</v>
      </c>
      <c r="F761">
        <v>6</v>
      </c>
      <c r="G761">
        <v>6</v>
      </c>
      <c r="H761" t="s">
        <v>224</v>
      </c>
      <c r="I761" t="s">
        <v>69</v>
      </c>
      <c r="J761" t="s">
        <v>1123</v>
      </c>
      <c r="K761" t="s">
        <v>17</v>
      </c>
      <c r="L761" s="1">
        <v>43885</v>
      </c>
      <c r="M761" s="1">
        <v>43987</v>
      </c>
      <c r="N761" s="1">
        <v>43959</v>
      </c>
      <c r="P761" t="s">
        <v>18</v>
      </c>
    </row>
    <row r="762" spans="1:16" hidden="1">
      <c r="A762">
        <v>4474</v>
      </c>
      <c r="B762" t="s">
        <v>1121</v>
      </c>
      <c r="C762" t="str">
        <f>"2007"</f>
        <v>2007</v>
      </c>
      <c r="D762" t="str">
        <f t="shared" si="39"/>
        <v>1</v>
      </c>
      <c r="E762" t="s">
        <v>1124</v>
      </c>
      <c r="F762">
        <v>6</v>
      </c>
      <c r="G762">
        <v>6</v>
      </c>
      <c r="H762" t="s">
        <v>224</v>
      </c>
      <c r="I762" t="s">
        <v>69</v>
      </c>
      <c r="J762" t="s">
        <v>1125</v>
      </c>
      <c r="K762" t="s">
        <v>17</v>
      </c>
      <c r="L762" s="1">
        <v>43885</v>
      </c>
      <c r="M762" s="1">
        <v>43987</v>
      </c>
      <c r="N762" s="1">
        <v>43959</v>
      </c>
      <c r="P762" t="s">
        <v>18</v>
      </c>
    </row>
    <row r="763" spans="1:16" hidden="1">
      <c r="A763">
        <v>4475</v>
      </c>
      <c r="B763" t="s">
        <v>1121</v>
      </c>
      <c r="C763" t="str">
        <f>"2009"</f>
        <v>2009</v>
      </c>
      <c r="D763" t="str">
        <f t="shared" si="39"/>
        <v>1</v>
      </c>
      <c r="E763" t="s">
        <v>1126</v>
      </c>
      <c r="F763">
        <v>6</v>
      </c>
      <c r="G763">
        <v>6</v>
      </c>
      <c r="H763" t="s">
        <v>224</v>
      </c>
      <c r="I763" t="s">
        <v>69</v>
      </c>
      <c r="J763" t="s">
        <v>1125</v>
      </c>
      <c r="K763" t="s">
        <v>17</v>
      </c>
      <c r="L763" s="1">
        <v>43885</v>
      </c>
      <c r="M763" s="1">
        <v>43987</v>
      </c>
      <c r="N763" s="1">
        <v>43959</v>
      </c>
      <c r="P763" t="s">
        <v>18</v>
      </c>
    </row>
    <row r="764" spans="1:16" hidden="1">
      <c r="A764">
        <v>4476</v>
      </c>
      <c r="B764" t="s">
        <v>1121</v>
      </c>
      <c r="C764" t="str">
        <f>"3010"</f>
        <v>3010</v>
      </c>
      <c r="D764" t="str">
        <f t="shared" si="39"/>
        <v>1</v>
      </c>
      <c r="E764" t="s">
        <v>1127</v>
      </c>
      <c r="F764">
        <v>6</v>
      </c>
      <c r="G764">
        <v>6</v>
      </c>
      <c r="H764" t="s">
        <v>224</v>
      </c>
      <c r="I764" t="s">
        <v>69</v>
      </c>
      <c r="J764" t="s">
        <v>1128</v>
      </c>
      <c r="K764" t="s">
        <v>17</v>
      </c>
      <c r="L764" s="1">
        <v>43885</v>
      </c>
      <c r="M764" s="1">
        <v>43987</v>
      </c>
      <c r="N764" s="1">
        <v>43959</v>
      </c>
      <c r="P764" t="s">
        <v>18</v>
      </c>
    </row>
    <row r="765" spans="1:16" hidden="1">
      <c r="A765">
        <v>3927</v>
      </c>
      <c r="B765" t="s">
        <v>90</v>
      </c>
      <c r="C765" t="str">
        <f>"3032"</f>
        <v>3032</v>
      </c>
      <c r="D765" t="str">
        <f t="shared" si="39"/>
        <v>1</v>
      </c>
      <c r="E765" t="s">
        <v>1129</v>
      </c>
      <c r="F765">
        <v>6</v>
      </c>
      <c r="G765">
        <v>6</v>
      </c>
      <c r="H765" t="s">
        <v>92</v>
      </c>
      <c r="I765" t="s">
        <v>16</v>
      </c>
      <c r="J765" t="s">
        <v>1130</v>
      </c>
      <c r="K765" t="s">
        <v>17</v>
      </c>
      <c r="L765" s="1">
        <v>43885</v>
      </c>
      <c r="M765" s="1">
        <v>43987</v>
      </c>
      <c r="N765" s="1">
        <v>43959</v>
      </c>
      <c r="P765" t="s">
        <v>18</v>
      </c>
    </row>
    <row r="766" spans="1:16" hidden="1">
      <c r="A766">
        <v>4709</v>
      </c>
      <c r="B766" t="s">
        <v>90</v>
      </c>
      <c r="C766" t="str">
        <f>"3032"</f>
        <v>3032</v>
      </c>
      <c r="D766" t="str">
        <f>"2"</f>
        <v>2</v>
      </c>
      <c r="E766" t="s">
        <v>1129</v>
      </c>
      <c r="F766">
        <v>6</v>
      </c>
      <c r="G766">
        <v>6</v>
      </c>
      <c r="H766" t="s">
        <v>92</v>
      </c>
      <c r="I766" t="s">
        <v>16</v>
      </c>
      <c r="J766" t="s">
        <v>1130</v>
      </c>
      <c r="K766" t="s">
        <v>17</v>
      </c>
      <c r="L766" s="1">
        <v>43885</v>
      </c>
      <c r="M766" s="1">
        <v>43987</v>
      </c>
      <c r="N766" s="1">
        <v>43959</v>
      </c>
      <c r="P766" t="s">
        <v>38</v>
      </c>
    </row>
    <row r="767" spans="1:16" ht="32" hidden="1">
      <c r="A767">
        <v>3921</v>
      </c>
      <c r="B767" t="s">
        <v>90</v>
      </c>
      <c r="C767" t="str">
        <f>"2016"</f>
        <v>2016</v>
      </c>
      <c r="D767" t="str">
        <f>"1"</f>
        <v>1</v>
      </c>
      <c r="E767" t="s">
        <v>1131</v>
      </c>
      <c r="F767">
        <v>6</v>
      </c>
      <c r="G767">
        <v>6</v>
      </c>
      <c r="H767" t="s">
        <v>92</v>
      </c>
      <c r="I767" t="s">
        <v>16</v>
      </c>
      <c r="J767" s="2" t="s">
        <v>1132</v>
      </c>
      <c r="K767" t="s">
        <v>17</v>
      </c>
      <c r="L767" s="1">
        <v>43885</v>
      </c>
      <c r="M767" s="1">
        <v>43987</v>
      </c>
      <c r="N767" s="1">
        <v>43959</v>
      </c>
      <c r="P767" t="s">
        <v>18</v>
      </c>
    </row>
    <row r="768" spans="1:16" hidden="1">
      <c r="A768">
        <v>3922</v>
      </c>
      <c r="B768" t="s">
        <v>90</v>
      </c>
      <c r="C768" t="str">
        <f>"2031"</f>
        <v>2031</v>
      </c>
      <c r="D768" t="str">
        <f>"1"</f>
        <v>1</v>
      </c>
      <c r="E768" t="s">
        <v>1133</v>
      </c>
      <c r="F768">
        <v>6</v>
      </c>
      <c r="G768">
        <v>6</v>
      </c>
      <c r="H768" t="s">
        <v>92</v>
      </c>
      <c r="I768" t="s">
        <v>16</v>
      </c>
      <c r="J768" t="s">
        <v>1134</v>
      </c>
      <c r="K768" t="s">
        <v>17</v>
      </c>
      <c r="L768" s="1">
        <v>43885</v>
      </c>
      <c r="M768" s="1">
        <v>43987</v>
      </c>
      <c r="N768" s="1">
        <v>43959</v>
      </c>
      <c r="P768" t="s">
        <v>18</v>
      </c>
    </row>
    <row r="769" spans="1:16" hidden="1">
      <c r="A769">
        <v>4467</v>
      </c>
      <c r="B769" t="s">
        <v>864</v>
      </c>
      <c r="C769" t="str">
        <f>"2002"</f>
        <v>2002</v>
      </c>
      <c r="D769" t="str">
        <f>"1"</f>
        <v>1</v>
      </c>
      <c r="E769" t="s">
        <v>1135</v>
      </c>
      <c r="F769">
        <v>6</v>
      </c>
      <c r="G769">
        <v>6</v>
      </c>
      <c r="H769" t="s">
        <v>98</v>
      </c>
      <c r="I769" t="s">
        <v>99</v>
      </c>
      <c r="J769" t="s">
        <v>1136</v>
      </c>
      <c r="K769" t="s">
        <v>17</v>
      </c>
      <c r="L769" s="1">
        <v>43885</v>
      </c>
      <c r="M769" s="1">
        <v>43987</v>
      </c>
      <c r="N769" s="1">
        <v>43959</v>
      </c>
      <c r="P769" t="s">
        <v>38</v>
      </c>
    </row>
    <row r="770" spans="1:16" hidden="1">
      <c r="A770">
        <v>4645</v>
      </c>
      <c r="B770" t="s">
        <v>864</v>
      </c>
      <c r="C770" t="str">
        <f>"2002"</f>
        <v>2002</v>
      </c>
      <c r="D770" t="str">
        <f>"2"</f>
        <v>2</v>
      </c>
      <c r="E770" t="s">
        <v>1135</v>
      </c>
      <c r="F770">
        <v>6</v>
      </c>
      <c r="G770">
        <v>6</v>
      </c>
      <c r="H770" t="s">
        <v>98</v>
      </c>
      <c r="I770" t="s">
        <v>99</v>
      </c>
      <c r="J770" t="s">
        <v>1136</v>
      </c>
      <c r="K770" t="s">
        <v>17</v>
      </c>
      <c r="L770" s="1">
        <v>43885</v>
      </c>
      <c r="M770" s="1">
        <v>43987</v>
      </c>
      <c r="N770" s="1">
        <v>43959</v>
      </c>
      <c r="P770" t="s">
        <v>38</v>
      </c>
    </row>
    <row r="771" spans="1:16" hidden="1">
      <c r="A771">
        <v>4427</v>
      </c>
      <c r="B771" t="s">
        <v>412</v>
      </c>
      <c r="C771" t="str">
        <f>"3015"</f>
        <v>3015</v>
      </c>
      <c r="D771" t="str">
        <f t="shared" ref="D771:D780" si="40">"1"</f>
        <v>1</v>
      </c>
      <c r="E771" t="s">
        <v>1137</v>
      </c>
      <c r="F771">
        <v>6</v>
      </c>
      <c r="G771">
        <v>6</v>
      </c>
      <c r="H771" t="s">
        <v>98</v>
      </c>
      <c r="I771" t="s">
        <v>99</v>
      </c>
      <c r="J771" t="s">
        <v>1138</v>
      </c>
      <c r="K771" t="s">
        <v>17</v>
      </c>
      <c r="L771" s="1">
        <v>43885</v>
      </c>
      <c r="M771" s="1">
        <v>43987</v>
      </c>
      <c r="N771" s="1">
        <v>43959</v>
      </c>
      <c r="P771" t="s">
        <v>18</v>
      </c>
    </row>
    <row r="772" spans="1:16">
      <c r="A772">
        <v>3568</v>
      </c>
      <c r="B772" t="s">
        <v>43</v>
      </c>
      <c r="C772" t="str">
        <f>"4005"</f>
        <v>4005</v>
      </c>
      <c r="D772" t="str">
        <f t="shared" si="40"/>
        <v>1</v>
      </c>
      <c r="E772" t="s">
        <v>2344</v>
      </c>
      <c r="F772">
        <v>18</v>
      </c>
      <c r="G772">
        <v>24</v>
      </c>
      <c r="H772" t="s">
        <v>45</v>
      </c>
      <c r="I772" t="s">
        <v>16</v>
      </c>
      <c r="K772" t="s">
        <v>17</v>
      </c>
      <c r="L772" s="1">
        <v>43885</v>
      </c>
      <c r="M772" s="1">
        <v>43987</v>
      </c>
      <c r="N772" s="1">
        <v>43959</v>
      </c>
      <c r="P772" t="s">
        <v>18</v>
      </c>
    </row>
    <row r="773" spans="1:16">
      <c r="A773">
        <v>3569</v>
      </c>
      <c r="B773" t="s">
        <v>43</v>
      </c>
      <c r="C773" t="str">
        <f>"4349"</f>
        <v>4349</v>
      </c>
      <c r="D773" t="str">
        <f t="shared" si="40"/>
        <v>1</v>
      </c>
      <c r="E773" t="s">
        <v>44</v>
      </c>
      <c r="F773">
        <v>6</v>
      </c>
      <c r="G773">
        <v>6</v>
      </c>
      <c r="H773" t="s">
        <v>45</v>
      </c>
      <c r="I773" t="s">
        <v>16</v>
      </c>
      <c r="K773" t="s">
        <v>17</v>
      </c>
      <c r="L773" s="1">
        <v>43885</v>
      </c>
      <c r="M773" s="1">
        <v>43987</v>
      </c>
      <c r="N773" s="1">
        <v>43959</v>
      </c>
      <c r="P773" t="s">
        <v>18</v>
      </c>
    </row>
    <row r="774" spans="1:16" hidden="1">
      <c r="A774">
        <v>3510</v>
      </c>
      <c r="B774" t="s">
        <v>198</v>
      </c>
      <c r="C774" t="str">
        <f>"2123"</f>
        <v>2123</v>
      </c>
      <c r="D774" t="str">
        <f t="shared" si="40"/>
        <v>1</v>
      </c>
      <c r="E774" t="s">
        <v>1143</v>
      </c>
      <c r="F774">
        <v>6</v>
      </c>
      <c r="G774">
        <v>6</v>
      </c>
      <c r="H774" t="s">
        <v>200</v>
      </c>
      <c r="I774" t="s">
        <v>69</v>
      </c>
      <c r="J774" t="s">
        <v>1144</v>
      </c>
      <c r="K774" t="s">
        <v>17</v>
      </c>
      <c r="L774" s="1">
        <v>43885</v>
      </c>
      <c r="M774" s="1">
        <v>43987</v>
      </c>
      <c r="N774" s="1">
        <v>43959</v>
      </c>
      <c r="P774" t="s">
        <v>18</v>
      </c>
    </row>
    <row r="775" spans="1:16" hidden="1">
      <c r="A775">
        <v>4462</v>
      </c>
      <c r="B775" t="s">
        <v>198</v>
      </c>
      <c r="C775" t="str">
        <f>"3074"</f>
        <v>3074</v>
      </c>
      <c r="D775" t="str">
        <f t="shared" si="40"/>
        <v>1</v>
      </c>
      <c r="E775" t="s">
        <v>1145</v>
      </c>
      <c r="F775">
        <v>6</v>
      </c>
      <c r="G775">
        <v>6</v>
      </c>
      <c r="H775" t="s">
        <v>200</v>
      </c>
      <c r="I775" t="s">
        <v>69</v>
      </c>
      <c r="J775" t="s">
        <v>1146</v>
      </c>
      <c r="K775" t="s">
        <v>17</v>
      </c>
      <c r="L775" s="1">
        <v>43885</v>
      </c>
      <c r="M775" s="1">
        <v>43987</v>
      </c>
      <c r="N775" s="1">
        <v>43959</v>
      </c>
      <c r="P775" t="s">
        <v>18</v>
      </c>
    </row>
    <row r="776" spans="1:16" hidden="1">
      <c r="A776">
        <v>3435</v>
      </c>
      <c r="B776" t="s">
        <v>235</v>
      </c>
      <c r="C776" t="str">
        <f>"2135"</f>
        <v>2135</v>
      </c>
      <c r="D776" t="str">
        <f t="shared" si="40"/>
        <v>1</v>
      </c>
      <c r="E776" t="s">
        <v>1147</v>
      </c>
      <c r="F776">
        <v>6</v>
      </c>
      <c r="G776">
        <v>6</v>
      </c>
      <c r="H776" t="s">
        <v>237</v>
      </c>
      <c r="I776" t="s">
        <v>69</v>
      </c>
      <c r="K776" t="s">
        <v>17</v>
      </c>
      <c r="L776" s="1">
        <v>43885</v>
      </c>
      <c r="M776" s="1">
        <v>43987</v>
      </c>
      <c r="N776" s="1">
        <v>43959</v>
      </c>
      <c r="P776" t="s">
        <v>38</v>
      </c>
    </row>
    <row r="777" spans="1:16" hidden="1">
      <c r="A777">
        <v>4461</v>
      </c>
      <c r="B777" t="s">
        <v>612</v>
      </c>
      <c r="C777" t="str">
        <f>"2001"</f>
        <v>2001</v>
      </c>
      <c r="D777" t="str">
        <f t="shared" si="40"/>
        <v>1</v>
      </c>
      <c r="E777" t="s">
        <v>1148</v>
      </c>
      <c r="F777">
        <v>6</v>
      </c>
      <c r="G777">
        <v>6</v>
      </c>
      <c r="H777" t="s">
        <v>98</v>
      </c>
      <c r="I777" t="s">
        <v>99</v>
      </c>
      <c r="J777" t="s">
        <v>1149</v>
      </c>
      <c r="K777" t="s">
        <v>17</v>
      </c>
      <c r="L777" s="1">
        <v>43885</v>
      </c>
      <c r="M777" s="1">
        <v>43987</v>
      </c>
      <c r="N777" s="1">
        <v>43959</v>
      </c>
      <c r="P777" t="s">
        <v>38</v>
      </c>
    </row>
    <row r="778" spans="1:16" ht="64" hidden="1">
      <c r="A778">
        <v>4547</v>
      </c>
      <c r="B778" t="s">
        <v>24</v>
      </c>
      <c r="C778" t="str">
        <f>"4027"</f>
        <v>4027</v>
      </c>
      <c r="D778" t="str">
        <f t="shared" si="40"/>
        <v>1</v>
      </c>
      <c r="E778" t="s">
        <v>1150</v>
      </c>
      <c r="F778">
        <v>6</v>
      </c>
      <c r="G778">
        <v>6</v>
      </c>
      <c r="H778" t="s">
        <v>26</v>
      </c>
      <c r="I778" t="s">
        <v>27</v>
      </c>
      <c r="J778" s="2" t="s">
        <v>1151</v>
      </c>
      <c r="K778" t="s">
        <v>17</v>
      </c>
      <c r="L778" s="1">
        <v>43885</v>
      </c>
      <c r="M778" s="1">
        <v>43987</v>
      </c>
      <c r="N778" s="1">
        <v>43959</v>
      </c>
      <c r="P778" t="s">
        <v>18</v>
      </c>
    </row>
    <row r="779" spans="1:16" hidden="1">
      <c r="A779">
        <v>4676</v>
      </c>
      <c r="B779" t="s">
        <v>143</v>
      </c>
      <c r="C779" t="str">
        <f>"3004"</f>
        <v>3004</v>
      </c>
      <c r="D779" t="str">
        <f t="shared" si="40"/>
        <v>1</v>
      </c>
      <c r="E779" t="s">
        <v>144</v>
      </c>
      <c r="F779">
        <v>6</v>
      </c>
      <c r="G779">
        <v>6</v>
      </c>
      <c r="H779" t="s">
        <v>145</v>
      </c>
      <c r="I779" t="s">
        <v>69</v>
      </c>
      <c r="J779" t="s">
        <v>146</v>
      </c>
      <c r="K779" t="s">
        <v>17</v>
      </c>
      <c r="L779" s="1">
        <v>43885</v>
      </c>
      <c r="M779" s="1">
        <v>43987</v>
      </c>
      <c r="N779" s="1">
        <v>43959</v>
      </c>
      <c r="P779" t="s">
        <v>18</v>
      </c>
    </row>
    <row r="780" spans="1:16" hidden="1">
      <c r="A780">
        <v>3255</v>
      </c>
      <c r="B780" t="s">
        <v>532</v>
      </c>
      <c r="C780" t="str">
        <f>"3051"</f>
        <v>3051</v>
      </c>
      <c r="D780" t="str">
        <f t="shared" si="40"/>
        <v>1</v>
      </c>
      <c r="E780" t="s">
        <v>1152</v>
      </c>
      <c r="F780">
        <v>6</v>
      </c>
      <c r="G780">
        <v>6</v>
      </c>
      <c r="H780" t="s">
        <v>534</v>
      </c>
      <c r="I780" t="s">
        <v>161</v>
      </c>
      <c r="J780" t="s">
        <v>1153</v>
      </c>
      <c r="K780" t="s">
        <v>17</v>
      </c>
      <c r="L780" s="1">
        <v>43885</v>
      </c>
      <c r="M780" s="1">
        <v>43987</v>
      </c>
      <c r="N780" s="1">
        <v>43959</v>
      </c>
      <c r="P780" t="s">
        <v>18</v>
      </c>
    </row>
    <row r="781" spans="1:16" hidden="1">
      <c r="A781">
        <v>4830</v>
      </c>
      <c r="B781" t="s">
        <v>532</v>
      </c>
      <c r="C781" t="str">
        <f>"3051"</f>
        <v>3051</v>
      </c>
      <c r="D781" t="str">
        <f>"2"</f>
        <v>2</v>
      </c>
      <c r="E781" t="s">
        <v>1152</v>
      </c>
      <c r="F781">
        <v>6</v>
      </c>
      <c r="G781">
        <v>6</v>
      </c>
      <c r="H781" t="s">
        <v>534</v>
      </c>
      <c r="I781" t="s">
        <v>161</v>
      </c>
      <c r="J781" t="s">
        <v>1153</v>
      </c>
      <c r="K781" t="s">
        <v>17</v>
      </c>
      <c r="L781" s="1">
        <v>43885</v>
      </c>
      <c r="M781" s="1">
        <v>43987</v>
      </c>
      <c r="N781" s="1">
        <v>43959</v>
      </c>
      <c r="P781" t="s">
        <v>38</v>
      </c>
    </row>
    <row r="782" spans="1:16" hidden="1">
      <c r="A782">
        <v>3616</v>
      </c>
      <c r="B782" t="s">
        <v>555</v>
      </c>
      <c r="C782" t="str">
        <f>"4019"</f>
        <v>4019</v>
      </c>
      <c r="D782" t="str">
        <f t="shared" ref="D782:D795" si="41">"1"</f>
        <v>1</v>
      </c>
      <c r="E782" t="s">
        <v>1154</v>
      </c>
      <c r="F782">
        <v>6</v>
      </c>
      <c r="G782">
        <v>6</v>
      </c>
      <c r="H782" t="s">
        <v>256</v>
      </c>
      <c r="I782" t="s">
        <v>161</v>
      </c>
      <c r="J782" t="s">
        <v>1155</v>
      </c>
      <c r="K782" t="s">
        <v>17</v>
      </c>
      <c r="L782" s="1">
        <v>43885</v>
      </c>
      <c r="M782" s="1">
        <v>43987</v>
      </c>
      <c r="N782" s="1">
        <v>43959</v>
      </c>
      <c r="P782" t="s">
        <v>18</v>
      </c>
    </row>
    <row r="783" spans="1:16" hidden="1">
      <c r="A783">
        <v>4066</v>
      </c>
      <c r="B783" t="s">
        <v>268</v>
      </c>
      <c r="C783" t="str">
        <f>"2116"</f>
        <v>2116</v>
      </c>
      <c r="D783" t="str">
        <f t="shared" si="41"/>
        <v>1</v>
      </c>
      <c r="E783" t="s">
        <v>1156</v>
      </c>
      <c r="F783">
        <v>6</v>
      </c>
      <c r="G783">
        <v>6</v>
      </c>
      <c r="H783" t="s">
        <v>174</v>
      </c>
      <c r="I783" t="s">
        <v>69</v>
      </c>
      <c r="J783" t="s">
        <v>1157</v>
      </c>
      <c r="K783" t="s">
        <v>17</v>
      </c>
      <c r="L783" s="1">
        <v>43885</v>
      </c>
      <c r="M783" s="1">
        <v>43987</v>
      </c>
      <c r="N783" s="1">
        <v>43959</v>
      </c>
      <c r="P783" t="s">
        <v>18</v>
      </c>
    </row>
    <row r="784" spans="1:16" hidden="1">
      <c r="A784">
        <v>3322</v>
      </c>
      <c r="B784" t="s">
        <v>826</v>
      </c>
      <c r="C784" t="str">
        <f>"4412"</f>
        <v>4412</v>
      </c>
      <c r="D784" t="str">
        <f t="shared" si="41"/>
        <v>1</v>
      </c>
      <c r="E784" t="s">
        <v>1158</v>
      </c>
      <c r="F784">
        <v>6</v>
      </c>
      <c r="G784">
        <v>6</v>
      </c>
      <c r="H784" t="s">
        <v>828</v>
      </c>
      <c r="I784" t="s">
        <v>69</v>
      </c>
      <c r="J784" t="s">
        <v>1159</v>
      </c>
      <c r="K784" t="s">
        <v>17</v>
      </c>
      <c r="L784" s="1">
        <v>43885</v>
      </c>
      <c r="M784" s="1">
        <v>43987</v>
      </c>
      <c r="N784" s="1">
        <v>43959</v>
      </c>
      <c r="P784" t="s">
        <v>18</v>
      </c>
    </row>
    <row r="785" spans="1:16" hidden="1">
      <c r="A785">
        <v>3216</v>
      </c>
      <c r="B785" t="s">
        <v>320</v>
      </c>
      <c r="C785" t="str">
        <f>"3010"</f>
        <v>3010</v>
      </c>
      <c r="D785" t="str">
        <f t="shared" si="41"/>
        <v>1</v>
      </c>
      <c r="E785" t="s">
        <v>1160</v>
      </c>
      <c r="F785">
        <v>6</v>
      </c>
      <c r="G785">
        <v>6</v>
      </c>
      <c r="H785" t="s">
        <v>174</v>
      </c>
      <c r="I785" t="s">
        <v>69</v>
      </c>
      <c r="J785" t="s">
        <v>1161</v>
      </c>
      <c r="K785" t="s">
        <v>17</v>
      </c>
      <c r="L785" s="1">
        <v>43885</v>
      </c>
      <c r="M785" s="1">
        <v>43987</v>
      </c>
      <c r="N785" s="1">
        <v>43959</v>
      </c>
      <c r="P785" t="s">
        <v>18</v>
      </c>
    </row>
    <row r="786" spans="1:16" hidden="1">
      <c r="A786">
        <v>3274</v>
      </c>
      <c r="B786" t="s">
        <v>1081</v>
      </c>
      <c r="C786" t="str">
        <f>"3001"</f>
        <v>3001</v>
      </c>
      <c r="D786" t="str">
        <f t="shared" si="41"/>
        <v>1</v>
      </c>
      <c r="E786" t="s">
        <v>1162</v>
      </c>
      <c r="F786">
        <v>6</v>
      </c>
      <c r="G786">
        <v>6</v>
      </c>
      <c r="H786" t="s">
        <v>1083</v>
      </c>
      <c r="I786" t="s">
        <v>161</v>
      </c>
      <c r="J786" t="s">
        <v>1163</v>
      </c>
      <c r="K786" t="s">
        <v>17</v>
      </c>
      <c r="L786" s="1">
        <v>43885</v>
      </c>
      <c r="M786" s="1">
        <v>43987</v>
      </c>
      <c r="N786" s="1">
        <v>43959</v>
      </c>
      <c r="P786" t="s">
        <v>18</v>
      </c>
    </row>
    <row r="787" spans="1:16" hidden="1">
      <c r="A787">
        <v>3461</v>
      </c>
      <c r="B787" t="s">
        <v>228</v>
      </c>
      <c r="C787" t="str">
        <f>"3051"</f>
        <v>3051</v>
      </c>
      <c r="D787" t="str">
        <f t="shared" si="41"/>
        <v>1</v>
      </c>
      <c r="E787" t="s">
        <v>1164</v>
      </c>
      <c r="F787">
        <v>6</v>
      </c>
      <c r="G787">
        <v>6</v>
      </c>
      <c r="H787" t="s">
        <v>174</v>
      </c>
      <c r="I787" t="s">
        <v>69</v>
      </c>
      <c r="J787" t="s">
        <v>1165</v>
      </c>
      <c r="K787" t="s">
        <v>17</v>
      </c>
      <c r="L787" s="1">
        <v>43885</v>
      </c>
      <c r="M787" s="1">
        <v>43987</v>
      </c>
      <c r="N787" s="1">
        <v>43959</v>
      </c>
      <c r="P787" t="s">
        <v>18</v>
      </c>
    </row>
    <row r="788" spans="1:16" hidden="1">
      <c r="A788">
        <v>3218</v>
      </c>
      <c r="B788" t="s">
        <v>198</v>
      </c>
      <c r="C788" t="str">
        <f>"2122"</f>
        <v>2122</v>
      </c>
      <c r="D788" t="str">
        <f t="shared" si="41"/>
        <v>1</v>
      </c>
      <c r="E788" t="s">
        <v>1166</v>
      </c>
      <c r="F788">
        <v>6</v>
      </c>
      <c r="G788">
        <v>6</v>
      </c>
      <c r="H788" t="s">
        <v>200</v>
      </c>
      <c r="I788" t="s">
        <v>69</v>
      </c>
      <c r="K788" t="s">
        <v>17</v>
      </c>
      <c r="L788" s="1">
        <v>43885</v>
      </c>
      <c r="M788" s="1">
        <v>43987</v>
      </c>
      <c r="N788" s="1">
        <v>43959</v>
      </c>
      <c r="P788" t="s">
        <v>18</v>
      </c>
    </row>
    <row r="789" spans="1:16" hidden="1">
      <c r="A789">
        <v>4634</v>
      </c>
      <c r="B789" t="s">
        <v>467</v>
      </c>
      <c r="C789" t="str">
        <f>"4117"</f>
        <v>4117</v>
      </c>
      <c r="D789" t="str">
        <f t="shared" si="41"/>
        <v>1</v>
      </c>
      <c r="E789" t="s">
        <v>1167</v>
      </c>
      <c r="F789">
        <v>6</v>
      </c>
      <c r="G789">
        <v>6</v>
      </c>
      <c r="H789" t="s">
        <v>263</v>
      </c>
      <c r="I789" t="s">
        <v>69</v>
      </c>
      <c r="J789" t="s">
        <v>1168</v>
      </c>
      <c r="K789" t="s">
        <v>17</v>
      </c>
      <c r="L789" s="1">
        <v>43885</v>
      </c>
      <c r="M789" s="1">
        <v>43987</v>
      </c>
      <c r="N789" s="1">
        <v>43959</v>
      </c>
      <c r="P789" t="s">
        <v>18</v>
      </c>
    </row>
    <row r="790" spans="1:16" hidden="1">
      <c r="A790">
        <v>3800</v>
      </c>
      <c r="B790" t="s">
        <v>1169</v>
      </c>
      <c r="C790" t="str">
        <f>"1001"</f>
        <v>1001</v>
      </c>
      <c r="D790" t="str">
        <f t="shared" si="41"/>
        <v>1</v>
      </c>
      <c r="E790" t="s">
        <v>1170</v>
      </c>
      <c r="F790">
        <v>6</v>
      </c>
      <c r="G790">
        <v>6</v>
      </c>
      <c r="H790" t="s">
        <v>15</v>
      </c>
      <c r="I790" t="s">
        <v>16</v>
      </c>
      <c r="K790" t="s">
        <v>17</v>
      </c>
      <c r="L790" s="1">
        <v>43885</v>
      </c>
      <c r="M790" s="1">
        <v>43987</v>
      </c>
      <c r="N790" s="1">
        <v>43959</v>
      </c>
      <c r="P790" t="s">
        <v>18</v>
      </c>
    </row>
    <row r="791" spans="1:16" hidden="1">
      <c r="A791">
        <v>4128</v>
      </c>
      <c r="B791" t="s">
        <v>1169</v>
      </c>
      <c r="C791" t="str">
        <f>"3001"</f>
        <v>3001</v>
      </c>
      <c r="D791" t="str">
        <f t="shared" si="41"/>
        <v>1</v>
      </c>
      <c r="E791" t="s">
        <v>1171</v>
      </c>
      <c r="F791">
        <v>6</v>
      </c>
      <c r="G791">
        <v>6</v>
      </c>
      <c r="H791" t="s">
        <v>15</v>
      </c>
      <c r="I791" t="s">
        <v>16</v>
      </c>
      <c r="J791" t="s">
        <v>636</v>
      </c>
      <c r="K791" t="s">
        <v>17</v>
      </c>
      <c r="L791" s="1">
        <v>43885</v>
      </c>
      <c r="M791" s="1">
        <v>43987</v>
      </c>
      <c r="N791" s="1">
        <v>43959</v>
      </c>
      <c r="P791" t="s">
        <v>18</v>
      </c>
    </row>
    <row r="792" spans="1:16" hidden="1">
      <c r="A792">
        <v>3989</v>
      </c>
      <c r="B792" t="s">
        <v>1169</v>
      </c>
      <c r="C792" t="str">
        <f>"3002"</f>
        <v>3002</v>
      </c>
      <c r="D792" t="str">
        <f t="shared" si="41"/>
        <v>1</v>
      </c>
      <c r="E792" t="s">
        <v>1172</v>
      </c>
      <c r="F792">
        <v>6</v>
      </c>
      <c r="G792">
        <v>6</v>
      </c>
      <c r="H792" t="s">
        <v>15</v>
      </c>
      <c r="I792" t="s">
        <v>16</v>
      </c>
      <c r="J792" t="s">
        <v>1173</v>
      </c>
      <c r="K792" t="s">
        <v>17</v>
      </c>
      <c r="L792" s="1">
        <v>43885</v>
      </c>
      <c r="M792" s="1">
        <v>43987</v>
      </c>
      <c r="N792" s="1">
        <v>43959</v>
      </c>
      <c r="P792" t="s">
        <v>18</v>
      </c>
    </row>
    <row r="793" spans="1:16" ht="80" hidden="1">
      <c r="A793">
        <v>3815</v>
      </c>
      <c r="B793" t="s">
        <v>1174</v>
      </c>
      <c r="C793" t="str">
        <f>"2001"</f>
        <v>2001</v>
      </c>
      <c r="D793" t="str">
        <f t="shared" si="41"/>
        <v>1</v>
      </c>
      <c r="E793" t="s">
        <v>1175</v>
      </c>
      <c r="F793">
        <v>6</v>
      </c>
      <c r="G793">
        <v>6</v>
      </c>
      <c r="H793" t="s">
        <v>15</v>
      </c>
      <c r="I793" t="s">
        <v>16</v>
      </c>
      <c r="J793" s="2" t="s">
        <v>1176</v>
      </c>
      <c r="K793" t="s">
        <v>17</v>
      </c>
      <c r="L793" s="1">
        <v>43885</v>
      </c>
      <c r="M793" s="1">
        <v>43987</v>
      </c>
      <c r="N793" s="1">
        <v>43959</v>
      </c>
      <c r="P793" t="s">
        <v>18</v>
      </c>
    </row>
    <row r="794" spans="1:16" hidden="1">
      <c r="A794">
        <v>3448</v>
      </c>
      <c r="B794" t="s">
        <v>478</v>
      </c>
      <c r="C794" t="str">
        <f>"3009"</f>
        <v>3009</v>
      </c>
      <c r="D794" t="str">
        <f t="shared" si="41"/>
        <v>1</v>
      </c>
      <c r="E794" t="s">
        <v>1177</v>
      </c>
      <c r="F794">
        <v>6</v>
      </c>
      <c r="G794">
        <v>6</v>
      </c>
      <c r="H794" t="s">
        <v>188</v>
      </c>
      <c r="I794" t="s">
        <v>161</v>
      </c>
      <c r="K794" t="s">
        <v>17</v>
      </c>
      <c r="L794" s="1">
        <v>43885</v>
      </c>
      <c r="M794" s="1">
        <v>43987</v>
      </c>
      <c r="N794" s="1">
        <v>43959</v>
      </c>
      <c r="P794" t="s">
        <v>18</v>
      </c>
    </row>
    <row r="795" spans="1:16" hidden="1">
      <c r="A795">
        <v>3448</v>
      </c>
      <c r="B795" t="s">
        <v>478</v>
      </c>
      <c r="C795" t="str">
        <f>"3009"</f>
        <v>3009</v>
      </c>
      <c r="D795" t="str">
        <f t="shared" si="41"/>
        <v>1</v>
      </c>
      <c r="E795" t="s">
        <v>1177</v>
      </c>
      <c r="F795">
        <v>6</v>
      </c>
      <c r="G795">
        <v>6</v>
      </c>
      <c r="H795" t="s">
        <v>188</v>
      </c>
      <c r="I795" t="s">
        <v>161</v>
      </c>
      <c r="K795" t="s">
        <v>17</v>
      </c>
      <c r="L795" s="1">
        <v>43885</v>
      </c>
      <c r="M795" s="1">
        <v>43987</v>
      </c>
      <c r="N795" s="1">
        <v>43959</v>
      </c>
      <c r="P795" t="s">
        <v>18</v>
      </c>
    </row>
    <row r="796" spans="1:16" hidden="1">
      <c r="A796">
        <v>4877</v>
      </c>
      <c r="B796" t="s">
        <v>478</v>
      </c>
      <c r="C796" t="str">
        <f>"3009"</f>
        <v>3009</v>
      </c>
      <c r="D796" t="str">
        <f>"2"</f>
        <v>2</v>
      </c>
      <c r="E796" t="s">
        <v>1177</v>
      </c>
      <c r="F796">
        <v>6</v>
      </c>
      <c r="G796">
        <v>6</v>
      </c>
      <c r="H796" t="s">
        <v>188</v>
      </c>
      <c r="I796" t="s">
        <v>161</v>
      </c>
      <c r="K796" t="s">
        <v>17</v>
      </c>
      <c r="L796" s="1">
        <v>43885</v>
      </c>
      <c r="M796" s="1">
        <v>43987</v>
      </c>
      <c r="N796" s="1">
        <v>43959</v>
      </c>
      <c r="P796" t="s">
        <v>38</v>
      </c>
    </row>
    <row r="797" spans="1:16" hidden="1">
      <c r="A797">
        <v>3449</v>
      </c>
      <c r="B797" t="s">
        <v>478</v>
      </c>
      <c r="C797" t="str">
        <f>"3010"</f>
        <v>3010</v>
      </c>
      <c r="D797" t="str">
        <f t="shared" ref="D797:D810" si="42">"1"</f>
        <v>1</v>
      </c>
      <c r="E797" t="s">
        <v>1178</v>
      </c>
      <c r="F797">
        <v>6</v>
      </c>
      <c r="G797">
        <v>6</v>
      </c>
      <c r="H797" t="s">
        <v>188</v>
      </c>
      <c r="I797" t="s">
        <v>161</v>
      </c>
      <c r="K797" t="s">
        <v>17</v>
      </c>
      <c r="L797" s="1">
        <v>43885</v>
      </c>
      <c r="M797" s="1">
        <v>43987</v>
      </c>
      <c r="N797" s="1">
        <v>43959</v>
      </c>
      <c r="P797" t="s">
        <v>18</v>
      </c>
    </row>
    <row r="798" spans="1:16" hidden="1">
      <c r="A798">
        <v>3449</v>
      </c>
      <c r="B798" t="s">
        <v>478</v>
      </c>
      <c r="C798" t="str">
        <f>"3010"</f>
        <v>3010</v>
      </c>
      <c r="D798" t="str">
        <f t="shared" si="42"/>
        <v>1</v>
      </c>
      <c r="E798" t="s">
        <v>1178</v>
      </c>
      <c r="F798">
        <v>6</v>
      </c>
      <c r="G798">
        <v>6</v>
      </c>
      <c r="H798" t="s">
        <v>188</v>
      </c>
      <c r="I798" t="s">
        <v>161</v>
      </c>
      <c r="K798" t="s">
        <v>17</v>
      </c>
      <c r="L798" s="1">
        <v>43885</v>
      </c>
      <c r="M798" s="1">
        <v>43987</v>
      </c>
      <c r="N798" s="1">
        <v>43959</v>
      </c>
      <c r="P798" t="s">
        <v>18</v>
      </c>
    </row>
    <row r="799" spans="1:16">
      <c r="A799">
        <v>3570</v>
      </c>
      <c r="B799" t="s">
        <v>43</v>
      </c>
      <c r="C799" t="str">
        <f>"4201"</f>
        <v>4201</v>
      </c>
      <c r="D799" t="str">
        <f t="shared" si="42"/>
        <v>1</v>
      </c>
      <c r="E799" t="s">
        <v>708</v>
      </c>
      <c r="F799">
        <v>6</v>
      </c>
      <c r="G799">
        <v>6</v>
      </c>
      <c r="H799" t="s">
        <v>45</v>
      </c>
      <c r="I799" t="s">
        <v>16</v>
      </c>
      <c r="J799" t="s">
        <v>709</v>
      </c>
      <c r="K799" t="s">
        <v>17</v>
      </c>
      <c r="L799" s="1">
        <v>43885</v>
      </c>
      <c r="M799" s="1">
        <v>43987</v>
      </c>
      <c r="N799" s="1">
        <v>43959</v>
      </c>
      <c r="P799" t="s">
        <v>18</v>
      </c>
    </row>
    <row r="800" spans="1:16" hidden="1">
      <c r="A800">
        <v>3494</v>
      </c>
      <c r="B800" t="s">
        <v>168</v>
      </c>
      <c r="C800" t="str">
        <f>"2244"</f>
        <v>2244</v>
      </c>
      <c r="D800" t="str">
        <f t="shared" si="42"/>
        <v>1</v>
      </c>
      <c r="E800" t="s">
        <v>1181</v>
      </c>
      <c r="F800">
        <v>6</v>
      </c>
      <c r="G800">
        <v>6</v>
      </c>
      <c r="H800" t="s">
        <v>170</v>
      </c>
      <c r="I800" t="s">
        <v>69</v>
      </c>
      <c r="J800" t="s">
        <v>1182</v>
      </c>
      <c r="K800" t="s">
        <v>17</v>
      </c>
      <c r="L800" s="1">
        <v>43885</v>
      </c>
      <c r="M800" s="1">
        <v>43987</v>
      </c>
      <c r="N800" s="1">
        <v>43959</v>
      </c>
      <c r="P800" t="s">
        <v>18</v>
      </c>
    </row>
    <row r="801" spans="1:16" hidden="1">
      <c r="A801">
        <v>4076</v>
      </c>
      <c r="B801" t="s">
        <v>222</v>
      </c>
      <c r="C801" t="str">
        <f>"2166"</f>
        <v>2166</v>
      </c>
      <c r="D801" t="str">
        <f t="shared" si="42"/>
        <v>1</v>
      </c>
      <c r="E801" t="s">
        <v>1183</v>
      </c>
      <c r="F801">
        <v>6</v>
      </c>
      <c r="G801">
        <v>6</v>
      </c>
      <c r="H801" t="s">
        <v>224</v>
      </c>
      <c r="I801" t="s">
        <v>69</v>
      </c>
      <c r="J801" t="s">
        <v>1184</v>
      </c>
      <c r="K801" t="s">
        <v>17</v>
      </c>
      <c r="L801" s="1">
        <v>43885</v>
      </c>
      <c r="M801" s="1">
        <v>43987</v>
      </c>
      <c r="N801" s="1">
        <v>43959</v>
      </c>
      <c r="P801" t="s">
        <v>18</v>
      </c>
    </row>
    <row r="802" spans="1:16" hidden="1">
      <c r="A802">
        <v>4077</v>
      </c>
      <c r="B802" t="s">
        <v>222</v>
      </c>
      <c r="C802" t="str">
        <f>"2167"</f>
        <v>2167</v>
      </c>
      <c r="D802" t="str">
        <f t="shared" si="42"/>
        <v>1</v>
      </c>
      <c r="E802" t="s">
        <v>1185</v>
      </c>
      <c r="F802">
        <v>6</v>
      </c>
      <c r="G802">
        <v>6</v>
      </c>
      <c r="H802" t="s">
        <v>224</v>
      </c>
      <c r="I802" t="s">
        <v>69</v>
      </c>
      <c r="J802" t="s">
        <v>1186</v>
      </c>
      <c r="K802" t="s">
        <v>17</v>
      </c>
      <c r="L802" s="1">
        <v>43885</v>
      </c>
      <c r="M802" s="1">
        <v>43987</v>
      </c>
      <c r="N802" s="1">
        <v>43959</v>
      </c>
      <c r="P802" t="s">
        <v>18</v>
      </c>
    </row>
    <row r="803" spans="1:16" hidden="1">
      <c r="A803">
        <v>4217</v>
      </c>
      <c r="B803" t="s">
        <v>112</v>
      </c>
      <c r="C803" t="str">
        <f>"2007"</f>
        <v>2007</v>
      </c>
      <c r="D803" t="str">
        <f t="shared" si="42"/>
        <v>1</v>
      </c>
      <c r="E803" t="s">
        <v>1187</v>
      </c>
      <c r="F803">
        <v>6</v>
      </c>
      <c r="G803">
        <v>6</v>
      </c>
      <c r="H803" t="s">
        <v>98</v>
      </c>
      <c r="I803" t="s">
        <v>99</v>
      </c>
      <c r="J803" t="s">
        <v>1188</v>
      </c>
      <c r="K803" t="s">
        <v>17</v>
      </c>
      <c r="L803" s="1">
        <v>43885</v>
      </c>
      <c r="M803" s="1">
        <v>43987</v>
      </c>
      <c r="N803" s="1">
        <v>43959</v>
      </c>
      <c r="P803" t="s">
        <v>18</v>
      </c>
    </row>
    <row r="804" spans="1:16" hidden="1">
      <c r="A804">
        <v>4386</v>
      </c>
      <c r="B804" t="s">
        <v>106</v>
      </c>
      <c r="C804" t="str">
        <f>"2099"</f>
        <v>2099</v>
      </c>
      <c r="D804" t="str">
        <f t="shared" si="42"/>
        <v>1</v>
      </c>
      <c r="E804" t="s">
        <v>1189</v>
      </c>
      <c r="F804">
        <v>6</v>
      </c>
      <c r="G804">
        <v>6</v>
      </c>
      <c r="H804" t="s">
        <v>98</v>
      </c>
      <c r="I804" t="s">
        <v>99</v>
      </c>
      <c r="J804" t="s">
        <v>1190</v>
      </c>
      <c r="K804" t="s">
        <v>17</v>
      </c>
      <c r="L804" s="1">
        <v>43885</v>
      </c>
      <c r="M804" s="1">
        <v>43987</v>
      </c>
      <c r="N804" s="1">
        <v>43959</v>
      </c>
      <c r="P804" t="s">
        <v>18</v>
      </c>
    </row>
    <row r="805" spans="1:16" hidden="1">
      <c r="A805">
        <v>4387</v>
      </c>
      <c r="B805" t="s">
        <v>106</v>
      </c>
      <c r="C805" t="str">
        <f>"2100"</f>
        <v>2100</v>
      </c>
      <c r="D805" t="str">
        <f t="shared" si="42"/>
        <v>1</v>
      </c>
      <c r="E805" t="s">
        <v>1191</v>
      </c>
      <c r="F805">
        <v>6</v>
      </c>
      <c r="G805">
        <v>6</v>
      </c>
      <c r="H805" t="s">
        <v>98</v>
      </c>
      <c r="I805" t="s">
        <v>99</v>
      </c>
      <c r="J805" t="s">
        <v>1192</v>
      </c>
      <c r="K805" t="s">
        <v>17</v>
      </c>
      <c r="L805" s="1">
        <v>43885</v>
      </c>
      <c r="M805" s="1">
        <v>43987</v>
      </c>
      <c r="N805" s="1">
        <v>43959</v>
      </c>
      <c r="P805" t="s">
        <v>18</v>
      </c>
    </row>
    <row r="806" spans="1:16" hidden="1">
      <c r="A806">
        <v>4544</v>
      </c>
      <c r="B806" t="s">
        <v>502</v>
      </c>
      <c r="C806" t="str">
        <f>"3015"</f>
        <v>3015</v>
      </c>
      <c r="D806" t="str">
        <f t="shared" si="42"/>
        <v>1</v>
      </c>
      <c r="E806" t="s">
        <v>1193</v>
      </c>
      <c r="F806">
        <v>6</v>
      </c>
      <c r="G806">
        <v>6</v>
      </c>
      <c r="H806" t="s">
        <v>98</v>
      </c>
      <c r="I806" t="s">
        <v>99</v>
      </c>
      <c r="J806" t="s">
        <v>1194</v>
      </c>
      <c r="K806" t="s">
        <v>17</v>
      </c>
      <c r="L806" s="1">
        <v>43885</v>
      </c>
      <c r="M806" s="1">
        <v>43987</v>
      </c>
      <c r="N806" s="1">
        <v>43959</v>
      </c>
      <c r="P806" t="s">
        <v>18</v>
      </c>
    </row>
    <row r="807" spans="1:16" hidden="1">
      <c r="A807">
        <v>4453</v>
      </c>
      <c r="B807" t="s">
        <v>122</v>
      </c>
      <c r="C807" t="str">
        <f>"3104"</f>
        <v>3104</v>
      </c>
      <c r="D807" t="str">
        <f t="shared" si="42"/>
        <v>1</v>
      </c>
      <c r="E807" t="s">
        <v>1195</v>
      </c>
      <c r="F807">
        <v>6</v>
      </c>
      <c r="G807">
        <v>6</v>
      </c>
      <c r="H807" t="s">
        <v>98</v>
      </c>
      <c r="I807" t="s">
        <v>99</v>
      </c>
      <c r="J807" t="s">
        <v>1196</v>
      </c>
      <c r="K807" t="s">
        <v>17</v>
      </c>
      <c r="L807" s="1">
        <v>43885</v>
      </c>
      <c r="M807" s="1">
        <v>43987</v>
      </c>
      <c r="N807" s="1">
        <v>43959</v>
      </c>
      <c r="P807" t="s">
        <v>18</v>
      </c>
    </row>
    <row r="808" spans="1:16" hidden="1">
      <c r="A808">
        <v>4470</v>
      </c>
      <c r="B808" t="s">
        <v>106</v>
      </c>
      <c r="C808" t="str">
        <f>"3083"</f>
        <v>3083</v>
      </c>
      <c r="D808" t="str">
        <f t="shared" si="42"/>
        <v>1</v>
      </c>
      <c r="E808" t="s">
        <v>1197</v>
      </c>
      <c r="F808">
        <v>6</v>
      </c>
      <c r="G808">
        <v>6</v>
      </c>
      <c r="H808" t="s">
        <v>98</v>
      </c>
      <c r="I808" t="s">
        <v>99</v>
      </c>
      <c r="K808" t="s">
        <v>17</v>
      </c>
      <c r="L808" s="1">
        <v>43885</v>
      </c>
      <c r="M808" s="1">
        <v>43987</v>
      </c>
      <c r="N808" s="1">
        <v>43959</v>
      </c>
      <c r="P808" t="s">
        <v>18</v>
      </c>
    </row>
    <row r="809" spans="1:16" hidden="1">
      <c r="A809">
        <v>4460</v>
      </c>
      <c r="B809" t="s">
        <v>96</v>
      </c>
      <c r="C809" t="str">
        <f>"3001"</f>
        <v>3001</v>
      </c>
      <c r="D809" t="str">
        <f t="shared" si="42"/>
        <v>1</v>
      </c>
      <c r="E809" t="s">
        <v>1198</v>
      </c>
      <c r="F809">
        <v>6</v>
      </c>
      <c r="G809">
        <v>6</v>
      </c>
      <c r="H809" t="s">
        <v>98</v>
      </c>
      <c r="I809" t="s">
        <v>99</v>
      </c>
      <c r="J809" t="s">
        <v>1199</v>
      </c>
      <c r="K809" t="s">
        <v>17</v>
      </c>
      <c r="L809" s="1">
        <v>43885</v>
      </c>
      <c r="M809" s="1">
        <v>43987</v>
      </c>
      <c r="N809" s="1">
        <v>43959</v>
      </c>
      <c r="P809" t="s">
        <v>18</v>
      </c>
    </row>
    <row r="810" spans="1:16" hidden="1">
      <c r="A810">
        <v>4443</v>
      </c>
      <c r="B810" t="s">
        <v>507</v>
      </c>
      <c r="C810" t="str">
        <f>"3004"</f>
        <v>3004</v>
      </c>
      <c r="D810" t="str">
        <f t="shared" si="42"/>
        <v>1</v>
      </c>
      <c r="E810" t="s">
        <v>1200</v>
      </c>
      <c r="F810">
        <v>6</v>
      </c>
      <c r="G810">
        <v>6</v>
      </c>
      <c r="H810" t="s">
        <v>98</v>
      </c>
      <c r="I810" t="s">
        <v>99</v>
      </c>
      <c r="K810" t="s">
        <v>17</v>
      </c>
      <c r="L810" s="1">
        <v>43885</v>
      </c>
      <c r="M810" s="1">
        <v>43987</v>
      </c>
      <c r="N810" s="1">
        <v>43959</v>
      </c>
      <c r="P810" t="s">
        <v>18</v>
      </c>
    </row>
    <row r="811" spans="1:16" hidden="1">
      <c r="A811">
        <v>4468</v>
      </c>
      <c r="B811" t="s">
        <v>507</v>
      </c>
      <c r="C811" t="str">
        <f>"3004"</f>
        <v>3004</v>
      </c>
      <c r="D811" t="str">
        <f>"2"</f>
        <v>2</v>
      </c>
      <c r="E811" t="s">
        <v>1200</v>
      </c>
      <c r="F811">
        <v>6</v>
      </c>
      <c r="G811">
        <v>6</v>
      </c>
      <c r="H811" t="s">
        <v>98</v>
      </c>
      <c r="I811" t="s">
        <v>99</v>
      </c>
      <c r="K811" t="s">
        <v>17</v>
      </c>
      <c r="L811" s="1">
        <v>43885</v>
      </c>
      <c r="M811" s="1">
        <v>43987</v>
      </c>
      <c r="N811" s="1">
        <v>43959</v>
      </c>
      <c r="P811" t="s">
        <v>38</v>
      </c>
    </row>
    <row r="812" spans="1:16" hidden="1">
      <c r="A812">
        <v>4648</v>
      </c>
      <c r="B812" t="s">
        <v>507</v>
      </c>
      <c r="C812" t="str">
        <f>"3004"</f>
        <v>3004</v>
      </c>
      <c r="D812" t="str">
        <f>"3"</f>
        <v>3</v>
      </c>
      <c r="E812" t="s">
        <v>1200</v>
      </c>
      <c r="F812">
        <v>6</v>
      </c>
      <c r="G812">
        <v>6</v>
      </c>
      <c r="H812" t="s">
        <v>98</v>
      </c>
      <c r="I812" t="s">
        <v>99</v>
      </c>
      <c r="K812" t="s">
        <v>17</v>
      </c>
      <c r="L812" s="1">
        <v>43885</v>
      </c>
      <c r="M812" s="1">
        <v>43987</v>
      </c>
      <c r="N812" s="1">
        <v>43959</v>
      </c>
      <c r="P812" t="s">
        <v>38</v>
      </c>
    </row>
    <row r="813" spans="1:16" hidden="1">
      <c r="A813">
        <v>3306</v>
      </c>
      <c r="B813" t="s">
        <v>826</v>
      </c>
      <c r="C813" t="str">
        <f>"2227"</f>
        <v>2227</v>
      </c>
      <c r="D813" t="str">
        <f t="shared" ref="D813:D848" si="43">"1"</f>
        <v>1</v>
      </c>
      <c r="E813" t="s">
        <v>1201</v>
      </c>
      <c r="F813">
        <v>6</v>
      </c>
      <c r="G813">
        <v>6</v>
      </c>
      <c r="H813" t="s">
        <v>828</v>
      </c>
      <c r="I813" t="s">
        <v>69</v>
      </c>
      <c r="K813" t="s">
        <v>17</v>
      </c>
      <c r="L813" s="1">
        <v>43885</v>
      </c>
      <c r="M813" s="1">
        <v>43987</v>
      </c>
      <c r="N813" s="1">
        <v>43959</v>
      </c>
      <c r="P813" t="s">
        <v>18</v>
      </c>
    </row>
    <row r="814" spans="1:16" hidden="1">
      <c r="A814">
        <v>3302</v>
      </c>
      <c r="B814" t="s">
        <v>826</v>
      </c>
      <c r="C814" t="str">
        <f>"1113"</f>
        <v>1113</v>
      </c>
      <c r="D814" t="str">
        <f t="shared" si="43"/>
        <v>1</v>
      </c>
      <c r="E814" t="s">
        <v>1202</v>
      </c>
      <c r="F814">
        <v>6</v>
      </c>
      <c r="G814">
        <v>6</v>
      </c>
      <c r="H814" t="s">
        <v>828</v>
      </c>
      <c r="I814" t="s">
        <v>69</v>
      </c>
      <c r="J814" t="s">
        <v>1203</v>
      </c>
      <c r="K814" t="s">
        <v>17</v>
      </c>
      <c r="L814" s="1">
        <v>43885</v>
      </c>
      <c r="M814" s="1">
        <v>43987</v>
      </c>
      <c r="N814" s="1">
        <v>43959</v>
      </c>
      <c r="P814" t="s">
        <v>18</v>
      </c>
    </row>
    <row r="815" spans="1:16" hidden="1">
      <c r="A815">
        <v>3317</v>
      </c>
      <c r="B815" t="s">
        <v>826</v>
      </c>
      <c r="C815" t="str">
        <f>"3321"</f>
        <v>3321</v>
      </c>
      <c r="D815" t="str">
        <f t="shared" si="43"/>
        <v>1</v>
      </c>
      <c r="E815" t="s">
        <v>1204</v>
      </c>
      <c r="F815">
        <v>6</v>
      </c>
      <c r="G815">
        <v>6</v>
      </c>
      <c r="H815" t="s">
        <v>828</v>
      </c>
      <c r="I815" t="s">
        <v>69</v>
      </c>
      <c r="K815" t="s">
        <v>17</v>
      </c>
      <c r="L815" s="1">
        <v>43885</v>
      </c>
      <c r="M815" s="1">
        <v>43987</v>
      </c>
      <c r="N815" s="1">
        <v>43959</v>
      </c>
      <c r="P815" t="s">
        <v>18</v>
      </c>
    </row>
    <row r="816" spans="1:16" ht="32" hidden="1">
      <c r="A816">
        <v>3382</v>
      </c>
      <c r="B816" t="s">
        <v>51</v>
      </c>
      <c r="C816" t="str">
        <f>"3101"</f>
        <v>3101</v>
      </c>
      <c r="D816" t="str">
        <f t="shared" si="43"/>
        <v>1</v>
      </c>
      <c r="E816" t="s">
        <v>1205</v>
      </c>
      <c r="F816">
        <v>6</v>
      </c>
      <c r="G816">
        <v>6</v>
      </c>
      <c r="H816" t="s">
        <v>53</v>
      </c>
      <c r="I816" t="s">
        <v>16</v>
      </c>
      <c r="J816" s="2" t="s">
        <v>1206</v>
      </c>
      <c r="K816" t="s">
        <v>17</v>
      </c>
      <c r="L816" s="1">
        <v>43885</v>
      </c>
      <c r="M816" s="1">
        <v>43987</v>
      </c>
      <c r="N816" s="1">
        <v>43959</v>
      </c>
      <c r="P816" t="s">
        <v>18</v>
      </c>
    </row>
    <row r="817" spans="1:16" hidden="1">
      <c r="A817">
        <v>3383</v>
      </c>
      <c r="B817" t="s">
        <v>51</v>
      </c>
      <c r="C817" t="str">
        <f>"3102"</f>
        <v>3102</v>
      </c>
      <c r="D817" t="str">
        <f t="shared" si="43"/>
        <v>1</v>
      </c>
      <c r="E817" t="s">
        <v>1207</v>
      </c>
      <c r="F817">
        <v>6</v>
      </c>
      <c r="G817">
        <v>6</v>
      </c>
      <c r="H817" t="s">
        <v>53</v>
      </c>
      <c r="I817" t="s">
        <v>16</v>
      </c>
      <c r="J817" t="s">
        <v>1208</v>
      </c>
      <c r="K817" t="s">
        <v>17</v>
      </c>
      <c r="L817" s="1">
        <v>43885</v>
      </c>
      <c r="M817" s="1">
        <v>43987</v>
      </c>
      <c r="N817" s="1">
        <v>43959</v>
      </c>
      <c r="P817" t="s">
        <v>18</v>
      </c>
    </row>
    <row r="818" spans="1:16" ht="32" hidden="1">
      <c r="A818">
        <v>3384</v>
      </c>
      <c r="B818" t="s">
        <v>51</v>
      </c>
      <c r="C818" t="str">
        <f>"3103"</f>
        <v>3103</v>
      </c>
      <c r="D818" t="str">
        <f t="shared" si="43"/>
        <v>1</v>
      </c>
      <c r="E818" t="s">
        <v>1209</v>
      </c>
      <c r="F818">
        <v>6</v>
      </c>
      <c r="G818">
        <v>6</v>
      </c>
      <c r="H818" t="s">
        <v>53</v>
      </c>
      <c r="I818" t="s">
        <v>16</v>
      </c>
      <c r="J818" s="2" t="s">
        <v>1210</v>
      </c>
      <c r="K818" t="s">
        <v>17</v>
      </c>
      <c r="L818" s="1">
        <v>43885</v>
      </c>
      <c r="M818" s="1">
        <v>43987</v>
      </c>
      <c r="N818" s="1">
        <v>43959</v>
      </c>
      <c r="P818" t="s">
        <v>18</v>
      </c>
    </row>
    <row r="819" spans="1:16" ht="32" hidden="1">
      <c r="A819">
        <v>3385</v>
      </c>
      <c r="B819" t="s">
        <v>51</v>
      </c>
      <c r="C819" t="str">
        <f>"3105"</f>
        <v>3105</v>
      </c>
      <c r="D819" t="str">
        <f t="shared" si="43"/>
        <v>1</v>
      </c>
      <c r="E819" t="s">
        <v>1211</v>
      </c>
      <c r="F819">
        <v>6</v>
      </c>
      <c r="G819">
        <v>6</v>
      </c>
      <c r="H819" t="s">
        <v>53</v>
      </c>
      <c r="I819" t="s">
        <v>16</v>
      </c>
      <c r="J819" s="2" t="s">
        <v>1212</v>
      </c>
      <c r="K819" t="s">
        <v>17</v>
      </c>
      <c r="L819" s="1">
        <v>43885</v>
      </c>
      <c r="M819" s="1">
        <v>43987</v>
      </c>
      <c r="N819" s="1">
        <v>43959</v>
      </c>
      <c r="P819" t="s">
        <v>18</v>
      </c>
    </row>
    <row r="820" spans="1:16" hidden="1">
      <c r="A820">
        <v>4028</v>
      </c>
      <c r="B820" t="s">
        <v>474</v>
      </c>
      <c r="C820" t="str">
        <f>"2012"</f>
        <v>2012</v>
      </c>
      <c r="D820" t="str">
        <f t="shared" si="43"/>
        <v>1</v>
      </c>
      <c r="E820" t="s">
        <v>1213</v>
      </c>
      <c r="F820">
        <v>6</v>
      </c>
      <c r="G820">
        <v>6</v>
      </c>
      <c r="H820" t="s">
        <v>237</v>
      </c>
      <c r="I820" t="s">
        <v>69</v>
      </c>
      <c r="J820" t="s">
        <v>1214</v>
      </c>
      <c r="K820" t="s">
        <v>17</v>
      </c>
      <c r="L820" s="1">
        <v>43885</v>
      </c>
      <c r="M820" s="1">
        <v>43987</v>
      </c>
      <c r="N820" s="1">
        <v>43959</v>
      </c>
      <c r="P820" t="s">
        <v>18</v>
      </c>
    </row>
    <row r="821" spans="1:16" hidden="1">
      <c r="A821">
        <v>4028</v>
      </c>
      <c r="B821" t="s">
        <v>474</v>
      </c>
      <c r="C821" t="str">
        <f>"2012"</f>
        <v>2012</v>
      </c>
      <c r="D821" t="str">
        <f t="shared" si="43"/>
        <v>1</v>
      </c>
      <c r="E821" t="s">
        <v>1213</v>
      </c>
      <c r="F821">
        <v>6</v>
      </c>
      <c r="G821">
        <v>6</v>
      </c>
      <c r="H821" t="s">
        <v>237</v>
      </c>
      <c r="I821" t="s">
        <v>69</v>
      </c>
      <c r="J821" t="s">
        <v>1214</v>
      </c>
      <c r="K821" t="s">
        <v>17</v>
      </c>
      <c r="L821" s="1">
        <v>43885</v>
      </c>
      <c r="M821" s="1">
        <v>43987</v>
      </c>
      <c r="N821" s="1">
        <v>43959</v>
      </c>
      <c r="P821" t="s">
        <v>18</v>
      </c>
    </row>
    <row r="822" spans="1:16" hidden="1">
      <c r="A822">
        <v>4082</v>
      </c>
      <c r="B822" t="s">
        <v>136</v>
      </c>
      <c r="C822" t="str">
        <f>"4001"</f>
        <v>4001</v>
      </c>
      <c r="D822" t="str">
        <f t="shared" si="43"/>
        <v>1</v>
      </c>
      <c r="E822" t="s">
        <v>1215</v>
      </c>
      <c r="F822">
        <v>6</v>
      </c>
      <c r="G822">
        <v>6</v>
      </c>
      <c r="H822" t="s">
        <v>138</v>
      </c>
      <c r="I822" t="s">
        <v>69</v>
      </c>
      <c r="J822" t="s">
        <v>1216</v>
      </c>
      <c r="K822" t="s">
        <v>17</v>
      </c>
      <c r="L822" s="1">
        <v>43885</v>
      </c>
      <c r="M822" s="1">
        <v>43987</v>
      </c>
      <c r="N822" s="1">
        <v>43959</v>
      </c>
      <c r="P822" t="s">
        <v>18</v>
      </c>
    </row>
    <row r="823" spans="1:16" hidden="1">
      <c r="A823">
        <v>4086</v>
      </c>
      <c r="B823" t="s">
        <v>1217</v>
      </c>
      <c r="C823" t="str">
        <f>"4008"</f>
        <v>4008</v>
      </c>
      <c r="D823" t="str">
        <f t="shared" si="43"/>
        <v>1</v>
      </c>
      <c r="E823" t="s">
        <v>1218</v>
      </c>
      <c r="F823">
        <v>6</v>
      </c>
      <c r="G823">
        <v>6</v>
      </c>
      <c r="H823" t="s">
        <v>138</v>
      </c>
      <c r="I823" t="s">
        <v>69</v>
      </c>
      <c r="J823" t="s">
        <v>1219</v>
      </c>
      <c r="K823" t="s">
        <v>17</v>
      </c>
      <c r="L823" s="1">
        <v>43885</v>
      </c>
      <c r="M823" s="1">
        <v>43987</v>
      </c>
      <c r="N823" s="1">
        <v>43959</v>
      </c>
      <c r="P823" t="s">
        <v>18</v>
      </c>
    </row>
    <row r="824" spans="1:16" hidden="1">
      <c r="A824">
        <v>4632</v>
      </c>
      <c r="B824" t="s">
        <v>467</v>
      </c>
      <c r="C824" t="str">
        <f>"3001"</f>
        <v>3001</v>
      </c>
      <c r="D824" t="str">
        <f t="shared" si="43"/>
        <v>1</v>
      </c>
      <c r="E824" t="s">
        <v>1220</v>
      </c>
      <c r="F824">
        <v>6</v>
      </c>
      <c r="G824">
        <v>6</v>
      </c>
      <c r="H824" t="s">
        <v>263</v>
      </c>
      <c r="I824" t="s">
        <v>69</v>
      </c>
      <c r="K824" t="s">
        <v>17</v>
      </c>
      <c r="L824" s="1">
        <v>43885</v>
      </c>
      <c r="M824" s="1">
        <v>43987</v>
      </c>
      <c r="N824" s="1">
        <v>43959</v>
      </c>
      <c r="P824" t="s">
        <v>18</v>
      </c>
    </row>
    <row r="825" spans="1:16" hidden="1">
      <c r="A825">
        <v>4424</v>
      </c>
      <c r="B825" t="s">
        <v>412</v>
      </c>
      <c r="C825" t="str">
        <f>"2014"</f>
        <v>2014</v>
      </c>
      <c r="D825" t="str">
        <f t="shared" si="43"/>
        <v>1</v>
      </c>
      <c r="E825" t="s">
        <v>1221</v>
      </c>
      <c r="F825">
        <v>6</v>
      </c>
      <c r="G825">
        <v>6</v>
      </c>
      <c r="H825" t="s">
        <v>98</v>
      </c>
      <c r="I825" t="s">
        <v>99</v>
      </c>
      <c r="J825" t="s">
        <v>1222</v>
      </c>
      <c r="K825" t="s">
        <v>17</v>
      </c>
      <c r="L825" s="1">
        <v>43885</v>
      </c>
      <c r="M825" s="1">
        <v>43987</v>
      </c>
      <c r="N825" s="1">
        <v>43959</v>
      </c>
      <c r="P825" t="s">
        <v>18</v>
      </c>
    </row>
    <row r="826" spans="1:16" hidden="1">
      <c r="A826">
        <v>4425</v>
      </c>
      <c r="B826" t="s">
        <v>412</v>
      </c>
      <c r="C826" t="str">
        <f>"2019"</f>
        <v>2019</v>
      </c>
      <c r="D826" t="str">
        <f t="shared" si="43"/>
        <v>1</v>
      </c>
      <c r="E826" t="s">
        <v>1223</v>
      </c>
      <c r="F826">
        <v>6</v>
      </c>
      <c r="G826">
        <v>6</v>
      </c>
      <c r="H826" t="s">
        <v>98</v>
      </c>
      <c r="I826" t="s">
        <v>99</v>
      </c>
      <c r="J826" t="s">
        <v>1224</v>
      </c>
      <c r="K826" t="s">
        <v>17</v>
      </c>
      <c r="L826" s="1">
        <v>43885</v>
      </c>
      <c r="M826" s="1">
        <v>43987</v>
      </c>
      <c r="N826" s="1">
        <v>43959</v>
      </c>
      <c r="P826" t="s">
        <v>18</v>
      </c>
    </row>
    <row r="827" spans="1:16" hidden="1">
      <c r="A827">
        <v>4426</v>
      </c>
      <c r="B827" t="s">
        <v>412</v>
      </c>
      <c r="C827" t="str">
        <f>"2024"</f>
        <v>2024</v>
      </c>
      <c r="D827" t="str">
        <f t="shared" si="43"/>
        <v>1</v>
      </c>
      <c r="E827" t="s">
        <v>1225</v>
      </c>
      <c r="F827">
        <v>6</v>
      </c>
      <c r="G827">
        <v>6</v>
      </c>
      <c r="H827" t="s">
        <v>98</v>
      </c>
      <c r="I827" t="s">
        <v>99</v>
      </c>
      <c r="J827" t="s">
        <v>1226</v>
      </c>
      <c r="K827" t="s">
        <v>17</v>
      </c>
      <c r="L827" s="1">
        <v>43885</v>
      </c>
      <c r="M827" s="1">
        <v>43987</v>
      </c>
      <c r="N827" s="1">
        <v>43959</v>
      </c>
      <c r="P827" t="s">
        <v>18</v>
      </c>
    </row>
    <row r="828" spans="1:16" hidden="1">
      <c r="A828">
        <v>4022</v>
      </c>
      <c r="B828" t="s">
        <v>112</v>
      </c>
      <c r="C828" t="str">
        <f>"3030"</f>
        <v>3030</v>
      </c>
      <c r="D828" t="str">
        <f t="shared" si="43"/>
        <v>1</v>
      </c>
      <c r="E828" t="s">
        <v>1227</v>
      </c>
      <c r="F828">
        <v>6</v>
      </c>
      <c r="G828">
        <v>6</v>
      </c>
      <c r="H828" t="s">
        <v>114</v>
      </c>
      <c r="I828" t="s">
        <v>69</v>
      </c>
      <c r="K828" t="s">
        <v>17</v>
      </c>
      <c r="L828" s="1">
        <v>43885</v>
      </c>
      <c r="M828" s="1">
        <v>43987</v>
      </c>
      <c r="N828" s="1">
        <v>43959</v>
      </c>
      <c r="P828" t="s">
        <v>18</v>
      </c>
    </row>
    <row r="829" spans="1:16" hidden="1">
      <c r="A829">
        <v>4085</v>
      </c>
      <c r="B829" t="s">
        <v>1217</v>
      </c>
      <c r="C829" t="str">
        <f>"4001"</f>
        <v>4001</v>
      </c>
      <c r="D829" t="str">
        <f t="shared" si="43"/>
        <v>1</v>
      </c>
      <c r="E829" t="s">
        <v>1228</v>
      </c>
      <c r="F829">
        <v>6</v>
      </c>
      <c r="G829">
        <v>6</v>
      </c>
      <c r="H829" t="s">
        <v>138</v>
      </c>
      <c r="I829" t="s">
        <v>69</v>
      </c>
      <c r="J829" t="s">
        <v>1229</v>
      </c>
      <c r="K829" t="s">
        <v>17</v>
      </c>
      <c r="L829" s="1">
        <v>43885</v>
      </c>
      <c r="M829" s="1">
        <v>43987</v>
      </c>
      <c r="N829" s="1">
        <v>43959</v>
      </c>
      <c r="P829" t="s">
        <v>18</v>
      </c>
    </row>
    <row r="830" spans="1:16" hidden="1">
      <c r="A830">
        <v>4396</v>
      </c>
      <c r="B830" t="s">
        <v>106</v>
      </c>
      <c r="C830" t="str">
        <f>"3031"</f>
        <v>3031</v>
      </c>
      <c r="D830" t="str">
        <f t="shared" si="43"/>
        <v>1</v>
      </c>
      <c r="E830" t="s">
        <v>1230</v>
      </c>
      <c r="F830">
        <v>6</v>
      </c>
      <c r="G830">
        <v>6</v>
      </c>
      <c r="H830" t="s">
        <v>98</v>
      </c>
      <c r="I830" t="s">
        <v>99</v>
      </c>
      <c r="J830" t="s">
        <v>498</v>
      </c>
      <c r="K830" t="s">
        <v>17</v>
      </c>
      <c r="L830" s="1">
        <v>43885</v>
      </c>
      <c r="M830" s="1">
        <v>43987</v>
      </c>
      <c r="N830" s="1">
        <v>43959</v>
      </c>
      <c r="P830" t="s">
        <v>18</v>
      </c>
    </row>
    <row r="831" spans="1:16" hidden="1">
      <c r="A831">
        <v>4410</v>
      </c>
      <c r="B831" t="s">
        <v>1231</v>
      </c>
      <c r="C831" t="str">
        <f>"2000"</f>
        <v>2000</v>
      </c>
      <c r="D831" t="str">
        <f t="shared" si="43"/>
        <v>1</v>
      </c>
      <c r="E831" t="s">
        <v>1232</v>
      </c>
      <c r="F831">
        <v>6</v>
      </c>
      <c r="G831">
        <v>6</v>
      </c>
      <c r="H831" t="s">
        <v>1233</v>
      </c>
      <c r="I831" t="s">
        <v>99</v>
      </c>
      <c r="J831" t="s">
        <v>816</v>
      </c>
      <c r="K831" t="s">
        <v>17</v>
      </c>
      <c r="L831" s="1">
        <v>43885</v>
      </c>
      <c r="M831" s="1">
        <v>43987</v>
      </c>
      <c r="N831" s="1">
        <v>43959</v>
      </c>
      <c r="P831" t="s">
        <v>18</v>
      </c>
    </row>
    <row r="832" spans="1:16" hidden="1">
      <c r="A832">
        <v>4397</v>
      </c>
      <c r="B832" t="s">
        <v>106</v>
      </c>
      <c r="C832" t="str">
        <f>"3032"</f>
        <v>3032</v>
      </c>
      <c r="D832" t="str">
        <f t="shared" si="43"/>
        <v>1</v>
      </c>
      <c r="E832" t="s">
        <v>1234</v>
      </c>
      <c r="F832">
        <v>6</v>
      </c>
      <c r="G832">
        <v>6</v>
      </c>
      <c r="H832" t="s">
        <v>98</v>
      </c>
      <c r="I832" t="s">
        <v>99</v>
      </c>
      <c r="K832" t="s">
        <v>17</v>
      </c>
      <c r="L832" s="1">
        <v>43885</v>
      </c>
      <c r="M832" s="1">
        <v>43987</v>
      </c>
      <c r="N832" s="1">
        <v>43959</v>
      </c>
      <c r="P832" t="s">
        <v>18</v>
      </c>
    </row>
    <row r="833" spans="1:16" hidden="1">
      <c r="A833">
        <v>4415</v>
      </c>
      <c r="B833" t="s">
        <v>1235</v>
      </c>
      <c r="C833" t="str">
        <f>"1001"</f>
        <v>1001</v>
      </c>
      <c r="D833" t="str">
        <f t="shared" si="43"/>
        <v>1</v>
      </c>
      <c r="E833" t="s">
        <v>1236</v>
      </c>
      <c r="F833">
        <v>6</v>
      </c>
      <c r="G833">
        <v>6</v>
      </c>
      <c r="H833" t="s">
        <v>783</v>
      </c>
      <c r="I833" t="s">
        <v>99</v>
      </c>
      <c r="K833" t="s">
        <v>17</v>
      </c>
      <c r="L833" s="1">
        <v>43885</v>
      </c>
      <c r="M833" s="1">
        <v>43987</v>
      </c>
      <c r="N833" s="1">
        <v>43959</v>
      </c>
      <c r="P833" t="s">
        <v>18</v>
      </c>
    </row>
    <row r="834" spans="1:16" hidden="1">
      <c r="A834">
        <v>4416</v>
      </c>
      <c r="B834" t="s">
        <v>1235</v>
      </c>
      <c r="C834" t="str">
        <f>"2001"</f>
        <v>2001</v>
      </c>
      <c r="D834" t="str">
        <f t="shared" si="43"/>
        <v>1</v>
      </c>
      <c r="E834" t="s">
        <v>1237</v>
      </c>
      <c r="F834">
        <v>6</v>
      </c>
      <c r="G834">
        <v>6</v>
      </c>
      <c r="H834" t="s">
        <v>783</v>
      </c>
      <c r="I834" t="s">
        <v>99</v>
      </c>
      <c r="J834" t="s">
        <v>1238</v>
      </c>
      <c r="K834" t="s">
        <v>17</v>
      </c>
      <c r="L834" s="1">
        <v>43885</v>
      </c>
      <c r="M834" s="1">
        <v>43987</v>
      </c>
      <c r="N834" s="1">
        <v>43959</v>
      </c>
      <c r="P834" t="s">
        <v>18</v>
      </c>
    </row>
    <row r="835" spans="1:16" hidden="1">
      <c r="A835">
        <v>3388</v>
      </c>
      <c r="B835" t="s">
        <v>106</v>
      </c>
      <c r="C835" t="str">
        <f>"1999"</f>
        <v>1999</v>
      </c>
      <c r="D835" t="str">
        <f t="shared" si="43"/>
        <v>1</v>
      </c>
      <c r="E835" t="s">
        <v>1239</v>
      </c>
      <c r="F835">
        <v>6</v>
      </c>
      <c r="G835">
        <v>6</v>
      </c>
      <c r="H835" t="s">
        <v>489</v>
      </c>
      <c r="I835" t="s">
        <v>99</v>
      </c>
      <c r="K835" t="s">
        <v>17</v>
      </c>
      <c r="L835" s="1">
        <v>43885</v>
      </c>
      <c r="M835" s="1">
        <v>43987</v>
      </c>
      <c r="N835" s="1">
        <v>43959</v>
      </c>
      <c r="P835" t="s">
        <v>18</v>
      </c>
    </row>
    <row r="836" spans="1:16" hidden="1">
      <c r="A836">
        <v>4772</v>
      </c>
      <c r="B836" t="s">
        <v>106</v>
      </c>
      <c r="C836" t="str">
        <f>"2280"</f>
        <v>2280</v>
      </c>
      <c r="D836" t="str">
        <f t="shared" si="43"/>
        <v>1</v>
      </c>
      <c r="E836" t="s">
        <v>1240</v>
      </c>
      <c r="F836">
        <v>6</v>
      </c>
      <c r="G836">
        <v>6</v>
      </c>
      <c r="H836" t="s">
        <v>98</v>
      </c>
      <c r="I836" t="s">
        <v>99</v>
      </c>
      <c r="K836" t="s">
        <v>17</v>
      </c>
      <c r="L836" s="1">
        <v>43885</v>
      </c>
      <c r="M836" s="1">
        <v>43987</v>
      </c>
      <c r="N836" s="1">
        <v>43959</v>
      </c>
      <c r="P836" t="s">
        <v>18</v>
      </c>
    </row>
    <row r="837" spans="1:16" hidden="1">
      <c r="A837">
        <v>4398</v>
      </c>
      <c r="B837" t="s">
        <v>106</v>
      </c>
      <c r="C837" t="str">
        <f>"3040"</f>
        <v>3040</v>
      </c>
      <c r="D837" t="str">
        <f t="shared" si="43"/>
        <v>1</v>
      </c>
      <c r="E837" t="s">
        <v>1241</v>
      </c>
      <c r="F837">
        <v>6</v>
      </c>
      <c r="G837">
        <v>6</v>
      </c>
      <c r="H837" t="s">
        <v>98</v>
      </c>
      <c r="I837" t="s">
        <v>99</v>
      </c>
      <c r="J837" t="s">
        <v>1242</v>
      </c>
      <c r="K837" t="s">
        <v>17</v>
      </c>
      <c r="L837" s="1">
        <v>43885</v>
      </c>
      <c r="M837" s="1">
        <v>43987</v>
      </c>
      <c r="N837" s="1">
        <v>43959</v>
      </c>
      <c r="P837" t="s">
        <v>18</v>
      </c>
    </row>
    <row r="838" spans="1:16" hidden="1">
      <c r="A838">
        <v>3413</v>
      </c>
      <c r="B838" t="s">
        <v>1243</v>
      </c>
      <c r="C838" t="str">
        <f>"2121"</f>
        <v>2121</v>
      </c>
      <c r="D838" t="str">
        <f t="shared" si="43"/>
        <v>1</v>
      </c>
      <c r="E838" t="s">
        <v>1244</v>
      </c>
      <c r="F838">
        <v>6</v>
      </c>
      <c r="G838">
        <v>6</v>
      </c>
      <c r="H838" t="s">
        <v>174</v>
      </c>
      <c r="I838" t="s">
        <v>69</v>
      </c>
      <c r="J838" t="s">
        <v>1245</v>
      </c>
      <c r="K838" t="s">
        <v>17</v>
      </c>
      <c r="L838" s="1">
        <v>43885</v>
      </c>
      <c r="M838" s="1">
        <v>43987</v>
      </c>
      <c r="N838" s="1">
        <v>43959</v>
      </c>
      <c r="P838" t="s">
        <v>18</v>
      </c>
    </row>
    <row r="839" spans="1:16" hidden="1">
      <c r="A839">
        <v>3415</v>
      </c>
      <c r="B839" t="s">
        <v>1243</v>
      </c>
      <c r="C839" t="str">
        <f>"3125"</f>
        <v>3125</v>
      </c>
      <c r="D839" t="str">
        <f t="shared" si="43"/>
        <v>1</v>
      </c>
      <c r="E839" t="s">
        <v>1246</v>
      </c>
      <c r="F839">
        <v>6</v>
      </c>
      <c r="G839">
        <v>6</v>
      </c>
      <c r="H839" t="s">
        <v>174</v>
      </c>
      <c r="I839" t="s">
        <v>69</v>
      </c>
      <c r="J839" t="s">
        <v>1247</v>
      </c>
      <c r="K839" t="s">
        <v>17</v>
      </c>
      <c r="L839" s="1">
        <v>43885</v>
      </c>
      <c r="M839" s="1">
        <v>43987</v>
      </c>
      <c r="N839" s="1">
        <v>43959</v>
      </c>
      <c r="P839" t="s">
        <v>18</v>
      </c>
    </row>
    <row r="840" spans="1:16" hidden="1">
      <c r="A840">
        <v>3416</v>
      </c>
      <c r="B840" t="s">
        <v>1248</v>
      </c>
      <c r="C840" t="str">
        <f>"2121"</f>
        <v>2121</v>
      </c>
      <c r="D840" t="str">
        <f t="shared" si="43"/>
        <v>1</v>
      </c>
      <c r="E840" t="s">
        <v>1249</v>
      </c>
      <c r="F840">
        <v>6</v>
      </c>
      <c r="G840">
        <v>6</v>
      </c>
      <c r="H840" t="s">
        <v>174</v>
      </c>
      <c r="I840" t="s">
        <v>69</v>
      </c>
      <c r="J840" t="s">
        <v>1250</v>
      </c>
      <c r="K840" t="s">
        <v>17</v>
      </c>
      <c r="L840" s="1">
        <v>43885</v>
      </c>
      <c r="M840" s="1">
        <v>43987</v>
      </c>
      <c r="N840" s="1">
        <v>43959</v>
      </c>
      <c r="P840" t="s">
        <v>18</v>
      </c>
    </row>
    <row r="841" spans="1:16" hidden="1">
      <c r="A841">
        <v>3418</v>
      </c>
      <c r="B841" t="s">
        <v>1248</v>
      </c>
      <c r="C841" t="str">
        <f>"3125"</f>
        <v>3125</v>
      </c>
      <c r="D841" t="str">
        <f t="shared" si="43"/>
        <v>1</v>
      </c>
      <c r="E841" t="s">
        <v>1251</v>
      </c>
      <c r="F841">
        <v>6</v>
      </c>
      <c r="G841">
        <v>6</v>
      </c>
      <c r="H841" t="s">
        <v>174</v>
      </c>
      <c r="I841" t="s">
        <v>69</v>
      </c>
      <c r="J841" t="s">
        <v>1252</v>
      </c>
      <c r="K841" t="s">
        <v>17</v>
      </c>
      <c r="L841" s="1">
        <v>43885</v>
      </c>
      <c r="M841" s="1">
        <v>43987</v>
      </c>
      <c r="N841" s="1">
        <v>43959</v>
      </c>
      <c r="P841" t="s">
        <v>18</v>
      </c>
    </row>
    <row r="842" spans="1:16" hidden="1">
      <c r="A842">
        <v>3489</v>
      </c>
      <c r="B842" t="s">
        <v>1253</v>
      </c>
      <c r="C842" t="str">
        <f>"1003"</f>
        <v>1003</v>
      </c>
      <c r="D842" t="str">
        <f t="shared" si="43"/>
        <v>1</v>
      </c>
      <c r="E842" t="s">
        <v>1254</v>
      </c>
      <c r="F842">
        <v>6</v>
      </c>
      <c r="G842">
        <v>6</v>
      </c>
      <c r="H842" t="s">
        <v>174</v>
      </c>
      <c r="I842" t="s">
        <v>69</v>
      </c>
      <c r="J842" t="s">
        <v>1255</v>
      </c>
      <c r="K842" t="s">
        <v>17</v>
      </c>
      <c r="L842" s="1">
        <v>43885</v>
      </c>
      <c r="M842" s="1">
        <v>43987</v>
      </c>
      <c r="N842" s="1">
        <v>43959</v>
      </c>
      <c r="P842" t="s">
        <v>18</v>
      </c>
    </row>
    <row r="843" spans="1:16" hidden="1">
      <c r="A843">
        <v>4172</v>
      </c>
      <c r="B843" t="s">
        <v>19</v>
      </c>
      <c r="C843" t="str">
        <f>"4302"</f>
        <v>4302</v>
      </c>
      <c r="D843" t="str">
        <f t="shared" si="43"/>
        <v>1</v>
      </c>
      <c r="E843" t="s">
        <v>1256</v>
      </c>
      <c r="F843">
        <v>6</v>
      </c>
      <c r="G843">
        <v>6</v>
      </c>
      <c r="H843" t="s">
        <v>21</v>
      </c>
      <c r="I843" t="s">
        <v>22</v>
      </c>
      <c r="J843" t="s">
        <v>1257</v>
      </c>
      <c r="K843" t="s">
        <v>17</v>
      </c>
      <c r="L843" s="1">
        <v>43885</v>
      </c>
      <c r="M843" s="1">
        <v>43987</v>
      </c>
      <c r="N843" s="1">
        <v>43959</v>
      </c>
      <c r="P843" t="s">
        <v>18</v>
      </c>
    </row>
    <row r="844" spans="1:16" hidden="1">
      <c r="A844">
        <v>4478</v>
      </c>
      <c r="B844" t="s">
        <v>1121</v>
      </c>
      <c r="C844" t="str">
        <f>"4011"</f>
        <v>4011</v>
      </c>
      <c r="D844" t="str">
        <f t="shared" si="43"/>
        <v>1</v>
      </c>
      <c r="E844" t="s">
        <v>1258</v>
      </c>
      <c r="F844">
        <v>6</v>
      </c>
      <c r="G844">
        <v>6</v>
      </c>
      <c r="H844" t="s">
        <v>224</v>
      </c>
      <c r="I844" t="s">
        <v>69</v>
      </c>
      <c r="J844" t="s">
        <v>1259</v>
      </c>
      <c r="K844" t="s">
        <v>17</v>
      </c>
      <c r="L844" s="1">
        <v>43885</v>
      </c>
      <c r="M844" s="1">
        <v>43987</v>
      </c>
      <c r="N844" s="1">
        <v>43959</v>
      </c>
      <c r="P844" t="s">
        <v>18</v>
      </c>
    </row>
    <row r="845" spans="1:16" hidden="1">
      <c r="A845">
        <v>3708</v>
      </c>
      <c r="B845" t="s">
        <v>39</v>
      </c>
      <c r="C845" t="str">
        <f>"2022"</f>
        <v>2022</v>
      </c>
      <c r="D845" t="str">
        <f t="shared" si="43"/>
        <v>1</v>
      </c>
      <c r="E845" t="s">
        <v>1260</v>
      </c>
      <c r="F845">
        <v>6</v>
      </c>
      <c r="G845">
        <v>6</v>
      </c>
      <c r="H845" t="s">
        <v>41</v>
      </c>
      <c r="I845" t="s">
        <v>16</v>
      </c>
      <c r="J845" t="s">
        <v>1261</v>
      </c>
      <c r="K845" t="s">
        <v>17</v>
      </c>
      <c r="L845" s="1">
        <v>43885</v>
      </c>
      <c r="M845" s="1">
        <v>43987</v>
      </c>
      <c r="N845" s="1">
        <v>43959</v>
      </c>
      <c r="P845" t="s">
        <v>18</v>
      </c>
    </row>
    <row r="846" spans="1:16" hidden="1">
      <c r="A846">
        <v>3462</v>
      </c>
      <c r="B846" t="s">
        <v>363</v>
      </c>
      <c r="C846" t="str">
        <f>"3505"</f>
        <v>3505</v>
      </c>
      <c r="D846" t="str">
        <f t="shared" si="43"/>
        <v>1</v>
      </c>
      <c r="E846" t="s">
        <v>1262</v>
      </c>
      <c r="F846">
        <v>6</v>
      </c>
      <c r="G846">
        <v>6</v>
      </c>
      <c r="H846" t="s">
        <v>174</v>
      </c>
      <c r="I846" t="s">
        <v>69</v>
      </c>
      <c r="J846" t="s">
        <v>1263</v>
      </c>
      <c r="K846" t="s">
        <v>17</v>
      </c>
      <c r="L846" s="1">
        <v>43885</v>
      </c>
      <c r="M846" s="1">
        <v>43987</v>
      </c>
      <c r="N846" s="1">
        <v>43959</v>
      </c>
      <c r="P846" t="s">
        <v>18</v>
      </c>
    </row>
    <row r="847" spans="1:16" hidden="1">
      <c r="A847">
        <v>4001</v>
      </c>
      <c r="B847" t="s">
        <v>243</v>
      </c>
      <c r="C847" t="str">
        <f>"1006"</f>
        <v>1006</v>
      </c>
      <c r="D847" t="str">
        <f t="shared" si="43"/>
        <v>1</v>
      </c>
      <c r="E847" t="s">
        <v>1264</v>
      </c>
      <c r="F847">
        <v>6</v>
      </c>
      <c r="G847">
        <v>6</v>
      </c>
      <c r="H847" t="s">
        <v>245</v>
      </c>
      <c r="I847" t="s">
        <v>69</v>
      </c>
      <c r="K847" t="s">
        <v>17</v>
      </c>
      <c r="L847" s="1">
        <v>43885</v>
      </c>
      <c r="M847" s="1">
        <v>43987</v>
      </c>
      <c r="N847" s="1">
        <v>43959</v>
      </c>
      <c r="P847" t="s">
        <v>18</v>
      </c>
    </row>
    <row r="848" spans="1:16" hidden="1">
      <c r="A848">
        <v>3611</v>
      </c>
      <c r="B848" t="s">
        <v>158</v>
      </c>
      <c r="C848" t="str">
        <f>"2080"</f>
        <v>2080</v>
      </c>
      <c r="D848" t="str">
        <f t="shared" si="43"/>
        <v>1</v>
      </c>
      <c r="E848" t="s">
        <v>1265</v>
      </c>
      <c r="F848">
        <v>6</v>
      </c>
      <c r="G848">
        <v>6</v>
      </c>
      <c r="H848" t="s">
        <v>160</v>
      </c>
      <c r="I848" t="s">
        <v>161</v>
      </c>
      <c r="J848" t="s">
        <v>1266</v>
      </c>
      <c r="K848" t="s">
        <v>17</v>
      </c>
      <c r="L848" s="1">
        <v>43885</v>
      </c>
      <c r="M848" s="1">
        <v>43987</v>
      </c>
      <c r="N848" s="1">
        <v>43959</v>
      </c>
      <c r="P848" t="s">
        <v>18</v>
      </c>
    </row>
    <row r="849" spans="1:16" hidden="1">
      <c r="A849">
        <v>4942</v>
      </c>
      <c r="B849" t="s">
        <v>158</v>
      </c>
      <c r="C849" t="str">
        <f>"2080"</f>
        <v>2080</v>
      </c>
      <c r="D849" t="str">
        <f>"2"</f>
        <v>2</v>
      </c>
      <c r="E849" t="s">
        <v>1265</v>
      </c>
      <c r="F849">
        <v>6</v>
      </c>
      <c r="G849">
        <v>6</v>
      </c>
      <c r="H849" t="s">
        <v>160</v>
      </c>
      <c r="I849" t="s">
        <v>161</v>
      </c>
      <c r="J849" t="s">
        <v>1266</v>
      </c>
      <c r="K849" t="s">
        <v>17</v>
      </c>
      <c r="L849" s="1">
        <v>43885</v>
      </c>
      <c r="M849" s="1">
        <v>43987</v>
      </c>
      <c r="N849" s="1">
        <v>43959</v>
      </c>
      <c r="P849" t="s">
        <v>38</v>
      </c>
    </row>
    <row r="850" spans="1:16" hidden="1">
      <c r="A850">
        <v>4640</v>
      </c>
      <c r="B850" t="s">
        <v>467</v>
      </c>
      <c r="C850" t="str">
        <f>"4112"</f>
        <v>4112</v>
      </c>
      <c r="D850" t="str">
        <f>"1"</f>
        <v>1</v>
      </c>
      <c r="E850" t="s">
        <v>1267</v>
      </c>
      <c r="F850">
        <v>6</v>
      </c>
      <c r="G850">
        <v>6</v>
      </c>
      <c r="H850" t="s">
        <v>263</v>
      </c>
      <c r="I850" t="s">
        <v>69</v>
      </c>
      <c r="J850" t="s">
        <v>1268</v>
      </c>
      <c r="K850" t="s">
        <v>17</v>
      </c>
      <c r="L850" s="1">
        <v>43885</v>
      </c>
      <c r="M850" s="1">
        <v>43987</v>
      </c>
      <c r="N850" s="1">
        <v>43959</v>
      </c>
      <c r="P850" t="s">
        <v>18</v>
      </c>
    </row>
    <row r="851" spans="1:16" hidden="1">
      <c r="A851">
        <v>4641</v>
      </c>
      <c r="B851" t="s">
        <v>467</v>
      </c>
      <c r="C851" t="str">
        <f>"4113"</f>
        <v>4113</v>
      </c>
      <c r="D851" t="str">
        <f>"1"</f>
        <v>1</v>
      </c>
      <c r="E851" t="s">
        <v>1269</v>
      </c>
      <c r="F851">
        <v>6</v>
      </c>
      <c r="G851">
        <v>6</v>
      </c>
      <c r="H851" t="s">
        <v>263</v>
      </c>
      <c r="I851" t="s">
        <v>69</v>
      </c>
      <c r="J851" t="s">
        <v>1270</v>
      </c>
      <c r="K851" t="s">
        <v>17</v>
      </c>
      <c r="L851" s="1">
        <v>43885</v>
      </c>
      <c r="M851" s="1">
        <v>43987</v>
      </c>
      <c r="N851" s="1">
        <v>43959</v>
      </c>
      <c r="P851" t="s">
        <v>18</v>
      </c>
    </row>
    <row r="852" spans="1:16" hidden="1">
      <c r="A852">
        <v>3523</v>
      </c>
      <c r="B852" t="s">
        <v>143</v>
      </c>
      <c r="C852" t="str">
        <f>"2003"</f>
        <v>2003</v>
      </c>
      <c r="D852" t="str">
        <f>"1"</f>
        <v>1</v>
      </c>
      <c r="E852" t="s">
        <v>1271</v>
      </c>
      <c r="F852">
        <v>6</v>
      </c>
      <c r="G852">
        <v>6</v>
      </c>
      <c r="H852" t="s">
        <v>174</v>
      </c>
      <c r="I852" t="s">
        <v>69</v>
      </c>
      <c r="J852" t="s">
        <v>1272</v>
      </c>
      <c r="K852" t="s">
        <v>17</v>
      </c>
      <c r="L852" s="1">
        <v>43885</v>
      </c>
      <c r="M852" s="1">
        <v>43987</v>
      </c>
      <c r="N852" s="1">
        <v>43959</v>
      </c>
      <c r="P852" t="s">
        <v>18</v>
      </c>
    </row>
    <row r="853" spans="1:16" hidden="1">
      <c r="A853">
        <v>4237</v>
      </c>
      <c r="B853" t="s">
        <v>143</v>
      </c>
      <c r="C853" t="str">
        <f>"2003"</f>
        <v>2003</v>
      </c>
      <c r="D853" t="str">
        <f>"2"</f>
        <v>2</v>
      </c>
      <c r="E853" t="s">
        <v>1271</v>
      </c>
      <c r="F853">
        <v>6</v>
      </c>
      <c r="G853">
        <v>6</v>
      </c>
      <c r="H853" t="s">
        <v>174</v>
      </c>
      <c r="I853" t="s">
        <v>69</v>
      </c>
      <c r="J853" t="s">
        <v>1272</v>
      </c>
      <c r="K853" t="s">
        <v>17</v>
      </c>
      <c r="L853" s="1">
        <v>43885</v>
      </c>
      <c r="M853" s="1">
        <v>43987</v>
      </c>
      <c r="N853" s="1">
        <v>43959</v>
      </c>
      <c r="P853" t="s">
        <v>38</v>
      </c>
    </row>
    <row r="854" spans="1:16" hidden="1">
      <c r="A854">
        <v>4675</v>
      </c>
      <c r="B854" t="s">
        <v>143</v>
      </c>
      <c r="C854" t="str">
        <f>"2003"</f>
        <v>2003</v>
      </c>
      <c r="D854" t="str">
        <f>"3"</f>
        <v>3</v>
      </c>
      <c r="E854" t="s">
        <v>1271</v>
      </c>
      <c r="F854">
        <v>6</v>
      </c>
      <c r="G854">
        <v>6</v>
      </c>
      <c r="H854" t="s">
        <v>174</v>
      </c>
      <c r="I854" t="s">
        <v>69</v>
      </c>
      <c r="J854" t="s">
        <v>1272</v>
      </c>
      <c r="K854" t="s">
        <v>17</v>
      </c>
      <c r="L854" s="1">
        <v>43885</v>
      </c>
      <c r="M854" s="1">
        <v>43987</v>
      </c>
      <c r="N854" s="1">
        <v>43959</v>
      </c>
      <c r="P854" t="s">
        <v>38</v>
      </c>
    </row>
    <row r="855" spans="1:16" hidden="1">
      <c r="A855">
        <v>3527</v>
      </c>
      <c r="B855" t="s">
        <v>1273</v>
      </c>
      <c r="C855" t="str">
        <f>"1001"</f>
        <v>1001</v>
      </c>
      <c r="D855" t="str">
        <f t="shared" ref="D855:D870" si="44">"1"</f>
        <v>1</v>
      </c>
      <c r="E855" t="s">
        <v>1274</v>
      </c>
      <c r="F855">
        <v>6</v>
      </c>
      <c r="G855">
        <v>6</v>
      </c>
      <c r="H855" t="s">
        <v>174</v>
      </c>
      <c r="I855" t="s">
        <v>69</v>
      </c>
      <c r="J855" t="s">
        <v>1275</v>
      </c>
      <c r="K855" t="s">
        <v>17</v>
      </c>
      <c r="L855" s="1">
        <v>43885</v>
      </c>
      <c r="M855" s="1">
        <v>43987</v>
      </c>
      <c r="N855" s="1">
        <v>43959</v>
      </c>
      <c r="P855" t="s">
        <v>18</v>
      </c>
    </row>
    <row r="856" spans="1:16" hidden="1">
      <c r="A856">
        <v>4744</v>
      </c>
      <c r="B856" t="s">
        <v>1273</v>
      </c>
      <c r="C856" t="str">
        <f>"3003"</f>
        <v>3003</v>
      </c>
      <c r="D856" t="str">
        <f t="shared" si="44"/>
        <v>1</v>
      </c>
      <c r="E856" t="s">
        <v>1276</v>
      </c>
      <c r="F856">
        <v>6</v>
      </c>
      <c r="G856">
        <v>6</v>
      </c>
      <c r="H856" t="s">
        <v>174</v>
      </c>
      <c r="I856" t="s">
        <v>69</v>
      </c>
      <c r="K856" t="s">
        <v>17</v>
      </c>
      <c r="L856" s="1">
        <v>43885</v>
      </c>
      <c r="M856" s="1">
        <v>43987</v>
      </c>
      <c r="N856" s="1">
        <v>43959</v>
      </c>
      <c r="P856" t="s">
        <v>18</v>
      </c>
    </row>
    <row r="857" spans="1:16" hidden="1">
      <c r="A857">
        <v>3546</v>
      </c>
      <c r="B857" t="s">
        <v>198</v>
      </c>
      <c r="C857" t="str">
        <f>"3076"</f>
        <v>3076</v>
      </c>
      <c r="D857" t="str">
        <f t="shared" si="44"/>
        <v>1</v>
      </c>
      <c r="E857" t="s">
        <v>1277</v>
      </c>
      <c r="F857">
        <v>6</v>
      </c>
      <c r="G857">
        <v>6</v>
      </c>
      <c r="H857" t="s">
        <v>200</v>
      </c>
      <c r="I857" t="s">
        <v>69</v>
      </c>
      <c r="J857" t="s">
        <v>1278</v>
      </c>
      <c r="K857" t="s">
        <v>17</v>
      </c>
      <c r="L857" s="1">
        <v>43885</v>
      </c>
      <c r="M857" s="1">
        <v>43987</v>
      </c>
      <c r="N857" s="1">
        <v>43959</v>
      </c>
      <c r="P857" t="s">
        <v>18</v>
      </c>
    </row>
    <row r="858" spans="1:16" hidden="1">
      <c r="A858">
        <v>4501</v>
      </c>
      <c r="B858" t="s">
        <v>312</v>
      </c>
      <c r="C858" t="str">
        <f>"1403"</f>
        <v>1403</v>
      </c>
      <c r="D858" t="str">
        <f t="shared" si="44"/>
        <v>1</v>
      </c>
      <c r="E858" t="s">
        <v>1279</v>
      </c>
      <c r="F858">
        <v>6</v>
      </c>
      <c r="G858">
        <v>6</v>
      </c>
      <c r="H858" t="s">
        <v>224</v>
      </c>
      <c r="I858" t="s">
        <v>69</v>
      </c>
      <c r="J858" t="s">
        <v>1280</v>
      </c>
      <c r="K858" t="s">
        <v>17</v>
      </c>
      <c r="L858" s="1">
        <v>43885</v>
      </c>
      <c r="M858" s="1">
        <v>43987</v>
      </c>
      <c r="N858" s="1">
        <v>43959</v>
      </c>
      <c r="P858" t="s">
        <v>18</v>
      </c>
    </row>
    <row r="859" spans="1:16" hidden="1">
      <c r="A859">
        <v>4504</v>
      </c>
      <c r="B859" t="s">
        <v>312</v>
      </c>
      <c r="C859" t="str">
        <f>"1803"</f>
        <v>1803</v>
      </c>
      <c r="D859" t="str">
        <f t="shared" si="44"/>
        <v>1</v>
      </c>
      <c r="E859" t="s">
        <v>1281</v>
      </c>
      <c r="F859">
        <v>6</v>
      </c>
      <c r="G859">
        <v>6</v>
      </c>
      <c r="H859" t="s">
        <v>224</v>
      </c>
      <c r="I859" t="s">
        <v>69</v>
      </c>
      <c r="J859" t="s">
        <v>1282</v>
      </c>
      <c r="K859" t="s">
        <v>17</v>
      </c>
      <c r="L859" s="1">
        <v>43885</v>
      </c>
      <c r="M859" s="1">
        <v>43987</v>
      </c>
      <c r="N859" s="1">
        <v>43959</v>
      </c>
      <c r="P859" t="s">
        <v>18</v>
      </c>
    </row>
    <row r="860" spans="1:16" hidden="1">
      <c r="A860">
        <v>4515</v>
      </c>
      <c r="B860" t="s">
        <v>312</v>
      </c>
      <c r="C860" t="str">
        <f>"3031"</f>
        <v>3031</v>
      </c>
      <c r="D860" t="str">
        <f t="shared" si="44"/>
        <v>1</v>
      </c>
      <c r="E860" t="s">
        <v>1283</v>
      </c>
      <c r="F860">
        <v>6</v>
      </c>
      <c r="G860">
        <v>6</v>
      </c>
      <c r="H860" t="s">
        <v>224</v>
      </c>
      <c r="I860" t="s">
        <v>69</v>
      </c>
      <c r="J860" t="s">
        <v>1284</v>
      </c>
      <c r="K860" t="s">
        <v>17</v>
      </c>
      <c r="L860" s="1">
        <v>43885</v>
      </c>
      <c r="M860" s="1">
        <v>43987</v>
      </c>
      <c r="N860" s="1">
        <v>43959</v>
      </c>
      <c r="P860" t="s">
        <v>18</v>
      </c>
    </row>
    <row r="861" spans="1:16" hidden="1">
      <c r="A861">
        <v>4516</v>
      </c>
      <c r="B861" t="s">
        <v>312</v>
      </c>
      <c r="C861" t="str">
        <f>"3033"</f>
        <v>3033</v>
      </c>
      <c r="D861" t="str">
        <f t="shared" si="44"/>
        <v>1</v>
      </c>
      <c r="E861" t="s">
        <v>1285</v>
      </c>
      <c r="F861">
        <v>6</v>
      </c>
      <c r="G861">
        <v>6</v>
      </c>
      <c r="H861" t="s">
        <v>224</v>
      </c>
      <c r="I861" t="s">
        <v>69</v>
      </c>
      <c r="J861" t="s">
        <v>1286</v>
      </c>
      <c r="K861" t="s">
        <v>17</v>
      </c>
      <c r="L861" s="1">
        <v>43885</v>
      </c>
      <c r="M861" s="1">
        <v>43987</v>
      </c>
      <c r="N861" s="1">
        <v>43959</v>
      </c>
      <c r="P861" t="s">
        <v>18</v>
      </c>
    </row>
    <row r="862" spans="1:16" hidden="1">
      <c r="A862">
        <v>4505</v>
      </c>
      <c r="B862" t="s">
        <v>312</v>
      </c>
      <c r="C862" t="str">
        <f>"2061"</f>
        <v>2061</v>
      </c>
      <c r="D862" t="str">
        <f t="shared" si="44"/>
        <v>1</v>
      </c>
      <c r="E862" t="s">
        <v>1287</v>
      </c>
      <c r="F862">
        <v>6</v>
      </c>
      <c r="G862">
        <v>6</v>
      </c>
      <c r="H862" t="s">
        <v>224</v>
      </c>
      <c r="I862" t="s">
        <v>69</v>
      </c>
      <c r="J862" t="s">
        <v>1288</v>
      </c>
      <c r="K862" t="s">
        <v>17</v>
      </c>
      <c r="L862" s="1">
        <v>43885</v>
      </c>
      <c r="M862" s="1">
        <v>43987</v>
      </c>
      <c r="N862" s="1">
        <v>43959</v>
      </c>
      <c r="P862" t="s">
        <v>18</v>
      </c>
    </row>
    <row r="863" spans="1:16" hidden="1">
      <c r="A863">
        <v>4513</v>
      </c>
      <c r="B863" t="s">
        <v>312</v>
      </c>
      <c r="C863" t="str">
        <f>"2820"</f>
        <v>2820</v>
      </c>
      <c r="D863" t="str">
        <f t="shared" si="44"/>
        <v>1</v>
      </c>
      <c r="E863" t="s">
        <v>1289</v>
      </c>
      <c r="F863">
        <v>6</v>
      </c>
      <c r="G863">
        <v>6</v>
      </c>
      <c r="H863" t="s">
        <v>224</v>
      </c>
      <c r="I863" t="s">
        <v>69</v>
      </c>
      <c r="J863" t="s">
        <v>1290</v>
      </c>
      <c r="K863" t="s">
        <v>17</v>
      </c>
      <c r="L863" s="1">
        <v>43885</v>
      </c>
      <c r="M863" s="1">
        <v>43987</v>
      </c>
      <c r="N863" s="1">
        <v>43959</v>
      </c>
      <c r="P863" t="s">
        <v>18</v>
      </c>
    </row>
    <row r="864" spans="1:16" hidden="1">
      <c r="A864">
        <v>4472</v>
      </c>
      <c r="B864" t="s">
        <v>1121</v>
      </c>
      <c r="C864" t="str">
        <f>"1003"</f>
        <v>1003</v>
      </c>
      <c r="D864" t="str">
        <f t="shared" si="44"/>
        <v>1</v>
      </c>
      <c r="E864" t="s">
        <v>1291</v>
      </c>
      <c r="F864">
        <v>6</v>
      </c>
      <c r="G864">
        <v>6</v>
      </c>
      <c r="H864" t="s">
        <v>224</v>
      </c>
      <c r="I864" t="s">
        <v>69</v>
      </c>
      <c r="K864" t="s">
        <v>17</v>
      </c>
      <c r="L864" s="1">
        <v>43885</v>
      </c>
      <c r="M864" s="1">
        <v>43987</v>
      </c>
      <c r="N864" s="1">
        <v>43959</v>
      </c>
      <c r="P864" t="s">
        <v>18</v>
      </c>
    </row>
    <row r="865" spans="1:16" hidden="1">
      <c r="A865">
        <v>4030</v>
      </c>
      <c r="B865" t="s">
        <v>235</v>
      </c>
      <c r="C865" t="str">
        <f>"4013"</f>
        <v>4013</v>
      </c>
      <c r="D865" t="str">
        <f t="shared" si="44"/>
        <v>1</v>
      </c>
      <c r="E865" t="s">
        <v>1292</v>
      </c>
      <c r="F865">
        <v>6</v>
      </c>
      <c r="G865">
        <v>6</v>
      </c>
      <c r="H865" t="s">
        <v>237</v>
      </c>
      <c r="I865" t="s">
        <v>69</v>
      </c>
      <c r="J865" t="s">
        <v>1293</v>
      </c>
      <c r="K865" t="s">
        <v>17</v>
      </c>
      <c r="L865" s="1">
        <v>43885</v>
      </c>
      <c r="M865" s="1">
        <v>43987</v>
      </c>
      <c r="N865" s="1">
        <v>43959</v>
      </c>
      <c r="P865" t="s">
        <v>18</v>
      </c>
    </row>
    <row r="866" spans="1:16" hidden="1">
      <c r="A866">
        <v>4031</v>
      </c>
      <c r="B866" t="s">
        <v>235</v>
      </c>
      <c r="C866" t="str">
        <f>"4027"</f>
        <v>4027</v>
      </c>
      <c r="D866" t="str">
        <f t="shared" si="44"/>
        <v>1</v>
      </c>
      <c r="E866" t="s">
        <v>1294</v>
      </c>
      <c r="F866">
        <v>6</v>
      </c>
      <c r="G866">
        <v>6</v>
      </c>
      <c r="H866" t="s">
        <v>237</v>
      </c>
      <c r="I866" t="s">
        <v>69</v>
      </c>
      <c r="J866" t="s">
        <v>1295</v>
      </c>
      <c r="K866" t="s">
        <v>17</v>
      </c>
      <c r="L866" s="1">
        <v>43885</v>
      </c>
      <c r="M866" s="1">
        <v>43987</v>
      </c>
      <c r="N866" s="1">
        <v>43959</v>
      </c>
      <c r="P866" t="s">
        <v>18</v>
      </c>
    </row>
    <row r="867" spans="1:16" hidden="1">
      <c r="A867">
        <v>4032</v>
      </c>
      <c r="B867" t="s">
        <v>235</v>
      </c>
      <c r="C867" t="str">
        <f>"4039"</f>
        <v>4039</v>
      </c>
      <c r="D867" t="str">
        <f t="shared" si="44"/>
        <v>1</v>
      </c>
      <c r="E867" t="s">
        <v>1296</v>
      </c>
      <c r="F867">
        <v>6</v>
      </c>
      <c r="G867">
        <v>6</v>
      </c>
      <c r="H867" t="s">
        <v>237</v>
      </c>
      <c r="I867" t="s">
        <v>69</v>
      </c>
      <c r="J867" t="s">
        <v>1297</v>
      </c>
      <c r="K867" t="s">
        <v>17</v>
      </c>
      <c r="L867" s="1">
        <v>43885</v>
      </c>
      <c r="M867" s="1">
        <v>43987</v>
      </c>
      <c r="N867" s="1">
        <v>43959</v>
      </c>
      <c r="P867" t="s">
        <v>18</v>
      </c>
    </row>
    <row r="868" spans="1:16" hidden="1">
      <c r="A868">
        <v>4811</v>
      </c>
      <c r="B868" t="s">
        <v>235</v>
      </c>
      <c r="C868" t="str">
        <f>"4041"</f>
        <v>4041</v>
      </c>
      <c r="D868" t="str">
        <f t="shared" si="44"/>
        <v>1</v>
      </c>
      <c r="E868" t="s">
        <v>1298</v>
      </c>
      <c r="F868">
        <v>6</v>
      </c>
      <c r="G868">
        <v>6</v>
      </c>
      <c r="H868" t="s">
        <v>237</v>
      </c>
      <c r="I868" t="s">
        <v>69</v>
      </c>
      <c r="J868" t="s">
        <v>1299</v>
      </c>
      <c r="K868" t="s">
        <v>17</v>
      </c>
      <c r="L868" s="1">
        <v>43885</v>
      </c>
      <c r="M868" s="1">
        <v>43987</v>
      </c>
      <c r="N868" s="1">
        <v>43959</v>
      </c>
      <c r="P868" t="s">
        <v>18</v>
      </c>
    </row>
    <row r="869" spans="1:16" hidden="1">
      <c r="A869">
        <v>4033</v>
      </c>
      <c r="B869" t="s">
        <v>235</v>
      </c>
      <c r="C869" t="str">
        <f>"4047"</f>
        <v>4047</v>
      </c>
      <c r="D869" t="str">
        <f t="shared" si="44"/>
        <v>1</v>
      </c>
      <c r="E869" t="s">
        <v>1300</v>
      </c>
      <c r="F869">
        <v>6</v>
      </c>
      <c r="G869">
        <v>6</v>
      </c>
      <c r="H869" t="s">
        <v>237</v>
      </c>
      <c r="I869" t="s">
        <v>69</v>
      </c>
      <c r="J869" t="s">
        <v>1301</v>
      </c>
      <c r="K869" t="s">
        <v>17</v>
      </c>
      <c r="L869" s="1">
        <v>43885</v>
      </c>
      <c r="M869" s="1">
        <v>43987</v>
      </c>
      <c r="N869" s="1">
        <v>43959</v>
      </c>
      <c r="P869" t="s">
        <v>18</v>
      </c>
    </row>
    <row r="870" spans="1:16" hidden="1">
      <c r="A870">
        <v>4436</v>
      </c>
      <c r="B870" t="s">
        <v>1302</v>
      </c>
      <c r="C870" t="str">
        <f>"1002"</f>
        <v>1002</v>
      </c>
      <c r="D870" t="str">
        <f t="shared" si="44"/>
        <v>1</v>
      </c>
      <c r="E870" t="s">
        <v>1303</v>
      </c>
      <c r="F870">
        <v>6</v>
      </c>
      <c r="G870">
        <v>6</v>
      </c>
      <c r="H870" t="s">
        <v>98</v>
      </c>
      <c r="I870" t="s">
        <v>99</v>
      </c>
      <c r="J870" t="s">
        <v>1304</v>
      </c>
      <c r="K870" t="s">
        <v>17</v>
      </c>
      <c r="L870" s="1">
        <v>43885</v>
      </c>
      <c r="M870" s="1">
        <v>43987</v>
      </c>
      <c r="N870" s="1">
        <v>43959</v>
      </c>
      <c r="P870" t="s">
        <v>38</v>
      </c>
    </row>
    <row r="871" spans="1:16" hidden="1">
      <c r="A871">
        <v>4655</v>
      </c>
      <c r="B871" t="s">
        <v>1302</v>
      </c>
      <c r="C871" t="str">
        <f>"1002"</f>
        <v>1002</v>
      </c>
      <c r="D871" t="str">
        <f>"2"</f>
        <v>2</v>
      </c>
      <c r="E871" t="s">
        <v>1303</v>
      </c>
      <c r="F871">
        <v>6</v>
      </c>
      <c r="G871">
        <v>6</v>
      </c>
      <c r="H871" t="s">
        <v>98</v>
      </c>
      <c r="I871" t="s">
        <v>99</v>
      </c>
      <c r="J871" t="s">
        <v>1304</v>
      </c>
      <c r="K871" t="s">
        <v>17</v>
      </c>
      <c r="L871" s="1">
        <v>43885</v>
      </c>
      <c r="M871" s="1">
        <v>43987</v>
      </c>
      <c r="N871" s="1">
        <v>43959</v>
      </c>
      <c r="P871" t="s">
        <v>38</v>
      </c>
    </row>
    <row r="872" spans="1:16" hidden="1">
      <c r="A872">
        <v>4435</v>
      </c>
      <c r="B872" t="s">
        <v>1302</v>
      </c>
      <c r="C872" t="str">
        <f>"2001"</f>
        <v>2001</v>
      </c>
      <c r="D872" t="str">
        <f t="shared" ref="D872:D889" si="45">"1"</f>
        <v>1</v>
      </c>
      <c r="E872" t="s">
        <v>1305</v>
      </c>
      <c r="F872">
        <v>6</v>
      </c>
      <c r="G872">
        <v>6</v>
      </c>
      <c r="H872" t="s">
        <v>98</v>
      </c>
      <c r="I872" t="s">
        <v>99</v>
      </c>
      <c r="J872" t="s">
        <v>1306</v>
      </c>
      <c r="K872" t="s">
        <v>17</v>
      </c>
      <c r="L872" s="1">
        <v>43885</v>
      </c>
      <c r="M872" s="1">
        <v>43987</v>
      </c>
      <c r="N872" s="1">
        <v>43959</v>
      </c>
      <c r="P872" t="s">
        <v>38</v>
      </c>
    </row>
    <row r="873" spans="1:16" hidden="1">
      <c r="A873">
        <v>4430</v>
      </c>
      <c r="B873" t="s">
        <v>1307</v>
      </c>
      <c r="C873" t="str">
        <f>"3211"</f>
        <v>3211</v>
      </c>
      <c r="D873" t="str">
        <f t="shared" si="45"/>
        <v>1</v>
      </c>
      <c r="E873" t="s">
        <v>1308</v>
      </c>
      <c r="F873">
        <v>6</v>
      </c>
      <c r="G873">
        <v>6</v>
      </c>
      <c r="H873" t="s">
        <v>98</v>
      </c>
      <c r="I873" t="s">
        <v>99</v>
      </c>
      <c r="J873" t="s">
        <v>1309</v>
      </c>
      <c r="K873" t="s">
        <v>17</v>
      </c>
      <c r="L873" s="1">
        <v>43885</v>
      </c>
      <c r="M873" s="1">
        <v>43987</v>
      </c>
      <c r="N873" s="1">
        <v>43959</v>
      </c>
      <c r="P873" t="s">
        <v>38</v>
      </c>
    </row>
    <row r="874" spans="1:16" hidden="1">
      <c r="A874">
        <v>3532</v>
      </c>
      <c r="B874" t="s">
        <v>1169</v>
      </c>
      <c r="C874" t="str">
        <f>"2001"</f>
        <v>2001</v>
      </c>
      <c r="D874" t="str">
        <f t="shared" si="45"/>
        <v>1</v>
      </c>
      <c r="E874" t="s">
        <v>1310</v>
      </c>
      <c r="F874">
        <v>6</v>
      </c>
      <c r="G874">
        <v>6</v>
      </c>
      <c r="H874" t="s">
        <v>15</v>
      </c>
      <c r="I874" t="s">
        <v>16</v>
      </c>
      <c r="J874" t="s">
        <v>1031</v>
      </c>
      <c r="K874" t="s">
        <v>17</v>
      </c>
      <c r="L874" s="1">
        <v>43885</v>
      </c>
      <c r="M874" s="1">
        <v>43987</v>
      </c>
      <c r="N874" s="1">
        <v>43959</v>
      </c>
      <c r="P874" t="s">
        <v>18</v>
      </c>
    </row>
    <row r="875" spans="1:16" hidden="1">
      <c r="A875">
        <v>3536</v>
      </c>
      <c r="B875" t="s">
        <v>34</v>
      </c>
      <c r="C875" t="str">
        <f>"3013"</f>
        <v>3013</v>
      </c>
      <c r="D875" t="str">
        <f t="shared" si="45"/>
        <v>1</v>
      </c>
      <c r="E875" t="s">
        <v>1311</v>
      </c>
      <c r="F875">
        <v>6</v>
      </c>
      <c r="G875">
        <v>6</v>
      </c>
      <c r="H875" t="s">
        <v>36</v>
      </c>
      <c r="I875" t="s">
        <v>16</v>
      </c>
      <c r="J875" t="s">
        <v>1312</v>
      </c>
      <c r="K875" t="s">
        <v>17</v>
      </c>
      <c r="L875" s="1">
        <v>43885</v>
      </c>
      <c r="M875" s="1">
        <v>43987</v>
      </c>
      <c r="N875" s="1">
        <v>43959</v>
      </c>
      <c r="P875" t="s">
        <v>18</v>
      </c>
    </row>
    <row r="876" spans="1:16" hidden="1">
      <c r="A876">
        <v>3632</v>
      </c>
      <c r="B876" t="s">
        <v>34</v>
      </c>
      <c r="C876" t="str">
        <f>"4011"</f>
        <v>4011</v>
      </c>
      <c r="D876" t="str">
        <f t="shared" si="45"/>
        <v>1</v>
      </c>
      <c r="E876" t="s">
        <v>1313</v>
      </c>
      <c r="F876">
        <v>6</v>
      </c>
      <c r="G876">
        <v>6</v>
      </c>
      <c r="H876" t="s">
        <v>36</v>
      </c>
      <c r="I876" t="s">
        <v>16</v>
      </c>
      <c r="K876" t="s">
        <v>17</v>
      </c>
      <c r="L876" s="1">
        <v>43885</v>
      </c>
      <c r="M876" s="1">
        <v>43987</v>
      </c>
      <c r="N876" s="1">
        <v>43959</v>
      </c>
      <c r="P876" t="s">
        <v>18</v>
      </c>
    </row>
    <row r="877" spans="1:16" hidden="1">
      <c r="A877">
        <v>3530</v>
      </c>
      <c r="B877" t="s">
        <v>39</v>
      </c>
      <c r="C877" t="str">
        <f>"2023"</f>
        <v>2023</v>
      </c>
      <c r="D877" t="str">
        <f t="shared" si="45"/>
        <v>1</v>
      </c>
      <c r="E877" t="s">
        <v>1314</v>
      </c>
      <c r="F877">
        <v>6</v>
      </c>
      <c r="G877">
        <v>6</v>
      </c>
      <c r="H877" t="s">
        <v>41</v>
      </c>
      <c r="I877" t="s">
        <v>16</v>
      </c>
      <c r="J877" t="s">
        <v>1315</v>
      </c>
      <c r="K877" t="s">
        <v>17</v>
      </c>
      <c r="L877" s="1">
        <v>43885</v>
      </c>
      <c r="M877" s="1">
        <v>43987</v>
      </c>
      <c r="N877" s="1">
        <v>43959</v>
      </c>
      <c r="P877" t="s">
        <v>18</v>
      </c>
    </row>
    <row r="878" spans="1:16" ht="32" hidden="1">
      <c r="A878">
        <v>3534</v>
      </c>
      <c r="B878" t="s">
        <v>39</v>
      </c>
      <c r="C878" t="str">
        <f>"3020"</f>
        <v>3020</v>
      </c>
      <c r="D878" t="str">
        <f t="shared" si="45"/>
        <v>1</v>
      </c>
      <c r="E878" t="s">
        <v>1316</v>
      </c>
      <c r="F878">
        <v>6</v>
      </c>
      <c r="G878">
        <v>6</v>
      </c>
      <c r="H878" t="s">
        <v>41</v>
      </c>
      <c r="I878" t="s">
        <v>16</v>
      </c>
      <c r="J878" s="2" t="s">
        <v>1317</v>
      </c>
      <c r="K878" t="s">
        <v>17</v>
      </c>
      <c r="L878" s="1">
        <v>43885</v>
      </c>
      <c r="M878" s="1">
        <v>43987</v>
      </c>
      <c r="N878" s="1">
        <v>43959</v>
      </c>
      <c r="P878" t="s">
        <v>18</v>
      </c>
    </row>
    <row r="879" spans="1:16" hidden="1">
      <c r="A879">
        <v>3529</v>
      </c>
      <c r="B879" t="s">
        <v>39</v>
      </c>
      <c r="C879" t="str">
        <f>"3033"</f>
        <v>3033</v>
      </c>
      <c r="D879" t="str">
        <f t="shared" si="45"/>
        <v>1</v>
      </c>
      <c r="E879" t="s">
        <v>1318</v>
      </c>
      <c r="F879">
        <v>6</v>
      </c>
      <c r="G879">
        <v>6</v>
      </c>
      <c r="H879" t="s">
        <v>41</v>
      </c>
      <c r="I879" t="s">
        <v>16</v>
      </c>
      <c r="J879" t="s">
        <v>1319</v>
      </c>
      <c r="K879" t="s">
        <v>17</v>
      </c>
      <c r="L879" s="1">
        <v>43885</v>
      </c>
      <c r="M879" s="1">
        <v>43987</v>
      </c>
      <c r="N879" s="1">
        <v>43959</v>
      </c>
      <c r="P879" t="s">
        <v>18</v>
      </c>
    </row>
    <row r="880" spans="1:16" hidden="1">
      <c r="A880">
        <v>3601</v>
      </c>
      <c r="B880" t="s">
        <v>51</v>
      </c>
      <c r="C880" t="str">
        <f>"3104"</f>
        <v>3104</v>
      </c>
      <c r="D880" t="str">
        <f t="shared" si="45"/>
        <v>1</v>
      </c>
      <c r="E880" t="s">
        <v>1320</v>
      </c>
      <c r="F880">
        <v>6</v>
      </c>
      <c r="G880">
        <v>6</v>
      </c>
      <c r="H880" t="s">
        <v>53</v>
      </c>
      <c r="I880" t="s">
        <v>16</v>
      </c>
      <c r="J880" t="s">
        <v>1321</v>
      </c>
      <c r="K880" t="s">
        <v>17</v>
      </c>
      <c r="L880" s="1">
        <v>43885</v>
      </c>
      <c r="M880" s="1">
        <v>43987</v>
      </c>
      <c r="N880" s="1">
        <v>43959</v>
      </c>
      <c r="P880" t="s">
        <v>18</v>
      </c>
    </row>
    <row r="881" spans="1:16" hidden="1">
      <c r="A881">
        <v>3548</v>
      </c>
      <c r="B881" t="s">
        <v>51</v>
      </c>
      <c r="C881" t="str">
        <f>"3701"</f>
        <v>3701</v>
      </c>
      <c r="D881" t="str">
        <f t="shared" si="45"/>
        <v>1</v>
      </c>
      <c r="E881" t="s">
        <v>1322</v>
      </c>
      <c r="F881">
        <v>6</v>
      </c>
      <c r="G881">
        <v>6</v>
      </c>
      <c r="H881" t="s">
        <v>53</v>
      </c>
      <c r="I881" t="s">
        <v>16</v>
      </c>
      <c r="K881" t="s">
        <v>17</v>
      </c>
      <c r="L881" s="1">
        <v>43885</v>
      </c>
      <c r="M881" s="1">
        <v>43987</v>
      </c>
      <c r="N881" s="1">
        <v>43959</v>
      </c>
      <c r="P881" t="s">
        <v>18</v>
      </c>
    </row>
    <row r="882" spans="1:16" hidden="1">
      <c r="A882">
        <v>3543</v>
      </c>
      <c r="B882" t="s">
        <v>51</v>
      </c>
      <c r="C882" t="str">
        <f>"3711"</f>
        <v>3711</v>
      </c>
      <c r="D882" t="str">
        <f t="shared" si="45"/>
        <v>1</v>
      </c>
      <c r="E882" t="s">
        <v>1323</v>
      </c>
      <c r="F882">
        <v>6</v>
      </c>
      <c r="G882">
        <v>6</v>
      </c>
      <c r="H882" t="s">
        <v>53</v>
      </c>
      <c r="I882" t="s">
        <v>16</v>
      </c>
      <c r="J882" t="s">
        <v>1324</v>
      </c>
      <c r="K882" t="s">
        <v>17</v>
      </c>
      <c r="L882" s="1">
        <v>43885</v>
      </c>
      <c r="M882" s="1">
        <v>43987</v>
      </c>
      <c r="N882" s="1">
        <v>43959</v>
      </c>
      <c r="P882" t="s">
        <v>18</v>
      </c>
    </row>
    <row r="883" spans="1:16" hidden="1">
      <c r="A883">
        <v>4412</v>
      </c>
      <c r="B883" t="s">
        <v>235</v>
      </c>
      <c r="C883" t="str">
        <f>"4019"</f>
        <v>4019</v>
      </c>
      <c r="D883" t="str">
        <f t="shared" si="45"/>
        <v>1</v>
      </c>
      <c r="E883" t="s">
        <v>1325</v>
      </c>
      <c r="F883">
        <v>6</v>
      </c>
      <c r="G883">
        <v>6</v>
      </c>
      <c r="H883" t="s">
        <v>489</v>
      </c>
      <c r="I883" t="s">
        <v>99</v>
      </c>
      <c r="J883" t="s">
        <v>1326</v>
      </c>
      <c r="K883" t="s">
        <v>17</v>
      </c>
      <c r="L883" s="1">
        <v>43885</v>
      </c>
      <c r="M883" s="1">
        <v>43987</v>
      </c>
      <c r="N883" s="1">
        <v>43959</v>
      </c>
      <c r="P883" t="s">
        <v>18</v>
      </c>
    </row>
    <row r="884" spans="1:16" hidden="1">
      <c r="A884">
        <v>4531</v>
      </c>
      <c r="B884" t="s">
        <v>24</v>
      </c>
      <c r="C884" t="str">
        <f>"2300"</f>
        <v>2300</v>
      </c>
      <c r="D884" t="str">
        <f t="shared" si="45"/>
        <v>1</v>
      </c>
      <c r="E884" t="s">
        <v>1327</v>
      </c>
      <c r="F884">
        <v>6</v>
      </c>
      <c r="G884">
        <v>6</v>
      </c>
      <c r="H884" t="s">
        <v>26</v>
      </c>
      <c r="I884" t="s">
        <v>27</v>
      </c>
      <c r="J884" t="s">
        <v>1328</v>
      </c>
      <c r="K884" t="s">
        <v>17</v>
      </c>
      <c r="L884" s="1">
        <v>43885</v>
      </c>
      <c r="M884" s="1">
        <v>43987</v>
      </c>
      <c r="N884" s="1">
        <v>43959</v>
      </c>
      <c r="P884" t="s">
        <v>18</v>
      </c>
    </row>
    <row r="885" spans="1:16" hidden="1">
      <c r="A885">
        <v>4571</v>
      </c>
      <c r="B885" t="s">
        <v>19</v>
      </c>
      <c r="C885" t="str">
        <f>"4229"</f>
        <v>4229</v>
      </c>
      <c r="D885" t="str">
        <f t="shared" si="45"/>
        <v>1</v>
      </c>
      <c r="E885" t="s">
        <v>1329</v>
      </c>
      <c r="F885">
        <v>6</v>
      </c>
      <c r="G885">
        <v>6</v>
      </c>
      <c r="H885" t="s">
        <v>21</v>
      </c>
      <c r="I885" t="s">
        <v>22</v>
      </c>
      <c r="J885" t="s">
        <v>1330</v>
      </c>
      <c r="K885" t="s">
        <v>17</v>
      </c>
      <c r="L885" s="1">
        <v>43885</v>
      </c>
      <c r="M885" s="1">
        <v>43987</v>
      </c>
      <c r="N885" s="1">
        <v>43959</v>
      </c>
      <c r="P885" t="s">
        <v>18</v>
      </c>
    </row>
    <row r="886" spans="1:16" hidden="1">
      <c r="A886">
        <v>3540</v>
      </c>
      <c r="B886" t="s">
        <v>51</v>
      </c>
      <c r="C886" t="str">
        <f>"1013"</f>
        <v>1013</v>
      </c>
      <c r="D886" t="str">
        <f t="shared" si="45"/>
        <v>1</v>
      </c>
      <c r="E886" t="s">
        <v>1331</v>
      </c>
      <c r="F886">
        <v>6</v>
      </c>
      <c r="G886">
        <v>6</v>
      </c>
      <c r="H886" t="s">
        <v>1332</v>
      </c>
      <c r="I886" t="s">
        <v>16</v>
      </c>
      <c r="J886" t="s">
        <v>1333</v>
      </c>
      <c r="K886" t="s">
        <v>17</v>
      </c>
      <c r="L886" s="1">
        <v>43885</v>
      </c>
      <c r="M886" s="1">
        <v>43987</v>
      </c>
      <c r="N886" s="1">
        <v>43959</v>
      </c>
      <c r="P886" t="s">
        <v>18</v>
      </c>
    </row>
    <row r="887" spans="1:16" hidden="1">
      <c r="A887">
        <v>3539</v>
      </c>
      <c r="B887" t="s">
        <v>51</v>
      </c>
      <c r="C887" t="str">
        <f>"3005"</f>
        <v>3005</v>
      </c>
      <c r="D887" t="str">
        <f t="shared" si="45"/>
        <v>1</v>
      </c>
      <c r="E887" t="s">
        <v>1334</v>
      </c>
      <c r="F887">
        <v>6</v>
      </c>
      <c r="G887">
        <v>6</v>
      </c>
      <c r="H887" t="s">
        <v>53</v>
      </c>
      <c r="I887" t="s">
        <v>16</v>
      </c>
      <c r="J887" t="s">
        <v>1335</v>
      </c>
      <c r="K887" t="s">
        <v>17</v>
      </c>
      <c r="L887" s="1">
        <v>43885</v>
      </c>
      <c r="M887" s="1">
        <v>43987</v>
      </c>
      <c r="N887" s="1">
        <v>43959</v>
      </c>
      <c r="P887" t="s">
        <v>18</v>
      </c>
    </row>
    <row r="888" spans="1:16" hidden="1">
      <c r="A888">
        <v>4175</v>
      </c>
      <c r="B888" t="s">
        <v>19</v>
      </c>
      <c r="C888" t="str">
        <f>"4304"</f>
        <v>4304</v>
      </c>
      <c r="D888" t="str">
        <f t="shared" si="45"/>
        <v>1</v>
      </c>
      <c r="E888" t="s">
        <v>1336</v>
      </c>
      <c r="F888">
        <v>6</v>
      </c>
      <c r="G888">
        <v>6</v>
      </c>
      <c r="H888" t="s">
        <v>21</v>
      </c>
      <c r="I888" t="s">
        <v>22</v>
      </c>
      <c r="J888" t="s">
        <v>1337</v>
      </c>
      <c r="K888" t="s">
        <v>17</v>
      </c>
      <c r="L888" s="1">
        <v>43885</v>
      </c>
      <c r="M888" s="1">
        <v>43987</v>
      </c>
      <c r="N888" s="1">
        <v>43959</v>
      </c>
      <c r="P888" t="s">
        <v>18</v>
      </c>
    </row>
    <row r="889" spans="1:16" hidden="1">
      <c r="A889">
        <v>3604</v>
      </c>
      <c r="B889" t="s">
        <v>186</v>
      </c>
      <c r="C889" t="str">
        <f>"2013"</f>
        <v>2013</v>
      </c>
      <c r="D889" t="str">
        <f t="shared" si="45"/>
        <v>1</v>
      </c>
      <c r="E889" t="s">
        <v>1338</v>
      </c>
      <c r="F889">
        <v>6</v>
      </c>
      <c r="G889">
        <v>6</v>
      </c>
      <c r="H889" t="s">
        <v>188</v>
      </c>
      <c r="I889" t="s">
        <v>161</v>
      </c>
      <c r="J889" t="s">
        <v>1339</v>
      </c>
      <c r="K889" t="s">
        <v>17</v>
      </c>
      <c r="L889" s="1">
        <v>43885</v>
      </c>
      <c r="M889" s="1">
        <v>43987</v>
      </c>
      <c r="N889" s="1">
        <v>43959</v>
      </c>
      <c r="P889" t="s">
        <v>18</v>
      </c>
    </row>
    <row r="890" spans="1:16" hidden="1">
      <c r="A890">
        <v>4858</v>
      </c>
      <c r="B890" t="s">
        <v>186</v>
      </c>
      <c r="C890" t="str">
        <f>"2013"</f>
        <v>2013</v>
      </c>
      <c r="D890" t="str">
        <f>"2"</f>
        <v>2</v>
      </c>
      <c r="E890" t="s">
        <v>1338</v>
      </c>
      <c r="F890">
        <v>6</v>
      </c>
      <c r="G890">
        <v>6</v>
      </c>
      <c r="H890" t="s">
        <v>188</v>
      </c>
      <c r="I890" t="s">
        <v>161</v>
      </c>
      <c r="J890" t="s">
        <v>1339</v>
      </c>
      <c r="K890" t="s">
        <v>17</v>
      </c>
      <c r="L890" s="1">
        <v>43885</v>
      </c>
      <c r="M890" s="1">
        <v>43987</v>
      </c>
      <c r="N890" s="1">
        <v>43959</v>
      </c>
      <c r="P890" t="s">
        <v>38</v>
      </c>
    </row>
    <row r="891" spans="1:16" hidden="1">
      <c r="A891">
        <v>3603</v>
      </c>
      <c r="B891" t="s">
        <v>186</v>
      </c>
      <c r="C891" t="str">
        <f>"2014"</f>
        <v>2014</v>
      </c>
      <c r="D891" t="str">
        <f>"1"</f>
        <v>1</v>
      </c>
      <c r="E891" t="s">
        <v>1340</v>
      </c>
      <c r="F891">
        <v>6</v>
      </c>
      <c r="G891">
        <v>6</v>
      </c>
      <c r="H891" t="s">
        <v>188</v>
      </c>
      <c r="I891" t="s">
        <v>161</v>
      </c>
      <c r="J891" t="s">
        <v>1341</v>
      </c>
      <c r="K891" t="s">
        <v>17</v>
      </c>
      <c r="L891" s="1">
        <v>43885</v>
      </c>
      <c r="M891" s="1">
        <v>43987</v>
      </c>
      <c r="N891" s="1">
        <v>43959</v>
      </c>
      <c r="P891" t="s">
        <v>18</v>
      </c>
    </row>
    <row r="892" spans="1:16" hidden="1">
      <c r="A892">
        <v>4859</v>
      </c>
      <c r="B892" t="s">
        <v>186</v>
      </c>
      <c r="C892" t="str">
        <f>"2014"</f>
        <v>2014</v>
      </c>
      <c r="D892" t="str">
        <f>"2"</f>
        <v>2</v>
      </c>
      <c r="E892" t="s">
        <v>1340</v>
      </c>
      <c r="F892">
        <v>6</v>
      </c>
      <c r="G892">
        <v>6</v>
      </c>
      <c r="H892" t="s">
        <v>188</v>
      </c>
      <c r="I892" t="s">
        <v>161</v>
      </c>
      <c r="J892" t="s">
        <v>1341</v>
      </c>
      <c r="K892" t="s">
        <v>17</v>
      </c>
      <c r="L892" s="1">
        <v>43885</v>
      </c>
      <c r="M892" s="1">
        <v>43987</v>
      </c>
      <c r="N892" s="1">
        <v>43959</v>
      </c>
      <c r="P892" t="s">
        <v>38</v>
      </c>
    </row>
    <row r="893" spans="1:16" hidden="1">
      <c r="A893">
        <v>4503</v>
      </c>
      <c r="B893" t="s">
        <v>312</v>
      </c>
      <c r="C893" t="str">
        <f>"1703"</f>
        <v>1703</v>
      </c>
      <c r="D893" t="str">
        <f>"1"</f>
        <v>1</v>
      </c>
      <c r="E893" t="s">
        <v>1342</v>
      </c>
      <c r="F893">
        <v>6</v>
      </c>
      <c r="G893">
        <v>6</v>
      </c>
      <c r="H893" t="s">
        <v>224</v>
      </c>
      <c r="I893" t="s">
        <v>69</v>
      </c>
      <c r="J893" t="s">
        <v>1343</v>
      </c>
      <c r="K893" t="s">
        <v>17</v>
      </c>
      <c r="L893" s="1">
        <v>43885</v>
      </c>
      <c r="M893" s="1">
        <v>43987</v>
      </c>
      <c r="N893" s="1">
        <v>43959</v>
      </c>
      <c r="P893" t="s">
        <v>18</v>
      </c>
    </row>
    <row r="894" spans="1:16" hidden="1">
      <c r="A894">
        <v>4788</v>
      </c>
      <c r="B894" t="s">
        <v>312</v>
      </c>
      <c r="C894" t="str">
        <f>"1704"</f>
        <v>1704</v>
      </c>
      <c r="D894" t="str">
        <f>"1"</f>
        <v>1</v>
      </c>
      <c r="E894" t="s">
        <v>1344</v>
      </c>
      <c r="F894">
        <v>6</v>
      </c>
      <c r="G894">
        <v>6</v>
      </c>
      <c r="H894" t="s">
        <v>224</v>
      </c>
      <c r="I894" t="s">
        <v>69</v>
      </c>
      <c r="J894" t="s">
        <v>1345</v>
      </c>
      <c r="K894" t="s">
        <v>17</v>
      </c>
      <c r="L894" s="1">
        <v>43885</v>
      </c>
      <c r="M894" s="1">
        <v>43987</v>
      </c>
      <c r="N894" s="1">
        <v>43959</v>
      </c>
      <c r="P894" t="s">
        <v>18</v>
      </c>
    </row>
    <row r="895" spans="1:16" ht="32" hidden="1">
      <c r="A895">
        <v>3610</v>
      </c>
      <c r="B895" t="s">
        <v>39</v>
      </c>
      <c r="C895" t="str">
        <f>"3014"</f>
        <v>3014</v>
      </c>
      <c r="D895" t="str">
        <f>"1"</f>
        <v>1</v>
      </c>
      <c r="E895" t="s">
        <v>1346</v>
      </c>
      <c r="F895">
        <v>6</v>
      </c>
      <c r="G895">
        <v>6</v>
      </c>
      <c r="H895" t="s">
        <v>41</v>
      </c>
      <c r="I895" t="s">
        <v>16</v>
      </c>
      <c r="J895" s="2" t="s">
        <v>1347</v>
      </c>
      <c r="K895" t="s">
        <v>17</v>
      </c>
      <c r="L895" s="1">
        <v>43885</v>
      </c>
      <c r="M895" s="1">
        <v>43987</v>
      </c>
      <c r="N895" s="1">
        <v>43959</v>
      </c>
      <c r="P895" t="s">
        <v>18</v>
      </c>
    </row>
    <row r="896" spans="1:16" hidden="1">
      <c r="A896">
        <v>3926</v>
      </c>
      <c r="B896" t="s">
        <v>90</v>
      </c>
      <c r="C896" t="str">
        <f>"3005"</f>
        <v>3005</v>
      </c>
      <c r="D896" t="str">
        <f>"1"</f>
        <v>1</v>
      </c>
      <c r="E896" t="s">
        <v>148</v>
      </c>
      <c r="F896">
        <v>6</v>
      </c>
      <c r="G896">
        <v>6</v>
      </c>
      <c r="H896" t="s">
        <v>92</v>
      </c>
      <c r="I896" t="s">
        <v>16</v>
      </c>
      <c r="K896" t="s">
        <v>17</v>
      </c>
      <c r="L896" s="1">
        <v>43885</v>
      </c>
      <c r="M896" s="1">
        <v>43987</v>
      </c>
      <c r="N896" s="1">
        <v>43959</v>
      </c>
      <c r="P896" t="s">
        <v>18</v>
      </c>
    </row>
    <row r="897" spans="1:16" hidden="1">
      <c r="A897">
        <v>4040</v>
      </c>
      <c r="B897" t="s">
        <v>555</v>
      </c>
      <c r="C897" t="str">
        <f>"2009"</f>
        <v>2009</v>
      </c>
      <c r="D897" t="str">
        <f>"1"</f>
        <v>1</v>
      </c>
      <c r="E897" t="s">
        <v>1348</v>
      </c>
      <c r="F897">
        <v>6</v>
      </c>
      <c r="G897">
        <v>6</v>
      </c>
      <c r="H897" t="s">
        <v>256</v>
      </c>
      <c r="I897" t="s">
        <v>161</v>
      </c>
      <c r="J897" t="s">
        <v>1349</v>
      </c>
      <c r="K897" t="s">
        <v>17</v>
      </c>
      <c r="L897" s="1">
        <v>43885</v>
      </c>
      <c r="M897" s="1">
        <v>43987</v>
      </c>
      <c r="N897" s="1">
        <v>43959</v>
      </c>
      <c r="P897" t="s">
        <v>18</v>
      </c>
    </row>
    <row r="898" spans="1:16" hidden="1">
      <c r="A898">
        <v>4919</v>
      </c>
      <c r="B898" t="s">
        <v>555</v>
      </c>
      <c r="C898" t="str">
        <f>"2009"</f>
        <v>2009</v>
      </c>
      <c r="D898" t="str">
        <f>"2"</f>
        <v>2</v>
      </c>
      <c r="E898" t="s">
        <v>1348</v>
      </c>
      <c r="F898">
        <v>6</v>
      </c>
      <c r="G898">
        <v>6</v>
      </c>
      <c r="H898" t="s">
        <v>256</v>
      </c>
      <c r="I898" t="s">
        <v>161</v>
      </c>
      <c r="J898" t="s">
        <v>1349</v>
      </c>
      <c r="K898" t="s">
        <v>17</v>
      </c>
      <c r="L898" s="1">
        <v>43885</v>
      </c>
      <c r="M898" s="1">
        <v>43987</v>
      </c>
      <c r="N898" s="1">
        <v>43959</v>
      </c>
      <c r="P898" t="s">
        <v>38</v>
      </c>
    </row>
    <row r="899" spans="1:16" hidden="1">
      <c r="A899">
        <v>4065</v>
      </c>
      <c r="B899" t="s">
        <v>268</v>
      </c>
      <c r="C899" t="str">
        <f>"2020"</f>
        <v>2020</v>
      </c>
      <c r="D899" t="str">
        <f t="shared" ref="D899:D924" si="46">"1"</f>
        <v>1</v>
      </c>
      <c r="E899" t="s">
        <v>1350</v>
      </c>
      <c r="F899">
        <v>6</v>
      </c>
      <c r="G899">
        <v>6</v>
      </c>
      <c r="H899" t="s">
        <v>174</v>
      </c>
      <c r="I899" t="s">
        <v>69</v>
      </c>
      <c r="K899" t="s">
        <v>17</v>
      </c>
      <c r="L899" s="1">
        <v>43885</v>
      </c>
      <c r="M899" s="1">
        <v>43987</v>
      </c>
      <c r="N899" s="1">
        <v>43959</v>
      </c>
      <c r="P899" t="s">
        <v>18</v>
      </c>
    </row>
    <row r="900" spans="1:16" hidden="1">
      <c r="A900">
        <v>3731</v>
      </c>
      <c r="B900" t="s">
        <v>39</v>
      </c>
      <c r="C900" t="str">
        <f>"4033"</f>
        <v>4033</v>
      </c>
      <c r="D900" t="str">
        <f t="shared" si="46"/>
        <v>1</v>
      </c>
      <c r="E900" t="s">
        <v>1351</v>
      </c>
      <c r="F900">
        <v>6</v>
      </c>
      <c r="G900">
        <v>6</v>
      </c>
      <c r="H900" t="s">
        <v>41</v>
      </c>
      <c r="I900" t="s">
        <v>16</v>
      </c>
      <c r="J900" t="s">
        <v>1352</v>
      </c>
      <c r="K900" t="s">
        <v>17</v>
      </c>
      <c r="L900" s="1">
        <v>43885</v>
      </c>
      <c r="M900" s="1">
        <v>43987</v>
      </c>
      <c r="N900" s="1">
        <v>43959</v>
      </c>
      <c r="P900" t="s">
        <v>18</v>
      </c>
    </row>
    <row r="901" spans="1:16" hidden="1">
      <c r="A901">
        <v>4080</v>
      </c>
      <c r="B901" t="s">
        <v>136</v>
      </c>
      <c r="C901" t="str">
        <f>"3005"</f>
        <v>3005</v>
      </c>
      <c r="D901" t="str">
        <f t="shared" si="46"/>
        <v>1</v>
      </c>
      <c r="E901" t="s">
        <v>1353</v>
      </c>
      <c r="F901">
        <v>6</v>
      </c>
      <c r="G901">
        <v>6</v>
      </c>
      <c r="H901" t="s">
        <v>138</v>
      </c>
      <c r="I901" t="s">
        <v>69</v>
      </c>
      <c r="J901" t="s">
        <v>1354</v>
      </c>
      <c r="K901" t="s">
        <v>17</v>
      </c>
      <c r="L901" s="1">
        <v>43885</v>
      </c>
      <c r="M901" s="1">
        <v>43987</v>
      </c>
      <c r="N901" s="1">
        <v>43959</v>
      </c>
      <c r="P901" t="s">
        <v>18</v>
      </c>
    </row>
    <row r="902" spans="1:16" hidden="1">
      <c r="A902">
        <v>4081</v>
      </c>
      <c r="B902" t="s">
        <v>136</v>
      </c>
      <c r="C902" t="str">
        <f>"3006"</f>
        <v>3006</v>
      </c>
      <c r="D902" t="str">
        <f t="shared" si="46"/>
        <v>1</v>
      </c>
      <c r="E902" t="s">
        <v>1355</v>
      </c>
      <c r="F902">
        <v>6</v>
      </c>
      <c r="G902">
        <v>6</v>
      </c>
      <c r="H902" t="s">
        <v>138</v>
      </c>
      <c r="I902" t="s">
        <v>69</v>
      </c>
      <c r="J902" t="s">
        <v>1356</v>
      </c>
      <c r="K902" t="s">
        <v>17</v>
      </c>
      <c r="L902" s="1">
        <v>43885</v>
      </c>
      <c r="M902" s="1">
        <v>43987</v>
      </c>
      <c r="N902" s="1">
        <v>43959</v>
      </c>
      <c r="P902" t="s">
        <v>18</v>
      </c>
    </row>
    <row r="903" spans="1:16" hidden="1">
      <c r="A903">
        <v>4112</v>
      </c>
      <c r="B903" t="s">
        <v>826</v>
      </c>
      <c r="C903" t="str">
        <f>"2503"</f>
        <v>2503</v>
      </c>
      <c r="D903" t="str">
        <f t="shared" si="46"/>
        <v>1</v>
      </c>
      <c r="E903" t="s">
        <v>1357</v>
      </c>
      <c r="F903">
        <v>6</v>
      </c>
      <c r="G903">
        <v>6</v>
      </c>
      <c r="H903" t="s">
        <v>828</v>
      </c>
      <c r="I903" t="s">
        <v>69</v>
      </c>
      <c r="J903" t="s">
        <v>1358</v>
      </c>
      <c r="K903" t="s">
        <v>17</v>
      </c>
      <c r="L903" s="1">
        <v>43885</v>
      </c>
      <c r="M903" s="1">
        <v>43987</v>
      </c>
      <c r="N903" s="1">
        <v>43959</v>
      </c>
      <c r="P903" t="s">
        <v>18</v>
      </c>
    </row>
    <row r="904" spans="1:16" hidden="1">
      <c r="A904">
        <v>4111</v>
      </c>
      <c r="B904" t="s">
        <v>826</v>
      </c>
      <c r="C904" t="str">
        <f>"1501"</f>
        <v>1501</v>
      </c>
      <c r="D904" t="str">
        <f t="shared" si="46"/>
        <v>1</v>
      </c>
      <c r="E904" t="s">
        <v>1359</v>
      </c>
      <c r="F904">
        <v>6</v>
      </c>
      <c r="G904">
        <v>6</v>
      </c>
      <c r="H904" t="s">
        <v>828</v>
      </c>
      <c r="I904" t="s">
        <v>69</v>
      </c>
      <c r="J904" t="s">
        <v>1360</v>
      </c>
      <c r="K904" t="s">
        <v>17</v>
      </c>
      <c r="L904" s="1">
        <v>43885</v>
      </c>
      <c r="M904" s="1">
        <v>43987</v>
      </c>
      <c r="N904" s="1">
        <v>43959</v>
      </c>
      <c r="P904" t="s">
        <v>18</v>
      </c>
    </row>
    <row r="905" spans="1:16" hidden="1">
      <c r="A905">
        <v>4113</v>
      </c>
      <c r="B905" t="s">
        <v>826</v>
      </c>
      <c r="C905" t="str">
        <f>"2507"</f>
        <v>2507</v>
      </c>
      <c r="D905" t="str">
        <f t="shared" si="46"/>
        <v>1</v>
      </c>
      <c r="E905" t="s">
        <v>1361</v>
      </c>
      <c r="F905">
        <v>6</v>
      </c>
      <c r="G905">
        <v>6</v>
      </c>
      <c r="H905" t="s">
        <v>828</v>
      </c>
      <c r="I905" t="s">
        <v>69</v>
      </c>
      <c r="J905" t="s">
        <v>1362</v>
      </c>
      <c r="K905" t="s">
        <v>17</v>
      </c>
      <c r="L905" s="1">
        <v>43885</v>
      </c>
      <c r="M905" s="1">
        <v>43987</v>
      </c>
      <c r="N905" s="1">
        <v>43959</v>
      </c>
      <c r="P905" t="s">
        <v>18</v>
      </c>
    </row>
    <row r="906" spans="1:16" hidden="1">
      <c r="A906">
        <v>4705</v>
      </c>
      <c r="B906" t="s">
        <v>19</v>
      </c>
      <c r="C906" t="str">
        <f>"4311"</f>
        <v>4311</v>
      </c>
      <c r="D906" t="str">
        <f t="shared" si="46"/>
        <v>1</v>
      </c>
      <c r="E906" t="s">
        <v>1363</v>
      </c>
      <c r="F906">
        <v>6</v>
      </c>
      <c r="G906">
        <v>6</v>
      </c>
      <c r="H906" t="s">
        <v>21</v>
      </c>
      <c r="I906" t="s">
        <v>22</v>
      </c>
      <c r="J906" t="s">
        <v>1364</v>
      </c>
      <c r="K906" t="s">
        <v>17</v>
      </c>
      <c r="L906" s="1">
        <v>43885</v>
      </c>
      <c r="M906" s="1">
        <v>43987</v>
      </c>
      <c r="N906" s="1">
        <v>43959</v>
      </c>
      <c r="P906" t="s">
        <v>18</v>
      </c>
    </row>
    <row r="907" spans="1:16" hidden="1">
      <c r="A907">
        <v>4679</v>
      </c>
      <c r="B907" t="s">
        <v>19</v>
      </c>
      <c r="C907" t="str">
        <f>"4309"</f>
        <v>4309</v>
      </c>
      <c r="D907" t="str">
        <f t="shared" si="46"/>
        <v>1</v>
      </c>
      <c r="E907" t="s">
        <v>1365</v>
      </c>
      <c r="F907">
        <v>6</v>
      </c>
      <c r="G907">
        <v>6</v>
      </c>
      <c r="H907" t="s">
        <v>21</v>
      </c>
      <c r="I907" t="s">
        <v>22</v>
      </c>
      <c r="J907" t="s">
        <v>1366</v>
      </c>
      <c r="K907" t="s">
        <v>17</v>
      </c>
      <c r="L907" s="1">
        <v>43885</v>
      </c>
      <c r="M907" s="1">
        <v>43987</v>
      </c>
      <c r="N907" s="1">
        <v>43959</v>
      </c>
      <c r="P907" t="s">
        <v>18</v>
      </c>
    </row>
    <row r="908" spans="1:16" hidden="1">
      <c r="A908">
        <v>4225</v>
      </c>
      <c r="B908" t="s">
        <v>51</v>
      </c>
      <c r="C908" t="str">
        <f>"4303"</f>
        <v>4303</v>
      </c>
      <c r="D908" t="str">
        <f t="shared" si="46"/>
        <v>1</v>
      </c>
      <c r="E908" t="s">
        <v>1367</v>
      </c>
      <c r="F908">
        <v>6</v>
      </c>
      <c r="G908">
        <v>6</v>
      </c>
      <c r="H908" t="s">
        <v>53</v>
      </c>
      <c r="I908" t="s">
        <v>16</v>
      </c>
      <c r="J908" t="s">
        <v>1368</v>
      </c>
      <c r="K908" t="s">
        <v>17</v>
      </c>
      <c r="L908" s="1">
        <v>43885</v>
      </c>
      <c r="M908" s="1">
        <v>43987</v>
      </c>
      <c r="N908" s="1">
        <v>43959</v>
      </c>
      <c r="P908" t="s">
        <v>18</v>
      </c>
    </row>
    <row r="909" spans="1:16" ht="48" hidden="1">
      <c r="A909">
        <v>4228</v>
      </c>
      <c r="B909" t="s">
        <v>51</v>
      </c>
      <c r="C909" t="str">
        <f>"4301"</f>
        <v>4301</v>
      </c>
      <c r="D909" t="str">
        <f t="shared" si="46"/>
        <v>1</v>
      </c>
      <c r="E909" t="s">
        <v>1369</v>
      </c>
      <c r="F909">
        <v>6</v>
      </c>
      <c r="G909">
        <v>6</v>
      </c>
      <c r="H909" t="s">
        <v>53</v>
      </c>
      <c r="I909" t="s">
        <v>16</v>
      </c>
      <c r="J909" s="2" t="s">
        <v>1370</v>
      </c>
      <c r="K909" t="s">
        <v>17</v>
      </c>
      <c r="L909" s="1">
        <v>43885</v>
      </c>
      <c r="M909" s="1">
        <v>43987</v>
      </c>
      <c r="N909" s="1">
        <v>43959</v>
      </c>
      <c r="P909" t="s">
        <v>18</v>
      </c>
    </row>
    <row r="910" spans="1:16" hidden="1">
      <c r="A910">
        <v>4231</v>
      </c>
      <c r="B910" t="s">
        <v>51</v>
      </c>
      <c r="C910" t="str">
        <f>"4304"</f>
        <v>4304</v>
      </c>
      <c r="D910" t="str">
        <f t="shared" si="46"/>
        <v>1</v>
      </c>
      <c r="E910" t="s">
        <v>1371</v>
      </c>
      <c r="F910">
        <v>6</v>
      </c>
      <c r="G910">
        <v>6</v>
      </c>
      <c r="H910" t="s">
        <v>53</v>
      </c>
      <c r="I910" t="s">
        <v>16</v>
      </c>
      <c r="J910" t="s">
        <v>1372</v>
      </c>
      <c r="K910" t="s">
        <v>17</v>
      </c>
      <c r="L910" s="1">
        <v>43885</v>
      </c>
      <c r="M910" s="1">
        <v>43987</v>
      </c>
      <c r="N910" s="1">
        <v>43959</v>
      </c>
      <c r="P910" t="s">
        <v>18</v>
      </c>
    </row>
    <row r="911" spans="1:16" hidden="1">
      <c r="A911">
        <v>4701</v>
      </c>
      <c r="B911" t="s">
        <v>235</v>
      </c>
      <c r="C911" t="str">
        <f>"2137"</f>
        <v>2137</v>
      </c>
      <c r="D911" t="str">
        <f t="shared" si="46"/>
        <v>1</v>
      </c>
      <c r="E911" t="s">
        <v>1373</v>
      </c>
      <c r="F911">
        <v>6</v>
      </c>
      <c r="G911">
        <v>6</v>
      </c>
      <c r="H911" t="s">
        <v>237</v>
      </c>
      <c r="I911" t="s">
        <v>69</v>
      </c>
      <c r="K911" t="s">
        <v>17</v>
      </c>
      <c r="L911" s="1">
        <v>43885</v>
      </c>
      <c r="M911" s="1">
        <v>43987</v>
      </c>
      <c r="N911" s="1">
        <v>43959</v>
      </c>
      <c r="P911" t="s">
        <v>18</v>
      </c>
    </row>
    <row r="912" spans="1:16" hidden="1">
      <c r="A912">
        <v>4700</v>
      </c>
      <c r="B912" t="s">
        <v>235</v>
      </c>
      <c r="C912" t="str">
        <f>"3045"</f>
        <v>3045</v>
      </c>
      <c r="D912" t="str">
        <f t="shared" si="46"/>
        <v>1</v>
      </c>
      <c r="E912" t="s">
        <v>1374</v>
      </c>
      <c r="F912">
        <v>6</v>
      </c>
      <c r="G912">
        <v>6</v>
      </c>
      <c r="H912" t="s">
        <v>237</v>
      </c>
      <c r="I912" t="s">
        <v>69</v>
      </c>
      <c r="K912" t="s">
        <v>17</v>
      </c>
      <c r="L912" s="1">
        <v>43885</v>
      </c>
      <c r="M912" s="1">
        <v>43987</v>
      </c>
      <c r="N912" s="1">
        <v>43959</v>
      </c>
      <c r="P912" t="s">
        <v>18</v>
      </c>
    </row>
    <row r="913" spans="1:16" hidden="1">
      <c r="A913">
        <v>4739</v>
      </c>
      <c r="B913" t="s">
        <v>312</v>
      </c>
      <c r="C913" t="str">
        <f>"2830"</f>
        <v>2830</v>
      </c>
      <c r="D913" t="str">
        <f t="shared" si="46"/>
        <v>1</v>
      </c>
      <c r="E913" t="s">
        <v>1375</v>
      </c>
      <c r="F913">
        <v>6</v>
      </c>
      <c r="G913">
        <v>6</v>
      </c>
      <c r="H913" t="s">
        <v>224</v>
      </c>
      <c r="I913" t="s">
        <v>69</v>
      </c>
      <c r="J913" t="s">
        <v>1376</v>
      </c>
      <c r="K913" t="s">
        <v>17</v>
      </c>
      <c r="L913" s="1">
        <v>43885</v>
      </c>
      <c r="M913" s="1">
        <v>43987</v>
      </c>
      <c r="N913" s="1">
        <v>43959</v>
      </c>
      <c r="P913" t="s">
        <v>18</v>
      </c>
    </row>
    <row r="914" spans="1:16" hidden="1">
      <c r="A914">
        <v>4633</v>
      </c>
      <c r="B914" t="s">
        <v>467</v>
      </c>
      <c r="C914" t="str">
        <f>"3003"</f>
        <v>3003</v>
      </c>
      <c r="D914" t="str">
        <f t="shared" si="46"/>
        <v>1</v>
      </c>
      <c r="E914" t="s">
        <v>1377</v>
      </c>
      <c r="F914">
        <v>6</v>
      </c>
      <c r="G914">
        <v>6</v>
      </c>
      <c r="H914" t="s">
        <v>263</v>
      </c>
      <c r="I914" t="s">
        <v>69</v>
      </c>
      <c r="J914" t="s">
        <v>1378</v>
      </c>
      <c r="K914" t="s">
        <v>17</v>
      </c>
      <c r="L914" s="1">
        <v>43885</v>
      </c>
      <c r="M914" s="1">
        <v>43987</v>
      </c>
      <c r="N914" s="1">
        <v>43959</v>
      </c>
      <c r="P914" t="s">
        <v>18</v>
      </c>
    </row>
    <row r="915" spans="1:16" hidden="1">
      <c r="A915">
        <v>4813</v>
      </c>
      <c r="B915" t="s">
        <v>172</v>
      </c>
      <c r="C915" t="str">
        <f>"4106"</f>
        <v>4106</v>
      </c>
      <c r="D915" t="str">
        <f t="shared" si="46"/>
        <v>1</v>
      </c>
      <c r="E915" t="s">
        <v>1379</v>
      </c>
      <c r="F915">
        <v>6</v>
      </c>
      <c r="G915">
        <v>6</v>
      </c>
      <c r="H915" t="s">
        <v>174</v>
      </c>
      <c r="I915" t="s">
        <v>69</v>
      </c>
      <c r="J915" t="s">
        <v>1380</v>
      </c>
      <c r="K915" t="s">
        <v>17</v>
      </c>
      <c r="L915" s="1">
        <v>43885</v>
      </c>
      <c r="M915" s="1">
        <v>43987</v>
      </c>
      <c r="N915" s="1">
        <v>43959</v>
      </c>
      <c r="P915" t="s">
        <v>18</v>
      </c>
    </row>
    <row r="916" spans="1:16" hidden="1">
      <c r="A916">
        <v>4662</v>
      </c>
      <c r="B916" t="s">
        <v>24</v>
      </c>
      <c r="C916" t="str">
        <f>"4811"</f>
        <v>4811</v>
      </c>
      <c r="D916" t="str">
        <f t="shared" si="46"/>
        <v>1</v>
      </c>
      <c r="E916" t="s">
        <v>1381</v>
      </c>
      <c r="F916">
        <v>6</v>
      </c>
      <c r="G916">
        <v>6</v>
      </c>
      <c r="H916" t="s">
        <v>26</v>
      </c>
      <c r="I916" t="s">
        <v>27</v>
      </c>
      <c r="J916" t="s">
        <v>1382</v>
      </c>
      <c r="K916" t="s">
        <v>17</v>
      </c>
      <c r="L916" s="1">
        <v>43885</v>
      </c>
      <c r="M916" s="1">
        <v>43987</v>
      </c>
      <c r="N916" s="1">
        <v>43959</v>
      </c>
      <c r="P916" t="s">
        <v>18</v>
      </c>
    </row>
    <row r="917" spans="1:16" hidden="1">
      <c r="A917">
        <v>4671</v>
      </c>
      <c r="B917" t="s">
        <v>1169</v>
      </c>
      <c r="C917" t="str">
        <f>"3003"</f>
        <v>3003</v>
      </c>
      <c r="D917" t="str">
        <f t="shared" si="46"/>
        <v>1</v>
      </c>
      <c r="E917" t="s">
        <v>1383</v>
      </c>
      <c r="F917">
        <v>6</v>
      </c>
      <c r="G917">
        <v>6</v>
      </c>
      <c r="H917" t="s">
        <v>15</v>
      </c>
      <c r="I917" t="s">
        <v>16</v>
      </c>
      <c r="J917" t="s">
        <v>1384</v>
      </c>
      <c r="K917" t="s">
        <v>17</v>
      </c>
      <c r="L917" s="1">
        <v>43885</v>
      </c>
      <c r="M917" s="1">
        <v>43987</v>
      </c>
      <c r="N917" s="1">
        <v>43959</v>
      </c>
      <c r="P917" t="s">
        <v>18</v>
      </c>
    </row>
    <row r="918" spans="1:16" hidden="1">
      <c r="A918">
        <v>4672</v>
      </c>
      <c r="B918" t="s">
        <v>101</v>
      </c>
      <c r="C918" t="str">
        <f>"3178"</f>
        <v>3178</v>
      </c>
      <c r="D918" t="str">
        <f t="shared" si="46"/>
        <v>1</v>
      </c>
      <c r="E918" t="s">
        <v>1385</v>
      </c>
      <c r="F918">
        <v>6</v>
      </c>
      <c r="G918">
        <v>6</v>
      </c>
      <c r="H918" t="s">
        <v>103</v>
      </c>
      <c r="I918" t="s">
        <v>16</v>
      </c>
      <c r="J918" t="s">
        <v>1386</v>
      </c>
      <c r="K918" t="s">
        <v>17</v>
      </c>
      <c r="L918" s="1">
        <v>43885</v>
      </c>
      <c r="M918" s="1">
        <v>43987</v>
      </c>
      <c r="N918" s="1">
        <v>43959</v>
      </c>
      <c r="P918" t="s">
        <v>18</v>
      </c>
    </row>
    <row r="919" spans="1:16" hidden="1">
      <c r="A919">
        <v>4672</v>
      </c>
      <c r="B919" t="s">
        <v>101</v>
      </c>
      <c r="C919" t="str">
        <f>"3178"</f>
        <v>3178</v>
      </c>
      <c r="D919" t="str">
        <f t="shared" si="46"/>
        <v>1</v>
      </c>
      <c r="E919" t="s">
        <v>1385</v>
      </c>
      <c r="F919">
        <v>6</v>
      </c>
      <c r="G919">
        <v>6</v>
      </c>
      <c r="H919" t="s">
        <v>103</v>
      </c>
      <c r="I919" t="s">
        <v>16</v>
      </c>
      <c r="J919" t="s">
        <v>1386</v>
      </c>
      <c r="K919" t="s">
        <v>17</v>
      </c>
      <c r="L919" s="1">
        <v>43885</v>
      </c>
      <c r="M919" s="1">
        <v>43987</v>
      </c>
      <c r="N919" s="1">
        <v>43959</v>
      </c>
      <c r="P919" t="s">
        <v>18</v>
      </c>
    </row>
    <row r="920" spans="1:16" ht="32" hidden="1">
      <c r="A920">
        <v>4674</v>
      </c>
      <c r="B920" t="s">
        <v>101</v>
      </c>
      <c r="C920" t="str">
        <f>"3213"</f>
        <v>3213</v>
      </c>
      <c r="D920" t="str">
        <f t="shared" si="46"/>
        <v>1</v>
      </c>
      <c r="E920" t="s">
        <v>1387</v>
      </c>
      <c r="F920">
        <v>6</v>
      </c>
      <c r="G920">
        <v>6</v>
      </c>
      <c r="H920" t="s">
        <v>103</v>
      </c>
      <c r="I920" t="s">
        <v>16</v>
      </c>
      <c r="J920" s="2" t="s">
        <v>1388</v>
      </c>
      <c r="K920" t="s">
        <v>17</v>
      </c>
      <c r="L920" s="1">
        <v>43885</v>
      </c>
      <c r="M920" s="1">
        <v>43987</v>
      </c>
      <c r="N920" s="1">
        <v>43959</v>
      </c>
      <c r="P920" t="s">
        <v>18</v>
      </c>
    </row>
    <row r="921" spans="1:16" ht="32" hidden="1">
      <c r="A921">
        <v>4674</v>
      </c>
      <c r="B921" t="s">
        <v>101</v>
      </c>
      <c r="C921" t="str">
        <f>"3213"</f>
        <v>3213</v>
      </c>
      <c r="D921" t="str">
        <f t="shared" si="46"/>
        <v>1</v>
      </c>
      <c r="E921" t="s">
        <v>1387</v>
      </c>
      <c r="F921">
        <v>6</v>
      </c>
      <c r="G921">
        <v>6</v>
      </c>
      <c r="H921" t="s">
        <v>103</v>
      </c>
      <c r="I921" t="s">
        <v>16</v>
      </c>
      <c r="J921" s="2" t="s">
        <v>1388</v>
      </c>
      <c r="K921" t="s">
        <v>17</v>
      </c>
      <c r="L921" s="1">
        <v>43885</v>
      </c>
      <c r="M921" s="1">
        <v>43987</v>
      </c>
      <c r="N921" s="1">
        <v>43959</v>
      </c>
      <c r="P921" t="s">
        <v>18</v>
      </c>
    </row>
    <row r="922" spans="1:16" ht="48" hidden="1">
      <c r="A922">
        <v>4680</v>
      </c>
      <c r="B922" t="s">
        <v>19</v>
      </c>
      <c r="C922" t="str">
        <f>"4313"</f>
        <v>4313</v>
      </c>
      <c r="D922" t="str">
        <f t="shared" si="46"/>
        <v>1</v>
      </c>
      <c r="E922" t="s">
        <v>1389</v>
      </c>
      <c r="F922">
        <v>6</v>
      </c>
      <c r="G922">
        <v>6</v>
      </c>
      <c r="H922" t="s">
        <v>21</v>
      </c>
      <c r="I922" t="s">
        <v>22</v>
      </c>
      <c r="J922" s="2" t="s">
        <v>23</v>
      </c>
      <c r="K922" t="s">
        <v>17</v>
      </c>
      <c r="L922" s="1">
        <v>43885</v>
      </c>
      <c r="M922" s="1">
        <v>43987</v>
      </c>
      <c r="N922" s="1">
        <v>43959</v>
      </c>
      <c r="P922" t="s">
        <v>18</v>
      </c>
    </row>
    <row r="923" spans="1:16" ht="32" hidden="1">
      <c r="A923">
        <v>4715</v>
      </c>
      <c r="B923" t="s">
        <v>106</v>
      </c>
      <c r="C923" t="str">
        <f>"2120"</f>
        <v>2120</v>
      </c>
      <c r="D923" t="str">
        <f t="shared" si="46"/>
        <v>1</v>
      </c>
      <c r="E923" t="s">
        <v>1365</v>
      </c>
      <c r="F923">
        <v>6</v>
      </c>
      <c r="G923">
        <v>6</v>
      </c>
      <c r="H923" t="s">
        <v>489</v>
      </c>
      <c r="I923" t="s">
        <v>99</v>
      </c>
      <c r="J923" s="2" t="s">
        <v>1390</v>
      </c>
      <c r="K923" t="s">
        <v>17</v>
      </c>
      <c r="L923" s="1">
        <v>43885</v>
      </c>
      <c r="M923" s="1">
        <v>43987</v>
      </c>
      <c r="N923" s="1">
        <v>43959</v>
      </c>
      <c r="P923" t="s">
        <v>18</v>
      </c>
    </row>
    <row r="924" spans="1:16" hidden="1">
      <c r="A924">
        <v>4742</v>
      </c>
      <c r="B924" t="s">
        <v>751</v>
      </c>
      <c r="C924" t="str">
        <f>"3500"</f>
        <v>3500</v>
      </c>
      <c r="D924" t="str">
        <f t="shared" si="46"/>
        <v>1</v>
      </c>
      <c r="E924" t="s">
        <v>1391</v>
      </c>
      <c r="F924">
        <v>6</v>
      </c>
      <c r="G924">
        <v>6</v>
      </c>
      <c r="H924" t="s">
        <v>98</v>
      </c>
      <c r="I924" t="s">
        <v>99</v>
      </c>
      <c r="J924" t="s">
        <v>1392</v>
      </c>
      <c r="K924" t="s">
        <v>17</v>
      </c>
      <c r="L924" s="1">
        <v>43885</v>
      </c>
      <c r="M924" s="1">
        <v>43987</v>
      </c>
      <c r="N924" s="1">
        <v>43959</v>
      </c>
      <c r="P924" t="s">
        <v>38</v>
      </c>
    </row>
    <row r="925" spans="1:16" hidden="1">
      <c r="A925">
        <v>4743</v>
      </c>
      <c r="B925" t="s">
        <v>751</v>
      </c>
      <c r="C925" t="str">
        <f>"3500"</f>
        <v>3500</v>
      </c>
      <c r="D925" t="str">
        <f>"2"</f>
        <v>2</v>
      </c>
      <c r="E925" t="s">
        <v>1391</v>
      </c>
      <c r="F925">
        <v>6</v>
      </c>
      <c r="G925">
        <v>6</v>
      </c>
      <c r="H925" t="s">
        <v>98</v>
      </c>
      <c r="I925" t="s">
        <v>99</v>
      </c>
      <c r="J925" t="s">
        <v>1392</v>
      </c>
      <c r="K925" t="s">
        <v>17</v>
      </c>
      <c r="L925" s="1">
        <v>43885</v>
      </c>
      <c r="M925" s="1">
        <v>43987</v>
      </c>
      <c r="N925" s="1">
        <v>43959</v>
      </c>
      <c r="P925" t="s">
        <v>38</v>
      </c>
    </row>
    <row r="926" spans="1:16" hidden="1">
      <c r="A926">
        <v>4803</v>
      </c>
      <c r="B926" t="s">
        <v>751</v>
      </c>
      <c r="C926" t="str">
        <f>"3500"</f>
        <v>3500</v>
      </c>
      <c r="D926" t="str">
        <f>"3"</f>
        <v>3</v>
      </c>
      <c r="E926" t="s">
        <v>1391</v>
      </c>
      <c r="F926">
        <v>6</v>
      </c>
      <c r="G926">
        <v>6</v>
      </c>
      <c r="H926" t="s">
        <v>98</v>
      </c>
      <c r="I926" t="s">
        <v>99</v>
      </c>
      <c r="J926" t="s">
        <v>1392</v>
      </c>
      <c r="K926" t="s">
        <v>17</v>
      </c>
      <c r="L926" s="1">
        <v>43885</v>
      </c>
      <c r="M926" s="1">
        <v>43987</v>
      </c>
      <c r="N926" s="1">
        <v>43959</v>
      </c>
      <c r="P926" t="s">
        <v>38</v>
      </c>
    </row>
    <row r="927" spans="1:16" hidden="1">
      <c r="A927">
        <v>5663</v>
      </c>
      <c r="B927" t="s">
        <v>172</v>
      </c>
      <c r="C927" t="str">
        <f>"2016"</f>
        <v>2016</v>
      </c>
      <c r="D927" t="str">
        <f>"1"</f>
        <v>1</v>
      </c>
      <c r="E927" t="s">
        <v>1393</v>
      </c>
      <c r="F927">
        <v>6</v>
      </c>
      <c r="G927">
        <v>6</v>
      </c>
      <c r="H927" t="s">
        <v>174</v>
      </c>
      <c r="I927" t="s">
        <v>69</v>
      </c>
      <c r="J927" t="s">
        <v>1394</v>
      </c>
      <c r="K927" t="s">
        <v>17</v>
      </c>
      <c r="L927" s="1">
        <v>43922</v>
      </c>
      <c r="M927" s="1">
        <v>44012</v>
      </c>
      <c r="N927" s="1">
        <v>43945</v>
      </c>
      <c r="O927" s="1">
        <v>43945</v>
      </c>
      <c r="P927" t="s">
        <v>18</v>
      </c>
    </row>
    <row r="928" spans="1:16" hidden="1">
      <c r="A928">
        <v>5678</v>
      </c>
      <c r="B928" t="s">
        <v>19</v>
      </c>
      <c r="C928" t="str">
        <f>"4218"</f>
        <v>4218</v>
      </c>
      <c r="D928" t="str">
        <f>"1"</f>
        <v>1</v>
      </c>
      <c r="E928" t="s">
        <v>1395</v>
      </c>
      <c r="F928">
        <v>6</v>
      </c>
      <c r="G928">
        <v>6</v>
      </c>
      <c r="H928" t="s">
        <v>21</v>
      </c>
      <c r="I928" t="s">
        <v>22</v>
      </c>
      <c r="J928" t="s">
        <v>1396</v>
      </c>
      <c r="K928" t="s">
        <v>17</v>
      </c>
      <c r="L928" s="1">
        <v>43955</v>
      </c>
      <c r="M928" s="1">
        <v>44001</v>
      </c>
      <c r="N928" s="1">
        <v>43966</v>
      </c>
      <c r="O928" s="1">
        <v>43959</v>
      </c>
      <c r="P928" t="s">
        <v>38</v>
      </c>
    </row>
    <row r="929" spans="1:16" hidden="1">
      <c r="A929">
        <v>5319</v>
      </c>
      <c r="B929" t="s">
        <v>39</v>
      </c>
      <c r="C929" t="str">
        <f>"3050"</f>
        <v>3050</v>
      </c>
      <c r="D929" t="str">
        <f>"1"</f>
        <v>1</v>
      </c>
      <c r="E929" t="s">
        <v>40</v>
      </c>
      <c r="F929">
        <v>6</v>
      </c>
      <c r="G929">
        <v>6</v>
      </c>
      <c r="H929" t="s">
        <v>41</v>
      </c>
      <c r="I929" t="s">
        <v>16</v>
      </c>
      <c r="J929" t="s">
        <v>42</v>
      </c>
      <c r="K929" t="s">
        <v>17</v>
      </c>
      <c r="L929" s="1">
        <v>43922</v>
      </c>
      <c r="M929" s="1">
        <v>44012</v>
      </c>
      <c r="N929" s="1">
        <v>43945</v>
      </c>
      <c r="O929" s="1">
        <v>43945</v>
      </c>
      <c r="P929" t="s">
        <v>18</v>
      </c>
    </row>
    <row r="930" spans="1:16">
      <c r="A930">
        <v>3803</v>
      </c>
      <c r="B930" t="s">
        <v>43</v>
      </c>
      <c r="C930" t="str">
        <f>"1042"</f>
        <v>1042</v>
      </c>
      <c r="D930" t="str">
        <f>"1"</f>
        <v>1</v>
      </c>
      <c r="E930" t="s">
        <v>202</v>
      </c>
      <c r="F930">
        <v>6</v>
      </c>
      <c r="G930">
        <v>6</v>
      </c>
      <c r="H930" t="s">
        <v>45</v>
      </c>
      <c r="I930" t="s">
        <v>16</v>
      </c>
      <c r="J930" t="s">
        <v>444</v>
      </c>
      <c r="K930" t="s">
        <v>17</v>
      </c>
      <c r="L930" s="1">
        <v>43885</v>
      </c>
      <c r="M930" s="1">
        <v>43987</v>
      </c>
      <c r="N930" s="1">
        <v>43959</v>
      </c>
      <c r="P930" t="s">
        <v>18</v>
      </c>
    </row>
    <row r="931" spans="1:16">
      <c r="A931">
        <v>4368</v>
      </c>
      <c r="B931" t="s">
        <v>43</v>
      </c>
      <c r="C931" t="str">
        <f>"4005"</f>
        <v>4005</v>
      </c>
      <c r="D931" t="str">
        <f>"2"</f>
        <v>2</v>
      </c>
      <c r="E931" t="s">
        <v>2344</v>
      </c>
      <c r="F931">
        <v>6</v>
      </c>
      <c r="G931">
        <v>24</v>
      </c>
      <c r="H931" t="s">
        <v>45</v>
      </c>
      <c r="I931" t="s">
        <v>16</v>
      </c>
      <c r="K931" t="s">
        <v>17</v>
      </c>
      <c r="L931" s="1">
        <v>43885</v>
      </c>
      <c r="M931" s="1">
        <v>43987</v>
      </c>
      <c r="N931" s="1">
        <v>43959</v>
      </c>
      <c r="P931" t="s">
        <v>18</v>
      </c>
    </row>
    <row r="932" spans="1:16" hidden="1">
      <c r="A932">
        <v>5679</v>
      </c>
      <c r="B932" t="s">
        <v>19</v>
      </c>
      <c r="C932" t="str">
        <f>"4251"</f>
        <v>4251</v>
      </c>
      <c r="D932" t="str">
        <f>"1"</f>
        <v>1</v>
      </c>
      <c r="E932" t="s">
        <v>1397</v>
      </c>
      <c r="F932">
        <v>6</v>
      </c>
      <c r="G932">
        <v>6</v>
      </c>
      <c r="H932" t="s">
        <v>21</v>
      </c>
      <c r="I932" t="s">
        <v>22</v>
      </c>
      <c r="J932" t="s">
        <v>1398</v>
      </c>
      <c r="K932" t="s">
        <v>17</v>
      </c>
      <c r="L932" s="1">
        <v>43949</v>
      </c>
      <c r="M932" s="1">
        <v>43994</v>
      </c>
      <c r="N932" s="1">
        <v>43959</v>
      </c>
      <c r="O932" s="1">
        <v>43949</v>
      </c>
      <c r="P932" t="s">
        <v>38</v>
      </c>
    </row>
    <row r="933" spans="1:16" hidden="1">
      <c r="A933">
        <v>5123</v>
      </c>
      <c r="B933" t="s">
        <v>61</v>
      </c>
      <c r="C933" t="str">
        <f>"2101"</f>
        <v>2101</v>
      </c>
      <c r="D933" t="str">
        <f>"1"</f>
        <v>1</v>
      </c>
      <c r="E933" t="s">
        <v>62</v>
      </c>
      <c r="F933">
        <v>6</v>
      </c>
      <c r="G933">
        <v>6</v>
      </c>
      <c r="H933" t="s">
        <v>63</v>
      </c>
      <c r="I933" t="s">
        <v>16</v>
      </c>
      <c r="J933" t="s">
        <v>64</v>
      </c>
      <c r="K933" t="s">
        <v>17</v>
      </c>
      <c r="L933" s="1">
        <v>43922</v>
      </c>
      <c r="M933" s="1">
        <v>44012</v>
      </c>
      <c r="N933" s="1">
        <v>43945</v>
      </c>
      <c r="O933" s="1">
        <v>43938</v>
      </c>
      <c r="P933" t="s">
        <v>18</v>
      </c>
    </row>
    <row r="934" spans="1:16" hidden="1">
      <c r="A934">
        <v>5589</v>
      </c>
      <c r="B934" t="s">
        <v>61</v>
      </c>
      <c r="C934" t="str">
        <f>"2101"</f>
        <v>2101</v>
      </c>
      <c r="D934" t="str">
        <f>"2"</f>
        <v>2</v>
      </c>
      <c r="E934" t="s">
        <v>62</v>
      </c>
      <c r="F934">
        <v>6</v>
      </c>
      <c r="G934">
        <v>6</v>
      </c>
      <c r="H934" t="s">
        <v>63</v>
      </c>
      <c r="I934" t="s">
        <v>16</v>
      </c>
      <c r="J934" t="s">
        <v>64</v>
      </c>
      <c r="K934" t="s">
        <v>17</v>
      </c>
      <c r="L934" s="1">
        <v>43922</v>
      </c>
      <c r="M934" s="1">
        <v>44012</v>
      </c>
      <c r="N934" s="1">
        <v>43945</v>
      </c>
      <c r="O934" s="1">
        <v>43938</v>
      </c>
      <c r="P934" t="s">
        <v>18</v>
      </c>
    </row>
    <row r="935" spans="1:16" ht="32" hidden="1">
      <c r="A935">
        <v>5126</v>
      </c>
      <c r="B935" t="s">
        <v>61</v>
      </c>
      <c r="C935" t="str">
        <f>"3101"</f>
        <v>3101</v>
      </c>
      <c r="D935" t="str">
        <f>"1"</f>
        <v>1</v>
      </c>
      <c r="E935" t="s">
        <v>62</v>
      </c>
      <c r="F935">
        <v>6</v>
      </c>
      <c r="G935">
        <v>6</v>
      </c>
      <c r="H935" t="s">
        <v>63</v>
      </c>
      <c r="I935" t="s">
        <v>16</v>
      </c>
      <c r="J935" s="2" t="s">
        <v>65</v>
      </c>
      <c r="K935" t="s">
        <v>17</v>
      </c>
      <c r="L935" s="1">
        <v>43922</v>
      </c>
      <c r="M935" s="1">
        <v>44012</v>
      </c>
      <c r="N935" s="1">
        <v>43945</v>
      </c>
      <c r="O935" s="1">
        <v>43938</v>
      </c>
      <c r="P935" t="s">
        <v>18</v>
      </c>
    </row>
    <row r="936" spans="1:16" ht="32" hidden="1">
      <c r="A936">
        <v>5590</v>
      </c>
      <c r="B936" t="s">
        <v>61</v>
      </c>
      <c r="C936" t="str">
        <f>"3101"</f>
        <v>3101</v>
      </c>
      <c r="D936" t="str">
        <f>"2"</f>
        <v>2</v>
      </c>
      <c r="E936" t="s">
        <v>62</v>
      </c>
      <c r="F936">
        <v>6</v>
      </c>
      <c r="G936">
        <v>6</v>
      </c>
      <c r="H936" t="s">
        <v>63</v>
      </c>
      <c r="I936" t="s">
        <v>16</v>
      </c>
      <c r="J936" s="2" t="s">
        <v>65</v>
      </c>
      <c r="K936" t="s">
        <v>17</v>
      </c>
      <c r="L936" s="1">
        <v>43922</v>
      </c>
      <c r="M936" s="1">
        <v>44012</v>
      </c>
      <c r="N936" s="1">
        <v>43945</v>
      </c>
      <c r="O936" s="1">
        <v>43938</v>
      </c>
      <c r="P936" t="s">
        <v>18</v>
      </c>
    </row>
    <row r="937" spans="1:16" hidden="1">
      <c r="A937">
        <v>5171</v>
      </c>
      <c r="B937" t="s">
        <v>66</v>
      </c>
      <c r="C937" t="str">
        <f>"2101"</f>
        <v>2101</v>
      </c>
      <c r="D937" t="str">
        <f>"1"</f>
        <v>1</v>
      </c>
      <c r="E937" t="s">
        <v>67</v>
      </c>
      <c r="F937">
        <v>6</v>
      </c>
      <c r="G937">
        <v>6</v>
      </c>
      <c r="H937" t="s">
        <v>68</v>
      </c>
      <c r="I937" t="s">
        <v>69</v>
      </c>
      <c r="J937" t="s">
        <v>70</v>
      </c>
      <c r="K937" t="s">
        <v>17</v>
      </c>
      <c r="L937" s="1">
        <v>43922</v>
      </c>
      <c r="M937" s="1">
        <v>44012</v>
      </c>
      <c r="N937" s="1">
        <v>43945</v>
      </c>
      <c r="O937" s="1">
        <v>43945</v>
      </c>
      <c r="P937" t="s">
        <v>18</v>
      </c>
    </row>
    <row r="938" spans="1:16" hidden="1">
      <c r="A938">
        <v>5172</v>
      </c>
      <c r="B938" t="s">
        <v>66</v>
      </c>
      <c r="C938" t="str">
        <f>"2102"</f>
        <v>2102</v>
      </c>
      <c r="D938" t="str">
        <f>"1"</f>
        <v>1</v>
      </c>
      <c r="E938" t="s">
        <v>71</v>
      </c>
      <c r="F938">
        <v>6</v>
      </c>
      <c r="G938">
        <v>6</v>
      </c>
      <c r="H938" t="s">
        <v>68</v>
      </c>
      <c r="I938" t="s">
        <v>69</v>
      </c>
      <c r="J938" t="s">
        <v>70</v>
      </c>
      <c r="K938" t="s">
        <v>17</v>
      </c>
      <c r="L938" s="1">
        <v>43922</v>
      </c>
      <c r="M938" s="1">
        <v>44012</v>
      </c>
      <c r="N938" s="1">
        <v>43945</v>
      </c>
      <c r="O938" s="1">
        <v>43945</v>
      </c>
      <c r="P938" t="s">
        <v>18</v>
      </c>
    </row>
    <row r="939" spans="1:16" hidden="1">
      <c r="A939">
        <v>5173</v>
      </c>
      <c r="B939" t="s">
        <v>66</v>
      </c>
      <c r="C939" t="str">
        <f>"3101"</f>
        <v>3101</v>
      </c>
      <c r="D939" t="str">
        <f>"1"</f>
        <v>1</v>
      </c>
      <c r="E939" t="s">
        <v>72</v>
      </c>
      <c r="F939">
        <v>6</v>
      </c>
      <c r="G939">
        <v>6</v>
      </c>
      <c r="H939" t="s">
        <v>68</v>
      </c>
      <c r="I939" t="s">
        <v>69</v>
      </c>
      <c r="J939" t="s">
        <v>70</v>
      </c>
      <c r="K939" t="s">
        <v>17</v>
      </c>
      <c r="L939" s="1">
        <v>43922</v>
      </c>
      <c r="M939" s="1">
        <v>44012</v>
      </c>
      <c r="N939" s="1">
        <v>43945</v>
      </c>
      <c r="O939" s="1">
        <v>43945</v>
      </c>
      <c r="P939" t="s">
        <v>18</v>
      </c>
    </row>
    <row r="940" spans="1:16" hidden="1">
      <c r="A940">
        <v>5194</v>
      </c>
      <c r="B940" t="s">
        <v>66</v>
      </c>
      <c r="C940" t="str">
        <f>"3101"</f>
        <v>3101</v>
      </c>
      <c r="D940" t="str">
        <f>"2"</f>
        <v>2</v>
      </c>
      <c r="E940" t="s">
        <v>72</v>
      </c>
      <c r="F940">
        <v>6</v>
      </c>
      <c r="G940">
        <v>6</v>
      </c>
      <c r="H940" t="s">
        <v>68</v>
      </c>
      <c r="I940" t="s">
        <v>69</v>
      </c>
      <c r="J940" t="s">
        <v>70</v>
      </c>
      <c r="K940" t="s">
        <v>17</v>
      </c>
      <c r="L940" s="1">
        <v>43922</v>
      </c>
      <c r="M940" s="1">
        <v>44012</v>
      </c>
      <c r="N940" s="1">
        <v>43945</v>
      </c>
      <c r="O940" s="1">
        <v>43945</v>
      </c>
      <c r="P940" t="s">
        <v>18</v>
      </c>
    </row>
    <row r="941" spans="1:16" hidden="1">
      <c r="A941">
        <v>5174</v>
      </c>
      <c r="B941" t="s">
        <v>66</v>
      </c>
      <c r="C941" t="str">
        <f t="shared" ref="C941:C946" si="47">"3102"</f>
        <v>3102</v>
      </c>
      <c r="D941" t="str">
        <f>"1"</f>
        <v>1</v>
      </c>
      <c r="E941" t="s">
        <v>73</v>
      </c>
      <c r="F941">
        <v>6</v>
      </c>
      <c r="G941">
        <v>6</v>
      </c>
      <c r="H941" t="s">
        <v>68</v>
      </c>
      <c r="I941" t="s">
        <v>69</v>
      </c>
      <c r="J941" t="s">
        <v>70</v>
      </c>
      <c r="K941" t="s">
        <v>17</v>
      </c>
      <c r="L941" s="1">
        <v>43922</v>
      </c>
      <c r="M941" s="1">
        <v>44012</v>
      </c>
      <c r="N941" s="1">
        <v>43945</v>
      </c>
      <c r="O941" s="1">
        <v>43945</v>
      </c>
      <c r="P941" t="s">
        <v>18</v>
      </c>
    </row>
    <row r="942" spans="1:16" hidden="1">
      <c r="A942">
        <v>5195</v>
      </c>
      <c r="B942" t="s">
        <v>66</v>
      </c>
      <c r="C942" t="str">
        <f t="shared" si="47"/>
        <v>3102</v>
      </c>
      <c r="D942" t="str">
        <f>"2"</f>
        <v>2</v>
      </c>
      <c r="E942" t="s">
        <v>73</v>
      </c>
      <c r="F942">
        <v>6</v>
      </c>
      <c r="G942">
        <v>6</v>
      </c>
      <c r="H942" t="s">
        <v>68</v>
      </c>
      <c r="I942" t="s">
        <v>69</v>
      </c>
      <c r="J942" t="s">
        <v>70</v>
      </c>
      <c r="K942" t="s">
        <v>17</v>
      </c>
      <c r="L942" s="1">
        <v>43922</v>
      </c>
      <c r="M942" s="1">
        <v>44012</v>
      </c>
      <c r="N942" s="1">
        <v>43945</v>
      </c>
      <c r="O942" s="1">
        <v>43945</v>
      </c>
      <c r="P942" t="s">
        <v>18</v>
      </c>
    </row>
    <row r="943" spans="1:16" hidden="1">
      <c r="A943">
        <v>5196</v>
      </c>
      <c r="B943" t="s">
        <v>66</v>
      </c>
      <c r="C943" t="str">
        <f t="shared" si="47"/>
        <v>3102</v>
      </c>
      <c r="D943" t="str">
        <f>"3"</f>
        <v>3</v>
      </c>
      <c r="E943" t="s">
        <v>73</v>
      </c>
      <c r="F943">
        <v>6</v>
      </c>
      <c r="G943">
        <v>6</v>
      </c>
      <c r="H943" t="s">
        <v>68</v>
      </c>
      <c r="I943" t="s">
        <v>69</v>
      </c>
      <c r="J943" t="s">
        <v>70</v>
      </c>
      <c r="K943" t="s">
        <v>17</v>
      </c>
      <c r="L943" s="1">
        <v>43922</v>
      </c>
      <c r="M943" s="1">
        <v>44012</v>
      </c>
      <c r="N943" s="1">
        <v>43945</v>
      </c>
      <c r="O943" s="1">
        <v>43945</v>
      </c>
      <c r="P943" t="s">
        <v>18</v>
      </c>
    </row>
    <row r="944" spans="1:16" hidden="1">
      <c r="A944">
        <v>5197</v>
      </c>
      <c r="B944" t="s">
        <v>66</v>
      </c>
      <c r="C944" t="str">
        <f t="shared" si="47"/>
        <v>3102</v>
      </c>
      <c r="D944" t="str">
        <f>"4"</f>
        <v>4</v>
      </c>
      <c r="E944" t="s">
        <v>73</v>
      </c>
      <c r="F944">
        <v>6</v>
      </c>
      <c r="G944">
        <v>6</v>
      </c>
      <c r="H944" t="s">
        <v>68</v>
      </c>
      <c r="I944" t="s">
        <v>69</v>
      </c>
      <c r="J944" t="s">
        <v>70</v>
      </c>
      <c r="K944" t="s">
        <v>17</v>
      </c>
      <c r="L944" s="1">
        <v>43922</v>
      </c>
      <c r="M944" s="1">
        <v>44012</v>
      </c>
      <c r="N944" s="1">
        <v>43945</v>
      </c>
      <c r="O944" s="1">
        <v>43945</v>
      </c>
      <c r="P944" t="s">
        <v>18</v>
      </c>
    </row>
    <row r="945" spans="1:16" hidden="1">
      <c r="A945">
        <v>5198</v>
      </c>
      <c r="B945" t="s">
        <v>66</v>
      </c>
      <c r="C945" t="str">
        <f t="shared" si="47"/>
        <v>3102</v>
      </c>
      <c r="D945" t="str">
        <f>"5"</f>
        <v>5</v>
      </c>
      <c r="E945" t="s">
        <v>73</v>
      </c>
      <c r="F945">
        <v>6</v>
      </c>
      <c r="G945">
        <v>6</v>
      </c>
      <c r="H945" t="s">
        <v>68</v>
      </c>
      <c r="I945" t="s">
        <v>69</v>
      </c>
      <c r="J945" t="s">
        <v>70</v>
      </c>
      <c r="K945" t="s">
        <v>17</v>
      </c>
      <c r="L945" s="1">
        <v>43922</v>
      </c>
      <c r="M945" s="1">
        <v>44012</v>
      </c>
      <c r="N945" s="1">
        <v>43945</v>
      </c>
      <c r="O945" s="1">
        <v>43945</v>
      </c>
      <c r="P945" t="s">
        <v>18</v>
      </c>
    </row>
    <row r="946" spans="1:16" hidden="1">
      <c r="A946">
        <v>5199</v>
      </c>
      <c r="B946" t="s">
        <v>66</v>
      </c>
      <c r="C946" t="str">
        <f t="shared" si="47"/>
        <v>3102</v>
      </c>
      <c r="D946" t="str">
        <f>"6"</f>
        <v>6</v>
      </c>
      <c r="E946" t="s">
        <v>73</v>
      </c>
      <c r="F946">
        <v>6</v>
      </c>
      <c r="G946">
        <v>6</v>
      </c>
      <c r="H946" t="s">
        <v>68</v>
      </c>
      <c r="I946" t="s">
        <v>69</v>
      </c>
      <c r="J946" t="s">
        <v>70</v>
      </c>
      <c r="K946" t="s">
        <v>17</v>
      </c>
      <c r="L946" s="1">
        <v>43922</v>
      </c>
      <c r="M946" s="1">
        <v>44012</v>
      </c>
      <c r="N946" s="1">
        <v>43945</v>
      </c>
      <c r="O946" s="1">
        <v>43945</v>
      </c>
      <c r="P946" t="s">
        <v>18</v>
      </c>
    </row>
    <row r="947" spans="1:16" hidden="1">
      <c r="A947">
        <v>5359</v>
      </c>
      <c r="B947" t="s">
        <v>74</v>
      </c>
      <c r="C947" t="str">
        <f>"3023"</f>
        <v>3023</v>
      </c>
      <c r="D947" t="str">
        <f>"1"</f>
        <v>1</v>
      </c>
      <c r="E947" t="s">
        <v>75</v>
      </c>
      <c r="F947">
        <v>6</v>
      </c>
      <c r="G947">
        <v>6</v>
      </c>
      <c r="H947" t="s">
        <v>76</v>
      </c>
      <c r="I947" t="s">
        <v>16</v>
      </c>
      <c r="K947" t="s">
        <v>17</v>
      </c>
      <c r="L947" s="1">
        <v>43922</v>
      </c>
      <c r="M947" s="1">
        <v>44012</v>
      </c>
      <c r="N947" s="1">
        <v>43945</v>
      </c>
      <c r="O947" s="1">
        <v>43945</v>
      </c>
      <c r="P947" t="s">
        <v>18</v>
      </c>
    </row>
    <row r="948" spans="1:16" hidden="1">
      <c r="A948">
        <v>5342</v>
      </c>
      <c r="B948" t="s">
        <v>57</v>
      </c>
      <c r="C948" t="str">
        <f>"3016"</f>
        <v>3016</v>
      </c>
      <c r="D948" t="str">
        <f>"1"</f>
        <v>1</v>
      </c>
      <c r="E948" t="s">
        <v>79</v>
      </c>
      <c r="F948">
        <v>6</v>
      </c>
      <c r="G948">
        <v>6</v>
      </c>
      <c r="H948" t="s">
        <v>59</v>
      </c>
      <c r="I948" t="s">
        <v>16</v>
      </c>
      <c r="K948" t="s">
        <v>17</v>
      </c>
      <c r="L948" s="1">
        <v>43922</v>
      </c>
      <c r="M948" s="1">
        <v>44012</v>
      </c>
      <c r="N948" s="1">
        <v>43945</v>
      </c>
      <c r="O948" s="1">
        <v>43945</v>
      </c>
      <c r="P948" t="s">
        <v>18</v>
      </c>
    </row>
    <row r="949" spans="1:16" hidden="1">
      <c r="A949">
        <v>5364</v>
      </c>
      <c r="B949" t="s">
        <v>61</v>
      </c>
      <c r="C949" t="str">
        <f>"3021"</f>
        <v>3021</v>
      </c>
      <c r="D949" t="str">
        <f>"1"</f>
        <v>1</v>
      </c>
      <c r="E949" t="s">
        <v>95</v>
      </c>
      <c r="F949">
        <v>6</v>
      </c>
      <c r="G949">
        <v>6</v>
      </c>
      <c r="H949" t="s">
        <v>63</v>
      </c>
      <c r="I949" t="s">
        <v>16</v>
      </c>
      <c r="K949" t="s">
        <v>17</v>
      </c>
      <c r="L949" s="1">
        <v>43922</v>
      </c>
      <c r="M949" s="1">
        <v>44012</v>
      </c>
      <c r="N949" s="1">
        <v>43945</v>
      </c>
      <c r="O949" s="1">
        <v>43945</v>
      </c>
      <c r="P949" t="s">
        <v>18</v>
      </c>
    </row>
    <row r="950" spans="1:16" hidden="1">
      <c r="A950">
        <v>5315</v>
      </c>
      <c r="B950" t="s">
        <v>101</v>
      </c>
      <c r="C950" t="str">
        <f>"3208"</f>
        <v>3208</v>
      </c>
      <c r="D950" t="str">
        <f>"1"</f>
        <v>1</v>
      </c>
      <c r="E950" t="s">
        <v>102</v>
      </c>
      <c r="F950">
        <v>6</v>
      </c>
      <c r="G950">
        <v>6</v>
      </c>
      <c r="H950" t="s">
        <v>103</v>
      </c>
      <c r="I950" t="s">
        <v>16</v>
      </c>
      <c r="K950" t="s">
        <v>17</v>
      </c>
      <c r="L950" s="1">
        <v>43922</v>
      </c>
      <c r="M950" s="1">
        <v>44012</v>
      </c>
      <c r="N950" s="1">
        <v>43945</v>
      </c>
      <c r="O950" s="1">
        <v>43945</v>
      </c>
      <c r="P950" t="s">
        <v>18</v>
      </c>
    </row>
    <row r="951" spans="1:16">
      <c r="A951">
        <v>4369</v>
      </c>
      <c r="B951" t="s">
        <v>43</v>
      </c>
      <c r="C951" t="str">
        <f>"4005"</f>
        <v>4005</v>
      </c>
      <c r="D951" t="str">
        <f>"3"</f>
        <v>3</v>
      </c>
      <c r="E951" t="s">
        <v>2344</v>
      </c>
      <c r="F951">
        <v>12</v>
      </c>
      <c r="G951">
        <v>24</v>
      </c>
      <c r="H951" t="s">
        <v>45</v>
      </c>
      <c r="I951" t="s">
        <v>16</v>
      </c>
      <c r="K951" t="s">
        <v>17</v>
      </c>
      <c r="L951" s="1">
        <v>43885</v>
      </c>
      <c r="M951" s="1">
        <v>43987</v>
      </c>
      <c r="N951" s="1">
        <v>43959</v>
      </c>
      <c r="P951" t="s">
        <v>18</v>
      </c>
    </row>
    <row r="952" spans="1:16" hidden="1">
      <c r="A952">
        <v>5362</v>
      </c>
      <c r="B952" t="s">
        <v>61</v>
      </c>
      <c r="C952" t="str">
        <f>"2021"</f>
        <v>2021</v>
      </c>
      <c r="D952" t="str">
        <f t="shared" ref="D952:D976" si="48">"1"</f>
        <v>1</v>
      </c>
      <c r="E952" t="s">
        <v>95</v>
      </c>
      <c r="F952">
        <v>6</v>
      </c>
      <c r="G952">
        <v>6</v>
      </c>
      <c r="H952" t="s">
        <v>63</v>
      </c>
      <c r="I952" t="s">
        <v>16</v>
      </c>
      <c r="K952" t="s">
        <v>17</v>
      </c>
      <c r="L952" s="1">
        <v>43922</v>
      </c>
      <c r="M952" s="1">
        <v>44012</v>
      </c>
      <c r="N952" s="1">
        <v>43945</v>
      </c>
      <c r="O952" s="1">
        <v>43945</v>
      </c>
      <c r="P952" t="s">
        <v>18</v>
      </c>
    </row>
    <row r="953" spans="1:16" hidden="1">
      <c r="A953">
        <v>5281</v>
      </c>
      <c r="B953" t="s">
        <v>106</v>
      </c>
      <c r="C953" t="str">
        <f>"2114"</f>
        <v>2114</v>
      </c>
      <c r="D953" t="str">
        <f t="shared" si="48"/>
        <v>1</v>
      </c>
      <c r="E953" t="s">
        <v>107</v>
      </c>
      <c r="F953">
        <v>6</v>
      </c>
      <c r="G953">
        <v>6</v>
      </c>
      <c r="H953" t="s">
        <v>108</v>
      </c>
      <c r="I953" t="s">
        <v>99</v>
      </c>
      <c r="K953" t="s">
        <v>17</v>
      </c>
      <c r="L953" s="1">
        <v>43922</v>
      </c>
      <c r="M953" s="1">
        <v>44012</v>
      </c>
      <c r="N953" s="1">
        <v>43945</v>
      </c>
      <c r="O953" s="1">
        <v>43945</v>
      </c>
      <c r="P953" t="s">
        <v>18</v>
      </c>
    </row>
    <row r="954" spans="1:16" hidden="1">
      <c r="A954">
        <v>5192</v>
      </c>
      <c r="B954" t="s">
        <v>106</v>
      </c>
      <c r="C954" t="str">
        <f>"1114"</f>
        <v>1114</v>
      </c>
      <c r="D954" t="str">
        <f t="shared" si="48"/>
        <v>1</v>
      </c>
      <c r="E954" t="s">
        <v>109</v>
      </c>
      <c r="F954">
        <v>6</v>
      </c>
      <c r="G954">
        <v>6</v>
      </c>
      <c r="H954" t="s">
        <v>108</v>
      </c>
      <c r="I954" t="s">
        <v>99</v>
      </c>
      <c r="K954" t="s">
        <v>17</v>
      </c>
      <c r="L954" s="1">
        <v>43922</v>
      </c>
      <c r="M954" s="1">
        <v>44012</v>
      </c>
      <c r="N954" s="1">
        <v>43945</v>
      </c>
      <c r="O954" s="1">
        <v>43945</v>
      </c>
      <c r="P954" t="s">
        <v>18</v>
      </c>
    </row>
    <row r="955" spans="1:16" hidden="1">
      <c r="A955">
        <v>5193</v>
      </c>
      <c r="B955" t="s">
        <v>106</v>
      </c>
      <c r="C955" t="str">
        <f>"3114"</f>
        <v>3114</v>
      </c>
      <c r="D955" t="str">
        <f t="shared" si="48"/>
        <v>1</v>
      </c>
      <c r="E955" t="s">
        <v>110</v>
      </c>
      <c r="F955">
        <v>6</v>
      </c>
      <c r="G955">
        <v>6</v>
      </c>
      <c r="H955" t="s">
        <v>108</v>
      </c>
      <c r="I955" t="s">
        <v>99</v>
      </c>
      <c r="K955" t="s">
        <v>17</v>
      </c>
      <c r="L955" s="1">
        <v>43922</v>
      </c>
      <c r="M955" s="1">
        <v>44012</v>
      </c>
      <c r="N955" s="1">
        <v>43945</v>
      </c>
      <c r="O955" s="1">
        <v>43945</v>
      </c>
      <c r="P955" t="s">
        <v>18</v>
      </c>
    </row>
    <row r="956" spans="1:16" hidden="1">
      <c r="A956">
        <v>5584</v>
      </c>
      <c r="B956" t="s">
        <v>136</v>
      </c>
      <c r="C956" t="str">
        <f>"2006"</f>
        <v>2006</v>
      </c>
      <c r="D956" t="str">
        <f t="shared" si="48"/>
        <v>1</v>
      </c>
      <c r="E956" t="s">
        <v>1399</v>
      </c>
      <c r="F956">
        <v>6</v>
      </c>
      <c r="G956">
        <v>6</v>
      </c>
      <c r="H956" t="s">
        <v>138</v>
      </c>
      <c r="I956" t="s">
        <v>69</v>
      </c>
      <c r="J956" t="s">
        <v>1400</v>
      </c>
      <c r="K956" t="s">
        <v>17</v>
      </c>
      <c r="L956" s="1">
        <v>43997</v>
      </c>
      <c r="M956" s="1">
        <v>44036</v>
      </c>
      <c r="N956" s="1">
        <v>44008</v>
      </c>
      <c r="O956" s="1">
        <v>43999</v>
      </c>
      <c r="P956" t="s">
        <v>18</v>
      </c>
    </row>
    <row r="957" spans="1:16" hidden="1">
      <c r="A957">
        <v>5370</v>
      </c>
      <c r="B957" t="s">
        <v>90</v>
      </c>
      <c r="C957" t="str">
        <f>"3004"</f>
        <v>3004</v>
      </c>
      <c r="D957" t="str">
        <f t="shared" si="48"/>
        <v>1</v>
      </c>
      <c r="E957" t="s">
        <v>116</v>
      </c>
      <c r="F957">
        <v>6</v>
      </c>
      <c r="G957">
        <v>6</v>
      </c>
      <c r="H957" t="s">
        <v>92</v>
      </c>
      <c r="I957" t="s">
        <v>16</v>
      </c>
      <c r="J957" t="s">
        <v>117</v>
      </c>
      <c r="K957" t="s">
        <v>118</v>
      </c>
      <c r="L957" s="1">
        <v>43922</v>
      </c>
      <c r="M957" s="1">
        <v>44012</v>
      </c>
      <c r="N957" s="1">
        <v>43945</v>
      </c>
      <c r="O957" s="1">
        <v>43945</v>
      </c>
      <c r="P957" t="s">
        <v>18</v>
      </c>
    </row>
    <row r="958" spans="1:16" hidden="1">
      <c r="A958">
        <v>5383</v>
      </c>
      <c r="B958" t="s">
        <v>1081</v>
      </c>
      <c r="C958" t="str">
        <f>"3066"</f>
        <v>3066</v>
      </c>
      <c r="D958" t="str">
        <f t="shared" si="48"/>
        <v>1</v>
      </c>
      <c r="E958" t="s">
        <v>1401</v>
      </c>
      <c r="F958">
        <v>6</v>
      </c>
      <c r="G958">
        <v>6</v>
      </c>
      <c r="H958" t="s">
        <v>1083</v>
      </c>
      <c r="I958" t="s">
        <v>161</v>
      </c>
      <c r="J958" t="s">
        <v>1402</v>
      </c>
      <c r="K958" t="s">
        <v>17</v>
      </c>
      <c r="L958" s="1">
        <v>43896</v>
      </c>
      <c r="M958" s="1">
        <v>43966</v>
      </c>
      <c r="N958" s="1">
        <v>43924</v>
      </c>
      <c r="O958" s="1">
        <v>43910</v>
      </c>
      <c r="P958" t="s">
        <v>18</v>
      </c>
    </row>
    <row r="959" spans="1:16" hidden="1">
      <c r="A959">
        <v>5301</v>
      </c>
      <c r="B959" t="s">
        <v>101</v>
      </c>
      <c r="C959" t="str">
        <f>"3110"</f>
        <v>3110</v>
      </c>
      <c r="D959" t="str">
        <f t="shared" si="48"/>
        <v>1</v>
      </c>
      <c r="E959" t="s">
        <v>1403</v>
      </c>
      <c r="F959">
        <v>6</v>
      </c>
      <c r="G959">
        <v>6</v>
      </c>
      <c r="H959" t="s">
        <v>103</v>
      </c>
      <c r="I959" t="s">
        <v>16</v>
      </c>
      <c r="J959" t="s">
        <v>1404</v>
      </c>
      <c r="K959" t="s">
        <v>17</v>
      </c>
      <c r="L959" s="1">
        <v>43944</v>
      </c>
      <c r="M959" s="1">
        <v>43980</v>
      </c>
      <c r="N959" s="1">
        <v>43952</v>
      </c>
      <c r="O959" s="1">
        <v>43952</v>
      </c>
      <c r="P959" t="s">
        <v>18</v>
      </c>
    </row>
    <row r="960" spans="1:16" hidden="1">
      <c r="A960">
        <v>5597</v>
      </c>
      <c r="B960" t="s">
        <v>1405</v>
      </c>
      <c r="C960" t="str">
        <f>"1003"</f>
        <v>1003</v>
      </c>
      <c r="D960" t="str">
        <f t="shared" si="48"/>
        <v>1</v>
      </c>
      <c r="E960" t="s">
        <v>872</v>
      </c>
      <c r="F960">
        <v>6</v>
      </c>
      <c r="G960">
        <v>6</v>
      </c>
      <c r="H960" t="s">
        <v>873</v>
      </c>
      <c r="I960" t="s">
        <v>99</v>
      </c>
      <c r="J960" t="s">
        <v>1406</v>
      </c>
      <c r="K960" t="s">
        <v>17</v>
      </c>
      <c r="L960" s="1">
        <v>43986</v>
      </c>
      <c r="M960" s="1">
        <v>44012</v>
      </c>
      <c r="N960" s="1">
        <v>43994</v>
      </c>
      <c r="O960" s="1">
        <v>43986</v>
      </c>
      <c r="P960" t="s">
        <v>18</v>
      </c>
    </row>
    <row r="961" spans="1:16" hidden="1">
      <c r="A961">
        <v>5598</v>
      </c>
      <c r="B961" t="s">
        <v>1405</v>
      </c>
      <c r="C961" t="str">
        <f>"1004"</f>
        <v>1004</v>
      </c>
      <c r="D961" t="str">
        <f t="shared" si="48"/>
        <v>1</v>
      </c>
      <c r="E961" t="s">
        <v>782</v>
      </c>
      <c r="F961">
        <v>6</v>
      </c>
      <c r="G961">
        <v>6</v>
      </c>
      <c r="H961" t="s">
        <v>783</v>
      </c>
      <c r="I961" t="s">
        <v>99</v>
      </c>
      <c r="J961" t="s">
        <v>1407</v>
      </c>
      <c r="K961" t="s">
        <v>17</v>
      </c>
      <c r="L961" s="1">
        <v>43929</v>
      </c>
      <c r="M961" s="1">
        <v>44018</v>
      </c>
      <c r="N961" s="1">
        <v>43952</v>
      </c>
      <c r="O961" s="1">
        <v>43929</v>
      </c>
      <c r="P961" t="s">
        <v>18</v>
      </c>
    </row>
    <row r="962" spans="1:16" hidden="1">
      <c r="A962">
        <v>5371</v>
      </c>
      <c r="B962" t="s">
        <v>90</v>
      </c>
      <c r="C962" t="str">
        <f>"3005"</f>
        <v>3005</v>
      </c>
      <c r="D962" t="str">
        <f t="shared" si="48"/>
        <v>1</v>
      </c>
      <c r="E962" t="s">
        <v>148</v>
      </c>
      <c r="F962">
        <v>6</v>
      </c>
      <c r="G962">
        <v>6</v>
      </c>
      <c r="H962" t="s">
        <v>92</v>
      </c>
      <c r="I962" t="s">
        <v>16</v>
      </c>
      <c r="K962" t="s">
        <v>17</v>
      </c>
      <c r="L962" s="1">
        <v>43922</v>
      </c>
      <c r="M962" s="1">
        <v>44012</v>
      </c>
      <c r="N962" s="1">
        <v>43945</v>
      </c>
      <c r="O962" s="1">
        <v>43945</v>
      </c>
      <c r="P962" t="s">
        <v>18</v>
      </c>
    </row>
    <row r="963" spans="1:16" hidden="1">
      <c r="A963">
        <v>5676</v>
      </c>
      <c r="B963" t="s">
        <v>19</v>
      </c>
      <c r="C963" t="str">
        <f>"4306"</f>
        <v>4306</v>
      </c>
      <c r="D963" t="str">
        <f t="shared" si="48"/>
        <v>1</v>
      </c>
      <c r="E963" t="s">
        <v>1408</v>
      </c>
      <c r="F963">
        <v>6</v>
      </c>
      <c r="G963">
        <v>6</v>
      </c>
      <c r="H963" t="s">
        <v>21</v>
      </c>
      <c r="I963" t="s">
        <v>22</v>
      </c>
      <c r="J963" t="s">
        <v>132</v>
      </c>
      <c r="K963" t="s">
        <v>17</v>
      </c>
      <c r="L963" s="1">
        <v>43941</v>
      </c>
      <c r="M963" s="1">
        <v>43994</v>
      </c>
      <c r="N963" s="1">
        <v>43952</v>
      </c>
      <c r="O963" s="1">
        <v>43941</v>
      </c>
      <c r="P963" t="s">
        <v>38</v>
      </c>
    </row>
    <row r="964" spans="1:16" hidden="1">
      <c r="A964">
        <v>5677</v>
      </c>
      <c r="B964" t="s">
        <v>19</v>
      </c>
      <c r="C964" t="str">
        <f>"4315"</f>
        <v>4315</v>
      </c>
      <c r="D964" t="str">
        <f t="shared" si="48"/>
        <v>1</v>
      </c>
      <c r="E964" t="s">
        <v>1409</v>
      </c>
      <c r="F964">
        <v>6</v>
      </c>
      <c r="G964">
        <v>6</v>
      </c>
      <c r="H964" t="s">
        <v>21</v>
      </c>
      <c r="I964" t="s">
        <v>22</v>
      </c>
      <c r="J964" t="s">
        <v>1410</v>
      </c>
      <c r="K964" t="s">
        <v>17</v>
      </c>
      <c r="L964" s="1">
        <v>43956</v>
      </c>
      <c r="M964" s="1">
        <v>44027</v>
      </c>
      <c r="N964" s="1">
        <v>43973</v>
      </c>
      <c r="O964" s="1">
        <v>43956</v>
      </c>
      <c r="P964" t="s">
        <v>38</v>
      </c>
    </row>
    <row r="965" spans="1:16" hidden="1">
      <c r="A965">
        <v>5685</v>
      </c>
      <c r="B965" t="s">
        <v>19</v>
      </c>
      <c r="C965" t="str">
        <f>"4316"</f>
        <v>4316</v>
      </c>
      <c r="D965" t="str">
        <f t="shared" si="48"/>
        <v>1</v>
      </c>
      <c r="E965" t="s">
        <v>1411</v>
      </c>
      <c r="F965">
        <v>6</v>
      </c>
      <c r="G965">
        <v>6</v>
      </c>
      <c r="H965" t="s">
        <v>21</v>
      </c>
      <c r="I965" t="s">
        <v>22</v>
      </c>
      <c r="J965" t="s">
        <v>1412</v>
      </c>
      <c r="K965" t="s">
        <v>17</v>
      </c>
      <c r="L965" s="1">
        <v>43962</v>
      </c>
      <c r="M965" s="1">
        <v>44008</v>
      </c>
      <c r="N965" s="1">
        <v>43973</v>
      </c>
      <c r="O965" s="1">
        <v>43962</v>
      </c>
      <c r="P965" t="s">
        <v>38</v>
      </c>
    </row>
    <row r="966" spans="1:16" hidden="1">
      <c r="A966">
        <v>6658</v>
      </c>
      <c r="B966" t="s">
        <v>172</v>
      </c>
      <c r="C966" t="str">
        <f>"3012"</f>
        <v>3012</v>
      </c>
      <c r="D966" t="str">
        <f t="shared" si="48"/>
        <v>1</v>
      </c>
      <c r="E966" t="s">
        <v>1413</v>
      </c>
      <c r="F966">
        <v>6</v>
      </c>
      <c r="G966">
        <v>6</v>
      </c>
      <c r="H966" t="s">
        <v>98</v>
      </c>
      <c r="I966" t="s">
        <v>99</v>
      </c>
      <c r="J966" t="s">
        <v>1414</v>
      </c>
      <c r="K966" t="s">
        <v>17</v>
      </c>
      <c r="L966" s="1">
        <v>44013</v>
      </c>
      <c r="M966" s="1">
        <v>44064</v>
      </c>
      <c r="N966" s="1">
        <v>44036</v>
      </c>
      <c r="O966" s="1">
        <v>44013</v>
      </c>
      <c r="P966" t="s">
        <v>38</v>
      </c>
    </row>
    <row r="967" spans="1:16" hidden="1">
      <c r="A967">
        <v>6456</v>
      </c>
      <c r="B967" t="s">
        <v>243</v>
      </c>
      <c r="C967" t="str">
        <f>"2008"</f>
        <v>2008</v>
      </c>
      <c r="D967" t="str">
        <f t="shared" si="48"/>
        <v>1</v>
      </c>
      <c r="E967" t="s">
        <v>1415</v>
      </c>
      <c r="F967">
        <v>6</v>
      </c>
      <c r="G967">
        <v>6</v>
      </c>
      <c r="H967" t="s">
        <v>245</v>
      </c>
      <c r="I967" t="s">
        <v>69</v>
      </c>
      <c r="J967" t="s">
        <v>1416</v>
      </c>
      <c r="K967" t="s">
        <v>17</v>
      </c>
      <c r="L967" s="1">
        <v>44018</v>
      </c>
      <c r="M967" s="1">
        <v>44043</v>
      </c>
      <c r="N967" s="1">
        <v>44036</v>
      </c>
      <c r="O967" s="1">
        <v>44021</v>
      </c>
      <c r="P967" t="s">
        <v>18</v>
      </c>
    </row>
    <row r="968" spans="1:16" hidden="1">
      <c r="A968">
        <v>6187</v>
      </c>
      <c r="B968" t="s">
        <v>24</v>
      </c>
      <c r="C968" t="str">
        <f>"4520"</f>
        <v>4520</v>
      </c>
      <c r="D968" t="str">
        <f t="shared" si="48"/>
        <v>1</v>
      </c>
      <c r="E968" t="s">
        <v>25</v>
      </c>
      <c r="F968">
        <v>6</v>
      </c>
      <c r="G968">
        <v>6</v>
      </c>
      <c r="H968" t="s">
        <v>26</v>
      </c>
      <c r="I968" t="s">
        <v>27</v>
      </c>
      <c r="K968" t="s">
        <v>17</v>
      </c>
      <c r="L968" s="1">
        <v>44013</v>
      </c>
      <c r="M968" s="1">
        <v>44104</v>
      </c>
      <c r="N968" s="1">
        <v>44036</v>
      </c>
      <c r="O968" s="1">
        <v>44036</v>
      </c>
      <c r="P968" t="s">
        <v>18</v>
      </c>
    </row>
    <row r="969" spans="1:16" hidden="1">
      <c r="A969">
        <v>6732</v>
      </c>
      <c r="B969" t="s">
        <v>19</v>
      </c>
      <c r="C969" t="str">
        <f>"4210"</f>
        <v>4210</v>
      </c>
      <c r="D969" t="str">
        <f t="shared" si="48"/>
        <v>1</v>
      </c>
      <c r="E969" t="s">
        <v>1417</v>
      </c>
      <c r="F969">
        <v>6</v>
      </c>
      <c r="G969">
        <v>6</v>
      </c>
      <c r="H969" t="s">
        <v>21</v>
      </c>
      <c r="I969" t="s">
        <v>22</v>
      </c>
      <c r="J969" t="s">
        <v>1418</v>
      </c>
      <c r="K969" t="s">
        <v>17</v>
      </c>
      <c r="L969" s="1">
        <v>44025</v>
      </c>
      <c r="M969" s="1">
        <v>44071</v>
      </c>
      <c r="N969" s="1">
        <v>44036</v>
      </c>
      <c r="O969" s="1">
        <v>44025</v>
      </c>
      <c r="P969" t="s">
        <v>38</v>
      </c>
    </row>
    <row r="970" spans="1:16" hidden="1">
      <c r="A970">
        <v>6499</v>
      </c>
      <c r="B970" t="s">
        <v>19</v>
      </c>
      <c r="C970" t="str">
        <f>"4215"</f>
        <v>4215</v>
      </c>
      <c r="D970" t="str">
        <f t="shared" si="48"/>
        <v>1</v>
      </c>
      <c r="E970" t="s">
        <v>1419</v>
      </c>
      <c r="F970">
        <v>6</v>
      </c>
      <c r="G970">
        <v>6</v>
      </c>
      <c r="H970" t="s">
        <v>21</v>
      </c>
      <c r="I970" t="s">
        <v>22</v>
      </c>
      <c r="J970" t="s">
        <v>1420</v>
      </c>
      <c r="K970" t="s">
        <v>17</v>
      </c>
      <c r="L970" s="1">
        <v>44011</v>
      </c>
      <c r="M970" s="1">
        <v>44057</v>
      </c>
      <c r="N970" s="1">
        <v>44022</v>
      </c>
      <c r="O970" s="1">
        <v>44011</v>
      </c>
      <c r="P970" t="s">
        <v>38</v>
      </c>
    </row>
    <row r="971" spans="1:16" hidden="1">
      <c r="A971">
        <v>6784</v>
      </c>
      <c r="B971" t="s">
        <v>19</v>
      </c>
      <c r="C971" t="str">
        <f>"4226"</f>
        <v>4226</v>
      </c>
      <c r="D971" t="str">
        <f t="shared" si="48"/>
        <v>1</v>
      </c>
      <c r="E971" t="s">
        <v>1421</v>
      </c>
      <c r="F971">
        <v>6</v>
      </c>
      <c r="G971">
        <v>6</v>
      </c>
      <c r="H971" t="s">
        <v>21</v>
      </c>
      <c r="I971" t="s">
        <v>22</v>
      </c>
      <c r="J971" t="s">
        <v>1422</v>
      </c>
      <c r="K971" t="s">
        <v>17</v>
      </c>
      <c r="L971" s="1">
        <v>43997</v>
      </c>
      <c r="M971" s="1">
        <v>44050</v>
      </c>
      <c r="N971" s="1">
        <v>44015</v>
      </c>
      <c r="O971" s="1">
        <v>43997</v>
      </c>
      <c r="P971" t="s">
        <v>38</v>
      </c>
    </row>
    <row r="972" spans="1:16" ht="32" hidden="1">
      <c r="A972">
        <v>6485</v>
      </c>
      <c r="B972" t="s">
        <v>19</v>
      </c>
      <c r="C972" t="str">
        <f>"4230"</f>
        <v>4230</v>
      </c>
      <c r="D972" t="str">
        <f t="shared" si="48"/>
        <v>1</v>
      </c>
      <c r="E972" t="s">
        <v>32</v>
      </c>
      <c r="F972">
        <v>6</v>
      </c>
      <c r="G972">
        <v>6</v>
      </c>
      <c r="H972" t="s">
        <v>21</v>
      </c>
      <c r="I972" t="s">
        <v>22</v>
      </c>
      <c r="J972" s="2" t="s">
        <v>33</v>
      </c>
      <c r="K972" t="s">
        <v>17</v>
      </c>
      <c r="L972" s="1">
        <v>43983</v>
      </c>
      <c r="M972" s="1">
        <v>44036</v>
      </c>
      <c r="N972" s="1">
        <v>44015</v>
      </c>
      <c r="O972" s="1">
        <v>43994</v>
      </c>
      <c r="P972" t="s">
        <v>333</v>
      </c>
    </row>
    <row r="973" spans="1:16">
      <c r="A973">
        <v>4554</v>
      </c>
      <c r="B973" t="s">
        <v>119</v>
      </c>
      <c r="C973" t="str">
        <f>"1730"</f>
        <v>1730</v>
      </c>
      <c r="D973" t="str">
        <f t="shared" si="48"/>
        <v>1</v>
      </c>
      <c r="E973" t="s">
        <v>766</v>
      </c>
      <c r="F973">
        <v>6</v>
      </c>
      <c r="G973">
        <v>6</v>
      </c>
      <c r="H973" t="s">
        <v>121</v>
      </c>
      <c r="I973" t="s">
        <v>27</v>
      </c>
      <c r="J973" t="s">
        <v>767</v>
      </c>
      <c r="K973" t="s">
        <v>17</v>
      </c>
      <c r="L973" s="1">
        <v>43885</v>
      </c>
      <c r="M973" s="1">
        <v>43987</v>
      </c>
      <c r="N973" s="1">
        <v>43959</v>
      </c>
      <c r="P973" t="s">
        <v>18</v>
      </c>
    </row>
    <row r="974" spans="1:16" hidden="1">
      <c r="A974">
        <v>6345</v>
      </c>
      <c r="B974" t="s">
        <v>39</v>
      </c>
      <c r="C974" t="str">
        <f>"3050"</f>
        <v>3050</v>
      </c>
      <c r="D974" t="str">
        <f t="shared" si="48"/>
        <v>1</v>
      </c>
      <c r="E974" t="s">
        <v>40</v>
      </c>
      <c r="F974">
        <v>6</v>
      </c>
      <c r="G974">
        <v>6</v>
      </c>
      <c r="H974" t="s">
        <v>41</v>
      </c>
      <c r="I974" t="s">
        <v>16</v>
      </c>
      <c r="J974" t="s">
        <v>42</v>
      </c>
      <c r="K974" t="s">
        <v>17</v>
      </c>
      <c r="L974" s="1">
        <v>44013</v>
      </c>
      <c r="M974" s="1">
        <v>44104</v>
      </c>
      <c r="N974" s="1">
        <v>44036</v>
      </c>
      <c r="O974" s="1">
        <v>44036</v>
      </c>
      <c r="P974" t="s">
        <v>18</v>
      </c>
    </row>
    <row r="975" spans="1:16">
      <c r="A975">
        <v>4557</v>
      </c>
      <c r="B975" t="s">
        <v>119</v>
      </c>
      <c r="C975" t="str">
        <f>"3630"</f>
        <v>3630</v>
      </c>
      <c r="D975" t="str">
        <f t="shared" si="48"/>
        <v>1</v>
      </c>
      <c r="E975" t="s">
        <v>702</v>
      </c>
      <c r="F975">
        <v>6</v>
      </c>
      <c r="G975">
        <v>6</v>
      </c>
      <c r="H975" t="s">
        <v>121</v>
      </c>
      <c r="I975" t="s">
        <v>27</v>
      </c>
      <c r="J975" t="s">
        <v>703</v>
      </c>
      <c r="K975" t="s">
        <v>17</v>
      </c>
      <c r="L975" s="1">
        <v>43885</v>
      </c>
      <c r="M975" s="1">
        <v>43987</v>
      </c>
      <c r="N975" s="1">
        <v>43959</v>
      </c>
      <c r="P975" t="s">
        <v>18</v>
      </c>
    </row>
    <row r="976" spans="1:16" hidden="1">
      <c r="A976">
        <v>6109</v>
      </c>
      <c r="B976" t="s">
        <v>61</v>
      </c>
      <c r="C976" t="str">
        <f>"2101"</f>
        <v>2101</v>
      </c>
      <c r="D976" t="str">
        <f t="shared" si="48"/>
        <v>1</v>
      </c>
      <c r="E976" t="s">
        <v>62</v>
      </c>
      <c r="F976">
        <v>6</v>
      </c>
      <c r="G976">
        <v>6</v>
      </c>
      <c r="H976" t="s">
        <v>63</v>
      </c>
      <c r="I976" t="s">
        <v>16</v>
      </c>
      <c r="J976" t="s">
        <v>64</v>
      </c>
      <c r="K976" t="s">
        <v>17</v>
      </c>
      <c r="L976" s="1">
        <v>44013</v>
      </c>
      <c r="M976" s="1">
        <v>44104</v>
      </c>
      <c r="N976" s="1">
        <v>44036</v>
      </c>
      <c r="O976" s="1">
        <v>44029</v>
      </c>
      <c r="P976" t="s">
        <v>18</v>
      </c>
    </row>
    <row r="977" spans="1:16" hidden="1">
      <c r="A977">
        <v>6681</v>
      </c>
      <c r="B977" t="s">
        <v>61</v>
      </c>
      <c r="C977" t="str">
        <f>"2101"</f>
        <v>2101</v>
      </c>
      <c r="D977" t="str">
        <f>"2"</f>
        <v>2</v>
      </c>
      <c r="E977" t="s">
        <v>62</v>
      </c>
      <c r="F977">
        <v>6</v>
      </c>
      <c r="G977">
        <v>6</v>
      </c>
      <c r="H977" t="s">
        <v>63</v>
      </c>
      <c r="I977" t="s">
        <v>16</v>
      </c>
      <c r="J977" t="s">
        <v>64</v>
      </c>
      <c r="K977" t="s">
        <v>17</v>
      </c>
      <c r="L977" s="1">
        <v>44013</v>
      </c>
      <c r="M977" s="1">
        <v>44104</v>
      </c>
      <c r="N977" s="1">
        <v>44036</v>
      </c>
      <c r="O977" s="1">
        <v>44029</v>
      </c>
      <c r="P977" t="s">
        <v>18</v>
      </c>
    </row>
    <row r="978" spans="1:16" ht="32" hidden="1">
      <c r="A978">
        <v>6111</v>
      </c>
      <c r="B978" t="s">
        <v>61</v>
      </c>
      <c r="C978" t="str">
        <f>"3101"</f>
        <v>3101</v>
      </c>
      <c r="D978" t="str">
        <f>"1"</f>
        <v>1</v>
      </c>
      <c r="E978" t="s">
        <v>62</v>
      </c>
      <c r="F978">
        <v>6</v>
      </c>
      <c r="G978">
        <v>6</v>
      </c>
      <c r="H978" t="s">
        <v>63</v>
      </c>
      <c r="I978" t="s">
        <v>16</v>
      </c>
      <c r="J978" s="2" t="s">
        <v>65</v>
      </c>
      <c r="K978" t="s">
        <v>17</v>
      </c>
      <c r="L978" s="1">
        <v>44013</v>
      </c>
      <c r="M978" s="1">
        <v>44104</v>
      </c>
      <c r="N978" s="1">
        <v>44036</v>
      </c>
      <c r="O978" s="1">
        <v>44029</v>
      </c>
      <c r="P978" t="s">
        <v>18</v>
      </c>
    </row>
    <row r="979" spans="1:16" ht="32" hidden="1">
      <c r="A979">
        <v>6682</v>
      </c>
      <c r="B979" t="s">
        <v>61</v>
      </c>
      <c r="C979" t="str">
        <f>"3101"</f>
        <v>3101</v>
      </c>
      <c r="D979" t="str">
        <f>"2"</f>
        <v>2</v>
      </c>
      <c r="E979" t="s">
        <v>62</v>
      </c>
      <c r="F979">
        <v>6</v>
      </c>
      <c r="G979">
        <v>6</v>
      </c>
      <c r="H979" t="s">
        <v>63</v>
      </c>
      <c r="I979" t="s">
        <v>16</v>
      </c>
      <c r="J979" s="2" t="s">
        <v>65</v>
      </c>
      <c r="K979" t="s">
        <v>17</v>
      </c>
      <c r="L979" s="1">
        <v>44013</v>
      </c>
      <c r="M979" s="1">
        <v>44104</v>
      </c>
      <c r="N979" s="1">
        <v>44036</v>
      </c>
      <c r="O979" s="1">
        <v>44029</v>
      </c>
      <c r="P979" t="s">
        <v>18</v>
      </c>
    </row>
    <row r="980" spans="1:16" hidden="1">
      <c r="A980">
        <v>6171</v>
      </c>
      <c r="B980" t="s">
        <v>66</v>
      </c>
      <c r="C980" t="str">
        <f>"2101"</f>
        <v>2101</v>
      </c>
      <c r="D980" t="str">
        <f>"1"</f>
        <v>1</v>
      </c>
      <c r="E980" t="s">
        <v>67</v>
      </c>
      <c r="F980">
        <v>6</v>
      </c>
      <c r="G980">
        <v>6</v>
      </c>
      <c r="H980" t="s">
        <v>68</v>
      </c>
      <c r="I980" t="s">
        <v>69</v>
      </c>
      <c r="J980" t="s">
        <v>70</v>
      </c>
      <c r="K980" t="s">
        <v>17</v>
      </c>
      <c r="L980" s="1">
        <v>44013</v>
      </c>
      <c r="M980" s="1">
        <v>44104</v>
      </c>
      <c r="N980" s="1">
        <v>44036</v>
      </c>
      <c r="O980" s="1">
        <v>44036</v>
      </c>
      <c r="P980" t="s">
        <v>18</v>
      </c>
    </row>
    <row r="981" spans="1:16" hidden="1">
      <c r="A981">
        <v>6172</v>
      </c>
      <c r="B981" t="s">
        <v>66</v>
      </c>
      <c r="C981" t="str">
        <f>"2102"</f>
        <v>2102</v>
      </c>
      <c r="D981" t="str">
        <f>"1"</f>
        <v>1</v>
      </c>
      <c r="E981" t="s">
        <v>71</v>
      </c>
      <c r="F981">
        <v>6</v>
      </c>
      <c r="G981">
        <v>6</v>
      </c>
      <c r="H981" t="s">
        <v>68</v>
      </c>
      <c r="I981" t="s">
        <v>69</v>
      </c>
      <c r="J981" t="s">
        <v>70</v>
      </c>
      <c r="K981" t="s">
        <v>17</v>
      </c>
      <c r="L981" s="1">
        <v>44013</v>
      </c>
      <c r="M981" s="1">
        <v>44104</v>
      </c>
      <c r="N981" s="1">
        <v>44036</v>
      </c>
      <c r="O981" s="1">
        <v>44036</v>
      </c>
      <c r="P981" t="s">
        <v>18</v>
      </c>
    </row>
    <row r="982" spans="1:16" hidden="1">
      <c r="A982">
        <v>6192</v>
      </c>
      <c r="B982" t="s">
        <v>66</v>
      </c>
      <c r="C982" t="str">
        <f>"3101"</f>
        <v>3101</v>
      </c>
      <c r="D982" t="str">
        <f>"2"</f>
        <v>2</v>
      </c>
      <c r="E982" t="s">
        <v>72</v>
      </c>
      <c r="F982">
        <v>6</v>
      </c>
      <c r="G982">
        <v>6</v>
      </c>
      <c r="H982" t="s">
        <v>68</v>
      </c>
      <c r="I982" t="s">
        <v>69</v>
      </c>
      <c r="J982" t="s">
        <v>70</v>
      </c>
      <c r="K982" t="s">
        <v>17</v>
      </c>
      <c r="L982" s="1">
        <v>44013</v>
      </c>
      <c r="M982" s="1">
        <v>44104</v>
      </c>
      <c r="N982" s="1">
        <v>44036</v>
      </c>
      <c r="O982" s="1">
        <v>44036</v>
      </c>
      <c r="P982" t="s">
        <v>18</v>
      </c>
    </row>
    <row r="983" spans="1:16" hidden="1">
      <c r="A983">
        <v>6173</v>
      </c>
      <c r="B983" t="s">
        <v>66</v>
      </c>
      <c r="C983" t="str">
        <f>"3101"</f>
        <v>3101</v>
      </c>
      <c r="D983" t="str">
        <f>"1"</f>
        <v>1</v>
      </c>
      <c r="E983" t="s">
        <v>72</v>
      </c>
      <c r="F983">
        <v>6</v>
      </c>
      <c r="G983">
        <v>6</v>
      </c>
      <c r="H983" t="s">
        <v>68</v>
      </c>
      <c r="I983" t="s">
        <v>69</v>
      </c>
      <c r="J983" t="s">
        <v>70</v>
      </c>
      <c r="K983" t="s">
        <v>17</v>
      </c>
      <c r="L983" s="1">
        <v>44013</v>
      </c>
      <c r="M983" s="1">
        <v>44104</v>
      </c>
      <c r="N983" s="1">
        <v>44036</v>
      </c>
      <c r="O983" s="1">
        <v>44036</v>
      </c>
      <c r="P983" t="s">
        <v>18</v>
      </c>
    </row>
    <row r="984" spans="1:16" hidden="1">
      <c r="A984">
        <v>6194</v>
      </c>
      <c r="B984" t="s">
        <v>66</v>
      </c>
      <c r="C984" t="str">
        <f t="shared" ref="C984:C989" si="49">"3102"</f>
        <v>3102</v>
      </c>
      <c r="D984" t="str">
        <f>"3"</f>
        <v>3</v>
      </c>
      <c r="E984" t="s">
        <v>73</v>
      </c>
      <c r="F984">
        <v>6</v>
      </c>
      <c r="G984">
        <v>6</v>
      </c>
      <c r="H984" t="s">
        <v>68</v>
      </c>
      <c r="I984" t="s">
        <v>69</v>
      </c>
      <c r="J984" t="s">
        <v>70</v>
      </c>
      <c r="K984" t="s">
        <v>17</v>
      </c>
      <c r="L984" s="1">
        <v>44013</v>
      </c>
      <c r="M984" s="1">
        <v>44104</v>
      </c>
      <c r="N984" s="1">
        <v>44036</v>
      </c>
      <c r="O984" s="1">
        <v>44036</v>
      </c>
      <c r="P984" t="s">
        <v>18</v>
      </c>
    </row>
    <row r="985" spans="1:16" hidden="1">
      <c r="A985">
        <v>6193</v>
      </c>
      <c r="B985" t="s">
        <v>66</v>
      </c>
      <c r="C985" t="str">
        <f t="shared" si="49"/>
        <v>3102</v>
      </c>
      <c r="D985" t="str">
        <f>"2"</f>
        <v>2</v>
      </c>
      <c r="E985" t="s">
        <v>73</v>
      </c>
      <c r="F985">
        <v>6</v>
      </c>
      <c r="G985">
        <v>6</v>
      </c>
      <c r="H985" t="s">
        <v>68</v>
      </c>
      <c r="I985" t="s">
        <v>69</v>
      </c>
      <c r="J985" t="s">
        <v>70</v>
      </c>
      <c r="K985" t="s">
        <v>17</v>
      </c>
      <c r="L985" s="1">
        <v>44013</v>
      </c>
      <c r="M985" s="1">
        <v>44104</v>
      </c>
      <c r="N985" s="1">
        <v>44036</v>
      </c>
      <c r="O985" s="1">
        <v>44036</v>
      </c>
      <c r="P985" t="s">
        <v>18</v>
      </c>
    </row>
    <row r="986" spans="1:16" hidden="1">
      <c r="A986">
        <v>6196</v>
      </c>
      <c r="B986" t="s">
        <v>66</v>
      </c>
      <c r="C986" t="str">
        <f t="shared" si="49"/>
        <v>3102</v>
      </c>
      <c r="D986" t="str">
        <f>"5"</f>
        <v>5</v>
      </c>
      <c r="E986" t="s">
        <v>73</v>
      </c>
      <c r="F986">
        <v>6</v>
      </c>
      <c r="G986">
        <v>6</v>
      </c>
      <c r="H986" t="s">
        <v>68</v>
      </c>
      <c r="I986" t="s">
        <v>69</v>
      </c>
      <c r="J986" t="s">
        <v>70</v>
      </c>
      <c r="K986" t="s">
        <v>17</v>
      </c>
      <c r="L986" s="1">
        <v>44013</v>
      </c>
      <c r="M986" s="1">
        <v>44104</v>
      </c>
      <c r="N986" s="1">
        <v>44036</v>
      </c>
      <c r="O986" s="1">
        <v>44036</v>
      </c>
      <c r="P986" t="s">
        <v>18</v>
      </c>
    </row>
    <row r="987" spans="1:16" hidden="1">
      <c r="A987">
        <v>6197</v>
      </c>
      <c r="B987" t="s">
        <v>66</v>
      </c>
      <c r="C987" t="str">
        <f t="shared" si="49"/>
        <v>3102</v>
      </c>
      <c r="D987" t="str">
        <f>"6"</f>
        <v>6</v>
      </c>
      <c r="E987" t="s">
        <v>73</v>
      </c>
      <c r="F987">
        <v>6</v>
      </c>
      <c r="G987">
        <v>6</v>
      </c>
      <c r="H987" t="s">
        <v>68</v>
      </c>
      <c r="I987" t="s">
        <v>69</v>
      </c>
      <c r="J987" t="s">
        <v>70</v>
      </c>
      <c r="K987" t="s">
        <v>17</v>
      </c>
      <c r="L987" s="1">
        <v>44013</v>
      </c>
      <c r="M987" s="1">
        <v>44104</v>
      </c>
      <c r="N987" s="1">
        <v>44036</v>
      </c>
      <c r="O987" s="1">
        <v>44036</v>
      </c>
      <c r="P987" t="s">
        <v>18</v>
      </c>
    </row>
    <row r="988" spans="1:16" hidden="1">
      <c r="A988">
        <v>6174</v>
      </c>
      <c r="B988" t="s">
        <v>66</v>
      </c>
      <c r="C988" t="str">
        <f t="shared" si="49"/>
        <v>3102</v>
      </c>
      <c r="D988" t="str">
        <f>"1"</f>
        <v>1</v>
      </c>
      <c r="E988" t="s">
        <v>73</v>
      </c>
      <c r="F988">
        <v>6</v>
      </c>
      <c r="G988">
        <v>6</v>
      </c>
      <c r="H988" t="s">
        <v>68</v>
      </c>
      <c r="I988" t="s">
        <v>69</v>
      </c>
      <c r="J988" t="s">
        <v>70</v>
      </c>
      <c r="K988" t="s">
        <v>17</v>
      </c>
      <c r="L988" s="1">
        <v>44013</v>
      </c>
      <c r="M988" s="1">
        <v>44104</v>
      </c>
      <c r="N988" s="1">
        <v>44036</v>
      </c>
      <c r="O988" s="1">
        <v>44036</v>
      </c>
      <c r="P988" t="s">
        <v>18</v>
      </c>
    </row>
    <row r="989" spans="1:16" hidden="1">
      <c r="A989">
        <v>6195</v>
      </c>
      <c r="B989" t="s">
        <v>66</v>
      </c>
      <c r="C989" t="str">
        <f t="shared" si="49"/>
        <v>3102</v>
      </c>
      <c r="D989" t="str">
        <f>"4"</f>
        <v>4</v>
      </c>
      <c r="E989" t="s">
        <v>73</v>
      </c>
      <c r="F989">
        <v>6</v>
      </c>
      <c r="G989">
        <v>6</v>
      </c>
      <c r="H989" t="s">
        <v>68</v>
      </c>
      <c r="I989" t="s">
        <v>69</v>
      </c>
      <c r="J989" t="s">
        <v>70</v>
      </c>
      <c r="K989" t="s">
        <v>17</v>
      </c>
      <c r="L989" s="1">
        <v>44013</v>
      </c>
      <c r="M989" s="1">
        <v>44104</v>
      </c>
      <c r="N989" s="1">
        <v>44036</v>
      </c>
      <c r="O989" s="1">
        <v>44036</v>
      </c>
      <c r="P989" t="s">
        <v>18</v>
      </c>
    </row>
    <row r="990" spans="1:16" hidden="1">
      <c r="A990">
        <v>6402</v>
      </c>
      <c r="B990" t="s">
        <v>74</v>
      </c>
      <c r="C990" t="str">
        <f>"3023"</f>
        <v>3023</v>
      </c>
      <c r="D990" t="str">
        <f>"1"</f>
        <v>1</v>
      </c>
      <c r="E990" t="s">
        <v>75</v>
      </c>
      <c r="F990">
        <v>6</v>
      </c>
      <c r="G990">
        <v>6</v>
      </c>
      <c r="H990" t="s">
        <v>76</v>
      </c>
      <c r="I990" t="s">
        <v>16</v>
      </c>
      <c r="K990" t="s">
        <v>17</v>
      </c>
      <c r="L990" s="1">
        <v>44013</v>
      </c>
      <c r="M990" s="1">
        <v>44104</v>
      </c>
      <c r="N990" s="1">
        <v>44036</v>
      </c>
      <c r="O990" s="1">
        <v>44036</v>
      </c>
      <c r="P990" t="s">
        <v>18</v>
      </c>
    </row>
    <row r="991" spans="1:16" hidden="1">
      <c r="A991">
        <v>6376</v>
      </c>
      <c r="B991" t="s">
        <v>57</v>
      </c>
      <c r="C991" t="str">
        <f>"3016"</f>
        <v>3016</v>
      </c>
      <c r="D991" t="str">
        <f>"1"</f>
        <v>1</v>
      </c>
      <c r="E991" t="s">
        <v>79</v>
      </c>
      <c r="F991">
        <v>6</v>
      </c>
      <c r="G991">
        <v>6</v>
      </c>
      <c r="H991" t="s">
        <v>59</v>
      </c>
      <c r="I991" t="s">
        <v>16</v>
      </c>
      <c r="K991" t="s">
        <v>17</v>
      </c>
      <c r="L991" s="1">
        <v>44013</v>
      </c>
      <c r="M991" s="1">
        <v>44104</v>
      </c>
      <c r="N991" s="1">
        <v>44036</v>
      </c>
      <c r="O991" s="1">
        <v>44036</v>
      </c>
      <c r="P991" t="s">
        <v>18</v>
      </c>
    </row>
    <row r="992" spans="1:16" hidden="1">
      <c r="A992">
        <v>6441</v>
      </c>
      <c r="B992" t="s">
        <v>112</v>
      </c>
      <c r="C992" t="str">
        <f>"2055"</f>
        <v>2055</v>
      </c>
      <c r="D992" t="str">
        <f>"3"</f>
        <v>3</v>
      </c>
      <c r="E992" t="s">
        <v>1423</v>
      </c>
      <c r="F992">
        <v>6</v>
      </c>
      <c r="G992">
        <v>6</v>
      </c>
      <c r="H992" t="s">
        <v>114</v>
      </c>
      <c r="I992" t="s">
        <v>69</v>
      </c>
      <c r="K992" t="s">
        <v>17</v>
      </c>
      <c r="L992" s="1">
        <v>44060</v>
      </c>
      <c r="M992" s="1">
        <v>44127</v>
      </c>
      <c r="N992" s="1">
        <v>44078</v>
      </c>
      <c r="O992" s="1">
        <v>44078</v>
      </c>
      <c r="P992" t="s">
        <v>18</v>
      </c>
    </row>
    <row r="993" spans="1:16" hidden="1">
      <c r="A993">
        <v>6440</v>
      </c>
      <c r="B993" t="s">
        <v>112</v>
      </c>
      <c r="C993" t="str">
        <f>"2055"</f>
        <v>2055</v>
      </c>
      <c r="D993" t="str">
        <f>"2"</f>
        <v>2</v>
      </c>
      <c r="E993" t="s">
        <v>1423</v>
      </c>
      <c r="F993">
        <v>6</v>
      </c>
      <c r="G993">
        <v>6</v>
      </c>
      <c r="H993" t="s">
        <v>114</v>
      </c>
      <c r="I993" t="s">
        <v>69</v>
      </c>
      <c r="K993" t="s">
        <v>17</v>
      </c>
      <c r="L993" s="1">
        <v>43997</v>
      </c>
      <c r="M993" s="1">
        <v>44078</v>
      </c>
      <c r="N993" s="1">
        <v>44036</v>
      </c>
      <c r="O993" s="1">
        <v>44036</v>
      </c>
      <c r="P993" t="s">
        <v>18</v>
      </c>
    </row>
    <row r="994" spans="1:16" hidden="1">
      <c r="A994">
        <v>6306</v>
      </c>
      <c r="B994" t="s">
        <v>112</v>
      </c>
      <c r="C994" t="str">
        <f>"2055"</f>
        <v>2055</v>
      </c>
      <c r="D994" t="str">
        <f t="shared" ref="D994:D1011" si="50">"1"</f>
        <v>1</v>
      </c>
      <c r="E994" t="s">
        <v>1423</v>
      </c>
      <c r="F994">
        <v>6</v>
      </c>
      <c r="G994">
        <v>6</v>
      </c>
      <c r="H994" t="s">
        <v>114</v>
      </c>
      <c r="I994" t="s">
        <v>69</v>
      </c>
      <c r="K994" t="s">
        <v>17</v>
      </c>
      <c r="L994" s="1">
        <v>43997</v>
      </c>
      <c r="M994" s="1">
        <v>44078</v>
      </c>
      <c r="N994" s="1">
        <v>44036</v>
      </c>
      <c r="O994" s="1">
        <v>44036</v>
      </c>
      <c r="P994" t="s">
        <v>18</v>
      </c>
    </row>
    <row r="995" spans="1:16" hidden="1">
      <c r="A995">
        <v>6806</v>
      </c>
      <c r="B995" t="s">
        <v>153</v>
      </c>
      <c r="C995" t="str">
        <f>"3014"</f>
        <v>3014</v>
      </c>
      <c r="D995" t="str">
        <f t="shared" si="50"/>
        <v>1</v>
      </c>
      <c r="E995" t="s">
        <v>1424</v>
      </c>
      <c r="F995">
        <v>6</v>
      </c>
      <c r="G995">
        <v>6</v>
      </c>
      <c r="H995" t="s">
        <v>114</v>
      </c>
      <c r="I995" t="s">
        <v>69</v>
      </c>
      <c r="J995" t="s">
        <v>1425</v>
      </c>
      <c r="K995" t="s">
        <v>17</v>
      </c>
      <c r="L995" s="1">
        <v>44081</v>
      </c>
      <c r="M995" s="1">
        <v>44092</v>
      </c>
      <c r="N995" s="1">
        <v>44085</v>
      </c>
      <c r="O995" s="1">
        <v>44071</v>
      </c>
      <c r="P995" t="s">
        <v>333</v>
      </c>
    </row>
    <row r="996" spans="1:16" hidden="1">
      <c r="A996">
        <v>6412</v>
      </c>
      <c r="B996" t="s">
        <v>90</v>
      </c>
      <c r="C996" t="str">
        <f>"2003"</f>
        <v>2003</v>
      </c>
      <c r="D996" t="str">
        <f t="shared" si="50"/>
        <v>1</v>
      </c>
      <c r="E996" t="s">
        <v>1426</v>
      </c>
      <c r="F996">
        <v>6</v>
      </c>
      <c r="G996">
        <v>6</v>
      </c>
      <c r="H996" t="s">
        <v>92</v>
      </c>
      <c r="I996" t="s">
        <v>16</v>
      </c>
      <c r="J996" t="s">
        <v>1427</v>
      </c>
      <c r="K996" t="s">
        <v>17</v>
      </c>
      <c r="L996" s="1">
        <v>44004</v>
      </c>
      <c r="M996" s="1">
        <v>44046</v>
      </c>
      <c r="N996" s="1">
        <v>44015</v>
      </c>
      <c r="O996" s="1">
        <v>44005</v>
      </c>
      <c r="P996" t="s">
        <v>18</v>
      </c>
    </row>
    <row r="997" spans="1:16" hidden="1">
      <c r="A997">
        <v>6408</v>
      </c>
      <c r="B997" t="s">
        <v>61</v>
      </c>
      <c r="C997" t="str">
        <f>"3021"</f>
        <v>3021</v>
      </c>
      <c r="D997" t="str">
        <f t="shared" si="50"/>
        <v>1</v>
      </c>
      <c r="E997" t="s">
        <v>95</v>
      </c>
      <c r="F997">
        <v>6</v>
      </c>
      <c r="G997">
        <v>6</v>
      </c>
      <c r="H997" t="s">
        <v>63</v>
      </c>
      <c r="I997" t="s">
        <v>16</v>
      </c>
      <c r="K997" t="s">
        <v>17</v>
      </c>
      <c r="L997" s="1">
        <v>44013</v>
      </c>
      <c r="M997" s="1">
        <v>44104</v>
      </c>
      <c r="N997" s="1">
        <v>44036</v>
      </c>
      <c r="O997" s="1">
        <v>44036</v>
      </c>
      <c r="P997" t="s">
        <v>18</v>
      </c>
    </row>
    <row r="998" spans="1:16" hidden="1">
      <c r="A998">
        <v>6339</v>
      </c>
      <c r="B998" t="s">
        <v>101</v>
      </c>
      <c r="C998" t="str">
        <f>"3208"</f>
        <v>3208</v>
      </c>
      <c r="D998" t="str">
        <f t="shared" si="50"/>
        <v>1</v>
      </c>
      <c r="E998" t="s">
        <v>102</v>
      </c>
      <c r="F998">
        <v>6</v>
      </c>
      <c r="G998">
        <v>6</v>
      </c>
      <c r="H998" t="s">
        <v>103</v>
      </c>
      <c r="I998" t="s">
        <v>16</v>
      </c>
      <c r="K998" t="s">
        <v>17</v>
      </c>
      <c r="L998" s="1">
        <v>44013</v>
      </c>
      <c r="M998" s="1">
        <v>44104</v>
      </c>
      <c r="N998" s="1">
        <v>44036</v>
      </c>
      <c r="O998" s="1">
        <v>44036</v>
      </c>
      <c r="P998" t="s">
        <v>18</v>
      </c>
    </row>
    <row r="999" spans="1:16" hidden="1">
      <c r="A999">
        <v>6406</v>
      </c>
      <c r="B999" t="s">
        <v>61</v>
      </c>
      <c r="C999" t="str">
        <f>"2021"</f>
        <v>2021</v>
      </c>
      <c r="D999" t="str">
        <f t="shared" si="50"/>
        <v>1</v>
      </c>
      <c r="E999" t="s">
        <v>95</v>
      </c>
      <c r="F999">
        <v>6</v>
      </c>
      <c r="G999">
        <v>6</v>
      </c>
      <c r="H999" t="s">
        <v>63</v>
      </c>
      <c r="I999" t="s">
        <v>16</v>
      </c>
      <c r="K999" t="s">
        <v>17</v>
      </c>
      <c r="L999" s="1">
        <v>44013</v>
      </c>
      <c r="M999" s="1">
        <v>44104</v>
      </c>
      <c r="N999" s="1">
        <v>44036</v>
      </c>
      <c r="O999" s="1">
        <v>44036</v>
      </c>
      <c r="P999" t="s">
        <v>18</v>
      </c>
    </row>
    <row r="1000" spans="1:16" hidden="1">
      <c r="A1000">
        <v>6189</v>
      </c>
      <c r="B1000" t="s">
        <v>106</v>
      </c>
      <c r="C1000" t="str">
        <f>"2114"</f>
        <v>2114</v>
      </c>
      <c r="D1000" t="str">
        <f t="shared" si="50"/>
        <v>1</v>
      </c>
      <c r="E1000" t="s">
        <v>107</v>
      </c>
      <c r="F1000">
        <v>6</v>
      </c>
      <c r="G1000">
        <v>6</v>
      </c>
      <c r="H1000" t="s">
        <v>108</v>
      </c>
      <c r="I1000" t="s">
        <v>99</v>
      </c>
      <c r="K1000" t="s">
        <v>17</v>
      </c>
      <c r="L1000" s="1">
        <v>44013</v>
      </c>
      <c r="M1000" s="1">
        <v>44104</v>
      </c>
      <c r="N1000" s="1">
        <v>44036</v>
      </c>
      <c r="O1000" s="1">
        <v>44036</v>
      </c>
      <c r="P1000" t="s">
        <v>18</v>
      </c>
    </row>
    <row r="1001" spans="1:16" hidden="1">
      <c r="A1001">
        <v>6190</v>
      </c>
      <c r="B1001" t="s">
        <v>106</v>
      </c>
      <c r="C1001" t="str">
        <f>"1114"</f>
        <v>1114</v>
      </c>
      <c r="D1001" t="str">
        <f t="shared" si="50"/>
        <v>1</v>
      </c>
      <c r="E1001" t="s">
        <v>109</v>
      </c>
      <c r="F1001">
        <v>6</v>
      </c>
      <c r="G1001">
        <v>6</v>
      </c>
      <c r="H1001" t="s">
        <v>108</v>
      </c>
      <c r="I1001" t="s">
        <v>99</v>
      </c>
      <c r="K1001" t="s">
        <v>17</v>
      </c>
      <c r="L1001" s="1">
        <v>44013</v>
      </c>
      <c r="M1001" s="1">
        <v>44104</v>
      </c>
      <c r="N1001" s="1">
        <v>44036</v>
      </c>
      <c r="O1001" s="1">
        <v>44036</v>
      </c>
      <c r="P1001" t="s">
        <v>18</v>
      </c>
    </row>
    <row r="1002" spans="1:16" hidden="1">
      <c r="A1002">
        <v>6191</v>
      </c>
      <c r="B1002" t="s">
        <v>106</v>
      </c>
      <c r="C1002" t="str">
        <f>"3114"</f>
        <v>3114</v>
      </c>
      <c r="D1002" t="str">
        <f t="shared" si="50"/>
        <v>1</v>
      </c>
      <c r="E1002" t="s">
        <v>110</v>
      </c>
      <c r="F1002">
        <v>6</v>
      </c>
      <c r="G1002">
        <v>6</v>
      </c>
      <c r="H1002" t="s">
        <v>108</v>
      </c>
      <c r="I1002" t="s">
        <v>99</v>
      </c>
      <c r="K1002" t="s">
        <v>17</v>
      </c>
      <c r="L1002" s="1">
        <v>44013</v>
      </c>
      <c r="M1002" s="1">
        <v>44104</v>
      </c>
      <c r="N1002" s="1">
        <v>44036</v>
      </c>
      <c r="O1002" s="1">
        <v>44036</v>
      </c>
      <c r="P1002" t="s">
        <v>18</v>
      </c>
    </row>
    <row r="1003" spans="1:16" hidden="1">
      <c r="A1003">
        <v>6633</v>
      </c>
      <c r="B1003" t="s">
        <v>106</v>
      </c>
      <c r="C1003" t="str">
        <f>"2275"</f>
        <v>2275</v>
      </c>
      <c r="D1003" t="str">
        <f t="shared" si="50"/>
        <v>1</v>
      </c>
      <c r="E1003" t="s">
        <v>1428</v>
      </c>
      <c r="F1003">
        <v>6</v>
      </c>
      <c r="G1003">
        <v>6</v>
      </c>
      <c r="H1003" t="s">
        <v>98</v>
      </c>
      <c r="I1003" t="s">
        <v>99</v>
      </c>
      <c r="J1003" t="s">
        <v>1429</v>
      </c>
      <c r="K1003" t="s">
        <v>17</v>
      </c>
      <c r="L1003" s="1">
        <v>44025</v>
      </c>
      <c r="M1003" s="1">
        <v>44042</v>
      </c>
      <c r="N1003" s="1">
        <v>44029</v>
      </c>
      <c r="O1003" s="1">
        <v>44025</v>
      </c>
      <c r="P1003" t="s">
        <v>38</v>
      </c>
    </row>
    <row r="1004" spans="1:16" hidden="1">
      <c r="A1004">
        <v>6418</v>
      </c>
      <c r="B1004" t="s">
        <v>90</v>
      </c>
      <c r="C1004" t="str">
        <f>"3012"</f>
        <v>3012</v>
      </c>
      <c r="D1004" t="str">
        <f t="shared" si="50"/>
        <v>1</v>
      </c>
      <c r="E1004" t="s">
        <v>1430</v>
      </c>
      <c r="F1004">
        <v>6</v>
      </c>
      <c r="G1004">
        <v>6</v>
      </c>
      <c r="H1004" t="s">
        <v>92</v>
      </c>
      <c r="I1004" t="s">
        <v>16</v>
      </c>
      <c r="J1004" t="s">
        <v>1431</v>
      </c>
      <c r="K1004" t="s">
        <v>17</v>
      </c>
      <c r="L1004" s="1">
        <v>44011</v>
      </c>
      <c r="M1004" s="1">
        <v>44036</v>
      </c>
      <c r="N1004" s="1">
        <v>44022</v>
      </c>
      <c r="O1004" s="1">
        <v>44012</v>
      </c>
      <c r="P1004" t="s">
        <v>18</v>
      </c>
    </row>
    <row r="1005" spans="1:16" hidden="1">
      <c r="A1005">
        <v>6415</v>
      </c>
      <c r="B1005" t="s">
        <v>90</v>
      </c>
      <c r="C1005" t="str">
        <f>"3004"</f>
        <v>3004</v>
      </c>
      <c r="D1005" t="str">
        <f t="shared" si="50"/>
        <v>1</v>
      </c>
      <c r="E1005" t="s">
        <v>116</v>
      </c>
      <c r="F1005">
        <v>6</v>
      </c>
      <c r="G1005">
        <v>6</v>
      </c>
      <c r="H1005" t="s">
        <v>92</v>
      </c>
      <c r="I1005" t="s">
        <v>16</v>
      </c>
      <c r="J1005" t="s">
        <v>117</v>
      </c>
      <c r="K1005" t="s">
        <v>118</v>
      </c>
      <c r="L1005" s="1">
        <v>44013</v>
      </c>
      <c r="M1005" s="1">
        <v>44104</v>
      </c>
      <c r="N1005" s="1">
        <v>44036</v>
      </c>
      <c r="O1005" s="1">
        <v>44036</v>
      </c>
      <c r="P1005" t="s">
        <v>18</v>
      </c>
    </row>
    <row r="1006" spans="1:16" hidden="1">
      <c r="A1006">
        <v>6691</v>
      </c>
      <c r="B1006" t="s">
        <v>90</v>
      </c>
      <c r="C1006" t="str">
        <f>"3029"</f>
        <v>3029</v>
      </c>
      <c r="D1006" t="str">
        <f t="shared" si="50"/>
        <v>1</v>
      </c>
      <c r="E1006" t="s">
        <v>1432</v>
      </c>
      <c r="F1006">
        <v>6</v>
      </c>
      <c r="G1006">
        <v>6</v>
      </c>
      <c r="H1006" t="s">
        <v>92</v>
      </c>
      <c r="I1006" t="s">
        <v>16</v>
      </c>
      <c r="J1006" t="s">
        <v>1433</v>
      </c>
      <c r="K1006" t="s">
        <v>17</v>
      </c>
      <c r="L1006" s="1">
        <v>44088</v>
      </c>
      <c r="M1006" s="1">
        <v>44124</v>
      </c>
      <c r="N1006" s="1">
        <v>44099</v>
      </c>
      <c r="O1006" s="1">
        <v>44089</v>
      </c>
      <c r="P1006" t="s">
        <v>18</v>
      </c>
    </row>
    <row r="1007" spans="1:16" hidden="1">
      <c r="A1007">
        <v>6645</v>
      </c>
      <c r="B1007" t="s">
        <v>728</v>
      </c>
      <c r="C1007" t="str">
        <f>"3002"</f>
        <v>3002</v>
      </c>
      <c r="D1007" t="str">
        <f t="shared" si="50"/>
        <v>1</v>
      </c>
      <c r="E1007" t="s">
        <v>1434</v>
      </c>
      <c r="F1007">
        <v>6</v>
      </c>
      <c r="G1007">
        <v>6</v>
      </c>
      <c r="H1007" t="s">
        <v>98</v>
      </c>
      <c r="I1007" t="s">
        <v>99</v>
      </c>
      <c r="J1007" t="s">
        <v>1435</v>
      </c>
      <c r="K1007" t="s">
        <v>17</v>
      </c>
      <c r="L1007" s="1">
        <v>44018</v>
      </c>
      <c r="M1007" s="1">
        <v>44074</v>
      </c>
      <c r="N1007" s="1">
        <v>44029</v>
      </c>
      <c r="O1007" s="1">
        <v>44018</v>
      </c>
      <c r="P1007" t="s">
        <v>38</v>
      </c>
    </row>
    <row r="1008" spans="1:16" hidden="1">
      <c r="A1008">
        <v>6373</v>
      </c>
      <c r="B1008" t="s">
        <v>57</v>
      </c>
      <c r="C1008" t="str">
        <f>"2018"</f>
        <v>2018</v>
      </c>
      <c r="D1008" t="str">
        <f t="shared" si="50"/>
        <v>1</v>
      </c>
      <c r="E1008" t="s">
        <v>1436</v>
      </c>
      <c r="F1008">
        <v>6</v>
      </c>
      <c r="G1008">
        <v>6</v>
      </c>
      <c r="H1008" t="s">
        <v>59</v>
      </c>
      <c r="I1008" t="s">
        <v>16</v>
      </c>
      <c r="J1008" t="s">
        <v>1437</v>
      </c>
      <c r="K1008" t="s">
        <v>17</v>
      </c>
      <c r="L1008" s="1">
        <v>44081</v>
      </c>
      <c r="M1008" s="1">
        <v>44116</v>
      </c>
      <c r="N1008" s="1">
        <v>44092</v>
      </c>
      <c r="O1008" s="1">
        <v>44082</v>
      </c>
      <c r="P1008" t="s">
        <v>18</v>
      </c>
    </row>
    <row r="1009" spans="1:16" hidden="1">
      <c r="A1009">
        <v>6373</v>
      </c>
      <c r="B1009" t="s">
        <v>57</v>
      </c>
      <c r="C1009" t="str">
        <f>"2018"</f>
        <v>2018</v>
      </c>
      <c r="D1009" t="str">
        <f t="shared" si="50"/>
        <v>1</v>
      </c>
      <c r="E1009" t="s">
        <v>1436</v>
      </c>
      <c r="F1009">
        <v>6</v>
      </c>
      <c r="G1009">
        <v>6</v>
      </c>
      <c r="H1009" t="s">
        <v>59</v>
      </c>
      <c r="I1009" t="s">
        <v>16</v>
      </c>
      <c r="J1009" t="s">
        <v>1437</v>
      </c>
      <c r="K1009" t="s">
        <v>17</v>
      </c>
      <c r="L1009" s="1">
        <v>44081</v>
      </c>
      <c r="M1009" s="1">
        <v>44116</v>
      </c>
      <c r="N1009" s="1">
        <v>44092</v>
      </c>
      <c r="O1009" s="1">
        <v>44082</v>
      </c>
      <c r="P1009" t="s">
        <v>18</v>
      </c>
    </row>
    <row r="1010" spans="1:16" hidden="1">
      <c r="A1010">
        <v>6375</v>
      </c>
      <c r="B1010" t="s">
        <v>57</v>
      </c>
      <c r="C1010" t="str">
        <f>"3015"</f>
        <v>3015</v>
      </c>
      <c r="D1010" t="str">
        <f t="shared" si="50"/>
        <v>1</v>
      </c>
      <c r="E1010" t="s">
        <v>1438</v>
      </c>
      <c r="F1010">
        <v>6</v>
      </c>
      <c r="G1010">
        <v>6</v>
      </c>
      <c r="H1010" t="s">
        <v>59</v>
      </c>
      <c r="I1010" t="s">
        <v>16</v>
      </c>
      <c r="J1010" t="s">
        <v>1439</v>
      </c>
      <c r="K1010" t="s">
        <v>17</v>
      </c>
      <c r="L1010" s="1">
        <v>44018</v>
      </c>
      <c r="M1010" s="1">
        <v>44134</v>
      </c>
      <c r="N1010" s="1">
        <v>44043</v>
      </c>
      <c r="O1010" s="1">
        <v>44019</v>
      </c>
      <c r="P1010" t="s">
        <v>18</v>
      </c>
    </row>
    <row r="1011" spans="1:16" hidden="1">
      <c r="A1011">
        <v>6305</v>
      </c>
      <c r="B1011" t="s">
        <v>1081</v>
      </c>
      <c r="C1011" t="str">
        <f>"3066"</f>
        <v>3066</v>
      </c>
      <c r="D1011" t="str">
        <f t="shared" si="50"/>
        <v>1</v>
      </c>
      <c r="E1011" t="s">
        <v>1401</v>
      </c>
      <c r="F1011">
        <v>6</v>
      </c>
      <c r="G1011">
        <v>6</v>
      </c>
      <c r="H1011" t="s">
        <v>1083</v>
      </c>
      <c r="I1011" t="s">
        <v>161</v>
      </c>
      <c r="J1011" t="s">
        <v>1402</v>
      </c>
      <c r="K1011" t="s">
        <v>17</v>
      </c>
      <c r="L1011" s="1">
        <v>43952</v>
      </c>
      <c r="M1011" s="1">
        <v>44057</v>
      </c>
      <c r="N1011" s="1">
        <v>44036</v>
      </c>
      <c r="O1011" s="1">
        <v>44036</v>
      </c>
      <c r="P1011" t="s">
        <v>18</v>
      </c>
    </row>
    <row r="1012" spans="1:16" hidden="1">
      <c r="A1012">
        <v>6715</v>
      </c>
      <c r="B1012" t="s">
        <v>1081</v>
      </c>
      <c r="C1012" t="str">
        <f>"3066"</f>
        <v>3066</v>
      </c>
      <c r="D1012" t="str">
        <f>"2"</f>
        <v>2</v>
      </c>
      <c r="E1012" t="s">
        <v>1401</v>
      </c>
      <c r="F1012">
        <v>6</v>
      </c>
      <c r="G1012">
        <v>6</v>
      </c>
      <c r="H1012" t="s">
        <v>1083</v>
      </c>
      <c r="I1012" t="s">
        <v>161</v>
      </c>
      <c r="J1012" t="s">
        <v>1402</v>
      </c>
      <c r="K1012" t="s">
        <v>17</v>
      </c>
      <c r="L1012" s="1">
        <v>44051</v>
      </c>
      <c r="M1012" s="1">
        <v>44120</v>
      </c>
      <c r="N1012" s="1">
        <v>44064</v>
      </c>
      <c r="O1012" s="1">
        <v>44064</v>
      </c>
      <c r="P1012" t="s">
        <v>18</v>
      </c>
    </row>
    <row r="1013" spans="1:16" hidden="1">
      <c r="A1013">
        <v>6420</v>
      </c>
      <c r="B1013" t="s">
        <v>90</v>
      </c>
      <c r="C1013" t="str">
        <f>"4501"</f>
        <v>4501</v>
      </c>
      <c r="D1013" t="str">
        <f t="shared" ref="D1013:D1060" si="51">"1"</f>
        <v>1</v>
      </c>
      <c r="E1013" t="s">
        <v>1440</v>
      </c>
      <c r="F1013">
        <v>6</v>
      </c>
      <c r="G1013">
        <v>6</v>
      </c>
      <c r="H1013" t="s">
        <v>92</v>
      </c>
      <c r="I1013" t="s">
        <v>16</v>
      </c>
      <c r="J1013" t="s">
        <v>1441</v>
      </c>
      <c r="K1013" t="s">
        <v>17</v>
      </c>
      <c r="L1013" s="1">
        <v>44081</v>
      </c>
      <c r="M1013" s="1">
        <v>44117</v>
      </c>
      <c r="N1013" s="1">
        <v>44092</v>
      </c>
      <c r="O1013" s="1">
        <v>44082</v>
      </c>
      <c r="P1013" t="s">
        <v>18</v>
      </c>
    </row>
    <row r="1014" spans="1:16" hidden="1">
      <c r="A1014">
        <v>6419</v>
      </c>
      <c r="B1014" t="s">
        <v>90</v>
      </c>
      <c r="C1014" t="str">
        <f>"3501"</f>
        <v>3501</v>
      </c>
      <c r="D1014" t="str">
        <f t="shared" si="51"/>
        <v>1</v>
      </c>
      <c r="E1014" t="s">
        <v>1440</v>
      </c>
      <c r="F1014">
        <v>6</v>
      </c>
      <c r="G1014">
        <v>6</v>
      </c>
      <c r="H1014" t="s">
        <v>92</v>
      </c>
      <c r="I1014" t="s">
        <v>16</v>
      </c>
      <c r="J1014" t="s">
        <v>1441</v>
      </c>
      <c r="K1014" t="s">
        <v>17</v>
      </c>
      <c r="L1014" s="1">
        <v>44081</v>
      </c>
      <c r="M1014" s="1">
        <v>44117</v>
      </c>
      <c r="N1014" s="1">
        <v>44092</v>
      </c>
      <c r="O1014" s="1">
        <v>44082</v>
      </c>
      <c r="P1014" t="s">
        <v>18</v>
      </c>
    </row>
    <row r="1015" spans="1:16" ht="48" hidden="1">
      <c r="A1015">
        <v>6429</v>
      </c>
      <c r="B1015" t="s">
        <v>24</v>
      </c>
      <c r="C1015" t="str">
        <f>"3013"</f>
        <v>3013</v>
      </c>
      <c r="D1015" t="str">
        <f t="shared" si="51"/>
        <v>1</v>
      </c>
      <c r="E1015" t="s">
        <v>141</v>
      </c>
      <c r="F1015">
        <v>6</v>
      </c>
      <c r="G1015">
        <v>6</v>
      </c>
      <c r="H1015" t="s">
        <v>26</v>
      </c>
      <c r="I1015" t="s">
        <v>27</v>
      </c>
      <c r="J1015" s="2" t="s">
        <v>142</v>
      </c>
      <c r="K1015" t="s">
        <v>17</v>
      </c>
      <c r="L1015" s="1">
        <v>44004</v>
      </c>
      <c r="M1015" s="1">
        <v>44066</v>
      </c>
      <c r="N1015" s="1">
        <v>44036</v>
      </c>
      <c r="O1015" s="1">
        <v>44036</v>
      </c>
      <c r="P1015" t="s">
        <v>18</v>
      </c>
    </row>
    <row r="1016" spans="1:16" hidden="1">
      <c r="A1016">
        <v>6693</v>
      </c>
      <c r="B1016" t="s">
        <v>143</v>
      </c>
      <c r="C1016" t="str">
        <f>"3004"</f>
        <v>3004</v>
      </c>
      <c r="D1016" t="str">
        <f t="shared" si="51"/>
        <v>1</v>
      </c>
      <c r="E1016" t="s">
        <v>144</v>
      </c>
      <c r="F1016">
        <v>6</v>
      </c>
      <c r="G1016">
        <v>6</v>
      </c>
      <c r="H1016" t="s">
        <v>145</v>
      </c>
      <c r="I1016" t="s">
        <v>69</v>
      </c>
      <c r="J1016" t="s">
        <v>146</v>
      </c>
      <c r="K1016" t="s">
        <v>17</v>
      </c>
      <c r="L1016" s="1">
        <v>44013</v>
      </c>
      <c r="M1016" s="1">
        <v>44104</v>
      </c>
      <c r="N1016" s="1">
        <v>44036</v>
      </c>
      <c r="O1016" s="1">
        <v>44036</v>
      </c>
      <c r="P1016" t="s">
        <v>18</v>
      </c>
    </row>
    <row r="1017" spans="1:16" hidden="1">
      <c r="A1017">
        <v>6680</v>
      </c>
      <c r="B1017" t="s">
        <v>106</v>
      </c>
      <c r="C1017" t="str">
        <f>"3027"</f>
        <v>3027</v>
      </c>
      <c r="D1017" t="str">
        <f t="shared" si="51"/>
        <v>1</v>
      </c>
      <c r="E1017" t="s">
        <v>1442</v>
      </c>
      <c r="F1017">
        <v>6</v>
      </c>
      <c r="G1017">
        <v>6</v>
      </c>
      <c r="H1017" t="s">
        <v>1443</v>
      </c>
      <c r="I1017" t="s">
        <v>99</v>
      </c>
      <c r="J1017" t="s">
        <v>1444</v>
      </c>
      <c r="K1017" t="s">
        <v>17</v>
      </c>
      <c r="L1017" s="1">
        <v>44064</v>
      </c>
      <c r="M1017" s="1">
        <v>44125</v>
      </c>
      <c r="N1017" s="1">
        <v>44078</v>
      </c>
      <c r="O1017" s="1">
        <v>44064</v>
      </c>
      <c r="P1017" t="s">
        <v>18</v>
      </c>
    </row>
    <row r="1018" spans="1:16" hidden="1">
      <c r="A1018">
        <v>6644</v>
      </c>
      <c r="B1018" t="s">
        <v>463</v>
      </c>
      <c r="C1018" t="str">
        <f>"3002"</f>
        <v>3002</v>
      </c>
      <c r="D1018" t="str">
        <f t="shared" si="51"/>
        <v>1</v>
      </c>
      <c r="E1018" t="s">
        <v>1434</v>
      </c>
      <c r="F1018">
        <v>6</v>
      </c>
      <c r="G1018">
        <v>6</v>
      </c>
      <c r="H1018" t="s">
        <v>98</v>
      </c>
      <c r="I1018" t="s">
        <v>99</v>
      </c>
      <c r="J1018" t="s">
        <v>1445</v>
      </c>
      <c r="K1018" t="s">
        <v>17</v>
      </c>
      <c r="L1018" s="1">
        <v>44018</v>
      </c>
      <c r="M1018" s="1">
        <v>44074</v>
      </c>
      <c r="N1018" s="1">
        <v>44029</v>
      </c>
      <c r="O1018" s="1">
        <v>44018</v>
      </c>
      <c r="P1018" t="s">
        <v>38</v>
      </c>
    </row>
    <row r="1019" spans="1:16" hidden="1">
      <c r="A1019">
        <v>6326</v>
      </c>
      <c r="B1019" t="s">
        <v>143</v>
      </c>
      <c r="C1019" t="str">
        <f>"2004"</f>
        <v>2004</v>
      </c>
      <c r="D1019" t="str">
        <f t="shared" si="51"/>
        <v>1</v>
      </c>
      <c r="E1019" t="s">
        <v>1446</v>
      </c>
      <c r="F1019">
        <v>6</v>
      </c>
      <c r="G1019">
        <v>6</v>
      </c>
      <c r="H1019" t="s">
        <v>174</v>
      </c>
      <c r="I1019" t="s">
        <v>69</v>
      </c>
      <c r="J1019" t="s">
        <v>1447</v>
      </c>
      <c r="K1019" t="s">
        <v>17</v>
      </c>
      <c r="L1019" s="1">
        <v>44013</v>
      </c>
      <c r="M1019" s="1">
        <v>44104</v>
      </c>
      <c r="N1019" s="1">
        <v>44036</v>
      </c>
      <c r="O1019" s="1">
        <v>44036</v>
      </c>
      <c r="P1019" t="s">
        <v>18</v>
      </c>
    </row>
    <row r="1020" spans="1:16" ht="32" hidden="1">
      <c r="A1020">
        <v>6661</v>
      </c>
      <c r="B1020" t="s">
        <v>24</v>
      </c>
      <c r="C1020" t="str">
        <f>"4548"</f>
        <v>4548</v>
      </c>
      <c r="D1020" t="str">
        <f t="shared" si="51"/>
        <v>1</v>
      </c>
      <c r="E1020" t="s">
        <v>1448</v>
      </c>
      <c r="F1020">
        <v>6</v>
      </c>
      <c r="G1020">
        <v>6</v>
      </c>
      <c r="H1020" t="s">
        <v>26</v>
      </c>
      <c r="I1020" t="s">
        <v>27</v>
      </c>
      <c r="J1020" s="2" t="s">
        <v>1449</v>
      </c>
      <c r="K1020" t="s">
        <v>17</v>
      </c>
      <c r="L1020" s="1">
        <v>44081</v>
      </c>
      <c r="M1020" s="1">
        <v>44134</v>
      </c>
      <c r="N1020" s="1">
        <v>44092</v>
      </c>
      <c r="O1020" s="1">
        <v>44092</v>
      </c>
      <c r="P1020" t="s">
        <v>18</v>
      </c>
    </row>
    <row r="1021" spans="1:16" hidden="1">
      <c r="A1021">
        <v>6416</v>
      </c>
      <c r="B1021" t="s">
        <v>90</v>
      </c>
      <c r="C1021" t="str">
        <f>"3005"</f>
        <v>3005</v>
      </c>
      <c r="D1021" t="str">
        <f t="shared" si="51"/>
        <v>1</v>
      </c>
      <c r="E1021" t="s">
        <v>148</v>
      </c>
      <c r="F1021">
        <v>6</v>
      </c>
      <c r="G1021">
        <v>6</v>
      </c>
      <c r="H1021" t="s">
        <v>92</v>
      </c>
      <c r="I1021" t="s">
        <v>16</v>
      </c>
      <c r="K1021" t="s">
        <v>17</v>
      </c>
      <c r="L1021" s="1">
        <v>44013</v>
      </c>
      <c r="M1021" s="1">
        <v>44104</v>
      </c>
      <c r="N1021" s="1">
        <v>44036</v>
      </c>
      <c r="O1021" s="1">
        <v>44036</v>
      </c>
      <c r="P1021" t="s">
        <v>18</v>
      </c>
    </row>
    <row r="1022" spans="1:16" hidden="1">
      <c r="A1022">
        <v>6417</v>
      </c>
      <c r="B1022" t="s">
        <v>90</v>
      </c>
      <c r="C1022" t="str">
        <f>"3007"</f>
        <v>3007</v>
      </c>
      <c r="D1022" t="str">
        <f t="shared" si="51"/>
        <v>1</v>
      </c>
      <c r="E1022" t="s">
        <v>1450</v>
      </c>
      <c r="F1022">
        <v>6</v>
      </c>
      <c r="G1022">
        <v>6</v>
      </c>
      <c r="H1022" t="s">
        <v>92</v>
      </c>
      <c r="I1022" t="s">
        <v>16</v>
      </c>
      <c r="J1022" t="s">
        <v>1451</v>
      </c>
      <c r="K1022" t="s">
        <v>17</v>
      </c>
      <c r="L1022" s="1">
        <v>44019</v>
      </c>
      <c r="M1022" s="1">
        <v>44104</v>
      </c>
      <c r="N1022" s="1">
        <v>44036</v>
      </c>
      <c r="O1022" s="1">
        <v>44019</v>
      </c>
      <c r="P1022" t="s">
        <v>18</v>
      </c>
    </row>
    <row r="1023" spans="1:16" hidden="1">
      <c r="A1023">
        <v>6785</v>
      </c>
      <c r="B1023" t="s">
        <v>19</v>
      </c>
      <c r="C1023" t="str">
        <f>"4317"</f>
        <v>4317</v>
      </c>
      <c r="D1023" t="str">
        <f t="shared" si="51"/>
        <v>1</v>
      </c>
      <c r="E1023" t="s">
        <v>1452</v>
      </c>
      <c r="F1023">
        <v>6</v>
      </c>
      <c r="G1023">
        <v>6</v>
      </c>
      <c r="H1023" t="s">
        <v>21</v>
      </c>
      <c r="I1023" t="s">
        <v>22</v>
      </c>
      <c r="J1023" t="s">
        <v>1453</v>
      </c>
      <c r="K1023" t="s">
        <v>17</v>
      </c>
      <c r="L1023" s="1">
        <v>44018</v>
      </c>
      <c r="M1023" s="1">
        <v>44101</v>
      </c>
      <c r="N1023" s="1">
        <v>44036</v>
      </c>
      <c r="O1023" s="1">
        <v>44036</v>
      </c>
      <c r="P1023" t="s">
        <v>38</v>
      </c>
    </row>
    <row r="1024" spans="1:16" hidden="1">
      <c r="A1024">
        <v>9060</v>
      </c>
      <c r="B1024" t="s">
        <v>153</v>
      </c>
      <c r="C1024" t="str">
        <f>"2005"</f>
        <v>2005</v>
      </c>
      <c r="D1024" t="str">
        <f t="shared" si="51"/>
        <v>1</v>
      </c>
      <c r="E1024" t="s">
        <v>1454</v>
      </c>
      <c r="F1024">
        <v>6</v>
      </c>
      <c r="G1024">
        <v>6</v>
      </c>
      <c r="H1024" t="s">
        <v>114</v>
      </c>
      <c r="I1024" t="s">
        <v>69</v>
      </c>
      <c r="J1024" t="s">
        <v>1455</v>
      </c>
      <c r="K1024" t="s">
        <v>17</v>
      </c>
      <c r="L1024" s="1">
        <v>44039</v>
      </c>
      <c r="M1024" s="1">
        <v>44134</v>
      </c>
      <c r="N1024" s="1">
        <v>44074</v>
      </c>
      <c r="P1024" t="s">
        <v>18</v>
      </c>
    </row>
    <row r="1025" spans="1:16" hidden="1">
      <c r="A1025">
        <v>9107</v>
      </c>
      <c r="B1025" t="s">
        <v>153</v>
      </c>
      <c r="C1025" t="str">
        <f>"2025"</f>
        <v>2025</v>
      </c>
      <c r="D1025" t="str">
        <f t="shared" si="51"/>
        <v>1</v>
      </c>
      <c r="E1025" t="s">
        <v>1456</v>
      </c>
      <c r="F1025">
        <v>6</v>
      </c>
      <c r="G1025">
        <v>6</v>
      </c>
      <c r="H1025" t="s">
        <v>114</v>
      </c>
      <c r="I1025" t="s">
        <v>69</v>
      </c>
      <c r="J1025" t="s">
        <v>1457</v>
      </c>
      <c r="K1025" t="s">
        <v>17</v>
      </c>
      <c r="L1025" s="1">
        <v>44039</v>
      </c>
      <c r="M1025" s="1">
        <v>44134</v>
      </c>
      <c r="N1025" s="1">
        <v>44074</v>
      </c>
      <c r="P1025" t="s">
        <v>18</v>
      </c>
    </row>
    <row r="1026" spans="1:16" hidden="1">
      <c r="A1026">
        <v>8717</v>
      </c>
      <c r="B1026" t="s">
        <v>39</v>
      </c>
      <c r="C1026" t="str">
        <f>"3002"</f>
        <v>3002</v>
      </c>
      <c r="D1026" t="str">
        <f t="shared" si="51"/>
        <v>1</v>
      </c>
      <c r="E1026" t="s">
        <v>1458</v>
      </c>
      <c r="F1026">
        <v>6</v>
      </c>
      <c r="G1026">
        <v>6</v>
      </c>
      <c r="H1026" t="s">
        <v>41</v>
      </c>
      <c r="I1026" t="s">
        <v>16</v>
      </c>
      <c r="J1026" t="s">
        <v>1459</v>
      </c>
      <c r="K1026" t="s">
        <v>17</v>
      </c>
      <c r="L1026" s="1">
        <v>44039</v>
      </c>
      <c r="M1026" s="1">
        <v>44134</v>
      </c>
      <c r="N1026" s="1">
        <v>44074</v>
      </c>
      <c r="P1026" t="s">
        <v>18</v>
      </c>
    </row>
    <row r="1027" spans="1:16" ht="32" hidden="1">
      <c r="A1027">
        <v>8718</v>
      </c>
      <c r="B1027" t="s">
        <v>39</v>
      </c>
      <c r="C1027" t="str">
        <f>"3007"</f>
        <v>3007</v>
      </c>
      <c r="D1027" t="str">
        <f t="shared" si="51"/>
        <v>1</v>
      </c>
      <c r="E1027" t="s">
        <v>1460</v>
      </c>
      <c r="F1027">
        <v>6</v>
      </c>
      <c r="G1027">
        <v>6</v>
      </c>
      <c r="H1027" t="s">
        <v>41</v>
      </c>
      <c r="I1027" t="s">
        <v>16</v>
      </c>
      <c r="J1027" s="2" t="s">
        <v>1461</v>
      </c>
      <c r="K1027" t="s">
        <v>17</v>
      </c>
      <c r="L1027" s="1">
        <v>44039</v>
      </c>
      <c r="M1027" s="1">
        <v>44134</v>
      </c>
      <c r="N1027" s="1">
        <v>44074</v>
      </c>
      <c r="P1027" t="s">
        <v>18</v>
      </c>
    </row>
    <row r="1028" spans="1:16" hidden="1">
      <c r="A1028">
        <v>7119</v>
      </c>
      <c r="B1028" t="s">
        <v>172</v>
      </c>
      <c r="C1028" t="str">
        <f>"1002"</f>
        <v>1002</v>
      </c>
      <c r="D1028" t="str">
        <f t="shared" si="51"/>
        <v>1</v>
      </c>
      <c r="E1028" t="s">
        <v>1462</v>
      </c>
      <c r="F1028">
        <v>6</v>
      </c>
      <c r="G1028">
        <v>6</v>
      </c>
      <c r="H1028" t="s">
        <v>174</v>
      </c>
      <c r="I1028" t="s">
        <v>69</v>
      </c>
      <c r="J1028" t="s">
        <v>1463</v>
      </c>
      <c r="K1028" t="s">
        <v>17</v>
      </c>
      <c r="L1028" s="1">
        <v>44039</v>
      </c>
      <c r="M1028" s="1">
        <v>44134</v>
      </c>
      <c r="N1028" s="1">
        <v>44074</v>
      </c>
      <c r="P1028" t="s">
        <v>18</v>
      </c>
    </row>
    <row r="1029" spans="1:16" hidden="1">
      <c r="A1029">
        <v>9218</v>
      </c>
      <c r="B1029" t="s">
        <v>172</v>
      </c>
      <c r="C1029" t="str">
        <f>"2003"</f>
        <v>2003</v>
      </c>
      <c r="D1029" t="str">
        <f t="shared" si="51"/>
        <v>1</v>
      </c>
      <c r="E1029" t="s">
        <v>1464</v>
      </c>
      <c r="F1029">
        <v>6</v>
      </c>
      <c r="G1029">
        <v>6</v>
      </c>
      <c r="H1029" t="s">
        <v>174</v>
      </c>
      <c r="I1029" t="s">
        <v>69</v>
      </c>
      <c r="J1029" t="s">
        <v>1465</v>
      </c>
      <c r="K1029" t="s">
        <v>17</v>
      </c>
      <c r="L1029" s="1">
        <v>44039</v>
      </c>
      <c r="M1029" s="1">
        <v>44134</v>
      </c>
      <c r="N1029" s="1">
        <v>44074</v>
      </c>
      <c r="P1029" t="s">
        <v>18</v>
      </c>
    </row>
    <row r="1030" spans="1:16" hidden="1">
      <c r="A1030">
        <v>7120</v>
      </c>
      <c r="B1030" t="s">
        <v>172</v>
      </c>
      <c r="C1030" t="str">
        <f>"2010"</f>
        <v>2010</v>
      </c>
      <c r="D1030" t="str">
        <f t="shared" si="51"/>
        <v>1</v>
      </c>
      <c r="E1030" t="s">
        <v>1466</v>
      </c>
      <c r="F1030">
        <v>6</v>
      </c>
      <c r="G1030">
        <v>6</v>
      </c>
      <c r="H1030" t="s">
        <v>174</v>
      </c>
      <c r="I1030" t="s">
        <v>69</v>
      </c>
      <c r="J1030" t="s">
        <v>1467</v>
      </c>
      <c r="K1030" t="s">
        <v>17</v>
      </c>
      <c r="L1030" s="1">
        <v>44039</v>
      </c>
      <c r="M1030" s="1">
        <v>44134</v>
      </c>
      <c r="N1030" s="1">
        <v>44074</v>
      </c>
      <c r="P1030" t="s">
        <v>18</v>
      </c>
    </row>
    <row r="1031" spans="1:16" hidden="1">
      <c r="A1031">
        <v>8496</v>
      </c>
      <c r="B1031" t="s">
        <v>172</v>
      </c>
      <c r="C1031" t="str">
        <f>"2013"</f>
        <v>2013</v>
      </c>
      <c r="D1031" t="str">
        <f t="shared" si="51"/>
        <v>1</v>
      </c>
      <c r="E1031" t="s">
        <v>1468</v>
      </c>
      <c r="F1031">
        <v>6</v>
      </c>
      <c r="G1031">
        <v>6</v>
      </c>
      <c r="H1031" t="s">
        <v>174</v>
      </c>
      <c r="I1031" t="s">
        <v>69</v>
      </c>
      <c r="J1031" t="s">
        <v>1469</v>
      </c>
      <c r="K1031" t="s">
        <v>17</v>
      </c>
      <c r="L1031" s="1">
        <v>44039</v>
      </c>
      <c r="M1031" s="1">
        <v>44134</v>
      </c>
      <c r="N1031" s="1">
        <v>44074</v>
      </c>
      <c r="P1031" t="s">
        <v>18</v>
      </c>
    </row>
    <row r="1032" spans="1:16" hidden="1">
      <c r="A1032">
        <v>8498</v>
      </c>
      <c r="B1032" t="s">
        <v>172</v>
      </c>
      <c r="C1032" t="str">
        <f>"2018"</f>
        <v>2018</v>
      </c>
      <c r="D1032" t="str">
        <f t="shared" si="51"/>
        <v>1</v>
      </c>
      <c r="E1032" t="s">
        <v>1470</v>
      </c>
      <c r="F1032">
        <v>6</v>
      </c>
      <c r="G1032">
        <v>6</v>
      </c>
      <c r="H1032" t="s">
        <v>174</v>
      </c>
      <c r="I1032" t="s">
        <v>69</v>
      </c>
      <c r="J1032" t="s">
        <v>1471</v>
      </c>
      <c r="K1032" t="s">
        <v>17</v>
      </c>
      <c r="L1032" s="1">
        <v>44039</v>
      </c>
      <c r="M1032" s="1">
        <v>44134</v>
      </c>
      <c r="N1032" s="1">
        <v>44074</v>
      </c>
      <c r="P1032" t="s">
        <v>18</v>
      </c>
    </row>
    <row r="1033" spans="1:16" hidden="1">
      <c r="A1033">
        <v>8914</v>
      </c>
      <c r="B1033" t="s">
        <v>74</v>
      </c>
      <c r="C1033" t="str">
        <f>"2001"</f>
        <v>2001</v>
      </c>
      <c r="D1033" t="str">
        <f t="shared" si="51"/>
        <v>1</v>
      </c>
      <c r="E1033" t="s">
        <v>1472</v>
      </c>
      <c r="F1033">
        <v>6</v>
      </c>
      <c r="G1033">
        <v>6</v>
      </c>
      <c r="H1033" t="s">
        <v>76</v>
      </c>
      <c r="I1033" t="s">
        <v>16</v>
      </c>
      <c r="J1033" t="s">
        <v>1024</v>
      </c>
      <c r="K1033" t="s">
        <v>17</v>
      </c>
      <c r="L1033" s="1">
        <v>44039</v>
      </c>
      <c r="M1033" s="1">
        <v>44134</v>
      </c>
      <c r="N1033" s="1">
        <v>44074</v>
      </c>
      <c r="P1033" t="s">
        <v>18</v>
      </c>
    </row>
    <row r="1034" spans="1:16" hidden="1">
      <c r="A1034">
        <v>8914</v>
      </c>
      <c r="B1034" t="s">
        <v>74</v>
      </c>
      <c r="C1034" t="str">
        <f>"2001"</f>
        <v>2001</v>
      </c>
      <c r="D1034" t="str">
        <f t="shared" si="51"/>
        <v>1</v>
      </c>
      <c r="E1034" t="s">
        <v>1472</v>
      </c>
      <c r="F1034">
        <v>6</v>
      </c>
      <c r="G1034">
        <v>6</v>
      </c>
      <c r="H1034" t="s">
        <v>76</v>
      </c>
      <c r="I1034" t="s">
        <v>16</v>
      </c>
      <c r="J1034" t="s">
        <v>1024</v>
      </c>
      <c r="K1034" t="s">
        <v>17</v>
      </c>
      <c r="L1034" s="1">
        <v>44039</v>
      </c>
      <c r="M1034" s="1">
        <v>44134</v>
      </c>
      <c r="N1034" s="1">
        <v>44074</v>
      </c>
      <c r="P1034" t="s">
        <v>18</v>
      </c>
    </row>
    <row r="1035" spans="1:16" hidden="1">
      <c r="A1035">
        <v>8915</v>
      </c>
      <c r="B1035" t="s">
        <v>74</v>
      </c>
      <c r="C1035" t="str">
        <f>"2007"</f>
        <v>2007</v>
      </c>
      <c r="D1035" t="str">
        <f t="shared" si="51"/>
        <v>1</v>
      </c>
      <c r="E1035" t="s">
        <v>1473</v>
      </c>
      <c r="F1035">
        <v>6</v>
      </c>
      <c r="G1035">
        <v>6</v>
      </c>
      <c r="H1035" t="s">
        <v>76</v>
      </c>
      <c r="I1035" t="s">
        <v>16</v>
      </c>
      <c r="J1035" t="s">
        <v>1474</v>
      </c>
      <c r="K1035" t="s">
        <v>17</v>
      </c>
      <c r="L1035" s="1">
        <v>44039</v>
      </c>
      <c r="M1035" s="1">
        <v>44134</v>
      </c>
      <c r="N1035" s="1">
        <v>44074</v>
      </c>
      <c r="P1035" t="s">
        <v>18</v>
      </c>
    </row>
    <row r="1036" spans="1:16" hidden="1">
      <c r="A1036">
        <v>7809</v>
      </c>
      <c r="B1036" t="s">
        <v>186</v>
      </c>
      <c r="C1036" t="str">
        <f>"2001"</f>
        <v>2001</v>
      </c>
      <c r="D1036" t="str">
        <f t="shared" si="51"/>
        <v>1</v>
      </c>
      <c r="E1036" t="s">
        <v>190</v>
      </c>
      <c r="F1036">
        <v>6</v>
      </c>
      <c r="G1036">
        <v>6</v>
      </c>
      <c r="H1036" t="s">
        <v>188</v>
      </c>
      <c r="I1036" t="s">
        <v>161</v>
      </c>
      <c r="J1036" t="s">
        <v>191</v>
      </c>
      <c r="K1036" t="s">
        <v>17</v>
      </c>
      <c r="L1036" s="1">
        <v>44039</v>
      </c>
      <c r="M1036" s="1">
        <v>44134</v>
      </c>
      <c r="N1036" s="1">
        <v>44074</v>
      </c>
      <c r="P1036" t="s">
        <v>18</v>
      </c>
    </row>
    <row r="1037" spans="1:16" hidden="1">
      <c r="A1037">
        <v>8916</v>
      </c>
      <c r="B1037" t="s">
        <v>74</v>
      </c>
      <c r="C1037" t="str">
        <f>"2008"</f>
        <v>2008</v>
      </c>
      <c r="D1037" t="str">
        <f t="shared" si="51"/>
        <v>1</v>
      </c>
      <c r="E1037" t="s">
        <v>1475</v>
      </c>
      <c r="F1037">
        <v>6</v>
      </c>
      <c r="G1037">
        <v>6</v>
      </c>
      <c r="H1037" t="s">
        <v>76</v>
      </c>
      <c r="I1037" t="s">
        <v>16</v>
      </c>
      <c r="J1037" t="s">
        <v>1024</v>
      </c>
      <c r="K1037" t="s">
        <v>17</v>
      </c>
      <c r="L1037" s="1">
        <v>44039</v>
      </c>
      <c r="M1037" s="1">
        <v>44134</v>
      </c>
      <c r="N1037" s="1">
        <v>44074</v>
      </c>
      <c r="P1037" t="s">
        <v>18</v>
      </c>
    </row>
    <row r="1038" spans="1:16" hidden="1">
      <c r="A1038">
        <v>8918</v>
      </c>
      <c r="B1038" t="s">
        <v>74</v>
      </c>
      <c r="C1038" t="str">
        <f>"3015"</f>
        <v>3015</v>
      </c>
      <c r="D1038" t="str">
        <f t="shared" si="51"/>
        <v>1</v>
      </c>
      <c r="E1038" t="s">
        <v>1476</v>
      </c>
      <c r="F1038">
        <v>6</v>
      </c>
      <c r="G1038">
        <v>6</v>
      </c>
      <c r="H1038" t="s">
        <v>76</v>
      </c>
      <c r="I1038" t="s">
        <v>16</v>
      </c>
      <c r="J1038" t="s">
        <v>1477</v>
      </c>
      <c r="K1038" t="s">
        <v>17</v>
      </c>
      <c r="L1038" s="1">
        <v>44039</v>
      </c>
      <c r="M1038" s="1">
        <v>44134</v>
      </c>
      <c r="N1038" s="1">
        <v>44074</v>
      </c>
      <c r="P1038" t="s">
        <v>18</v>
      </c>
    </row>
    <row r="1039" spans="1:16" hidden="1">
      <c r="A1039">
        <v>8918</v>
      </c>
      <c r="B1039" t="s">
        <v>74</v>
      </c>
      <c r="C1039" t="str">
        <f>"3015"</f>
        <v>3015</v>
      </c>
      <c r="D1039" t="str">
        <f t="shared" si="51"/>
        <v>1</v>
      </c>
      <c r="E1039" t="s">
        <v>1476</v>
      </c>
      <c r="F1039">
        <v>6</v>
      </c>
      <c r="G1039">
        <v>6</v>
      </c>
      <c r="H1039" t="s">
        <v>76</v>
      </c>
      <c r="I1039" t="s">
        <v>16</v>
      </c>
      <c r="J1039" t="s">
        <v>1477</v>
      </c>
      <c r="K1039" t="s">
        <v>17</v>
      </c>
      <c r="L1039" s="1">
        <v>44039</v>
      </c>
      <c r="M1039" s="1">
        <v>44134</v>
      </c>
      <c r="N1039" s="1">
        <v>44074</v>
      </c>
      <c r="P1039" t="s">
        <v>18</v>
      </c>
    </row>
    <row r="1040" spans="1:16" hidden="1">
      <c r="A1040">
        <v>8058</v>
      </c>
      <c r="B1040" t="s">
        <v>158</v>
      </c>
      <c r="C1040" t="str">
        <f>"2125"</f>
        <v>2125</v>
      </c>
      <c r="D1040" t="str">
        <f t="shared" si="51"/>
        <v>1</v>
      </c>
      <c r="E1040" t="s">
        <v>212</v>
      </c>
      <c r="F1040">
        <v>6</v>
      </c>
      <c r="G1040">
        <v>6</v>
      </c>
      <c r="H1040" t="s">
        <v>160</v>
      </c>
      <c r="I1040" t="s">
        <v>161</v>
      </c>
      <c r="J1040" t="s">
        <v>213</v>
      </c>
      <c r="K1040" t="s">
        <v>17</v>
      </c>
      <c r="L1040" s="1">
        <v>44039</v>
      </c>
      <c r="M1040" s="1">
        <v>44134</v>
      </c>
      <c r="N1040" s="1">
        <v>44074</v>
      </c>
      <c r="P1040" t="s">
        <v>18</v>
      </c>
    </row>
    <row r="1041" spans="1:16" hidden="1">
      <c r="A1041">
        <v>8367</v>
      </c>
      <c r="B1041" t="s">
        <v>158</v>
      </c>
      <c r="C1041" t="str">
        <f>"3127"</f>
        <v>3127</v>
      </c>
      <c r="D1041" t="str">
        <f t="shared" si="51"/>
        <v>1</v>
      </c>
      <c r="E1041" t="s">
        <v>1478</v>
      </c>
      <c r="F1041">
        <v>6</v>
      </c>
      <c r="G1041">
        <v>6</v>
      </c>
      <c r="H1041" t="s">
        <v>160</v>
      </c>
      <c r="I1041" t="s">
        <v>161</v>
      </c>
      <c r="J1041" t="s">
        <v>1479</v>
      </c>
      <c r="K1041" t="s">
        <v>17</v>
      </c>
      <c r="L1041" s="1">
        <v>44039</v>
      </c>
      <c r="M1041" s="1">
        <v>44134</v>
      </c>
      <c r="N1041" s="1">
        <v>44074</v>
      </c>
      <c r="P1041" t="s">
        <v>18</v>
      </c>
    </row>
    <row r="1042" spans="1:16" hidden="1">
      <c r="A1042">
        <v>8525</v>
      </c>
      <c r="B1042" t="s">
        <v>198</v>
      </c>
      <c r="C1042" t="str">
        <f>"2082"</f>
        <v>2082</v>
      </c>
      <c r="D1042" t="str">
        <f t="shared" si="51"/>
        <v>1</v>
      </c>
      <c r="E1042" t="s">
        <v>1480</v>
      </c>
      <c r="F1042">
        <v>6</v>
      </c>
      <c r="G1042">
        <v>6</v>
      </c>
      <c r="H1042" t="s">
        <v>200</v>
      </c>
      <c r="I1042" t="s">
        <v>69</v>
      </c>
      <c r="J1042" t="s">
        <v>1481</v>
      </c>
      <c r="K1042" t="s">
        <v>17</v>
      </c>
      <c r="L1042" s="1">
        <v>44039</v>
      </c>
      <c r="M1042" s="1">
        <v>44134</v>
      </c>
      <c r="N1042" s="1">
        <v>44074</v>
      </c>
      <c r="P1042" t="s">
        <v>18</v>
      </c>
    </row>
    <row r="1043" spans="1:16" hidden="1">
      <c r="A1043">
        <v>8663</v>
      </c>
      <c r="B1043" t="s">
        <v>101</v>
      </c>
      <c r="C1043" t="str">
        <f>"1004"</f>
        <v>1004</v>
      </c>
      <c r="D1043" t="str">
        <f t="shared" si="51"/>
        <v>1</v>
      </c>
      <c r="E1043" t="s">
        <v>1482</v>
      </c>
      <c r="F1043">
        <v>6</v>
      </c>
      <c r="G1043">
        <v>6</v>
      </c>
      <c r="H1043" t="s">
        <v>103</v>
      </c>
      <c r="I1043" t="s">
        <v>16</v>
      </c>
      <c r="K1043" t="s">
        <v>17</v>
      </c>
      <c r="L1043" s="1">
        <v>44039</v>
      </c>
      <c r="M1043" s="1">
        <v>44134</v>
      </c>
      <c r="N1043" s="1">
        <v>44074</v>
      </c>
      <c r="P1043" t="s">
        <v>18</v>
      </c>
    </row>
    <row r="1044" spans="1:16" hidden="1">
      <c r="A1044">
        <v>8219</v>
      </c>
      <c r="B1044" t="s">
        <v>158</v>
      </c>
      <c r="C1044" t="str">
        <f>"3004"</f>
        <v>3004</v>
      </c>
      <c r="D1044" t="str">
        <f t="shared" si="51"/>
        <v>1</v>
      </c>
      <c r="E1044" t="s">
        <v>1483</v>
      </c>
      <c r="F1044">
        <v>6</v>
      </c>
      <c r="G1044">
        <v>6</v>
      </c>
      <c r="H1044" t="s">
        <v>160</v>
      </c>
      <c r="I1044" t="s">
        <v>161</v>
      </c>
      <c r="J1044" t="s">
        <v>1484</v>
      </c>
      <c r="K1044" t="s">
        <v>17</v>
      </c>
      <c r="L1044" s="1">
        <v>44039</v>
      </c>
      <c r="M1044" s="1">
        <v>44134</v>
      </c>
      <c r="N1044" s="1">
        <v>44074</v>
      </c>
      <c r="P1044" t="s">
        <v>18</v>
      </c>
    </row>
    <row r="1045" spans="1:16" hidden="1">
      <c r="A1045">
        <v>8006</v>
      </c>
      <c r="B1045" t="s">
        <v>158</v>
      </c>
      <c r="C1045" t="str">
        <f>"3006"</f>
        <v>3006</v>
      </c>
      <c r="D1045" t="str">
        <f t="shared" si="51"/>
        <v>1</v>
      </c>
      <c r="E1045" t="s">
        <v>1485</v>
      </c>
      <c r="F1045">
        <v>6</v>
      </c>
      <c r="G1045">
        <v>6</v>
      </c>
      <c r="H1045" t="s">
        <v>160</v>
      </c>
      <c r="I1045" t="s">
        <v>161</v>
      </c>
      <c r="J1045" t="s">
        <v>1486</v>
      </c>
      <c r="K1045" t="s">
        <v>17</v>
      </c>
      <c r="L1045" s="1">
        <v>44039</v>
      </c>
      <c r="M1045" s="1">
        <v>44134</v>
      </c>
      <c r="N1045" s="1">
        <v>44074</v>
      </c>
      <c r="P1045" t="s">
        <v>18</v>
      </c>
    </row>
    <row r="1046" spans="1:16" hidden="1">
      <c r="A1046">
        <v>9224</v>
      </c>
      <c r="B1046" t="s">
        <v>57</v>
      </c>
      <c r="C1046" t="str">
        <f>"3013"</f>
        <v>3013</v>
      </c>
      <c r="D1046" t="str">
        <f t="shared" si="51"/>
        <v>1</v>
      </c>
      <c r="E1046" t="s">
        <v>1487</v>
      </c>
      <c r="F1046">
        <v>6</v>
      </c>
      <c r="G1046">
        <v>6</v>
      </c>
      <c r="H1046" t="s">
        <v>59</v>
      </c>
      <c r="I1046" t="s">
        <v>16</v>
      </c>
      <c r="J1046" t="s">
        <v>1488</v>
      </c>
      <c r="K1046" t="s">
        <v>17</v>
      </c>
      <c r="L1046" s="1">
        <v>44039</v>
      </c>
      <c r="M1046" s="1">
        <v>44134</v>
      </c>
      <c r="N1046" s="1">
        <v>44074</v>
      </c>
      <c r="P1046" t="s">
        <v>18</v>
      </c>
    </row>
    <row r="1047" spans="1:16" hidden="1">
      <c r="A1047">
        <v>9224</v>
      </c>
      <c r="B1047" t="s">
        <v>57</v>
      </c>
      <c r="C1047" t="str">
        <f>"3013"</f>
        <v>3013</v>
      </c>
      <c r="D1047" t="str">
        <f t="shared" si="51"/>
        <v>1</v>
      </c>
      <c r="E1047" t="s">
        <v>1487</v>
      </c>
      <c r="F1047">
        <v>6</v>
      </c>
      <c r="G1047">
        <v>6</v>
      </c>
      <c r="H1047" t="s">
        <v>59</v>
      </c>
      <c r="I1047" t="s">
        <v>16</v>
      </c>
      <c r="J1047" t="s">
        <v>1488</v>
      </c>
      <c r="K1047" t="s">
        <v>17</v>
      </c>
      <c r="L1047" s="1">
        <v>44039</v>
      </c>
      <c r="M1047" s="1">
        <v>44134</v>
      </c>
      <c r="N1047" s="1">
        <v>44074</v>
      </c>
      <c r="P1047" t="s">
        <v>18</v>
      </c>
    </row>
    <row r="1048" spans="1:16" hidden="1">
      <c r="A1048">
        <v>7315</v>
      </c>
      <c r="B1048" t="s">
        <v>186</v>
      </c>
      <c r="C1048" t="str">
        <f>"3011"</f>
        <v>3011</v>
      </c>
      <c r="D1048" t="str">
        <f t="shared" si="51"/>
        <v>1</v>
      </c>
      <c r="E1048" t="s">
        <v>1489</v>
      </c>
      <c r="F1048">
        <v>6</v>
      </c>
      <c r="G1048">
        <v>6</v>
      </c>
      <c r="H1048" t="s">
        <v>188</v>
      </c>
      <c r="I1048" t="s">
        <v>161</v>
      </c>
      <c r="J1048" t="s">
        <v>1490</v>
      </c>
      <c r="K1048" t="s">
        <v>17</v>
      </c>
      <c r="L1048" s="1">
        <v>44039</v>
      </c>
      <c r="M1048" s="1">
        <v>44134</v>
      </c>
      <c r="N1048" s="1">
        <v>44074</v>
      </c>
      <c r="P1048" t="s">
        <v>18</v>
      </c>
    </row>
    <row r="1049" spans="1:16" hidden="1">
      <c r="A1049">
        <v>9072</v>
      </c>
      <c r="B1049" t="s">
        <v>222</v>
      </c>
      <c r="C1049" t="str">
        <f>"2045"</f>
        <v>2045</v>
      </c>
      <c r="D1049" t="str">
        <f t="shared" si="51"/>
        <v>1</v>
      </c>
      <c r="E1049" t="s">
        <v>1491</v>
      </c>
      <c r="F1049">
        <v>6</v>
      </c>
      <c r="G1049">
        <v>6</v>
      </c>
      <c r="H1049" t="s">
        <v>224</v>
      </c>
      <c r="I1049" t="s">
        <v>69</v>
      </c>
      <c r="J1049" t="s">
        <v>1492</v>
      </c>
      <c r="K1049" t="s">
        <v>17</v>
      </c>
      <c r="L1049" s="1">
        <v>44039</v>
      </c>
      <c r="M1049" s="1">
        <v>44134</v>
      </c>
      <c r="N1049" s="1">
        <v>44074</v>
      </c>
      <c r="P1049" t="s">
        <v>18</v>
      </c>
    </row>
    <row r="1050" spans="1:16" hidden="1">
      <c r="A1050">
        <v>7109</v>
      </c>
      <c r="B1050" t="s">
        <v>228</v>
      </c>
      <c r="C1050" t="str">
        <f>"2104"</f>
        <v>2104</v>
      </c>
      <c r="D1050" t="str">
        <f t="shared" si="51"/>
        <v>1</v>
      </c>
      <c r="E1050" t="s">
        <v>1493</v>
      </c>
      <c r="F1050">
        <v>6</v>
      </c>
      <c r="G1050">
        <v>6</v>
      </c>
      <c r="H1050" t="s">
        <v>174</v>
      </c>
      <c r="I1050" t="s">
        <v>69</v>
      </c>
      <c r="J1050" t="s">
        <v>1494</v>
      </c>
      <c r="K1050" t="s">
        <v>17</v>
      </c>
      <c r="L1050" s="1">
        <v>44039</v>
      </c>
      <c r="M1050" s="1">
        <v>44134</v>
      </c>
      <c r="N1050" s="1">
        <v>44074</v>
      </c>
      <c r="P1050" t="s">
        <v>18</v>
      </c>
    </row>
    <row r="1051" spans="1:16" hidden="1">
      <c r="A1051">
        <v>7111</v>
      </c>
      <c r="B1051" t="s">
        <v>1243</v>
      </c>
      <c r="C1051" t="str">
        <f>"1102"</f>
        <v>1102</v>
      </c>
      <c r="D1051" t="str">
        <f t="shared" si="51"/>
        <v>1</v>
      </c>
      <c r="E1051" t="s">
        <v>1495</v>
      </c>
      <c r="F1051">
        <v>6</v>
      </c>
      <c r="G1051">
        <v>6</v>
      </c>
      <c r="H1051" t="s">
        <v>174</v>
      </c>
      <c r="I1051" t="s">
        <v>69</v>
      </c>
      <c r="J1051" t="s">
        <v>1496</v>
      </c>
      <c r="K1051" t="s">
        <v>17</v>
      </c>
      <c r="L1051" s="1">
        <v>44039</v>
      </c>
      <c r="M1051" s="1">
        <v>44134</v>
      </c>
      <c r="N1051" s="1">
        <v>44074</v>
      </c>
      <c r="P1051" t="s">
        <v>18</v>
      </c>
    </row>
    <row r="1052" spans="1:16" hidden="1">
      <c r="A1052">
        <v>7117</v>
      </c>
      <c r="B1052" t="s">
        <v>1248</v>
      </c>
      <c r="C1052" t="str">
        <f>"1102"</f>
        <v>1102</v>
      </c>
      <c r="D1052" t="str">
        <f t="shared" si="51"/>
        <v>1</v>
      </c>
      <c r="E1052" t="s">
        <v>1497</v>
      </c>
      <c r="F1052">
        <v>6</v>
      </c>
      <c r="G1052">
        <v>6</v>
      </c>
      <c r="H1052" t="s">
        <v>174</v>
      </c>
      <c r="I1052" t="s">
        <v>69</v>
      </c>
      <c r="J1052" t="s">
        <v>1498</v>
      </c>
      <c r="K1052" t="s">
        <v>17</v>
      </c>
      <c r="L1052" s="1">
        <v>44039</v>
      </c>
      <c r="M1052" s="1">
        <v>44134</v>
      </c>
      <c r="N1052" s="1">
        <v>44074</v>
      </c>
      <c r="P1052" t="s">
        <v>18</v>
      </c>
    </row>
    <row r="1053" spans="1:16" hidden="1">
      <c r="A1053">
        <v>8854</v>
      </c>
      <c r="B1053" t="s">
        <v>51</v>
      </c>
      <c r="C1053" t="str">
        <f>"2016"</f>
        <v>2016</v>
      </c>
      <c r="D1053" t="str">
        <f t="shared" si="51"/>
        <v>1</v>
      </c>
      <c r="E1053" t="s">
        <v>1499</v>
      </c>
      <c r="F1053">
        <v>6</v>
      </c>
      <c r="G1053">
        <v>6</v>
      </c>
      <c r="H1053" t="s">
        <v>53</v>
      </c>
      <c r="I1053" t="s">
        <v>16</v>
      </c>
      <c r="J1053" t="s">
        <v>1500</v>
      </c>
      <c r="K1053" t="s">
        <v>17</v>
      </c>
      <c r="L1053" s="1">
        <v>44039</v>
      </c>
      <c r="M1053" s="1">
        <v>44134</v>
      </c>
      <c r="N1053" s="1">
        <v>44074</v>
      </c>
      <c r="P1053" t="s">
        <v>18</v>
      </c>
    </row>
    <row r="1054" spans="1:16" hidden="1">
      <c r="A1054">
        <v>7726</v>
      </c>
      <c r="B1054" t="s">
        <v>235</v>
      </c>
      <c r="C1054" t="str">
        <f>"2031"</f>
        <v>2031</v>
      </c>
      <c r="D1054" t="str">
        <f t="shared" si="51"/>
        <v>1</v>
      </c>
      <c r="E1054" t="s">
        <v>1501</v>
      </c>
      <c r="F1054">
        <v>6</v>
      </c>
      <c r="G1054">
        <v>6</v>
      </c>
      <c r="H1054" t="s">
        <v>263</v>
      </c>
      <c r="I1054" t="s">
        <v>69</v>
      </c>
      <c r="J1054" t="s">
        <v>242</v>
      </c>
      <c r="K1054" t="s">
        <v>17</v>
      </c>
      <c r="L1054" s="1">
        <v>44039</v>
      </c>
      <c r="M1054" s="1">
        <v>44134</v>
      </c>
      <c r="N1054" s="1">
        <v>44074</v>
      </c>
      <c r="P1054" t="s">
        <v>18</v>
      </c>
    </row>
    <row r="1055" spans="1:16" hidden="1">
      <c r="A1055">
        <v>9398</v>
      </c>
      <c r="B1055" t="s">
        <v>235</v>
      </c>
      <c r="C1055" t="str">
        <f>"2055"</f>
        <v>2055</v>
      </c>
      <c r="D1055" t="str">
        <f t="shared" si="51"/>
        <v>1</v>
      </c>
      <c r="E1055" t="s">
        <v>1502</v>
      </c>
      <c r="F1055">
        <v>6</v>
      </c>
      <c r="G1055">
        <v>6</v>
      </c>
      <c r="H1055" t="s">
        <v>873</v>
      </c>
      <c r="I1055" t="s">
        <v>99</v>
      </c>
      <c r="J1055" t="s">
        <v>240</v>
      </c>
      <c r="K1055" t="s">
        <v>17</v>
      </c>
      <c r="L1055" s="1">
        <v>44039</v>
      </c>
      <c r="M1055" s="1">
        <v>44134</v>
      </c>
      <c r="N1055" s="1">
        <v>44074</v>
      </c>
      <c r="P1055" t="s">
        <v>18</v>
      </c>
    </row>
    <row r="1056" spans="1:16" hidden="1">
      <c r="A1056">
        <v>8153</v>
      </c>
      <c r="B1056" t="s">
        <v>235</v>
      </c>
      <c r="C1056" t="str">
        <f>"2063"</f>
        <v>2063</v>
      </c>
      <c r="D1056" t="str">
        <f t="shared" si="51"/>
        <v>1</v>
      </c>
      <c r="E1056" t="s">
        <v>1503</v>
      </c>
      <c r="F1056">
        <v>6</v>
      </c>
      <c r="G1056">
        <v>6</v>
      </c>
      <c r="H1056" t="s">
        <v>237</v>
      </c>
      <c r="I1056" t="s">
        <v>69</v>
      </c>
      <c r="J1056" t="s">
        <v>1504</v>
      </c>
      <c r="K1056" t="s">
        <v>17</v>
      </c>
      <c r="L1056" s="1">
        <v>44039</v>
      </c>
      <c r="M1056" s="1">
        <v>44134</v>
      </c>
      <c r="N1056" s="1">
        <v>44074</v>
      </c>
      <c r="P1056" t="s">
        <v>18</v>
      </c>
    </row>
    <row r="1057" spans="1:16" hidden="1">
      <c r="A1057">
        <v>7827</v>
      </c>
      <c r="B1057" t="s">
        <v>235</v>
      </c>
      <c r="C1057" t="str">
        <f>"3017"</f>
        <v>3017</v>
      </c>
      <c r="D1057" t="str">
        <f t="shared" si="51"/>
        <v>1</v>
      </c>
      <c r="E1057" t="s">
        <v>1292</v>
      </c>
      <c r="F1057">
        <v>6</v>
      </c>
      <c r="G1057">
        <v>6</v>
      </c>
      <c r="H1057" t="s">
        <v>237</v>
      </c>
      <c r="I1057" t="s">
        <v>69</v>
      </c>
      <c r="J1057" t="s">
        <v>242</v>
      </c>
      <c r="K1057" t="s">
        <v>17</v>
      </c>
      <c r="L1057" s="1">
        <v>44039</v>
      </c>
      <c r="M1057" s="1">
        <v>44134</v>
      </c>
      <c r="N1057" s="1">
        <v>44074</v>
      </c>
      <c r="P1057" t="s">
        <v>18</v>
      </c>
    </row>
    <row r="1058" spans="1:16" hidden="1">
      <c r="A1058">
        <v>9119</v>
      </c>
      <c r="B1058" t="s">
        <v>243</v>
      </c>
      <c r="C1058" t="str">
        <f>"2022"</f>
        <v>2022</v>
      </c>
      <c r="D1058" t="str">
        <f t="shared" si="51"/>
        <v>1</v>
      </c>
      <c r="E1058" t="s">
        <v>1505</v>
      </c>
      <c r="F1058">
        <v>6</v>
      </c>
      <c r="G1058">
        <v>6</v>
      </c>
      <c r="H1058" t="s">
        <v>245</v>
      </c>
      <c r="I1058" t="s">
        <v>69</v>
      </c>
      <c r="J1058" t="s">
        <v>1506</v>
      </c>
      <c r="K1058" t="s">
        <v>17</v>
      </c>
      <c r="L1058" s="1">
        <v>44039</v>
      </c>
      <c r="M1058" s="1">
        <v>44134</v>
      </c>
      <c r="N1058" s="1">
        <v>44074</v>
      </c>
      <c r="P1058" t="s">
        <v>18</v>
      </c>
    </row>
    <row r="1059" spans="1:16" hidden="1">
      <c r="A1059">
        <v>7534</v>
      </c>
      <c r="B1059" t="s">
        <v>243</v>
      </c>
      <c r="C1059" t="str">
        <f>"2030"</f>
        <v>2030</v>
      </c>
      <c r="D1059" t="str">
        <f t="shared" si="51"/>
        <v>1</v>
      </c>
      <c r="E1059" t="s">
        <v>1507</v>
      </c>
      <c r="F1059">
        <v>6</v>
      </c>
      <c r="G1059">
        <v>6</v>
      </c>
      <c r="H1059" t="s">
        <v>245</v>
      </c>
      <c r="I1059" t="s">
        <v>69</v>
      </c>
      <c r="J1059" t="s">
        <v>1508</v>
      </c>
      <c r="K1059" t="s">
        <v>17</v>
      </c>
      <c r="L1059" s="1">
        <v>44039</v>
      </c>
      <c r="M1059" s="1">
        <v>44134</v>
      </c>
      <c r="N1059" s="1">
        <v>44074</v>
      </c>
      <c r="P1059" t="s">
        <v>18</v>
      </c>
    </row>
    <row r="1060" spans="1:16" hidden="1">
      <c r="A1060">
        <v>9665</v>
      </c>
      <c r="B1060" t="s">
        <v>106</v>
      </c>
      <c r="C1060" t="str">
        <f>"2516"</f>
        <v>2516</v>
      </c>
      <c r="D1060" t="str">
        <f t="shared" si="51"/>
        <v>1</v>
      </c>
      <c r="E1060" t="s">
        <v>1509</v>
      </c>
      <c r="F1060">
        <v>6</v>
      </c>
      <c r="G1060">
        <v>6</v>
      </c>
      <c r="H1060" t="s">
        <v>489</v>
      </c>
      <c r="I1060" t="s">
        <v>99</v>
      </c>
      <c r="J1060" t="s">
        <v>1510</v>
      </c>
      <c r="K1060" t="s">
        <v>17</v>
      </c>
      <c r="L1060" s="1">
        <v>44039</v>
      </c>
      <c r="M1060" s="1">
        <v>44134</v>
      </c>
      <c r="N1060" s="1">
        <v>44074</v>
      </c>
      <c r="P1060" t="s">
        <v>18</v>
      </c>
    </row>
    <row r="1061" spans="1:16" hidden="1">
      <c r="A1061">
        <v>8724</v>
      </c>
      <c r="B1061" t="s">
        <v>39</v>
      </c>
      <c r="C1061" t="str">
        <f>"4005"</f>
        <v>4005</v>
      </c>
      <c r="D1061" t="str">
        <f>"2"</f>
        <v>2</v>
      </c>
      <c r="E1061" t="s">
        <v>253</v>
      </c>
      <c r="F1061">
        <v>6</v>
      </c>
      <c r="G1061">
        <v>6</v>
      </c>
      <c r="H1061" t="s">
        <v>41</v>
      </c>
      <c r="I1061" t="s">
        <v>16</v>
      </c>
      <c r="K1061" t="s">
        <v>17</v>
      </c>
      <c r="L1061" s="1">
        <v>44039</v>
      </c>
      <c r="M1061" s="1">
        <v>44134</v>
      </c>
      <c r="N1061" s="1">
        <v>44074</v>
      </c>
      <c r="P1061" t="s">
        <v>18</v>
      </c>
    </row>
    <row r="1062" spans="1:16" hidden="1">
      <c r="A1062">
        <v>7310</v>
      </c>
      <c r="B1062" t="s">
        <v>254</v>
      </c>
      <c r="C1062" t="str">
        <f>"3059"</f>
        <v>3059</v>
      </c>
      <c r="D1062" t="str">
        <f t="shared" ref="D1062:D1072" si="52">"1"</f>
        <v>1</v>
      </c>
      <c r="E1062" t="s">
        <v>1511</v>
      </c>
      <c r="F1062">
        <v>6</v>
      </c>
      <c r="G1062">
        <v>6</v>
      </c>
      <c r="H1062" t="s">
        <v>256</v>
      </c>
      <c r="I1062" t="s">
        <v>161</v>
      </c>
      <c r="J1062" t="s">
        <v>1512</v>
      </c>
      <c r="K1062" t="s">
        <v>17</v>
      </c>
      <c r="L1062" s="1">
        <v>44039</v>
      </c>
      <c r="M1062" s="1">
        <v>44134</v>
      </c>
      <c r="N1062" s="1">
        <v>44074</v>
      </c>
      <c r="P1062" t="s">
        <v>18</v>
      </c>
    </row>
    <row r="1063" spans="1:16">
      <c r="A1063">
        <v>4587</v>
      </c>
      <c r="B1063" t="s">
        <v>119</v>
      </c>
      <c r="C1063" t="str">
        <f>"4300"</f>
        <v>4300</v>
      </c>
      <c r="D1063" t="str">
        <f t="shared" si="52"/>
        <v>1</v>
      </c>
      <c r="E1063" t="s">
        <v>461</v>
      </c>
      <c r="F1063">
        <v>6</v>
      </c>
      <c r="G1063">
        <v>6</v>
      </c>
      <c r="H1063" t="s">
        <v>121</v>
      </c>
      <c r="I1063" t="s">
        <v>27</v>
      </c>
      <c r="J1063" t="s">
        <v>462</v>
      </c>
      <c r="K1063" t="s">
        <v>17</v>
      </c>
      <c r="L1063" s="1">
        <v>43885</v>
      </c>
      <c r="M1063" s="1">
        <v>43987</v>
      </c>
      <c r="N1063" s="1">
        <v>43959</v>
      </c>
      <c r="P1063" t="s">
        <v>18</v>
      </c>
    </row>
    <row r="1064" spans="1:16" hidden="1">
      <c r="A1064">
        <v>8852</v>
      </c>
      <c r="B1064" t="s">
        <v>51</v>
      </c>
      <c r="C1064" t="str">
        <f>"1004"</f>
        <v>1004</v>
      </c>
      <c r="D1064" t="str">
        <f t="shared" si="52"/>
        <v>1</v>
      </c>
      <c r="E1064" t="s">
        <v>1514</v>
      </c>
      <c r="F1064">
        <v>6</v>
      </c>
      <c r="G1064">
        <v>6</v>
      </c>
      <c r="H1064" t="s">
        <v>53</v>
      </c>
      <c r="I1064" t="s">
        <v>16</v>
      </c>
      <c r="K1064" t="s">
        <v>17</v>
      </c>
      <c r="L1064" s="1">
        <v>44039</v>
      </c>
      <c r="M1064" s="1">
        <v>44134</v>
      </c>
      <c r="N1064" s="1">
        <v>44074</v>
      </c>
      <c r="P1064" t="s">
        <v>18</v>
      </c>
    </row>
    <row r="1065" spans="1:16" hidden="1">
      <c r="A1065">
        <v>8456</v>
      </c>
      <c r="B1065" t="s">
        <v>51</v>
      </c>
      <c r="C1065" t="str">
        <f>"1101"</f>
        <v>1101</v>
      </c>
      <c r="D1065" t="str">
        <f t="shared" si="52"/>
        <v>1</v>
      </c>
      <c r="E1065" t="s">
        <v>260</v>
      </c>
      <c r="F1065">
        <v>6</v>
      </c>
      <c r="G1065">
        <v>6</v>
      </c>
      <c r="H1065" t="s">
        <v>53</v>
      </c>
      <c r="I1065" t="s">
        <v>16</v>
      </c>
      <c r="J1065" t="s">
        <v>261</v>
      </c>
      <c r="K1065" t="s">
        <v>17</v>
      </c>
      <c r="L1065" s="1">
        <v>44039</v>
      </c>
      <c r="M1065" s="1">
        <v>44134</v>
      </c>
      <c r="N1065" s="1">
        <v>44074</v>
      </c>
      <c r="P1065" t="s">
        <v>18</v>
      </c>
    </row>
    <row r="1066" spans="1:16" hidden="1">
      <c r="A1066">
        <v>8853</v>
      </c>
      <c r="B1066" t="s">
        <v>51</v>
      </c>
      <c r="C1066" t="str">
        <f>"1201"</f>
        <v>1201</v>
      </c>
      <c r="D1066" t="str">
        <f t="shared" si="52"/>
        <v>1</v>
      </c>
      <c r="E1066" t="s">
        <v>1515</v>
      </c>
      <c r="F1066">
        <v>6</v>
      </c>
      <c r="G1066">
        <v>6</v>
      </c>
      <c r="H1066" t="s">
        <v>53</v>
      </c>
      <c r="I1066" t="s">
        <v>16</v>
      </c>
      <c r="J1066" t="s">
        <v>1516</v>
      </c>
      <c r="K1066" t="s">
        <v>17</v>
      </c>
      <c r="L1066" s="1">
        <v>44039</v>
      </c>
      <c r="M1066" s="1">
        <v>44134</v>
      </c>
      <c r="N1066" s="1">
        <v>44074</v>
      </c>
      <c r="P1066" t="s">
        <v>18</v>
      </c>
    </row>
    <row r="1067" spans="1:16" hidden="1">
      <c r="A1067">
        <v>9361</v>
      </c>
      <c r="B1067" t="s">
        <v>106</v>
      </c>
      <c r="C1067" t="str">
        <f>"2040"</f>
        <v>2040</v>
      </c>
      <c r="D1067" t="str">
        <f t="shared" si="52"/>
        <v>1</v>
      </c>
      <c r="E1067" t="s">
        <v>1517</v>
      </c>
      <c r="F1067">
        <v>6</v>
      </c>
      <c r="G1067">
        <v>6</v>
      </c>
      <c r="H1067" t="s">
        <v>98</v>
      </c>
      <c r="I1067" t="s">
        <v>99</v>
      </c>
      <c r="J1067" t="s">
        <v>1429</v>
      </c>
      <c r="K1067" t="s">
        <v>17</v>
      </c>
      <c r="L1067" s="1">
        <v>44039</v>
      </c>
      <c r="M1067" s="1">
        <v>44134</v>
      </c>
      <c r="N1067" s="1">
        <v>44074</v>
      </c>
      <c r="P1067" t="s">
        <v>18</v>
      </c>
    </row>
    <row r="1068" spans="1:16" hidden="1">
      <c r="A1068">
        <v>7690</v>
      </c>
      <c r="B1068" t="s">
        <v>186</v>
      </c>
      <c r="C1068" t="str">
        <f>"2032"</f>
        <v>2032</v>
      </c>
      <c r="D1068" t="str">
        <f t="shared" si="52"/>
        <v>1</v>
      </c>
      <c r="E1068" t="s">
        <v>264</v>
      </c>
      <c r="F1068">
        <v>6</v>
      </c>
      <c r="G1068">
        <v>6</v>
      </c>
      <c r="H1068" t="s">
        <v>188</v>
      </c>
      <c r="I1068" t="s">
        <v>161</v>
      </c>
      <c r="J1068" t="s">
        <v>265</v>
      </c>
      <c r="K1068" t="s">
        <v>17</v>
      </c>
      <c r="L1068" s="1">
        <v>44039</v>
      </c>
      <c r="M1068" s="1">
        <v>44134</v>
      </c>
      <c r="N1068" s="1">
        <v>44074</v>
      </c>
      <c r="P1068" t="s">
        <v>18</v>
      </c>
    </row>
    <row r="1069" spans="1:16" hidden="1">
      <c r="A1069">
        <v>7831</v>
      </c>
      <c r="B1069" t="s">
        <v>243</v>
      </c>
      <c r="C1069" t="str">
        <f>"2043"</f>
        <v>2043</v>
      </c>
      <c r="D1069" t="str">
        <f t="shared" si="52"/>
        <v>1</v>
      </c>
      <c r="E1069" t="s">
        <v>1518</v>
      </c>
      <c r="F1069">
        <v>6</v>
      </c>
      <c r="G1069">
        <v>6</v>
      </c>
      <c r="H1069" t="s">
        <v>245</v>
      </c>
      <c r="I1069" t="s">
        <v>69</v>
      </c>
      <c r="J1069" t="s">
        <v>1519</v>
      </c>
      <c r="K1069" t="s">
        <v>17</v>
      </c>
      <c r="L1069" s="1">
        <v>44039</v>
      </c>
      <c r="M1069" s="1">
        <v>44134</v>
      </c>
      <c r="N1069" s="1">
        <v>44074</v>
      </c>
      <c r="P1069" t="s">
        <v>18</v>
      </c>
    </row>
    <row r="1070" spans="1:16" hidden="1">
      <c r="A1070">
        <v>9073</v>
      </c>
      <c r="B1070" t="s">
        <v>222</v>
      </c>
      <c r="C1070" t="str">
        <f>"2056"</f>
        <v>2056</v>
      </c>
      <c r="D1070" t="str">
        <f t="shared" si="52"/>
        <v>1</v>
      </c>
      <c r="E1070" t="s">
        <v>1520</v>
      </c>
      <c r="F1070">
        <v>6</v>
      </c>
      <c r="G1070">
        <v>6</v>
      </c>
      <c r="H1070" t="s">
        <v>224</v>
      </c>
      <c r="I1070" t="s">
        <v>69</v>
      </c>
      <c r="J1070" t="s">
        <v>1521</v>
      </c>
      <c r="K1070" t="s">
        <v>17</v>
      </c>
      <c r="L1070" s="1">
        <v>44039</v>
      </c>
      <c r="M1070" s="1">
        <v>44134</v>
      </c>
      <c r="N1070" s="1">
        <v>44074</v>
      </c>
      <c r="P1070" t="s">
        <v>18</v>
      </c>
    </row>
    <row r="1071" spans="1:16" hidden="1">
      <c r="A1071">
        <v>8296</v>
      </c>
      <c r="B1071" t="s">
        <v>320</v>
      </c>
      <c r="C1071" t="str">
        <f>"2021"</f>
        <v>2021</v>
      </c>
      <c r="D1071" t="str">
        <f t="shared" si="52"/>
        <v>1</v>
      </c>
      <c r="E1071" t="s">
        <v>1522</v>
      </c>
      <c r="F1071">
        <v>6</v>
      </c>
      <c r="G1071">
        <v>6</v>
      </c>
      <c r="H1071" t="s">
        <v>174</v>
      </c>
      <c r="I1071" t="s">
        <v>69</v>
      </c>
      <c r="J1071" t="s">
        <v>1523</v>
      </c>
      <c r="K1071" t="s">
        <v>17</v>
      </c>
      <c r="L1071" s="1">
        <v>44039</v>
      </c>
      <c r="M1071" s="1">
        <v>44134</v>
      </c>
      <c r="N1071" s="1">
        <v>44074</v>
      </c>
      <c r="P1071" t="s">
        <v>18</v>
      </c>
    </row>
    <row r="1072" spans="1:16" hidden="1">
      <c r="A1072">
        <v>7385</v>
      </c>
      <c r="B1072" t="s">
        <v>172</v>
      </c>
      <c r="C1072" t="str">
        <f>"3025"</f>
        <v>3025</v>
      </c>
      <c r="D1072" t="str">
        <f t="shared" si="52"/>
        <v>1</v>
      </c>
      <c r="E1072" t="s">
        <v>273</v>
      </c>
      <c r="F1072">
        <v>6</v>
      </c>
      <c r="G1072">
        <v>6</v>
      </c>
      <c r="H1072" t="s">
        <v>174</v>
      </c>
      <c r="I1072" t="s">
        <v>69</v>
      </c>
      <c r="J1072" t="s">
        <v>274</v>
      </c>
      <c r="K1072" t="s">
        <v>17</v>
      </c>
      <c r="L1072" s="1">
        <v>44039</v>
      </c>
      <c r="M1072" s="1">
        <v>44134</v>
      </c>
      <c r="N1072" s="1">
        <v>44074</v>
      </c>
      <c r="P1072" t="s">
        <v>18</v>
      </c>
    </row>
    <row r="1073" spans="1:16" hidden="1">
      <c r="A1073">
        <v>7716</v>
      </c>
      <c r="B1073" t="s">
        <v>172</v>
      </c>
      <c r="C1073" t="str">
        <f>"3025"</f>
        <v>3025</v>
      </c>
      <c r="D1073" t="str">
        <f>"2"</f>
        <v>2</v>
      </c>
      <c r="E1073" t="s">
        <v>273</v>
      </c>
      <c r="F1073">
        <v>6</v>
      </c>
      <c r="G1073">
        <v>6</v>
      </c>
      <c r="H1073" t="s">
        <v>174</v>
      </c>
      <c r="I1073" t="s">
        <v>69</v>
      </c>
      <c r="J1073" t="s">
        <v>274</v>
      </c>
      <c r="K1073" t="s">
        <v>17</v>
      </c>
      <c r="L1073" s="1">
        <v>44039</v>
      </c>
      <c r="M1073" s="1">
        <v>44134</v>
      </c>
      <c r="N1073" s="1">
        <v>44074</v>
      </c>
      <c r="P1073" t="s">
        <v>18</v>
      </c>
    </row>
    <row r="1074" spans="1:16">
      <c r="A1074">
        <v>4602</v>
      </c>
      <c r="B1074" t="s">
        <v>119</v>
      </c>
      <c r="C1074" t="str">
        <f>"2710"</f>
        <v>2710</v>
      </c>
      <c r="D1074" t="str">
        <f>"2"</f>
        <v>2</v>
      </c>
      <c r="E1074" t="s">
        <v>120</v>
      </c>
      <c r="F1074">
        <v>6</v>
      </c>
      <c r="G1074">
        <v>6</v>
      </c>
      <c r="H1074" t="s">
        <v>121</v>
      </c>
      <c r="I1074" t="s">
        <v>27</v>
      </c>
      <c r="K1074" t="s">
        <v>17</v>
      </c>
      <c r="L1074" s="1">
        <v>43885</v>
      </c>
      <c r="M1074" s="1">
        <v>43987</v>
      </c>
      <c r="N1074" s="1">
        <v>43959</v>
      </c>
      <c r="P1074" t="s">
        <v>18</v>
      </c>
    </row>
    <row r="1075" spans="1:16">
      <c r="A1075">
        <v>4710</v>
      </c>
      <c r="B1075" t="s">
        <v>43</v>
      </c>
      <c r="C1075" t="str">
        <f>"4349"</f>
        <v>4349</v>
      </c>
      <c r="D1075" t="str">
        <f>"2"</f>
        <v>2</v>
      </c>
      <c r="E1075" t="s">
        <v>44</v>
      </c>
      <c r="F1075">
        <v>6</v>
      </c>
      <c r="G1075">
        <v>6</v>
      </c>
      <c r="H1075" t="s">
        <v>45</v>
      </c>
      <c r="I1075" t="s">
        <v>16</v>
      </c>
      <c r="K1075" t="s">
        <v>17</v>
      </c>
      <c r="L1075" s="1">
        <v>43885</v>
      </c>
      <c r="M1075" s="1">
        <v>43987</v>
      </c>
      <c r="N1075" s="1">
        <v>43959</v>
      </c>
      <c r="P1075" t="s">
        <v>18</v>
      </c>
    </row>
    <row r="1076" spans="1:16" hidden="1">
      <c r="A1076">
        <v>8012</v>
      </c>
      <c r="B1076" t="s">
        <v>158</v>
      </c>
      <c r="C1076" t="str">
        <f>"2101"</f>
        <v>2101</v>
      </c>
      <c r="D1076" t="str">
        <f t="shared" ref="D1076:D1086" si="53">"1"</f>
        <v>1</v>
      </c>
      <c r="E1076" t="s">
        <v>290</v>
      </c>
      <c r="F1076">
        <v>6</v>
      </c>
      <c r="G1076">
        <v>6</v>
      </c>
      <c r="H1076" t="s">
        <v>160</v>
      </c>
      <c r="I1076" t="s">
        <v>161</v>
      </c>
      <c r="J1076" t="s">
        <v>291</v>
      </c>
      <c r="K1076" t="s">
        <v>17</v>
      </c>
      <c r="L1076" s="1">
        <v>44039</v>
      </c>
      <c r="M1076" s="1">
        <v>44134</v>
      </c>
      <c r="N1076" s="1">
        <v>44074</v>
      </c>
      <c r="P1076" t="s">
        <v>18</v>
      </c>
    </row>
    <row r="1077" spans="1:16" hidden="1">
      <c r="A1077">
        <v>7300</v>
      </c>
      <c r="B1077" t="s">
        <v>158</v>
      </c>
      <c r="C1077" t="str">
        <f>"2102"</f>
        <v>2102</v>
      </c>
      <c r="D1077" t="str">
        <f t="shared" si="53"/>
        <v>1</v>
      </c>
      <c r="E1077" t="s">
        <v>292</v>
      </c>
      <c r="F1077">
        <v>6</v>
      </c>
      <c r="G1077">
        <v>6</v>
      </c>
      <c r="H1077" t="s">
        <v>160</v>
      </c>
      <c r="I1077" t="s">
        <v>161</v>
      </c>
      <c r="J1077" t="s">
        <v>293</v>
      </c>
      <c r="K1077" t="s">
        <v>17</v>
      </c>
      <c r="L1077" s="1">
        <v>44039</v>
      </c>
      <c r="M1077" s="1">
        <v>44134</v>
      </c>
      <c r="N1077" s="1">
        <v>44074</v>
      </c>
      <c r="P1077" t="s">
        <v>18</v>
      </c>
    </row>
    <row r="1078" spans="1:16" hidden="1">
      <c r="A1078">
        <v>7294</v>
      </c>
      <c r="B1078" t="s">
        <v>158</v>
      </c>
      <c r="C1078" t="str">
        <f>"3102"</f>
        <v>3102</v>
      </c>
      <c r="D1078" t="str">
        <f t="shared" si="53"/>
        <v>1</v>
      </c>
      <c r="E1078" t="s">
        <v>1524</v>
      </c>
      <c r="F1078">
        <v>6</v>
      </c>
      <c r="G1078">
        <v>6</v>
      </c>
      <c r="H1078" t="s">
        <v>160</v>
      </c>
      <c r="I1078" t="s">
        <v>161</v>
      </c>
      <c r="J1078" t="s">
        <v>1525</v>
      </c>
      <c r="K1078" t="s">
        <v>17</v>
      </c>
      <c r="L1078" s="1">
        <v>44039</v>
      </c>
      <c r="M1078" s="1">
        <v>44134</v>
      </c>
      <c r="N1078" s="1">
        <v>44074</v>
      </c>
      <c r="P1078" t="s">
        <v>18</v>
      </c>
    </row>
    <row r="1079" spans="1:16" hidden="1">
      <c r="A1079">
        <v>7322</v>
      </c>
      <c r="B1079" t="s">
        <v>165</v>
      </c>
      <c r="C1079" t="str">
        <f>"3004"</f>
        <v>3004</v>
      </c>
      <c r="D1079" t="str">
        <f t="shared" si="53"/>
        <v>1</v>
      </c>
      <c r="E1079" t="s">
        <v>1526</v>
      </c>
      <c r="F1079">
        <v>6</v>
      </c>
      <c r="G1079">
        <v>6</v>
      </c>
      <c r="H1079" t="s">
        <v>160</v>
      </c>
      <c r="I1079" t="s">
        <v>161</v>
      </c>
      <c r="J1079" t="s">
        <v>1527</v>
      </c>
      <c r="K1079" t="s">
        <v>17</v>
      </c>
      <c r="L1079" s="1">
        <v>44039</v>
      </c>
      <c r="M1079" s="1">
        <v>44134</v>
      </c>
      <c r="N1079" s="1">
        <v>44074</v>
      </c>
      <c r="P1079" t="s">
        <v>18</v>
      </c>
    </row>
    <row r="1080" spans="1:16" hidden="1">
      <c r="A1080">
        <v>7323</v>
      </c>
      <c r="B1080" t="s">
        <v>165</v>
      </c>
      <c r="C1080" t="str">
        <f>"3007"</f>
        <v>3007</v>
      </c>
      <c r="D1080" t="str">
        <f t="shared" si="53"/>
        <v>1</v>
      </c>
      <c r="E1080" t="s">
        <v>1528</v>
      </c>
      <c r="F1080">
        <v>6</v>
      </c>
      <c r="G1080">
        <v>6</v>
      </c>
      <c r="H1080" t="s">
        <v>160</v>
      </c>
      <c r="I1080" t="s">
        <v>161</v>
      </c>
      <c r="J1080" t="s">
        <v>1529</v>
      </c>
      <c r="K1080" t="s">
        <v>17</v>
      </c>
      <c r="L1080" s="1">
        <v>44039</v>
      </c>
      <c r="M1080" s="1">
        <v>44134</v>
      </c>
      <c r="N1080" s="1">
        <v>44074</v>
      </c>
      <c r="P1080" t="s">
        <v>18</v>
      </c>
    </row>
    <row r="1081" spans="1:16" hidden="1">
      <c r="A1081">
        <v>7324</v>
      </c>
      <c r="B1081" t="s">
        <v>165</v>
      </c>
      <c r="C1081" t="str">
        <f>"3008"</f>
        <v>3008</v>
      </c>
      <c r="D1081" t="str">
        <f t="shared" si="53"/>
        <v>1</v>
      </c>
      <c r="E1081" t="s">
        <v>1530</v>
      </c>
      <c r="F1081">
        <v>6</v>
      </c>
      <c r="G1081">
        <v>6</v>
      </c>
      <c r="H1081" t="s">
        <v>160</v>
      </c>
      <c r="I1081" t="s">
        <v>161</v>
      </c>
      <c r="J1081" t="s">
        <v>1531</v>
      </c>
      <c r="K1081" t="s">
        <v>17</v>
      </c>
      <c r="L1081" s="1">
        <v>44039</v>
      </c>
      <c r="M1081" s="1">
        <v>44134</v>
      </c>
      <c r="N1081" s="1">
        <v>44074</v>
      </c>
      <c r="P1081" t="s">
        <v>18</v>
      </c>
    </row>
    <row r="1082" spans="1:16" hidden="1">
      <c r="A1082">
        <v>7592</v>
      </c>
      <c r="B1082" t="s">
        <v>24</v>
      </c>
      <c r="C1082" t="str">
        <f>"4511"</f>
        <v>4511</v>
      </c>
      <c r="D1082" t="str">
        <f t="shared" si="53"/>
        <v>1</v>
      </c>
      <c r="E1082" t="s">
        <v>1532</v>
      </c>
      <c r="F1082">
        <v>6</v>
      </c>
      <c r="G1082">
        <v>6</v>
      </c>
      <c r="H1082" t="s">
        <v>26</v>
      </c>
      <c r="I1082" t="s">
        <v>27</v>
      </c>
      <c r="J1082" t="s">
        <v>1533</v>
      </c>
      <c r="K1082" t="s">
        <v>17</v>
      </c>
      <c r="L1082" s="1">
        <v>44039</v>
      </c>
      <c r="M1082" s="1">
        <v>44134</v>
      </c>
      <c r="N1082" s="1">
        <v>44074</v>
      </c>
      <c r="P1082" t="s">
        <v>18</v>
      </c>
    </row>
    <row r="1083" spans="1:16" hidden="1">
      <c r="A1083">
        <v>8541</v>
      </c>
      <c r="B1083" t="s">
        <v>24</v>
      </c>
      <c r="C1083" t="str">
        <f>"3516"</f>
        <v>3516</v>
      </c>
      <c r="D1083" t="str">
        <f t="shared" si="53"/>
        <v>1</v>
      </c>
      <c r="E1083" t="s">
        <v>1534</v>
      </c>
      <c r="F1083">
        <v>6</v>
      </c>
      <c r="G1083">
        <v>6</v>
      </c>
      <c r="H1083" t="s">
        <v>26</v>
      </c>
      <c r="I1083" t="s">
        <v>27</v>
      </c>
      <c r="J1083" t="s">
        <v>1535</v>
      </c>
      <c r="K1083" t="s">
        <v>17</v>
      </c>
      <c r="L1083" s="1">
        <v>44039</v>
      </c>
      <c r="M1083" s="1">
        <v>44134</v>
      </c>
      <c r="N1083" s="1">
        <v>44074</v>
      </c>
      <c r="P1083" t="s">
        <v>18</v>
      </c>
    </row>
    <row r="1084" spans="1:16" hidden="1">
      <c r="A1084">
        <v>7187</v>
      </c>
      <c r="B1084" t="s">
        <v>24</v>
      </c>
      <c r="C1084" t="str">
        <f>"4520"</f>
        <v>4520</v>
      </c>
      <c r="D1084" t="str">
        <f t="shared" si="53"/>
        <v>1</v>
      </c>
      <c r="E1084" t="s">
        <v>25</v>
      </c>
      <c r="F1084">
        <v>6</v>
      </c>
      <c r="G1084">
        <v>6</v>
      </c>
      <c r="H1084" t="s">
        <v>26</v>
      </c>
      <c r="I1084" t="s">
        <v>27</v>
      </c>
      <c r="K1084" t="s">
        <v>17</v>
      </c>
      <c r="L1084" s="1">
        <v>44039</v>
      </c>
      <c r="M1084" s="1">
        <v>44134</v>
      </c>
      <c r="N1084" s="1">
        <v>44074</v>
      </c>
      <c r="P1084" t="s">
        <v>18</v>
      </c>
    </row>
    <row r="1085" spans="1:16" hidden="1">
      <c r="A1085">
        <v>7196</v>
      </c>
      <c r="B1085" t="s">
        <v>24</v>
      </c>
      <c r="C1085" t="str">
        <f>"4521"</f>
        <v>4521</v>
      </c>
      <c r="D1085" t="str">
        <f t="shared" si="53"/>
        <v>1</v>
      </c>
      <c r="E1085" t="s">
        <v>299</v>
      </c>
      <c r="F1085">
        <v>6</v>
      </c>
      <c r="G1085">
        <v>6</v>
      </c>
      <c r="H1085" t="s">
        <v>26</v>
      </c>
      <c r="I1085" t="s">
        <v>27</v>
      </c>
      <c r="K1085" t="s">
        <v>17</v>
      </c>
      <c r="L1085" s="1">
        <v>44039</v>
      </c>
      <c r="M1085" s="1">
        <v>44134</v>
      </c>
      <c r="N1085" s="1">
        <v>44074</v>
      </c>
      <c r="P1085" t="s">
        <v>18</v>
      </c>
    </row>
    <row r="1086" spans="1:16" hidden="1">
      <c r="A1086">
        <v>7059</v>
      </c>
      <c r="B1086" t="s">
        <v>300</v>
      </c>
      <c r="C1086" t="str">
        <f>"1002"</f>
        <v>1002</v>
      </c>
      <c r="D1086" t="str">
        <f t="shared" si="53"/>
        <v>1</v>
      </c>
      <c r="E1086" t="s">
        <v>1536</v>
      </c>
      <c r="F1086">
        <v>6</v>
      </c>
      <c r="G1086">
        <v>6</v>
      </c>
      <c r="H1086" t="s">
        <v>263</v>
      </c>
      <c r="I1086" t="s">
        <v>69</v>
      </c>
      <c r="J1086" t="s">
        <v>1537</v>
      </c>
      <c r="K1086" t="s">
        <v>17</v>
      </c>
      <c r="L1086" s="1">
        <v>44039</v>
      </c>
      <c r="M1086" s="1">
        <v>44134</v>
      </c>
      <c r="N1086" s="1">
        <v>44074</v>
      </c>
      <c r="P1086" t="s">
        <v>18</v>
      </c>
    </row>
    <row r="1087" spans="1:16" hidden="1">
      <c r="A1087">
        <v>7803</v>
      </c>
      <c r="B1087" t="s">
        <v>300</v>
      </c>
      <c r="C1087" t="str">
        <f>"1002"</f>
        <v>1002</v>
      </c>
      <c r="D1087" t="str">
        <f>"2"</f>
        <v>2</v>
      </c>
      <c r="E1087" t="s">
        <v>1536</v>
      </c>
      <c r="F1087">
        <v>6</v>
      </c>
      <c r="G1087">
        <v>6</v>
      </c>
      <c r="H1087" t="s">
        <v>263</v>
      </c>
      <c r="I1087" t="s">
        <v>69</v>
      </c>
      <c r="J1087" t="s">
        <v>1537</v>
      </c>
      <c r="K1087" t="s">
        <v>17</v>
      </c>
      <c r="L1087" s="1">
        <v>44039</v>
      </c>
      <c r="M1087" s="1">
        <v>44134</v>
      </c>
      <c r="N1087" s="1">
        <v>44074</v>
      </c>
      <c r="P1087" t="s">
        <v>38</v>
      </c>
    </row>
    <row r="1088" spans="1:16" hidden="1">
      <c r="A1088">
        <v>9643</v>
      </c>
      <c r="B1088" t="s">
        <v>300</v>
      </c>
      <c r="C1088" t="str">
        <f>"1002"</f>
        <v>1002</v>
      </c>
      <c r="D1088" t="str">
        <f>"3"</f>
        <v>3</v>
      </c>
      <c r="E1088" t="s">
        <v>1536</v>
      </c>
      <c r="F1088">
        <v>6</v>
      </c>
      <c r="G1088">
        <v>6</v>
      </c>
      <c r="H1088" t="s">
        <v>263</v>
      </c>
      <c r="I1088" t="s">
        <v>69</v>
      </c>
      <c r="J1088" t="s">
        <v>1537</v>
      </c>
      <c r="K1088" t="s">
        <v>17</v>
      </c>
      <c r="L1088" s="1">
        <v>44039</v>
      </c>
      <c r="M1088" s="1">
        <v>44134</v>
      </c>
      <c r="N1088" s="1">
        <v>44074</v>
      </c>
      <c r="P1088" t="s">
        <v>38</v>
      </c>
    </row>
    <row r="1089" spans="1:16" hidden="1">
      <c r="A1089">
        <v>8857</v>
      </c>
      <c r="B1089" t="s">
        <v>51</v>
      </c>
      <c r="C1089" t="str">
        <f>"3032"</f>
        <v>3032</v>
      </c>
      <c r="D1089" t="str">
        <f t="shared" ref="D1089:D1102" si="54">"1"</f>
        <v>1</v>
      </c>
      <c r="E1089" t="s">
        <v>1538</v>
      </c>
      <c r="F1089">
        <v>6</v>
      </c>
      <c r="G1089">
        <v>6</v>
      </c>
      <c r="H1089" t="s">
        <v>53</v>
      </c>
      <c r="I1089" t="s">
        <v>16</v>
      </c>
      <c r="J1089" t="s">
        <v>1539</v>
      </c>
      <c r="K1089" t="s">
        <v>17</v>
      </c>
      <c r="L1089" s="1">
        <v>44039</v>
      </c>
      <c r="M1089" s="1">
        <v>44134</v>
      </c>
      <c r="N1089" s="1">
        <v>44074</v>
      </c>
      <c r="P1089" t="s">
        <v>18</v>
      </c>
    </row>
    <row r="1090" spans="1:16" hidden="1">
      <c r="A1090">
        <v>8620</v>
      </c>
      <c r="B1090" t="s">
        <v>186</v>
      </c>
      <c r="C1090" t="str">
        <f>"2008"</f>
        <v>2008</v>
      </c>
      <c r="D1090" t="str">
        <f t="shared" si="54"/>
        <v>1</v>
      </c>
      <c r="E1090" t="s">
        <v>303</v>
      </c>
      <c r="F1090">
        <v>6</v>
      </c>
      <c r="G1090">
        <v>6</v>
      </c>
      <c r="H1090" t="s">
        <v>188</v>
      </c>
      <c r="I1090" t="s">
        <v>161</v>
      </c>
      <c r="J1090" t="s">
        <v>304</v>
      </c>
      <c r="K1090" t="s">
        <v>17</v>
      </c>
      <c r="L1090" s="1">
        <v>44039</v>
      </c>
      <c r="M1090" s="1">
        <v>44134</v>
      </c>
      <c r="N1090" s="1">
        <v>44074</v>
      </c>
      <c r="P1090" t="s">
        <v>18</v>
      </c>
    </row>
    <row r="1091" spans="1:16" hidden="1">
      <c r="A1091">
        <v>7314</v>
      </c>
      <c r="B1091" t="s">
        <v>186</v>
      </c>
      <c r="C1091" t="str">
        <f>"3015"</f>
        <v>3015</v>
      </c>
      <c r="D1091" t="str">
        <f t="shared" si="54"/>
        <v>1</v>
      </c>
      <c r="E1091" t="s">
        <v>1540</v>
      </c>
      <c r="F1091">
        <v>6</v>
      </c>
      <c r="G1091">
        <v>6</v>
      </c>
      <c r="H1091" t="s">
        <v>188</v>
      </c>
      <c r="I1091" t="s">
        <v>161</v>
      </c>
      <c r="J1091" t="s">
        <v>1541</v>
      </c>
      <c r="K1091" t="s">
        <v>17</v>
      </c>
      <c r="L1091" s="1">
        <v>44039</v>
      </c>
      <c r="M1091" s="1">
        <v>44134</v>
      </c>
      <c r="N1091" s="1">
        <v>44074</v>
      </c>
      <c r="P1091" t="s">
        <v>18</v>
      </c>
    </row>
    <row r="1092" spans="1:16" hidden="1">
      <c r="A1092">
        <v>7325</v>
      </c>
      <c r="B1092" t="s">
        <v>309</v>
      </c>
      <c r="C1092" t="str">
        <f>"4032"</f>
        <v>4032</v>
      </c>
      <c r="D1092" t="str">
        <f t="shared" si="54"/>
        <v>1</v>
      </c>
      <c r="E1092" t="s">
        <v>1542</v>
      </c>
      <c r="F1092">
        <v>6</v>
      </c>
      <c r="G1092">
        <v>6</v>
      </c>
      <c r="H1092" t="s">
        <v>188</v>
      </c>
      <c r="I1092" t="s">
        <v>161</v>
      </c>
      <c r="J1092" t="s">
        <v>1543</v>
      </c>
      <c r="K1092" t="s">
        <v>17</v>
      </c>
      <c r="L1092" s="1">
        <v>44039</v>
      </c>
      <c r="M1092" s="1">
        <v>44134</v>
      </c>
      <c r="N1092" s="1">
        <v>44074</v>
      </c>
      <c r="P1092" t="s">
        <v>18</v>
      </c>
    </row>
    <row r="1093" spans="1:16" hidden="1">
      <c r="A1093">
        <v>9475</v>
      </c>
      <c r="B1093" t="s">
        <v>312</v>
      </c>
      <c r="C1093" t="str">
        <f>"1020"</f>
        <v>1020</v>
      </c>
      <c r="D1093" t="str">
        <f t="shared" si="54"/>
        <v>1</v>
      </c>
      <c r="E1093" t="s">
        <v>313</v>
      </c>
      <c r="F1093">
        <v>6</v>
      </c>
      <c r="G1093">
        <v>6</v>
      </c>
      <c r="H1093" t="s">
        <v>224</v>
      </c>
      <c r="I1093" t="s">
        <v>69</v>
      </c>
      <c r="J1093" t="s">
        <v>314</v>
      </c>
      <c r="K1093" t="s">
        <v>17</v>
      </c>
      <c r="L1093" s="1">
        <v>44039</v>
      </c>
      <c r="M1093" s="1">
        <v>44134</v>
      </c>
      <c r="N1093" s="1">
        <v>44074</v>
      </c>
      <c r="P1093" t="s">
        <v>18</v>
      </c>
    </row>
    <row r="1094" spans="1:16" hidden="1">
      <c r="A1094">
        <v>7635</v>
      </c>
      <c r="B1094" t="s">
        <v>158</v>
      </c>
      <c r="C1094" t="str">
        <f>"2141"</f>
        <v>2141</v>
      </c>
      <c r="D1094" t="str">
        <f t="shared" si="54"/>
        <v>1</v>
      </c>
      <c r="E1094" t="s">
        <v>315</v>
      </c>
      <c r="F1094">
        <v>6</v>
      </c>
      <c r="G1094">
        <v>6</v>
      </c>
      <c r="H1094" t="s">
        <v>160</v>
      </c>
      <c r="I1094" t="s">
        <v>161</v>
      </c>
      <c r="J1094" t="s">
        <v>164</v>
      </c>
      <c r="K1094" t="s">
        <v>17</v>
      </c>
      <c r="L1094" s="1">
        <v>44039</v>
      </c>
      <c r="M1094" s="1">
        <v>44134</v>
      </c>
      <c r="N1094" s="1">
        <v>44074</v>
      </c>
      <c r="P1094" t="s">
        <v>18</v>
      </c>
    </row>
    <row r="1095" spans="1:16" hidden="1">
      <c r="A1095">
        <v>8977</v>
      </c>
      <c r="B1095" t="s">
        <v>57</v>
      </c>
      <c r="C1095" t="str">
        <f>"2012"</f>
        <v>2012</v>
      </c>
      <c r="D1095" t="str">
        <f t="shared" si="54"/>
        <v>1</v>
      </c>
      <c r="E1095" t="s">
        <v>1544</v>
      </c>
      <c r="F1095">
        <v>6</v>
      </c>
      <c r="G1095">
        <v>6</v>
      </c>
      <c r="H1095" t="s">
        <v>59</v>
      </c>
      <c r="I1095" t="s">
        <v>16</v>
      </c>
      <c r="J1095" t="s">
        <v>1545</v>
      </c>
      <c r="K1095" t="s">
        <v>17</v>
      </c>
      <c r="L1095" s="1">
        <v>44039</v>
      </c>
      <c r="M1095" s="1">
        <v>44134</v>
      </c>
      <c r="N1095" s="1">
        <v>44074</v>
      </c>
      <c r="P1095" t="s">
        <v>18</v>
      </c>
    </row>
    <row r="1096" spans="1:16" hidden="1">
      <c r="A1096">
        <v>7104</v>
      </c>
      <c r="B1096" t="s">
        <v>320</v>
      </c>
      <c r="C1096" t="str">
        <f>"1004"</f>
        <v>1004</v>
      </c>
      <c r="D1096" t="str">
        <f t="shared" si="54"/>
        <v>1</v>
      </c>
      <c r="E1096" t="s">
        <v>1546</v>
      </c>
      <c r="F1096">
        <v>6</v>
      </c>
      <c r="G1096">
        <v>6</v>
      </c>
      <c r="H1096" t="s">
        <v>174</v>
      </c>
      <c r="I1096" t="s">
        <v>69</v>
      </c>
      <c r="J1096" t="s">
        <v>1547</v>
      </c>
      <c r="K1096" t="s">
        <v>17</v>
      </c>
      <c r="L1096" s="1">
        <v>44039</v>
      </c>
      <c r="M1096" s="1">
        <v>44134</v>
      </c>
      <c r="N1096" s="1">
        <v>44074</v>
      </c>
      <c r="P1096" t="s">
        <v>18</v>
      </c>
    </row>
    <row r="1097" spans="1:16" hidden="1">
      <c r="A1097">
        <v>8790</v>
      </c>
      <c r="B1097" t="s">
        <v>57</v>
      </c>
      <c r="C1097" t="str">
        <f>"3014"</f>
        <v>3014</v>
      </c>
      <c r="D1097" t="str">
        <f t="shared" si="54"/>
        <v>1</v>
      </c>
      <c r="E1097" t="s">
        <v>1548</v>
      </c>
      <c r="F1097">
        <v>6</v>
      </c>
      <c r="G1097">
        <v>6</v>
      </c>
      <c r="H1097" t="s">
        <v>59</v>
      </c>
      <c r="I1097" t="s">
        <v>16</v>
      </c>
      <c r="J1097" t="s">
        <v>1549</v>
      </c>
      <c r="K1097" t="s">
        <v>17</v>
      </c>
      <c r="L1097" s="1">
        <v>44039</v>
      </c>
      <c r="M1097" s="1">
        <v>44134</v>
      </c>
      <c r="N1097" s="1">
        <v>44074</v>
      </c>
      <c r="P1097" t="s">
        <v>18</v>
      </c>
    </row>
    <row r="1098" spans="1:16" hidden="1">
      <c r="A1098">
        <v>8786</v>
      </c>
      <c r="B1098" t="s">
        <v>57</v>
      </c>
      <c r="C1098" t="str">
        <f>"2013"</f>
        <v>2013</v>
      </c>
      <c r="D1098" t="str">
        <f t="shared" si="54"/>
        <v>1</v>
      </c>
      <c r="E1098" t="s">
        <v>1550</v>
      </c>
      <c r="F1098">
        <v>6</v>
      </c>
      <c r="G1098">
        <v>6</v>
      </c>
      <c r="H1098" t="s">
        <v>59</v>
      </c>
      <c r="I1098" t="s">
        <v>16</v>
      </c>
      <c r="J1098" t="s">
        <v>1551</v>
      </c>
      <c r="K1098" t="s">
        <v>17</v>
      </c>
      <c r="L1098" s="1">
        <v>44039</v>
      </c>
      <c r="M1098" s="1">
        <v>44134</v>
      </c>
      <c r="N1098" s="1">
        <v>44074</v>
      </c>
      <c r="P1098" t="s">
        <v>18</v>
      </c>
    </row>
    <row r="1099" spans="1:16" hidden="1">
      <c r="A1099">
        <v>9509</v>
      </c>
      <c r="B1099" t="s">
        <v>172</v>
      </c>
      <c r="C1099" t="str">
        <f>"2028"</f>
        <v>2028</v>
      </c>
      <c r="D1099" t="str">
        <f t="shared" si="54"/>
        <v>1</v>
      </c>
      <c r="E1099" t="s">
        <v>1552</v>
      </c>
      <c r="F1099">
        <v>6</v>
      </c>
      <c r="G1099">
        <v>6</v>
      </c>
      <c r="H1099" t="s">
        <v>98</v>
      </c>
      <c r="I1099" t="s">
        <v>99</v>
      </c>
      <c r="J1099" t="s">
        <v>1553</v>
      </c>
      <c r="K1099" t="s">
        <v>17</v>
      </c>
      <c r="L1099" s="1">
        <v>44039</v>
      </c>
      <c r="M1099" s="1">
        <v>44134</v>
      </c>
      <c r="N1099" s="1">
        <v>44074</v>
      </c>
      <c r="P1099" t="s">
        <v>18</v>
      </c>
    </row>
    <row r="1100" spans="1:16" hidden="1">
      <c r="A1100">
        <v>7150</v>
      </c>
      <c r="B1100" t="s">
        <v>96</v>
      </c>
      <c r="C1100" t="str">
        <f>"2013"</f>
        <v>2013</v>
      </c>
      <c r="D1100" t="str">
        <f t="shared" si="54"/>
        <v>1</v>
      </c>
      <c r="E1100" t="s">
        <v>1554</v>
      </c>
      <c r="F1100">
        <v>6</v>
      </c>
      <c r="G1100">
        <v>6</v>
      </c>
      <c r="H1100" t="s">
        <v>98</v>
      </c>
      <c r="I1100" t="s">
        <v>99</v>
      </c>
      <c r="J1100" t="s">
        <v>1555</v>
      </c>
      <c r="K1100" t="s">
        <v>17</v>
      </c>
      <c r="L1100" s="1">
        <v>44039</v>
      </c>
      <c r="M1100" s="1">
        <v>44134</v>
      </c>
      <c r="N1100" s="1">
        <v>44074</v>
      </c>
      <c r="P1100" t="s">
        <v>18</v>
      </c>
    </row>
    <row r="1101" spans="1:16" hidden="1">
      <c r="A1101">
        <v>9500</v>
      </c>
      <c r="B1101" t="s">
        <v>96</v>
      </c>
      <c r="C1101" t="str">
        <f>"3006"</f>
        <v>3006</v>
      </c>
      <c r="D1101" t="str">
        <f t="shared" si="54"/>
        <v>1</v>
      </c>
      <c r="E1101" t="s">
        <v>1556</v>
      </c>
      <c r="F1101">
        <v>6</v>
      </c>
      <c r="G1101">
        <v>6</v>
      </c>
      <c r="H1101" t="s">
        <v>98</v>
      </c>
      <c r="I1101" t="s">
        <v>99</v>
      </c>
      <c r="J1101" t="s">
        <v>1557</v>
      </c>
      <c r="K1101" t="s">
        <v>17</v>
      </c>
      <c r="L1101" s="1">
        <v>44039</v>
      </c>
      <c r="M1101" s="1">
        <v>44134</v>
      </c>
      <c r="N1101" s="1">
        <v>44074</v>
      </c>
      <c r="P1101" t="s">
        <v>18</v>
      </c>
    </row>
    <row r="1102" spans="1:16" hidden="1">
      <c r="A1102">
        <v>9501</v>
      </c>
      <c r="B1102" t="s">
        <v>96</v>
      </c>
      <c r="C1102" t="str">
        <f>"3012"</f>
        <v>3012</v>
      </c>
      <c r="D1102" t="str">
        <f t="shared" si="54"/>
        <v>1</v>
      </c>
      <c r="E1102" t="s">
        <v>1558</v>
      </c>
      <c r="F1102">
        <v>6</v>
      </c>
      <c r="G1102">
        <v>6</v>
      </c>
      <c r="H1102" t="s">
        <v>98</v>
      </c>
      <c r="I1102" t="s">
        <v>99</v>
      </c>
      <c r="J1102" t="s">
        <v>1559</v>
      </c>
      <c r="K1102" t="s">
        <v>17</v>
      </c>
      <c r="L1102" s="1">
        <v>44039</v>
      </c>
      <c r="M1102" s="1">
        <v>44134</v>
      </c>
      <c r="N1102" s="1">
        <v>44074</v>
      </c>
      <c r="P1102" t="s">
        <v>18</v>
      </c>
    </row>
    <row r="1103" spans="1:16">
      <c r="A1103">
        <v>4711</v>
      </c>
      <c r="B1103" t="s">
        <v>43</v>
      </c>
      <c r="C1103" t="str">
        <f>"4349"</f>
        <v>4349</v>
      </c>
      <c r="D1103" t="str">
        <f>"3"</f>
        <v>3</v>
      </c>
      <c r="E1103" t="s">
        <v>44</v>
      </c>
      <c r="F1103">
        <v>6</v>
      </c>
      <c r="G1103">
        <v>6</v>
      </c>
      <c r="H1103" t="s">
        <v>45</v>
      </c>
      <c r="I1103" t="s">
        <v>16</v>
      </c>
      <c r="K1103" t="s">
        <v>17</v>
      </c>
      <c r="L1103" s="1">
        <v>43885</v>
      </c>
      <c r="M1103" s="1">
        <v>43987</v>
      </c>
      <c r="N1103" s="1">
        <v>43959</v>
      </c>
      <c r="P1103" t="s">
        <v>18</v>
      </c>
    </row>
    <row r="1104" spans="1:16" hidden="1">
      <c r="A1104">
        <v>8920</v>
      </c>
      <c r="B1104" t="s">
        <v>74</v>
      </c>
      <c r="C1104" t="str">
        <f>"3020"</f>
        <v>3020</v>
      </c>
      <c r="D1104" t="str">
        <f>"1"</f>
        <v>1</v>
      </c>
      <c r="E1104" t="s">
        <v>1562</v>
      </c>
      <c r="F1104">
        <v>6</v>
      </c>
      <c r="G1104">
        <v>6</v>
      </c>
      <c r="H1104" t="s">
        <v>76</v>
      </c>
      <c r="I1104" t="s">
        <v>16</v>
      </c>
      <c r="J1104" t="s">
        <v>1563</v>
      </c>
      <c r="K1104" t="s">
        <v>17</v>
      </c>
      <c r="L1104" s="1">
        <v>44039</v>
      </c>
      <c r="M1104" s="1">
        <v>44134</v>
      </c>
      <c r="N1104" s="1">
        <v>44074</v>
      </c>
      <c r="P1104" t="s">
        <v>18</v>
      </c>
    </row>
    <row r="1105" spans="1:16" hidden="1">
      <c r="A1105">
        <v>7122</v>
      </c>
      <c r="B1105" t="s">
        <v>243</v>
      </c>
      <c r="C1105" t="str">
        <f>"1004"</f>
        <v>1004</v>
      </c>
      <c r="D1105" t="str">
        <f>"1"</f>
        <v>1</v>
      </c>
      <c r="E1105" t="s">
        <v>1564</v>
      </c>
      <c r="F1105">
        <v>6</v>
      </c>
      <c r="G1105">
        <v>6</v>
      </c>
      <c r="H1105" t="s">
        <v>245</v>
      </c>
      <c r="I1105" t="s">
        <v>69</v>
      </c>
      <c r="J1105" t="s">
        <v>1565</v>
      </c>
      <c r="K1105" t="s">
        <v>17</v>
      </c>
      <c r="L1105" s="1">
        <v>44039</v>
      </c>
      <c r="M1105" s="1">
        <v>44134</v>
      </c>
      <c r="N1105" s="1">
        <v>44074</v>
      </c>
      <c r="P1105" t="s">
        <v>18</v>
      </c>
    </row>
    <row r="1106" spans="1:16" hidden="1">
      <c r="A1106">
        <v>7821</v>
      </c>
      <c r="B1106" t="s">
        <v>153</v>
      </c>
      <c r="C1106" t="str">
        <f>"1003"</f>
        <v>1003</v>
      </c>
      <c r="D1106" t="str">
        <f>"1"</f>
        <v>1</v>
      </c>
      <c r="E1106" t="s">
        <v>1566</v>
      </c>
      <c r="F1106">
        <v>6</v>
      </c>
      <c r="G1106">
        <v>6</v>
      </c>
      <c r="H1106" t="s">
        <v>114</v>
      </c>
      <c r="I1106" t="s">
        <v>69</v>
      </c>
      <c r="K1106" t="s">
        <v>17</v>
      </c>
      <c r="L1106" s="1">
        <v>44039</v>
      </c>
      <c r="M1106" s="1">
        <v>44134</v>
      </c>
      <c r="N1106" s="1">
        <v>44074</v>
      </c>
      <c r="P1106" t="s">
        <v>18</v>
      </c>
    </row>
    <row r="1107" spans="1:16" hidden="1">
      <c r="A1107">
        <v>7821</v>
      </c>
      <c r="B1107" t="s">
        <v>153</v>
      </c>
      <c r="C1107" t="str">
        <f>"1003"</f>
        <v>1003</v>
      </c>
      <c r="D1107" t="str">
        <f>"1"</f>
        <v>1</v>
      </c>
      <c r="E1107" t="s">
        <v>1566</v>
      </c>
      <c r="F1107">
        <v>6</v>
      </c>
      <c r="G1107">
        <v>6</v>
      </c>
      <c r="H1107" t="s">
        <v>114</v>
      </c>
      <c r="I1107" t="s">
        <v>69</v>
      </c>
      <c r="K1107" t="s">
        <v>17</v>
      </c>
      <c r="L1107" s="1">
        <v>44039</v>
      </c>
      <c r="M1107" s="1">
        <v>44134</v>
      </c>
      <c r="N1107" s="1">
        <v>44074</v>
      </c>
      <c r="P1107" t="s">
        <v>18</v>
      </c>
    </row>
    <row r="1108" spans="1:16" hidden="1">
      <c r="A1108">
        <v>8653</v>
      </c>
      <c r="B1108" t="s">
        <v>82</v>
      </c>
      <c r="C1108" t="str">
        <f>"1201"</f>
        <v>1201</v>
      </c>
      <c r="D1108" t="str">
        <f>"1"</f>
        <v>1</v>
      </c>
      <c r="E1108" t="s">
        <v>1567</v>
      </c>
      <c r="F1108">
        <v>6</v>
      </c>
      <c r="G1108">
        <v>6</v>
      </c>
      <c r="H1108" t="s">
        <v>84</v>
      </c>
      <c r="I1108" t="s">
        <v>16</v>
      </c>
      <c r="J1108" t="s">
        <v>1568</v>
      </c>
      <c r="K1108" t="s">
        <v>17</v>
      </c>
      <c r="L1108" s="1">
        <v>44039</v>
      </c>
      <c r="M1108" s="1">
        <v>44134</v>
      </c>
      <c r="N1108" s="1">
        <v>44074</v>
      </c>
      <c r="P1108" t="s">
        <v>18</v>
      </c>
    </row>
    <row r="1109" spans="1:16">
      <c r="A1109">
        <v>4712</v>
      </c>
      <c r="B1109" t="s">
        <v>43</v>
      </c>
      <c r="C1109" t="str">
        <f>"4349"</f>
        <v>4349</v>
      </c>
      <c r="D1109" t="str">
        <f>"4"</f>
        <v>4</v>
      </c>
      <c r="E1109" t="s">
        <v>44</v>
      </c>
      <c r="F1109">
        <v>6</v>
      </c>
      <c r="G1109">
        <v>6</v>
      </c>
      <c r="H1109" t="s">
        <v>45</v>
      </c>
      <c r="I1109" t="s">
        <v>16</v>
      </c>
      <c r="K1109" t="s">
        <v>17</v>
      </c>
      <c r="L1109" s="1">
        <v>43885</v>
      </c>
      <c r="M1109" s="1">
        <v>43987</v>
      </c>
      <c r="N1109" s="1">
        <v>43959</v>
      </c>
      <c r="P1109" t="s">
        <v>18</v>
      </c>
    </row>
    <row r="1110" spans="1:16">
      <c r="A1110">
        <v>4814</v>
      </c>
      <c r="B1110" t="s">
        <v>43</v>
      </c>
      <c r="C1110" t="str">
        <f>"4005"</f>
        <v>4005</v>
      </c>
      <c r="D1110" t="str">
        <f>"4"</f>
        <v>4</v>
      </c>
      <c r="E1110" t="s">
        <v>2344</v>
      </c>
      <c r="F1110">
        <v>24</v>
      </c>
      <c r="G1110">
        <v>24</v>
      </c>
      <c r="H1110" t="s">
        <v>45</v>
      </c>
      <c r="I1110" t="s">
        <v>16</v>
      </c>
      <c r="K1110" t="s">
        <v>17</v>
      </c>
      <c r="L1110" s="1">
        <v>43885</v>
      </c>
      <c r="M1110" s="1">
        <v>43987</v>
      </c>
      <c r="N1110" s="1">
        <v>43959</v>
      </c>
      <c r="P1110" t="s">
        <v>18</v>
      </c>
    </row>
    <row r="1111" spans="1:16">
      <c r="A1111">
        <v>4948</v>
      </c>
      <c r="B1111" t="s">
        <v>119</v>
      </c>
      <c r="C1111" t="str">
        <f>"4006"</f>
        <v>4006</v>
      </c>
      <c r="D1111" t="str">
        <f t="shared" ref="D1111:D1149" si="55">"1"</f>
        <v>1</v>
      </c>
      <c r="E1111" t="s">
        <v>2442</v>
      </c>
      <c r="F1111">
        <v>24</v>
      </c>
      <c r="G1111">
        <v>24</v>
      </c>
      <c r="H1111" t="s">
        <v>121</v>
      </c>
      <c r="I1111" t="s">
        <v>27</v>
      </c>
      <c r="J1111" t="s">
        <v>2443</v>
      </c>
      <c r="K1111" t="s">
        <v>2346</v>
      </c>
      <c r="L1111" s="1">
        <v>43885</v>
      </c>
      <c r="M1111" s="1">
        <v>43987</v>
      </c>
      <c r="N1111" s="1">
        <v>43959</v>
      </c>
      <c r="P1111" t="s">
        <v>18</v>
      </c>
    </row>
    <row r="1112" spans="1:16" hidden="1">
      <c r="A1112">
        <v>7191</v>
      </c>
      <c r="B1112" t="s">
        <v>24</v>
      </c>
      <c r="C1112" t="str">
        <f>"2222"</f>
        <v>2222</v>
      </c>
      <c r="D1112" t="str">
        <f t="shared" si="55"/>
        <v>1</v>
      </c>
      <c r="E1112" t="s">
        <v>1571</v>
      </c>
      <c r="F1112">
        <v>6</v>
      </c>
      <c r="G1112">
        <v>6</v>
      </c>
      <c r="H1112" t="s">
        <v>26</v>
      </c>
      <c r="I1112" t="s">
        <v>27</v>
      </c>
      <c r="J1112" t="s">
        <v>1572</v>
      </c>
      <c r="K1112" t="s">
        <v>17</v>
      </c>
      <c r="L1112" s="1">
        <v>44039</v>
      </c>
      <c r="M1112" s="1">
        <v>44134</v>
      </c>
      <c r="N1112" s="1">
        <v>44074</v>
      </c>
      <c r="P1112" t="s">
        <v>18</v>
      </c>
    </row>
    <row r="1113" spans="1:16" hidden="1">
      <c r="A1113">
        <v>7105</v>
      </c>
      <c r="B1113" t="s">
        <v>320</v>
      </c>
      <c r="C1113" t="str">
        <f>"2025"</f>
        <v>2025</v>
      </c>
      <c r="D1113" t="str">
        <f t="shared" si="55"/>
        <v>1</v>
      </c>
      <c r="E1113" t="s">
        <v>1573</v>
      </c>
      <c r="F1113">
        <v>6</v>
      </c>
      <c r="G1113">
        <v>6</v>
      </c>
      <c r="H1113" t="s">
        <v>174</v>
      </c>
      <c r="I1113" t="s">
        <v>69</v>
      </c>
      <c r="J1113" t="s">
        <v>1574</v>
      </c>
      <c r="K1113" t="s">
        <v>17</v>
      </c>
      <c r="L1113" s="1">
        <v>44039</v>
      </c>
      <c r="M1113" s="1">
        <v>44134</v>
      </c>
      <c r="N1113" s="1">
        <v>44074</v>
      </c>
      <c r="P1113" t="s">
        <v>18</v>
      </c>
    </row>
    <row r="1114" spans="1:16" hidden="1">
      <c r="A1114">
        <v>7106</v>
      </c>
      <c r="B1114" t="s">
        <v>320</v>
      </c>
      <c r="C1114" t="str">
        <f>"3007"</f>
        <v>3007</v>
      </c>
      <c r="D1114" t="str">
        <f t="shared" si="55"/>
        <v>1</v>
      </c>
      <c r="E1114" t="s">
        <v>1575</v>
      </c>
      <c r="F1114">
        <v>6</v>
      </c>
      <c r="G1114">
        <v>6</v>
      </c>
      <c r="H1114" t="s">
        <v>174</v>
      </c>
      <c r="I1114" t="s">
        <v>69</v>
      </c>
      <c r="J1114" t="s">
        <v>1576</v>
      </c>
      <c r="K1114" t="s">
        <v>17</v>
      </c>
      <c r="L1114" s="1">
        <v>44039</v>
      </c>
      <c r="M1114" s="1">
        <v>44134</v>
      </c>
      <c r="N1114" s="1">
        <v>44074</v>
      </c>
      <c r="P1114" t="s">
        <v>18</v>
      </c>
    </row>
    <row r="1115" spans="1:16" hidden="1">
      <c r="A1115">
        <v>7108</v>
      </c>
      <c r="B1115" t="s">
        <v>228</v>
      </c>
      <c r="C1115" t="str">
        <f>"1022"</f>
        <v>1022</v>
      </c>
      <c r="D1115" t="str">
        <f t="shared" si="55"/>
        <v>1</v>
      </c>
      <c r="E1115" t="s">
        <v>1577</v>
      </c>
      <c r="F1115">
        <v>6</v>
      </c>
      <c r="G1115">
        <v>6</v>
      </c>
      <c r="H1115" t="s">
        <v>174</v>
      </c>
      <c r="I1115" t="s">
        <v>69</v>
      </c>
      <c r="J1115" t="s">
        <v>1578</v>
      </c>
      <c r="K1115" t="s">
        <v>17</v>
      </c>
      <c r="L1115" s="1">
        <v>44039</v>
      </c>
      <c r="M1115" s="1">
        <v>44134</v>
      </c>
      <c r="N1115" s="1">
        <v>44074</v>
      </c>
      <c r="P1115" t="s">
        <v>18</v>
      </c>
    </row>
    <row r="1116" spans="1:16" hidden="1">
      <c r="A1116">
        <v>9117</v>
      </c>
      <c r="B1116" t="s">
        <v>747</v>
      </c>
      <c r="C1116" t="str">
        <f>"1014"</f>
        <v>1014</v>
      </c>
      <c r="D1116" t="str">
        <f t="shared" si="55"/>
        <v>1</v>
      </c>
      <c r="E1116" t="s">
        <v>1579</v>
      </c>
      <c r="F1116">
        <v>6</v>
      </c>
      <c r="G1116">
        <v>6</v>
      </c>
      <c r="H1116" t="s">
        <v>174</v>
      </c>
      <c r="I1116" t="s">
        <v>69</v>
      </c>
      <c r="J1116" t="s">
        <v>1580</v>
      </c>
      <c r="K1116" t="s">
        <v>17</v>
      </c>
      <c r="L1116" s="1">
        <v>44039</v>
      </c>
      <c r="M1116" s="1">
        <v>44134</v>
      </c>
      <c r="N1116" s="1">
        <v>44074</v>
      </c>
      <c r="P1116" t="s">
        <v>18</v>
      </c>
    </row>
    <row r="1117" spans="1:16" hidden="1">
      <c r="A1117">
        <v>7112</v>
      </c>
      <c r="B1117" t="s">
        <v>363</v>
      </c>
      <c r="C1117" t="str">
        <f>"1003"</f>
        <v>1003</v>
      </c>
      <c r="D1117" t="str">
        <f t="shared" si="55"/>
        <v>1</v>
      </c>
      <c r="E1117" t="s">
        <v>1581</v>
      </c>
      <c r="F1117">
        <v>6</v>
      </c>
      <c r="G1117">
        <v>6</v>
      </c>
      <c r="H1117" t="s">
        <v>174</v>
      </c>
      <c r="I1117" t="s">
        <v>69</v>
      </c>
      <c r="J1117" t="s">
        <v>1582</v>
      </c>
      <c r="K1117" t="s">
        <v>17</v>
      </c>
      <c r="L1117" s="1">
        <v>44039</v>
      </c>
      <c r="M1117" s="1">
        <v>44134</v>
      </c>
      <c r="N1117" s="1">
        <v>44074</v>
      </c>
      <c r="P1117" t="s">
        <v>18</v>
      </c>
    </row>
    <row r="1118" spans="1:16" hidden="1">
      <c r="A1118">
        <v>7113</v>
      </c>
      <c r="B1118" t="s">
        <v>363</v>
      </c>
      <c r="C1118" t="str">
        <f>"2006"</f>
        <v>2006</v>
      </c>
      <c r="D1118" t="str">
        <f t="shared" si="55"/>
        <v>1</v>
      </c>
      <c r="E1118" t="s">
        <v>1583</v>
      </c>
      <c r="F1118">
        <v>6</v>
      </c>
      <c r="G1118">
        <v>6</v>
      </c>
      <c r="H1118" t="s">
        <v>174</v>
      </c>
      <c r="I1118" t="s">
        <v>69</v>
      </c>
      <c r="J1118" t="s">
        <v>1584</v>
      </c>
      <c r="K1118" t="s">
        <v>17</v>
      </c>
      <c r="L1118" s="1">
        <v>44039</v>
      </c>
      <c r="M1118" s="1">
        <v>44134</v>
      </c>
      <c r="N1118" s="1">
        <v>44074</v>
      </c>
      <c r="P1118" t="s">
        <v>18</v>
      </c>
    </row>
    <row r="1119" spans="1:16" hidden="1">
      <c r="A1119">
        <v>7114</v>
      </c>
      <c r="B1119" t="s">
        <v>363</v>
      </c>
      <c r="C1119" t="str">
        <f>"3016"</f>
        <v>3016</v>
      </c>
      <c r="D1119" t="str">
        <f t="shared" si="55"/>
        <v>1</v>
      </c>
      <c r="E1119" t="s">
        <v>1585</v>
      </c>
      <c r="F1119">
        <v>6</v>
      </c>
      <c r="G1119">
        <v>6</v>
      </c>
      <c r="H1119" t="s">
        <v>174</v>
      </c>
      <c r="I1119" t="s">
        <v>69</v>
      </c>
      <c r="J1119" t="s">
        <v>1586</v>
      </c>
      <c r="K1119" t="s">
        <v>17</v>
      </c>
      <c r="L1119" s="1">
        <v>44039</v>
      </c>
      <c r="M1119" s="1">
        <v>44134</v>
      </c>
      <c r="N1119" s="1">
        <v>44074</v>
      </c>
      <c r="P1119" t="s">
        <v>18</v>
      </c>
    </row>
    <row r="1120" spans="1:16" hidden="1">
      <c r="A1120">
        <v>7277</v>
      </c>
      <c r="B1120" t="s">
        <v>19</v>
      </c>
      <c r="C1120" t="str">
        <f>"1201"</f>
        <v>1201</v>
      </c>
      <c r="D1120" t="str">
        <f t="shared" si="55"/>
        <v>1</v>
      </c>
      <c r="E1120" t="s">
        <v>373</v>
      </c>
      <c r="F1120">
        <v>6</v>
      </c>
      <c r="G1120">
        <v>6</v>
      </c>
      <c r="H1120" t="s">
        <v>21</v>
      </c>
      <c r="I1120" t="s">
        <v>22</v>
      </c>
      <c r="J1120" t="s">
        <v>374</v>
      </c>
      <c r="K1120" t="s">
        <v>17</v>
      </c>
      <c r="L1120" s="1">
        <v>44039</v>
      </c>
      <c r="M1120" s="1">
        <v>44134</v>
      </c>
      <c r="N1120" s="1">
        <v>44074</v>
      </c>
      <c r="P1120" t="s">
        <v>333</v>
      </c>
    </row>
    <row r="1121" spans="1:16" hidden="1">
      <c r="A1121">
        <v>7278</v>
      </c>
      <c r="B1121" t="s">
        <v>19</v>
      </c>
      <c r="C1121" t="str">
        <f>"1202"</f>
        <v>1202</v>
      </c>
      <c r="D1121" t="str">
        <f t="shared" si="55"/>
        <v>1</v>
      </c>
      <c r="E1121" t="s">
        <v>1587</v>
      </c>
      <c r="F1121">
        <v>6</v>
      </c>
      <c r="G1121">
        <v>6</v>
      </c>
      <c r="H1121" t="s">
        <v>21</v>
      </c>
      <c r="I1121" t="s">
        <v>22</v>
      </c>
      <c r="J1121" t="s">
        <v>376</v>
      </c>
      <c r="K1121" t="s">
        <v>17</v>
      </c>
      <c r="L1121" s="1">
        <v>44039</v>
      </c>
      <c r="M1121" s="1">
        <v>44134</v>
      </c>
      <c r="N1121" s="1">
        <v>44074</v>
      </c>
      <c r="P1121" t="s">
        <v>333</v>
      </c>
    </row>
    <row r="1122" spans="1:16" hidden="1">
      <c r="A1122">
        <v>7279</v>
      </c>
      <c r="B1122" t="s">
        <v>19</v>
      </c>
      <c r="C1122" t="str">
        <f>"1204"</f>
        <v>1204</v>
      </c>
      <c r="D1122" t="str">
        <f t="shared" si="55"/>
        <v>1</v>
      </c>
      <c r="E1122" t="s">
        <v>1588</v>
      </c>
      <c r="F1122">
        <v>6</v>
      </c>
      <c r="G1122">
        <v>6</v>
      </c>
      <c r="H1122" t="s">
        <v>21</v>
      </c>
      <c r="I1122" t="s">
        <v>22</v>
      </c>
      <c r="J1122" t="s">
        <v>376</v>
      </c>
      <c r="K1122" t="s">
        <v>17</v>
      </c>
      <c r="L1122" s="1">
        <v>44039</v>
      </c>
      <c r="M1122" s="1">
        <v>44134</v>
      </c>
      <c r="N1122" s="1">
        <v>44074</v>
      </c>
      <c r="P1122" t="s">
        <v>333</v>
      </c>
    </row>
    <row r="1123" spans="1:16" hidden="1">
      <c r="A1123">
        <v>7214</v>
      </c>
      <c r="B1123" t="s">
        <v>19</v>
      </c>
      <c r="C1123" t="str">
        <f>"2202"</f>
        <v>2202</v>
      </c>
      <c r="D1123" t="str">
        <f t="shared" si="55"/>
        <v>1</v>
      </c>
      <c r="E1123" t="s">
        <v>1589</v>
      </c>
      <c r="F1123">
        <v>6</v>
      </c>
      <c r="G1123">
        <v>6</v>
      </c>
      <c r="H1123" t="s">
        <v>21</v>
      </c>
      <c r="I1123" t="s">
        <v>22</v>
      </c>
      <c r="J1123" t="s">
        <v>380</v>
      </c>
      <c r="K1123" t="s">
        <v>17</v>
      </c>
      <c r="L1123" s="1">
        <v>44039</v>
      </c>
      <c r="M1123" s="1">
        <v>44134</v>
      </c>
      <c r="N1123" s="1">
        <v>44074</v>
      </c>
      <c r="P1123" t="s">
        <v>333</v>
      </c>
    </row>
    <row r="1124" spans="1:16" hidden="1">
      <c r="A1124">
        <v>7215</v>
      </c>
      <c r="B1124" t="s">
        <v>19</v>
      </c>
      <c r="C1124" t="str">
        <f>"2205"</f>
        <v>2205</v>
      </c>
      <c r="D1124" t="str">
        <f t="shared" si="55"/>
        <v>1</v>
      </c>
      <c r="E1124" t="s">
        <v>1590</v>
      </c>
      <c r="F1124">
        <v>6</v>
      </c>
      <c r="G1124">
        <v>6</v>
      </c>
      <c r="H1124" t="s">
        <v>21</v>
      </c>
      <c r="I1124" t="s">
        <v>22</v>
      </c>
      <c r="J1124" t="s">
        <v>1591</v>
      </c>
      <c r="K1124" t="s">
        <v>17</v>
      </c>
      <c r="L1124" s="1">
        <v>44039</v>
      </c>
      <c r="M1124" s="1">
        <v>44134</v>
      </c>
      <c r="N1124" s="1">
        <v>44074</v>
      </c>
      <c r="P1124" t="s">
        <v>333</v>
      </c>
    </row>
    <row r="1125" spans="1:16" hidden="1">
      <c r="A1125">
        <v>7216</v>
      </c>
      <c r="B1125" t="s">
        <v>19</v>
      </c>
      <c r="C1125" t="str">
        <f>"2207"</f>
        <v>2207</v>
      </c>
      <c r="D1125" t="str">
        <f t="shared" si="55"/>
        <v>1</v>
      </c>
      <c r="E1125" t="s">
        <v>1592</v>
      </c>
      <c r="F1125">
        <v>6</v>
      </c>
      <c r="G1125">
        <v>6</v>
      </c>
      <c r="H1125" t="s">
        <v>21</v>
      </c>
      <c r="I1125" t="s">
        <v>22</v>
      </c>
      <c r="J1125" t="s">
        <v>1593</v>
      </c>
      <c r="K1125" t="s">
        <v>17</v>
      </c>
      <c r="L1125" s="1">
        <v>44039</v>
      </c>
      <c r="M1125" s="1">
        <v>44134</v>
      </c>
      <c r="N1125" s="1">
        <v>44074</v>
      </c>
      <c r="P1125" t="s">
        <v>333</v>
      </c>
    </row>
    <row r="1126" spans="1:16" hidden="1">
      <c r="A1126">
        <v>9157</v>
      </c>
      <c r="B1126" t="s">
        <v>19</v>
      </c>
      <c r="C1126" t="str">
        <f>"4221"</f>
        <v>4221</v>
      </c>
      <c r="D1126" t="str">
        <f t="shared" si="55"/>
        <v>1</v>
      </c>
      <c r="E1126" t="s">
        <v>1594</v>
      </c>
      <c r="F1126">
        <v>6</v>
      </c>
      <c r="G1126">
        <v>6</v>
      </c>
      <c r="H1126" t="s">
        <v>21</v>
      </c>
      <c r="I1126" t="s">
        <v>22</v>
      </c>
      <c r="J1126" t="s">
        <v>1595</v>
      </c>
      <c r="K1126" t="s">
        <v>17</v>
      </c>
      <c r="L1126" s="1">
        <v>44039</v>
      </c>
      <c r="M1126" s="1">
        <v>44134</v>
      </c>
      <c r="N1126" s="1">
        <v>44074</v>
      </c>
      <c r="P1126" t="s">
        <v>333</v>
      </c>
    </row>
    <row r="1127" spans="1:16" hidden="1">
      <c r="A1127">
        <v>9159</v>
      </c>
      <c r="B1127" t="s">
        <v>19</v>
      </c>
      <c r="C1127" t="str">
        <f>"4223"</f>
        <v>4223</v>
      </c>
      <c r="D1127" t="str">
        <f t="shared" si="55"/>
        <v>1</v>
      </c>
      <c r="E1127" t="s">
        <v>1596</v>
      </c>
      <c r="F1127">
        <v>6</v>
      </c>
      <c r="G1127">
        <v>6</v>
      </c>
      <c r="H1127" t="s">
        <v>21</v>
      </c>
      <c r="I1127" t="s">
        <v>22</v>
      </c>
      <c r="J1127" t="s">
        <v>132</v>
      </c>
      <c r="K1127" t="s">
        <v>17</v>
      </c>
      <c r="L1127" s="1">
        <v>44039</v>
      </c>
      <c r="M1127" s="1">
        <v>44134</v>
      </c>
      <c r="N1127" s="1">
        <v>44074</v>
      </c>
      <c r="P1127" t="s">
        <v>333</v>
      </c>
    </row>
    <row r="1128" spans="1:16" hidden="1">
      <c r="A1128">
        <v>9784</v>
      </c>
      <c r="B1128" t="s">
        <v>19</v>
      </c>
      <c r="C1128" t="str">
        <f>"4224"</f>
        <v>4224</v>
      </c>
      <c r="D1128" t="str">
        <f t="shared" si="55"/>
        <v>1</v>
      </c>
      <c r="E1128" t="s">
        <v>1597</v>
      </c>
      <c r="F1128">
        <v>6</v>
      </c>
      <c r="G1128">
        <v>6</v>
      </c>
      <c r="H1128" t="s">
        <v>21</v>
      </c>
      <c r="I1128" t="s">
        <v>22</v>
      </c>
      <c r="J1128" t="s">
        <v>1598</v>
      </c>
      <c r="K1128" t="s">
        <v>17</v>
      </c>
      <c r="L1128" s="1">
        <v>44039</v>
      </c>
      <c r="M1128" s="1">
        <v>44134</v>
      </c>
      <c r="N1128" s="1">
        <v>44074</v>
      </c>
      <c r="P1128" t="s">
        <v>333</v>
      </c>
    </row>
    <row r="1129" spans="1:16" hidden="1">
      <c r="A1129">
        <v>9161</v>
      </c>
      <c r="B1129" t="s">
        <v>19</v>
      </c>
      <c r="C1129" t="str">
        <f>"4228"</f>
        <v>4228</v>
      </c>
      <c r="D1129" t="str">
        <f t="shared" si="55"/>
        <v>1</v>
      </c>
      <c r="E1129" t="s">
        <v>1599</v>
      </c>
      <c r="F1129">
        <v>6</v>
      </c>
      <c r="G1129">
        <v>6</v>
      </c>
      <c r="H1129" t="s">
        <v>21</v>
      </c>
      <c r="I1129" t="s">
        <v>22</v>
      </c>
      <c r="J1129" t="s">
        <v>1600</v>
      </c>
      <c r="K1129" t="s">
        <v>17</v>
      </c>
      <c r="L1129" s="1">
        <v>44039</v>
      </c>
      <c r="M1129" s="1">
        <v>44134</v>
      </c>
      <c r="N1129" s="1">
        <v>44074</v>
      </c>
      <c r="P1129" t="s">
        <v>333</v>
      </c>
    </row>
    <row r="1130" spans="1:16" ht="32" hidden="1">
      <c r="A1130">
        <v>9120</v>
      </c>
      <c r="B1130" t="s">
        <v>19</v>
      </c>
      <c r="C1130" t="str">
        <f>"4230"</f>
        <v>4230</v>
      </c>
      <c r="D1130" t="str">
        <f t="shared" si="55"/>
        <v>1</v>
      </c>
      <c r="E1130" t="s">
        <v>32</v>
      </c>
      <c r="F1130">
        <v>6</v>
      </c>
      <c r="G1130">
        <v>6</v>
      </c>
      <c r="H1130" t="s">
        <v>21</v>
      </c>
      <c r="I1130" t="s">
        <v>22</v>
      </c>
      <c r="J1130" s="2" t="s">
        <v>33</v>
      </c>
      <c r="K1130" t="s">
        <v>17</v>
      </c>
      <c r="L1130" s="1">
        <v>44034</v>
      </c>
      <c r="M1130" s="1">
        <v>44144</v>
      </c>
      <c r="N1130" s="1">
        <v>44074</v>
      </c>
      <c r="P1130" t="s">
        <v>333</v>
      </c>
    </row>
    <row r="1131" spans="1:16" hidden="1">
      <c r="A1131">
        <v>9162</v>
      </c>
      <c r="B1131" t="s">
        <v>19</v>
      </c>
      <c r="C1131" t="str">
        <f>"4237"</f>
        <v>4237</v>
      </c>
      <c r="D1131" t="str">
        <f t="shared" si="55"/>
        <v>1</v>
      </c>
      <c r="E1131" t="s">
        <v>1601</v>
      </c>
      <c r="F1131">
        <v>6</v>
      </c>
      <c r="G1131">
        <v>6</v>
      </c>
      <c r="H1131" t="s">
        <v>21</v>
      </c>
      <c r="I1131" t="s">
        <v>22</v>
      </c>
      <c r="J1131" t="s">
        <v>1602</v>
      </c>
      <c r="K1131" t="s">
        <v>17</v>
      </c>
      <c r="L1131" s="1">
        <v>44039</v>
      </c>
      <c r="M1131" s="1">
        <v>44134</v>
      </c>
      <c r="N1131" s="1">
        <v>44074</v>
      </c>
      <c r="P1131" t="s">
        <v>333</v>
      </c>
    </row>
    <row r="1132" spans="1:16" hidden="1">
      <c r="A1132">
        <v>9163</v>
      </c>
      <c r="B1132" t="s">
        <v>19</v>
      </c>
      <c r="C1132" t="str">
        <f>"4238"</f>
        <v>4238</v>
      </c>
      <c r="D1132" t="str">
        <f t="shared" si="55"/>
        <v>1</v>
      </c>
      <c r="E1132" t="s">
        <v>1603</v>
      </c>
      <c r="F1132">
        <v>6</v>
      </c>
      <c r="G1132">
        <v>6</v>
      </c>
      <c r="H1132" t="s">
        <v>21</v>
      </c>
      <c r="I1132" t="s">
        <v>22</v>
      </c>
      <c r="J1132" t="s">
        <v>1604</v>
      </c>
      <c r="K1132" t="s">
        <v>17</v>
      </c>
      <c r="L1132" s="1">
        <v>44039</v>
      </c>
      <c r="M1132" s="1">
        <v>44134</v>
      </c>
      <c r="N1132" s="1">
        <v>44074</v>
      </c>
      <c r="P1132" t="s">
        <v>333</v>
      </c>
    </row>
    <row r="1133" spans="1:16">
      <c r="A1133">
        <v>5311</v>
      </c>
      <c r="B1133" t="s">
        <v>43</v>
      </c>
      <c r="C1133" t="str">
        <f>"3349"</f>
        <v>3349</v>
      </c>
      <c r="D1133" t="str">
        <f t="shared" si="55"/>
        <v>1</v>
      </c>
      <c r="E1133" t="s">
        <v>44</v>
      </c>
      <c r="F1133">
        <v>6</v>
      </c>
      <c r="G1133">
        <v>6</v>
      </c>
      <c r="H1133" t="s">
        <v>45</v>
      </c>
      <c r="I1133" t="s">
        <v>16</v>
      </c>
      <c r="J1133" t="s">
        <v>46</v>
      </c>
      <c r="K1133" t="s">
        <v>17</v>
      </c>
      <c r="L1133" s="1">
        <v>43922</v>
      </c>
      <c r="M1133" s="1">
        <v>44012</v>
      </c>
      <c r="N1133" s="1">
        <v>43945</v>
      </c>
      <c r="O1133" s="1">
        <v>43945</v>
      </c>
      <c r="P1133" t="s">
        <v>18</v>
      </c>
    </row>
    <row r="1134" spans="1:16" hidden="1">
      <c r="A1134">
        <v>7316</v>
      </c>
      <c r="B1134" t="s">
        <v>186</v>
      </c>
      <c r="C1134" t="str">
        <f>"3036"</f>
        <v>3036</v>
      </c>
      <c r="D1134" t="str">
        <f t="shared" si="55"/>
        <v>1</v>
      </c>
      <c r="E1134" t="s">
        <v>1607</v>
      </c>
      <c r="F1134">
        <v>6</v>
      </c>
      <c r="G1134">
        <v>6</v>
      </c>
      <c r="H1134" t="s">
        <v>188</v>
      </c>
      <c r="I1134" t="s">
        <v>161</v>
      </c>
      <c r="J1134" t="s">
        <v>1608</v>
      </c>
      <c r="K1134" t="s">
        <v>17</v>
      </c>
      <c r="L1134" s="1">
        <v>44039</v>
      </c>
      <c r="M1134" s="1">
        <v>44134</v>
      </c>
      <c r="N1134" s="1">
        <v>44074</v>
      </c>
      <c r="P1134" t="s">
        <v>18</v>
      </c>
    </row>
    <row r="1135" spans="1:16" hidden="1">
      <c r="A1135">
        <v>7676</v>
      </c>
      <c r="B1135" t="s">
        <v>186</v>
      </c>
      <c r="C1135" t="str">
        <f>"3037"</f>
        <v>3037</v>
      </c>
      <c r="D1135" t="str">
        <f t="shared" si="55"/>
        <v>1</v>
      </c>
      <c r="E1135" t="s">
        <v>1609</v>
      </c>
      <c r="F1135">
        <v>6</v>
      </c>
      <c r="G1135">
        <v>6</v>
      </c>
      <c r="H1135" t="s">
        <v>188</v>
      </c>
      <c r="I1135" t="s">
        <v>161</v>
      </c>
      <c r="J1135" t="s">
        <v>1610</v>
      </c>
      <c r="K1135" t="s">
        <v>17</v>
      </c>
      <c r="L1135" s="1">
        <v>44039</v>
      </c>
      <c r="M1135" s="1">
        <v>44134</v>
      </c>
      <c r="N1135" s="1">
        <v>44074</v>
      </c>
      <c r="P1135" t="s">
        <v>18</v>
      </c>
    </row>
    <row r="1136" spans="1:16" ht="80" hidden="1">
      <c r="A1136">
        <v>7317</v>
      </c>
      <c r="B1136" t="s">
        <v>186</v>
      </c>
      <c r="C1136" t="str">
        <f>"3038"</f>
        <v>3038</v>
      </c>
      <c r="D1136" t="str">
        <f t="shared" si="55"/>
        <v>1</v>
      </c>
      <c r="E1136" t="s">
        <v>1611</v>
      </c>
      <c r="F1136">
        <v>6</v>
      </c>
      <c r="G1136">
        <v>6</v>
      </c>
      <c r="H1136" t="s">
        <v>188</v>
      </c>
      <c r="I1136" t="s">
        <v>161</v>
      </c>
      <c r="J1136" s="2" t="s">
        <v>1612</v>
      </c>
      <c r="K1136" t="s">
        <v>17</v>
      </c>
      <c r="L1136" s="1">
        <v>44039</v>
      </c>
      <c r="M1136" s="1">
        <v>44134</v>
      </c>
      <c r="N1136" s="1">
        <v>44074</v>
      </c>
      <c r="P1136" t="s">
        <v>18</v>
      </c>
    </row>
    <row r="1137" spans="1:16" hidden="1">
      <c r="A1137">
        <v>7137</v>
      </c>
      <c r="B1137" t="s">
        <v>106</v>
      </c>
      <c r="C1137" t="str">
        <f>"1030"</f>
        <v>1030</v>
      </c>
      <c r="D1137" t="str">
        <f t="shared" si="55"/>
        <v>1</v>
      </c>
      <c r="E1137" t="s">
        <v>1613</v>
      </c>
      <c r="F1137">
        <v>6</v>
      </c>
      <c r="G1137">
        <v>6</v>
      </c>
      <c r="H1137" t="s">
        <v>98</v>
      </c>
      <c r="I1137" t="s">
        <v>99</v>
      </c>
      <c r="K1137" t="s">
        <v>17</v>
      </c>
      <c r="L1137" s="1">
        <v>44039</v>
      </c>
      <c r="M1137" s="1">
        <v>44134</v>
      </c>
      <c r="N1137" s="1">
        <v>44074</v>
      </c>
      <c r="P1137" t="s">
        <v>18</v>
      </c>
    </row>
    <row r="1138" spans="1:16" hidden="1">
      <c r="A1138">
        <v>7137</v>
      </c>
      <c r="B1138" t="s">
        <v>106</v>
      </c>
      <c r="C1138" t="str">
        <f>"1030"</f>
        <v>1030</v>
      </c>
      <c r="D1138" t="str">
        <f t="shared" si="55"/>
        <v>1</v>
      </c>
      <c r="E1138" t="s">
        <v>1613</v>
      </c>
      <c r="F1138">
        <v>6</v>
      </c>
      <c r="G1138">
        <v>6</v>
      </c>
      <c r="H1138" t="s">
        <v>98</v>
      </c>
      <c r="I1138" t="s">
        <v>99</v>
      </c>
      <c r="K1138" t="s">
        <v>17</v>
      </c>
      <c r="L1138" s="1">
        <v>44039</v>
      </c>
      <c r="M1138" s="1">
        <v>44134</v>
      </c>
      <c r="N1138" s="1">
        <v>44074</v>
      </c>
      <c r="P1138" t="s">
        <v>18</v>
      </c>
    </row>
    <row r="1139" spans="1:16" hidden="1">
      <c r="A1139">
        <v>8633</v>
      </c>
      <c r="B1139" t="s">
        <v>34</v>
      </c>
      <c r="C1139" t="str">
        <f>"1001"</f>
        <v>1001</v>
      </c>
      <c r="D1139" t="str">
        <f t="shared" si="55"/>
        <v>1</v>
      </c>
      <c r="E1139" t="s">
        <v>35</v>
      </c>
      <c r="F1139">
        <v>6</v>
      </c>
      <c r="G1139">
        <v>6</v>
      </c>
      <c r="H1139" t="s">
        <v>36</v>
      </c>
      <c r="I1139" t="s">
        <v>16</v>
      </c>
      <c r="J1139" t="s">
        <v>37</v>
      </c>
      <c r="K1139" t="s">
        <v>17</v>
      </c>
      <c r="L1139" s="1">
        <v>44039</v>
      </c>
      <c r="M1139" s="1">
        <v>44134</v>
      </c>
      <c r="N1139" s="1">
        <v>44074</v>
      </c>
      <c r="P1139" t="s">
        <v>38</v>
      </c>
    </row>
    <row r="1140" spans="1:16" ht="32" hidden="1">
      <c r="A1140">
        <v>8634</v>
      </c>
      <c r="B1140" t="s">
        <v>34</v>
      </c>
      <c r="C1140" t="str">
        <f>"3002"</f>
        <v>3002</v>
      </c>
      <c r="D1140" t="str">
        <f t="shared" si="55"/>
        <v>1</v>
      </c>
      <c r="E1140" t="s">
        <v>1614</v>
      </c>
      <c r="F1140">
        <v>6</v>
      </c>
      <c r="G1140">
        <v>6</v>
      </c>
      <c r="H1140" t="s">
        <v>36</v>
      </c>
      <c r="I1140" t="s">
        <v>16</v>
      </c>
      <c r="J1140" s="2" t="s">
        <v>1615</v>
      </c>
      <c r="K1140" t="s">
        <v>17</v>
      </c>
      <c r="L1140" s="1">
        <v>44039</v>
      </c>
      <c r="M1140" s="1">
        <v>44134</v>
      </c>
      <c r="N1140" s="1">
        <v>44074</v>
      </c>
      <c r="P1140" t="s">
        <v>18</v>
      </c>
    </row>
    <row r="1141" spans="1:16" hidden="1">
      <c r="A1141">
        <v>8637</v>
      </c>
      <c r="B1141" t="s">
        <v>34</v>
      </c>
      <c r="C1141" t="str">
        <f>"4005"</f>
        <v>4005</v>
      </c>
      <c r="D1141" t="str">
        <f t="shared" si="55"/>
        <v>1</v>
      </c>
      <c r="E1141" t="s">
        <v>389</v>
      </c>
      <c r="F1141">
        <v>6</v>
      </c>
      <c r="G1141">
        <v>6</v>
      </c>
      <c r="H1141" t="s">
        <v>36</v>
      </c>
      <c r="I1141" t="s">
        <v>16</v>
      </c>
      <c r="K1141" t="s">
        <v>17</v>
      </c>
      <c r="L1141" s="1">
        <v>44039</v>
      </c>
      <c r="M1141" s="1">
        <v>44134</v>
      </c>
      <c r="N1141" s="1">
        <v>44074</v>
      </c>
      <c r="P1141" t="s">
        <v>18</v>
      </c>
    </row>
    <row r="1142" spans="1:16" hidden="1">
      <c r="A1142">
        <v>8668</v>
      </c>
      <c r="B1142" t="s">
        <v>101</v>
      </c>
      <c r="C1142" t="str">
        <f>"2142"</f>
        <v>2142</v>
      </c>
      <c r="D1142" t="str">
        <f t="shared" si="55"/>
        <v>1</v>
      </c>
      <c r="E1142" t="s">
        <v>1616</v>
      </c>
      <c r="F1142">
        <v>6</v>
      </c>
      <c r="G1142">
        <v>6</v>
      </c>
      <c r="H1142" t="s">
        <v>103</v>
      </c>
      <c r="I1142" t="s">
        <v>16</v>
      </c>
      <c r="J1142" t="s">
        <v>1617</v>
      </c>
      <c r="K1142" t="s">
        <v>17</v>
      </c>
      <c r="L1142" s="1">
        <v>44039</v>
      </c>
      <c r="M1142" s="1">
        <v>44134</v>
      </c>
      <c r="N1142" s="1">
        <v>44074</v>
      </c>
      <c r="P1142" t="s">
        <v>18</v>
      </c>
    </row>
    <row r="1143" spans="1:16" hidden="1">
      <c r="A1143">
        <v>8669</v>
      </c>
      <c r="B1143" t="s">
        <v>101</v>
      </c>
      <c r="C1143" t="str">
        <f>"2162"</f>
        <v>2162</v>
      </c>
      <c r="D1143" t="str">
        <f t="shared" si="55"/>
        <v>1</v>
      </c>
      <c r="E1143" t="s">
        <v>1618</v>
      </c>
      <c r="F1143">
        <v>6</v>
      </c>
      <c r="G1143">
        <v>6</v>
      </c>
      <c r="H1143" t="s">
        <v>103</v>
      </c>
      <c r="I1143" t="s">
        <v>16</v>
      </c>
      <c r="J1143" t="s">
        <v>1619</v>
      </c>
      <c r="K1143" t="s">
        <v>17</v>
      </c>
      <c r="L1143" s="1">
        <v>44039</v>
      </c>
      <c r="M1143" s="1">
        <v>44134</v>
      </c>
      <c r="N1143" s="1">
        <v>44074</v>
      </c>
      <c r="P1143" t="s">
        <v>18</v>
      </c>
    </row>
    <row r="1144" spans="1:16" hidden="1">
      <c r="A1144">
        <v>8669</v>
      </c>
      <c r="B1144" t="s">
        <v>101</v>
      </c>
      <c r="C1144" t="str">
        <f>"2162"</f>
        <v>2162</v>
      </c>
      <c r="D1144" t="str">
        <f t="shared" si="55"/>
        <v>1</v>
      </c>
      <c r="E1144" t="s">
        <v>1618</v>
      </c>
      <c r="F1144">
        <v>6</v>
      </c>
      <c r="G1144">
        <v>6</v>
      </c>
      <c r="H1144" t="s">
        <v>103</v>
      </c>
      <c r="I1144" t="s">
        <v>16</v>
      </c>
      <c r="J1144" t="s">
        <v>1619</v>
      </c>
      <c r="K1144" t="s">
        <v>17</v>
      </c>
      <c r="L1144" s="1">
        <v>44039</v>
      </c>
      <c r="M1144" s="1">
        <v>44134</v>
      </c>
      <c r="N1144" s="1">
        <v>44074</v>
      </c>
      <c r="P1144" t="s">
        <v>18</v>
      </c>
    </row>
    <row r="1145" spans="1:16" hidden="1">
      <c r="A1145">
        <v>8670</v>
      </c>
      <c r="B1145" t="s">
        <v>101</v>
      </c>
      <c r="C1145" t="str">
        <f>"2174"</f>
        <v>2174</v>
      </c>
      <c r="D1145" t="str">
        <f t="shared" si="55"/>
        <v>1</v>
      </c>
      <c r="E1145" t="s">
        <v>1620</v>
      </c>
      <c r="F1145">
        <v>6</v>
      </c>
      <c r="G1145">
        <v>6</v>
      </c>
      <c r="H1145" t="s">
        <v>103</v>
      </c>
      <c r="I1145" t="s">
        <v>16</v>
      </c>
      <c r="J1145" t="s">
        <v>1621</v>
      </c>
      <c r="K1145" t="s">
        <v>17</v>
      </c>
      <c r="L1145" s="1">
        <v>44039</v>
      </c>
      <c r="M1145" s="1">
        <v>44134</v>
      </c>
      <c r="N1145" s="1">
        <v>44074</v>
      </c>
      <c r="P1145" t="s">
        <v>18</v>
      </c>
    </row>
    <row r="1146" spans="1:16" hidden="1">
      <c r="A1146">
        <v>8677</v>
      </c>
      <c r="B1146" t="s">
        <v>101</v>
      </c>
      <c r="C1146" t="str">
        <f>"3144"</f>
        <v>3144</v>
      </c>
      <c r="D1146" t="str">
        <f t="shared" si="55"/>
        <v>1</v>
      </c>
      <c r="E1146" t="s">
        <v>1622</v>
      </c>
      <c r="F1146">
        <v>6</v>
      </c>
      <c r="G1146">
        <v>6</v>
      </c>
      <c r="H1146" t="s">
        <v>400</v>
      </c>
      <c r="I1146" t="s">
        <v>16</v>
      </c>
      <c r="J1146" t="s">
        <v>1623</v>
      </c>
      <c r="K1146" t="s">
        <v>17</v>
      </c>
      <c r="L1146" s="1">
        <v>44039</v>
      </c>
      <c r="M1146" s="1">
        <v>44134</v>
      </c>
      <c r="N1146" s="1">
        <v>44074</v>
      </c>
      <c r="P1146" t="s">
        <v>18</v>
      </c>
    </row>
    <row r="1147" spans="1:16" hidden="1">
      <c r="A1147">
        <v>8677</v>
      </c>
      <c r="B1147" t="s">
        <v>101</v>
      </c>
      <c r="C1147" t="str">
        <f>"3144"</f>
        <v>3144</v>
      </c>
      <c r="D1147" t="str">
        <f t="shared" si="55"/>
        <v>1</v>
      </c>
      <c r="E1147" t="s">
        <v>1622</v>
      </c>
      <c r="F1147">
        <v>6</v>
      </c>
      <c r="G1147">
        <v>6</v>
      </c>
      <c r="H1147" t="s">
        <v>400</v>
      </c>
      <c r="I1147" t="s">
        <v>16</v>
      </c>
      <c r="J1147" t="s">
        <v>1623</v>
      </c>
      <c r="K1147" t="s">
        <v>17</v>
      </c>
      <c r="L1147" s="1">
        <v>44039</v>
      </c>
      <c r="M1147" s="1">
        <v>44134</v>
      </c>
      <c r="N1147" s="1">
        <v>44074</v>
      </c>
      <c r="P1147" t="s">
        <v>18</v>
      </c>
    </row>
    <row r="1148" spans="1:16" hidden="1">
      <c r="A1148">
        <v>7138</v>
      </c>
      <c r="B1148" t="s">
        <v>412</v>
      </c>
      <c r="C1148" t="str">
        <f>"3023"</f>
        <v>3023</v>
      </c>
      <c r="D1148" t="str">
        <f t="shared" si="55"/>
        <v>1</v>
      </c>
      <c r="E1148" t="s">
        <v>1624</v>
      </c>
      <c r="F1148">
        <v>6</v>
      </c>
      <c r="G1148">
        <v>6</v>
      </c>
      <c r="H1148" t="s">
        <v>98</v>
      </c>
      <c r="I1148" t="s">
        <v>99</v>
      </c>
      <c r="J1148" t="s">
        <v>1625</v>
      </c>
      <c r="K1148" t="s">
        <v>17</v>
      </c>
      <c r="L1148" s="1">
        <v>44039</v>
      </c>
      <c r="M1148" s="1">
        <v>44134</v>
      </c>
      <c r="N1148" s="1">
        <v>44074</v>
      </c>
      <c r="P1148" t="s">
        <v>18</v>
      </c>
    </row>
    <row r="1149" spans="1:16" hidden="1">
      <c r="A1149">
        <v>7139</v>
      </c>
      <c r="B1149" t="s">
        <v>412</v>
      </c>
      <c r="C1149" t="str">
        <f>"3025"</f>
        <v>3025</v>
      </c>
      <c r="D1149" t="str">
        <f t="shared" si="55"/>
        <v>1</v>
      </c>
      <c r="E1149" t="s">
        <v>1626</v>
      </c>
      <c r="F1149">
        <v>6</v>
      </c>
      <c r="G1149">
        <v>6</v>
      </c>
      <c r="H1149" t="s">
        <v>98</v>
      </c>
      <c r="I1149" t="s">
        <v>99</v>
      </c>
      <c r="J1149" t="s">
        <v>1627</v>
      </c>
      <c r="K1149" t="s">
        <v>17</v>
      </c>
      <c r="L1149" s="1">
        <v>44039</v>
      </c>
      <c r="M1149" s="1">
        <v>44134</v>
      </c>
      <c r="N1149" s="1">
        <v>44074</v>
      </c>
      <c r="P1149" t="s">
        <v>18</v>
      </c>
    </row>
    <row r="1150" spans="1:16">
      <c r="A1150">
        <v>5312</v>
      </c>
      <c r="B1150" t="s">
        <v>43</v>
      </c>
      <c r="C1150" t="str">
        <f>"3349"</f>
        <v>3349</v>
      </c>
      <c r="D1150" t="str">
        <f>"2"</f>
        <v>2</v>
      </c>
      <c r="E1150" t="s">
        <v>44</v>
      </c>
      <c r="F1150">
        <v>6</v>
      </c>
      <c r="G1150">
        <v>6</v>
      </c>
      <c r="H1150" t="s">
        <v>45</v>
      </c>
      <c r="I1150" t="s">
        <v>16</v>
      </c>
      <c r="J1150" t="s">
        <v>46</v>
      </c>
      <c r="K1150" t="s">
        <v>17</v>
      </c>
      <c r="L1150" s="1">
        <v>43922</v>
      </c>
      <c r="M1150" s="1">
        <v>44012</v>
      </c>
      <c r="N1150" s="1">
        <v>43945</v>
      </c>
      <c r="O1150" s="1">
        <v>43945</v>
      </c>
      <c r="P1150" t="s">
        <v>18</v>
      </c>
    </row>
    <row r="1151" spans="1:16">
      <c r="A1151">
        <v>5313</v>
      </c>
      <c r="B1151" t="s">
        <v>43</v>
      </c>
      <c r="C1151" t="str">
        <f>"4349"</f>
        <v>4349</v>
      </c>
      <c r="D1151" t="str">
        <f t="shared" ref="D1151:D1173" si="56">"1"</f>
        <v>1</v>
      </c>
      <c r="E1151" t="s">
        <v>44</v>
      </c>
      <c r="F1151">
        <v>6</v>
      </c>
      <c r="G1151">
        <v>6</v>
      </c>
      <c r="H1151" t="s">
        <v>45</v>
      </c>
      <c r="I1151" t="s">
        <v>16</v>
      </c>
      <c r="K1151" t="s">
        <v>17</v>
      </c>
      <c r="L1151" s="1">
        <v>43922</v>
      </c>
      <c r="M1151" s="1">
        <v>44012</v>
      </c>
      <c r="N1151" s="1">
        <v>43945</v>
      </c>
      <c r="O1151" s="1">
        <v>43945</v>
      </c>
      <c r="P1151" t="s">
        <v>18</v>
      </c>
    </row>
    <row r="1152" spans="1:16">
      <c r="A1152">
        <v>6280</v>
      </c>
      <c r="B1152" t="s">
        <v>119</v>
      </c>
      <c r="C1152" t="str">
        <f>"5920"</f>
        <v>5920</v>
      </c>
      <c r="D1152" t="str">
        <f t="shared" si="56"/>
        <v>1</v>
      </c>
      <c r="E1152" t="s">
        <v>2444</v>
      </c>
      <c r="F1152">
        <v>6</v>
      </c>
      <c r="G1152">
        <v>24</v>
      </c>
      <c r="H1152" t="s">
        <v>121</v>
      </c>
      <c r="I1152" t="s">
        <v>27</v>
      </c>
      <c r="K1152" t="s">
        <v>17</v>
      </c>
      <c r="L1152" s="1">
        <v>44013</v>
      </c>
      <c r="M1152" s="1">
        <v>44104</v>
      </c>
      <c r="N1152" s="1">
        <v>44036</v>
      </c>
      <c r="O1152" s="1">
        <v>44036</v>
      </c>
      <c r="P1152" t="s">
        <v>18</v>
      </c>
    </row>
    <row r="1153" spans="1:16">
      <c r="A1153">
        <v>6329</v>
      </c>
      <c r="B1153" t="s">
        <v>43</v>
      </c>
      <c r="C1153" t="str">
        <f>"3349"</f>
        <v>3349</v>
      </c>
      <c r="D1153" t="str">
        <f t="shared" si="56"/>
        <v>1</v>
      </c>
      <c r="E1153" t="s">
        <v>44</v>
      </c>
      <c r="F1153">
        <v>6</v>
      </c>
      <c r="G1153">
        <v>6</v>
      </c>
      <c r="H1153" t="s">
        <v>45</v>
      </c>
      <c r="I1153" t="s">
        <v>16</v>
      </c>
      <c r="J1153" t="s">
        <v>46</v>
      </c>
      <c r="K1153" t="s">
        <v>17</v>
      </c>
      <c r="L1153" s="1">
        <v>44013</v>
      </c>
      <c r="M1153" s="1">
        <v>44104</v>
      </c>
      <c r="N1153" s="1">
        <v>44036</v>
      </c>
      <c r="O1153" s="1">
        <v>44036</v>
      </c>
      <c r="P1153" t="s">
        <v>18</v>
      </c>
    </row>
    <row r="1154" spans="1:16">
      <c r="A1154">
        <v>6804</v>
      </c>
      <c r="B1154" t="s">
        <v>119</v>
      </c>
      <c r="C1154" t="str">
        <f>"3710"</f>
        <v>3710</v>
      </c>
      <c r="D1154" t="str">
        <f t="shared" si="56"/>
        <v>1</v>
      </c>
      <c r="E1154" t="s">
        <v>423</v>
      </c>
      <c r="F1154">
        <v>6</v>
      </c>
      <c r="G1154">
        <v>6</v>
      </c>
      <c r="H1154" t="s">
        <v>121</v>
      </c>
      <c r="I1154" t="s">
        <v>27</v>
      </c>
      <c r="K1154" t="s">
        <v>17</v>
      </c>
      <c r="L1154" s="1">
        <v>44019</v>
      </c>
      <c r="M1154" s="1">
        <v>44104</v>
      </c>
      <c r="N1154" s="1">
        <v>44036</v>
      </c>
      <c r="O1154" s="1">
        <v>44036</v>
      </c>
    </row>
    <row r="1155" spans="1:16" hidden="1">
      <c r="A1155">
        <v>8980</v>
      </c>
      <c r="B1155" t="s">
        <v>24</v>
      </c>
      <c r="C1155" t="str">
        <f>"4212"</f>
        <v>4212</v>
      </c>
      <c r="D1155" t="str">
        <f t="shared" si="56"/>
        <v>1</v>
      </c>
      <c r="E1155" t="s">
        <v>1636</v>
      </c>
      <c r="F1155">
        <v>6</v>
      </c>
      <c r="G1155">
        <v>6</v>
      </c>
      <c r="H1155" t="s">
        <v>26</v>
      </c>
      <c r="I1155" t="s">
        <v>27</v>
      </c>
      <c r="J1155" t="s">
        <v>1637</v>
      </c>
      <c r="K1155" t="s">
        <v>17</v>
      </c>
      <c r="L1155" s="1">
        <v>44039</v>
      </c>
      <c r="M1155" s="1">
        <v>44134</v>
      </c>
      <c r="N1155" s="1">
        <v>44074</v>
      </c>
      <c r="P1155" t="s">
        <v>18</v>
      </c>
    </row>
    <row r="1156" spans="1:16" hidden="1">
      <c r="A1156">
        <v>7381</v>
      </c>
      <c r="B1156" t="s">
        <v>24</v>
      </c>
      <c r="C1156" t="str">
        <f>"3223"</f>
        <v>3223</v>
      </c>
      <c r="D1156" t="str">
        <f t="shared" si="56"/>
        <v>1</v>
      </c>
      <c r="E1156" t="s">
        <v>1638</v>
      </c>
      <c r="F1156">
        <v>6</v>
      </c>
      <c r="G1156">
        <v>6</v>
      </c>
      <c r="H1156" t="s">
        <v>26</v>
      </c>
      <c r="I1156" t="s">
        <v>27</v>
      </c>
      <c r="J1156" t="s">
        <v>1639</v>
      </c>
      <c r="K1156" t="s">
        <v>17</v>
      </c>
      <c r="L1156" s="1">
        <v>44039</v>
      </c>
      <c r="M1156" s="1">
        <v>44134</v>
      </c>
      <c r="N1156" s="1">
        <v>44074</v>
      </c>
      <c r="P1156" t="s">
        <v>18</v>
      </c>
    </row>
    <row r="1157" spans="1:16" hidden="1">
      <c r="A1157">
        <v>7556</v>
      </c>
      <c r="B1157" t="s">
        <v>24</v>
      </c>
      <c r="C1157" t="str">
        <f>"4221"</f>
        <v>4221</v>
      </c>
      <c r="D1157" t="str">
        <f t="shared" si="56"/>
        <v>1</v>
      </c>
      <c r="E1157" t="s">
        <v>430</v>
      </c>
      <c r="F1157">
        <v>6</v>
      </c>
      <c r="G1157">
        <v>6</v>
      </c>
      <c r="H1157" t="s">
        <v>26</v>
      </c>
      <c r="I1157" t="s">
        <v>27</v>
      </c>
      <c r="J1157" t="s">
        <v>431</v>
      </c>
      <c r="K1157" t="s">
        <v>17</v>
      </c>
      <c r="L1157" s="1">
        <v>44039</v>
      </c>
      <c r="M1157" s="1">
        <v>44134</v>
      </c>
      <c r="N1157" s="1">
        <v>44074</v>
      </c>
      <c r="P1157" t="s">
        <v>18</v>
      </c>
    </row>
    <row r="1158" spans="1:16" hidden="1">
      <c r="A1158">
        <v>7197</v>
      </c>
      <c r="B1158" t="s">
        <v>24</v>
      </c>
      <c r="C1158" t="str">
        <f>"4522"</f>
        <v>4522</v>
      </c>
      <c r="D1158" t="str">
        <f t="shared" si="56"/>
        <v>1</v>
      </c>
      <c r="E1158" t="s">
        <v>432</v>
      </c>
      <c r="F1158">
        <v>6</v>
      </c>
      <c r="G1158">
        <v>6</v>
      </c>
      <c r="H1158" t="s">
        <v>26</v>
      </c>
      <c r="I1158" t="s">
        <v>27</v>
      </c>
      <c r="K1158" t="s">
        <v>17</v>
      </c>
      <c r="L1158" s="1">
        <v>44039</v>
      </c>
      <c r="M1158" s="1">
        <v>44134</v>
      </c>
      <c r="N1158" s="1">
        <v>44074</v>
      </c>
      <c r="P1158" t="s">
        <v>18</v>
      </c>
    </row>
    <row r="1159" spans="1:16" hidden="1">
      <c r="A1159">
        <v>7193</v>
      </c>
      <c r="B1159" t="s">
        <v>24</v>
      </c>
      <c r="C1159" t="str">
        <f>"4523"</f>
        <v>4523</v>
      </c>
      <c r="D1159" t="str">
        <f t="shared" si="56"/>
        <v>1</v>
      </c>
      <c r="E1159" t="s">
        <v>433</v>
      </c>
      <c r="F1159">
        <v>6</v>
      </c>
      <c r="G1159">
        <v>6</v>
      </c>
      <c r="H1159" t="s">
        <v>26</v>
      </c>
      <c r="I1159" t="s">
        <v>27</v>
      </c>
      <c r="K1159" t="s">
        <v>17</v>
      </c>
      <c r="L1159" s="1">
        <v>44039</v>
      </c>
      <c r="M1159" s="1">
        <v>44134</v>
      </c>
      <c r="N1159" s="1">
        <v>44074</v>
      </c>
      <c r="P1159" t="s">
        <v>18</v>
      </c>
    </row>
    <row r="1160" spans="1:16" hidden="1">
      <c r="A1160">
        <v>8787</v>
      </c>
      <c r="B1160" t="s">
        <v>57</v>
      </c>
      <c r="C1160" t="str">
        <f>"2015"</f>
        <v>2015</v>
      </c>
      <c r="D1160" t="str">
        <f t="shared" si="56"/>
        <v>1</v>
      </c>
      <c r="E1160" t="s">
        <v>1640</v>
      </c>
      <c r="F1160">
        <v>6</v>
      </c>
      <c r="G1160">
        <v>6</v>
      </c>
      <c r="H1160" t="s">
        <v>59</v>
      </c>
      <c r="I1160" t="s">
        <v>16</v>
      </c>
      <c r="J1160" t="s">
        <v>1641</v>
      </c>
      <c r="K1160" t="s">
        <v>17</v>
      </c>
      <c r="L1160" s="1">
        <v>44039</v>
      </c>
      <c r="M1160" s="1">
        <v>44134</v>
      </c>
      <c r="N1160" s="1">
        <v>44074</v>
      </c>
      <c r="P1160" t="s">
        <v>18</v>
      </c>
    </row>
    <row r="1161" spans="1:16" hidden="1">
      <c r="A1161">
        <v>8722</v>
      </c>
      <c r="B1161" t="s">
        <v>39</v>
      </c>
      <c r="C1161" t="str">
        <f>"3050"</f>
        <v>3050</v>
      </c>
      <c r="D1161" t="str">
        <f t="shared" si="56"/>
        <v>1</v>
      </c>
      <c r="E1161" t="s">
        <v>40</v>
      </c>
      <c r="F1161">
        <v>6</v>
      </c>
      <c r="G1161">
        <v>6</v>
      </c>
      <c r="H1161" t="s">
        <v>41</v>
      </c>
      <c r="I1161" t="s">
        <v>16</v>
      </c>
      <c r="J1161" t="s">
        <v>42</v>
      </c>
      <c r="K1161" t="s">
        <v>17</v>
      </c>
      <c r="L1161" s="1">
        <v>44039</v>
      </c>
      <c r="M1161" s="1">
        <v>44134</v>
      </c>
      <c r="N1161" s="1">
        <v>44074</v>
      </c>
      <c r="P1161" t="s">
        <v>18</v>
      </c>
    </row>
    <row r="1162" spans="1:16">
      <c r="A1162">
        <v>7180</v>
      </c>
      <c r="B1162" t="s">
        <v>119</v>
      </c>
      <c r="C1162" t="str">
        <f>"1110"</f>
        <v>1110</v>
      </c>
      <c r="D1162" t="str">
        <f t="shared" si="56"/>
        <v>1</v>
      </c>
      <c r="E1162" t="s">
        <v>346</v>
      </c>
      <c r="F1162">
        <v>6</v>
      </c>
      <c r="G1162">
        <v>6</v>
      </c>
      <c r="H1162" t="s">
        <v>121</v>
      </c>
      <c r="I1162" t="s">
        <v>27</v>
      </c>
      <c r="J1162" t="s">
        <v>347</v>
      </c>
      <c r="K1162" t="s">
        <v>17</v>
      </c>
      <c r="L1162" s="1">
        <v>44039</v>
      </c>
      <c r="M1162" s="1">
        <v>44134</v>
      </c>
      <c r="N1162" s="1">
        <v>44074</v>
      </c>
      <c r="P1162" t="s">
        <v>18</v>
      </c>
    </row>
    <row r="1163" spans="1:16">
      <c r="A1163">
        <v>7181</v>
      </c>
      <c r="B1163" t="s">
        <v>119</v>
      </c>
      <c r="C1163" t="str">
        <f>"2310"</f>
        <v>2310</v>
      </c>
      <c r="D1163" t="str">
        <f t="shared" si="56"/>
        <v>1</v>
      </c>
      <c r="E1163" t="s">
        <v>1628</v>
      </c>
      <c r="F1163">
        <v>6</v>
      </c>
      <c r="G1163">
        <v>6</v>
      </c>
      <c r="H1163" t="s">
        <v>121</v>
      </c>
      <c r="I1163" t="s">
        <v>27</v>
      </c>
      <c r="J1163" t="s">
        <v>1629</v>
      </c>
      <c r="K1163" t="s">
        <v>17</v>
      </c>
      <c r="L1163" s="1">
        <v>44039</v>
      </c>
      <c r="M1163" s="1">
        <v>44134</v>
      </c>
      <c r="N1163" s="1">
        <v>44074</v>
      </c>
      <c r="P1163" t="s">
        <v>18</v>
      </c>
    </row>
    <row r="1164" spans="1:16">
      <c r="A1164">
        <v>7182</v>
      </c>
      <c r="B1164" t="s">
        <v>119</v>
      </c>
      <c r="C1164" t="str">
        <f>"2400"</f>
        <v>2400</v>
      </c>
      <c r="D1164" t="str">
        <f t="shared" si="56"/>
        <v>1</v>
      </c>
      <c r="E1164" t="s">
        <v>1569</v>
      </c>
      <c r="F1164">
        <v>6</v>
      </c>
      <c r="G1164">
        <v>6</v>
      </c>
      <c r="H1164" t="s">
        <v>121</v>
      </c>
      <c r="I1164" t="s">
        <v>27</v>
      </c>
      <c r="J1164" t="s">
        <v>1570</v>
      </c>
      <c r="K1164" t="s">
        <v>17</v>
      </c>
      <c r="L1164" s="1">
        <v>44039</v>
      </c>
      <c r="M1164" s="1">
        <v>44134</v>
      </c>
      <c r="N1164" s="1">
        <v>44074</v>
      </c>
      <c r="P1164" t="s">
        <v>18</v>
      </c>
    </row>
    <row r="1165" spans="1:16">
      <c r="A1165">
        <v>7183</v>
      </c>
      <c r="B1165" t="s">
        <v>119</v>
      </c>
      <c r="C1165" t="str">
        <f>"3600"</f>
        <v>3600</v>
      </c>
      <c r="D1165" t="str">
        <f t="shared" si="56"/>
        <v>1</v>
      </c>
      <c r="E1165" t="s">
        <v>1634</v>
      </c>
      <c r="F1165">
        <v>6</v>
      </c>
      <c r="G1165">
        <v>6</v>
      </c>
      <c r="H1165" t="s">
        <v>121</v>
      </c>
      <c r="I1165" t="s">
        <v>27</v>
      </c>
      <c r="J1165" t="s">
        <v>1635</v>
      </c>
      <c r="K1165" t="s">
        <v>17</v>
      </c>
      <c r="L1165" s="1">
        <v>44039</v>
      </c>
      <c r="M1165" s="1">
        <v>44134</v>
      </c>
      <c r="N1165" s="1">
        <v>44074</v>
      </c>
      <c r="P1165" t="s">
        <v>18</v>
      </c>
    </row>
    <row r="1166" spans="1:16" ht="32">
      <c r="A1166">
        <v>7192</v>
      </c>
      <c r="B1166" t="s">
        <v>119</v>
      </c>
      <c r="C1166" t="str">
        <f>"4500"</f>
        <v>4500</v>
      </c>
      <c r="D1166" t="str">
        <f t="shared" si="56"/>
        <v>1</v>
      </c>
      <c r="E1166" t="s">
        <v>640</v>
      </c>
      <c r="F1166">
        <v>6</v>
      </c>
      <c r="G1166">
        <v>6</v>
      </c>
      <c r="H1166" t="s">
        <v>121</v>
      </c>
      <c r="I1166" t="s">
        <v>27</v>
      </c>
      <c r="J1166" s="2" t="s">
        <v>641</v>
      </c>
      <c r="K1166" t="s">
        <v>17</v>
      </c>
      <c r="L1166" s="1">
        <v>44039</v>
      </c>
      <c r="M1166" s="1">
        <v>44134</v>
      </c>
      <c r="N1166" s="1">
        <v>44074</v>
      </c>
      <c r="P1166" t="s">
        <v>18</v>
      </c>
    </row>
    <row r="1167" spans="1:16">
      <c r="A1167">
        <v>7194</v>
      </c>
      <c r="B1167" t="s">
        <v>119</v>
      </c>
      <c r="C1167" t="str">
        <f>"1720"</f>
        <v>1720</v>
      </c>
      <c r="D1167" t="str">
        <f t="shared" si="56"/>
        <v>1</v>
      </c>
      <c r="E1167" t="s">
        <v>1774</v>
      </c>
      <c r="F1167">
        <v>6</v>
      </c>
      <c r="G1167">
        <v>6</v>
      </c>
      <c r="H1167" t="s">
        <v>121</v>
      </c>
      <c r="I1167" t="s">
        <v>27</v>
      </c>
      <c r="J1167" t="s">
        <v>1775</v>
      </c>
      <c r="K1167" t="s">
        <v>17</v>
      </c>
      <c r="L1167" s="1">
        <v>44039</v>
      </c>
      <c r="M1167" s="1">
        <v>44134</v>
      </c>
      <c r="N1167" s="1">
        <v>44074</v>
      </c>
      <c r="P1167" t="s">
        <v>18</v>
      </c>
    </row>
    <row r="1168" spans="1:16">
      <c r="A1168">
        <v>7194</v>
      </c>
      <c r="B1168" t="s">
        <v>119</v>
      </c>
      <c r="C1168" t="str">
        <f>"1720"</f>
        <v>1720</v>
      </c>
      <c r="D1168" t="str">
        <f t="shared" si="56"/>
        <v>1</v>
      </c>
      <c r="E1168" t="s">
        <v>1774</v>
      </c>
      <c r="F1168">
        <v>6</v>
      </c>
      <c r="G1168">
        <v>6</v>
      </c>
      <c r="H1168" t="s">
        <v>121</v>
      </c>
      <c r="I1168" t="s">
        <v>27</v>
      </c>
      <c r="J1168" t="s">
        <v>1775</v>
      </c>
      <c r="K1168" t="s">
        <v>17</v>
      </c>
      <c r="L1168" s="1">
        <v>44039</v>
      </c>
      <c r="M1168" s="1">
        <v>44134</v>
      </c>
      <c r="N1168" s="1">
        <v>44074</v>
      </c>
      <c r="P1168" t="s">
        <v>18</v>
      </c>
    </row>
    <row r="1169" spans="1:16" ht="32">
      <c r="A1169">
        <v>7200</v>
      </c>
      <c r="B1169" t="s">
        <v>119</v>
      </c>
      <c r="C1169" t="str">
        <f>"1140"</f>
        <v>1140</v>
      </c>
      <c r="D1169" t="str">
        <f t="shared" si="56"/>
        <v>1</v>
      </c>
      <c r="E1169" t="s">
        <v>1792</v>
      </c>
      <c r="F1169">
        <v>6</v>
      </c>
      <c r="G1169">
        <v>6</v>
      </c>
      <c r="H1169" t="s">
        <v>121</v>
      </c>
      <c r="I1169" t="s">
        <v>27</v>
      </c>
      <c r="J1169" s="2" t="s">
        <v>1793</v>
      </c>
      <c r="K1169" t="s">
        <v>17</v>
      </c>
      <c r="L1169" s="1">
        <v>44039</v>
      </c>
      <c r="M1169" s="1">
        <v>44134</v>
      </c>
      <c r="N1169" s="1">
        <v>44074</v>
      </c>
      <c r="P1169" t="s">
        <v>18</v>
      </c>
    </row>
    <row r="1170" spans="1:16">
      <c r="A1170">
        <v>7486</v>
      </c>
      <c r="B1170" t="s">
        <v>119</v>
      </c>
      <c r="C1170" t="str">
        <f>"4540"</f>
        <v>4540</v>
      </c>
      <c r="D1170" t="str">
        <f t="shared" si="56"/>
        <v>1</v>
      </c>
      <c r="E1170" t="s">
        <v>2374</v>
      </c>
      <c r="F1170">
        <v>12</v>
      </c>
      <c r="G1170">
        <v>12</v>
      </c>
      <c r="H1170" t="s">
        <v>121</v>
      </c>
      <c r="I1170" t="s">
        <v>27</v>
      </c>
      <c r="K1170" t="s">
        <v>17</v>
      </c>
      <c r="L1170" s="1">
        <v>44039</v>
      </c>
      <c r="M1170" s="1">
        <v>44134</v>
      </c>
      <c r="N1170" s="1">
        <v>44074</v>
      </c>
      <c r="P1170" t="s">
        <v>18</v>
      </c>
    </row>
    <row r="1171" spans="1:16">
      <c r="A1171">
        <v>7491</v>
      </c>
      <c r="B1171" t="s">
        <v>119</v>
      </c>
      <c r="C1171" t="str">
        <f>"4600"</f>
        <v>4600</v>
      </c>
      <c r="D1171" t="str">
        <f t="shared" si="56"/>
        <v>1</v>
      </c>
      <c r="E1171" t="s">
        <v>1662</v>
      </c>
      <c r="F1171">
        <v>6</v>
      </c>
      <c r="G1171">
        <v>6</v>
      </c>
      <c r="H1171" t="s">
        <v>121</v>
      </c>
      <c r="I1171" t="s">
        <v>27</v>
      </c>
      <c r="J1171" t="s">
        <v>1663</v>
      </c>
      <c r="K1171" t="s">
        <v>17</v>
      </c>
      <c r="L1171" s="1">
        <v>44039</v>
      </c>
      <c r="M1171" s="1">
        <v>44134</v>
      </c>
      <c r="N1171" s="1">
        <v>44074</v>
      </c>
      <c r="P1171" t="s">
        <v>18</v>
      </c>
    </row>
    <row r="1172" spans="1:16">
      <c r="A1172">
        <v>7492</v>
      </c>
      <c r="B1172" t="s">
        <v>119</v>
      </c>
      <c r="C1172" t="str">
        <f>"5920"</f>
        <v>5920</v>
      </c>
      <c r="D1172" t="str">
        <f t="shared" si="56"/>
        <v>1</v>
      </c>
      <c r="E1172" t="s">
        <v>2444</v>
      </c>
      <c r="F1172">
        <v>6</v>
      </c>
      <c r="G1172">
        <v>24</v>
      </c>
      <c r="H1172" t="s">
        <v>121</v>
      </c>
      <c r="I1172" t="s">
        <v>27</v>
      </c>
      <c r="K1172" t="s">
        <v>17</v>
      </c>
      <c r="L1172" s="1">
        <v>44039</v>
      </c>
      <c r="M1172" s="1">
        <v>44134</v>
      </c>
      <c r="N1172" s="1">
        <v>44074</v>
      </c>
      <c r="P1172" t="s">
        <v>18</v>
      </c>
    </row>
    <row r="1173" spans="1:16" hidden="1">
      <c r="A1173">
        <v>7060</v>
      </c>
      <c r="B1173" t="s">
        <v>300</v>
      </c>
      <c r="C1173" t="str">
        <f>"2004"</f>
        <v>2004</v>
      </c>
      <c r="D1173" t="str">
        <f t="shared" si="56"/>
        <v>1</v>
      </c>
      <c r="E1173" t="s">
        <v>1656</v>
      </c>
      <c r="F1173">
        <v>6</v>
      </c>
      <c r="G1173">
        <v>6</v>
      </c>
      <c r="H1173" t="s">
        <v>263</v>
      </c>
      <c r="I1173" t="s">
        <v>69</v>
      </c>
      <c r="J1173" t="s">
        <v>1657</v>
      </c>
      <c r="K1173" t="s">
        <v>17</v>
      </c>
      <c r="L1173" s="1">
        <v>44039</v>
      </c>
      <c r="M1173" s="1">
        <v>44134</v>
      </c>
      <c r="N1173" s="1">
        <v>44074</v>
      </c>
      <c r="P1173" t="s">
        <v>18</v>
      </c>
    </row>
    <row r="1174" spans="1:16" hidden="1">
      <c r="A1174">
        <v>7836</v>
      </c>
      <c r="B1174" t="s">
        <v>300</v>
      </c>
      <c r="C1174" t="str">
        <f>"2004"</f>
        <v>2004</v>
      </c>
      <c r="D1174" t="str">
        <f>"2"</f>
        <v>2</v>
      </c>
      <c r="E1174" t="s">
        <v>1656</v>
      </c>
      <c r="F1174">
        <v>6</v>
      </c>
      <c r="G1174">
        <v>6</v>
      </c>
      <c r="H1174" t="s">
        <v>263</v>
      </c>
      <c r="I1174" t="s">
        <v>69</v>
      </c>
      <c r="J1174" t="s">
        <v>1657</v>
      </c>
      <c r="K1174" t="s">
        <v>17</v>
      </c>
      <c r="L1174" s="1">
        <v>44039</v>
      </c>
      <c r="M1174" s="1">
        <v>44134</v>
      </c>
      <c r="N1174" s="1">
        <v>44074</v>
      </c>
      <c r="P1174" t="s">
        <v>38</v>
      </c>
    </row>
    <row r="1175" spans="1:16" hidden="1">
      <c r="A1175">
        <v>9644</v>
      </c>
      <c r="B1175" t="s">
        <v>300</v>
      </c>
      <c r="C1175" t="str">
        <f>"2004"</f>
        <v>2004</v>
      </c>
      <c r="D1175" t="str">
        <f>"3"</f>
        <v>3</v>
      </c>
      <c r="E1175" t="s">
        <v>1656</v>
      </c>
      <c r="F1175">
        <v>6</v>
      </c>
      <c r="G1175">
        <v>6</v>
      </c>
      <c r="H1175" t="s">
        <v>263</v>
      </c>
      <c r="I1175" t="s">
        <v>69</v>
      </c>
      <c r="J1175" t="s">
        <v>1657</v>
      </c>
      <c r="K1175" t="s">
        <v>17</v>
      </c>
      <c r="L1175" s="1">
        <v>44039</v>
      </c>
      <c r="M1175" s="1">
        <v>44134</v>
      </c>
      <c r="N1175" s="1">
        <v>44074</v>
      </c>
      <c r="P1175" t="s">
        <v>38</v>
      </c>
    </row>
    <row r="1176" spans="1:16" hidden="1">
      <c r="A1176">
        <v>8681</v>
      </c>
      <c r="B1176" t="s">
        <v>101</v>
      </c>
      <c r="C1176" t="str">
        <f>"3191"</f>
        <v>3191</v>
      </c>
      <c r="D1176" t="str">
        <f t="shared" ref="D1176:D1182" si="57">"1"</f>
        <v>1</v>
      </c>
      <c r="E1176" t="s">
        <v>1658</v>
      </c>
      <c r="F1176">
        <v>6</v>
      </c>
      <c r="G1176">
        <v>6</v>
      </c>
      <c r="H1176" t="s">
        <v>103</v>
      </c>
      <c r="I1176" t="s">
        <v>16</v>
      </c>
      <c r="J1176" t="s">
        <v>1659</v>
      </c>
      <c r="K1176" t="s">
        <v>17</v>
      </c>
      <c r="L1176" s="1">
        <v>44039</v>
      </c>
      <c r="M1176" s="1">
        <v>44134</v>
      </c>
      <c r="N1176" s="1">
        <v>44074</v>
      </c>
      <c r="P1176" t="s">
        <v>18</v>
      </c>
    </row>
    <row r="1177" spans="1:16" hidden="1">
      <c r="A1177">
        <v>8679</v>
      </c>
      <c r="B1177" t="s">
        <v>101</v>
      </c>
      <c r="C1177" t="str">
        <f>"3190"</f>
        <v>3190</v>
      </c>
      <c r="D1177" t="str">
        <f t="shared" si="57"/>
        <v>1</v>
      </c>
      <c r="E1177" t="s">
        <v>1660</v>
      </c>
      <c r="F1177">
        <v>6</v>
      </c>
      <c r="G1177">
        <v>6</v>
      </c>
      <c r="H1177" t="s">
        <v>103</v>
      </c>
      <c r="I1177" t="s">
        <v>16</v>
      </c>
      <c r="J1177" t="s">
        <v>1661</v>
      </c>
      <c r="K1177" t="s">
        <v>17</v>
      </c>
      <c r="L1177" s="1">
        <v>44039</v>
      </c>
      <c r="M1177" s="1">
        <v>44134</v>
      </c>
      <c r="N1177" s="1">
        <v>44074</v>
      </c>
      <c r="P1177" t="s">
        <v>18</v>
      </c>
    </row>
    <row r="1178" spans="1:16">
      <c r="A1178">
        <v>7502</v>
      </c>
      <c r="B1178" t="s">
        <v>119</v>
      </c>
      <c r="C1178" t="str">
        <f>"1730"</f>
        <v>1730</v>
      </c>
      <c r="D1178" t="str">
        <f t="shared" si="57"/>
        <v>1</v>
      </c>
      <c r="E1178" t="s">
        <v>766</v>
      </c>
      <c r="F1178">
        <v>6</v>
      </c>
      <c r="G1178">
        <v>6</v>
      </c>
      <c r="H1178" t="s">
        <v>121</v>
      </c>
      <c r="I1178" t="s">
        <v>27</v>
      </c>
      <c r="J1178" t="s">
        <v>767</v>
      </c>
      <c r="K1178" t="s">
        <v>17</v>
      </c>
      <c r="L1178" s="1">
        <v>44039</v>
      </c>
      <c r="M1178" s="1">
        <v>44134</v>
      </c>
      <c r="N1178" s="1">
        <v>44074</v>
      </c>
      <c r="P1178" t="s">
        <v>18</v>
      </c>
    </row>
    <row r="1179" spans="1:16">
      <c r="A1179">
        <v>7540</v>
      </c>
      <c r="B1179" t="s">
        <v>119</v>
      </c>
      <c r="C1179" t="str">
        <f>"3740"</f>
        <v>3740</v>
      </c>
      <c r="D1179" t="str">
        <f t="shared" si="57"/>
        <v>1</v>
      </c>
      <c r="E1179" t="s">
        <v>778</v>
      </c>
      <c r="F1179">
        <v>6</v>
      </c>
      <c r="G1179">
        <v>6</v>
      </c>
      <c r="H1179" t="s">
        <v>121</v>
      </c>
      <c r="I1179" t="s">
        <v>27</v>
      </c>
      <c r="K1179" t="s">
        <v>17</v>
      </c>
      <c r="L1179" s="1">
        <v>44039</v>
      </c>
      <c r="M1179" s="1">
        <v>44134</v>
      </c>
      <c r="N1179" s="1">
        <v>44074</v>
      </c>
      <c r="P1179" t="s">
        <v>18</v>
      </c>
    </row>
    <row r="1180" spans="1:16" hidden="1">
      <c r="A1180">
        <v>7107</v>
      </c>
      <c r="B1180" t="s">
        <v>463</v>
      </c>
      <c r="C1180" t="str">
        <f>"1002"</f>
        <v>1002</v>
      </c>
      <c r="D1180" t="str">
        <f t="shared" si="57"/>
        <v>1</v>
      </c>
      <c r="E1180" t="s">
        <v>1666</v>
      </c>
      <c r="F1180">
        <v>6</v>
      </c>
      <c r="G1180">
        <v>6</v>
      </c>
      <c r="H1180" t="s">
        <v>174</v>
      </c>
      <c r="I1180" t="s">
        <v>69</v>
      </c>
      <c r="K1180" t="s">
        <v>17</v>
      </c>
      <c r="L1180" s="1">
        <v>44039</v>
      </c>
      <c r="M1180" s="1">
        <v>44134</v>
      </c>
      <c r="N1180" s="1">
        <v>44074</v>
      </c>
      <c r="P1180" t="s">
        <v>18</v>
      </c>
    </row>
    <row r="1181" spans="1:16" hidden="1">
      <c r="A1181">
        <v>8784</v>
      </c>
      <c r="B1181" t="s">
        <v>57</v>
      </c>
      <c r="C1181" t="str">
        <f>"1008"</f>
        <v>1008</v>
      </c>
      <c r="D1181" t="str">
        <f t="shared" si="57"/>
        <v>1</v>
      </c>
      <c r="E1181" t="s">
        <v>1667</v>
      </c>
      <c r="F1181">
        <v>6</v>
      </c>
      <c r="G1181">
        <v>6</v>
      </c>
      <c r="H1181" t="s">
        <v>59</v>
      </c>
      <c r="I1181" t="s">
        <v>16</v>
      </c>
      <c r="J1181" t="s">
        <v>1668</v>
      </c>
      <c r="K1181" t="s">
        <v>17</v>
      </c>
      <c r="L1181" s="1">
        <v>44039</v>
      </c>
      <c r="M1181" s="1">
        <v>44134</v>
      </c>
      <c r="N1181" s="1">
        <v>44074</v>
      </c>
      <c r="P1181" t="s">
        <v>18</v>
      </c>
    </row>
    <row r="1182" spans="1:16" hidden="1">
      <c r="A1182">
        <v>7061</v>
      </c>
      <c r="B1182" t="s">
        <v>300</v>
      </c>
      <c r="C1182" t="str">
        <f>"3006"</f>
        <v>3006</v>
      </c>
      <c r="D1182" t="str">
        <f t="shared" si="57"/>
        <v>1</v>
      </c>
      <c r="E1182" t="s">
        <v>1669</v>
      </c>
      <c r="F1182">
        <v>6</v>
      </c>
      <c r="G1182">
        <v>6</v>
      </c>
      <c r="H1182" t="s">
        <v>263</v>
      </c>
      <c r="I1182" t="s">
        <v>69</v>
      </c>
      <c r="J1182" t="s">
        <v>1670</v>
      </c>
      <c r="K1182" t="s">
        <v>17</v>
      </c>
      <c r="L1182" s="1">
        <v>44039</v>
      </c>
      <c r="M1182" s="1">
        <v>44134</v>
      </c>
      <c r="N1182" s="1">
        <v>44074</v>
      </c>
      <c r="P1182" t="s">
        <v>18</v>
      </c>
    </row>
    <row r="1183" spans="1:16" hidden="1">
      <c r="A1183">
        <v>8100</v>
      </c>
      <c r="B1183" t="s">
        <v>300</v>
      </c>
      <c r="C1183" t="str">
        <f>"3006"</f>
        <v>3006</v>
      </c>
      <c r="D1183" t="str">
        <f>"2"</f>
        <v>2</v>
      </c>
      <c r="E1183" t="s">
        <v>1669</v>
      </c>
      <c r="F1183">
        <v>6</v>
      </c>
      <c r="G1183">
        <v>6</v>
      </c>
      <c r="H1183" t="s">
        <v>263</v>
      </c>
      <c r="I1183" t="s">
        <v>69</v>
      </c>
      <c r="J1183" t="s">
        <v>1670</v>
      </c>
      <c r="K1183" t="s">
        <v>17</v>
      </c>
      <c r="L1183" s="1">
        <v>44039</v>
      </c>
      <c r="M1183" s="1">
        <v>44134</v>
      </c>
      <c r="N1183" s="1">
        <v>44074</v>
      </c>
      <c r="P1183" t="s">
        <v>38</v>
      </c>
    </row>
    <row r="1184" spans="1:16" hidden="1">
      <c r="A1184">
        <v>7064</v>
      </c>
      <c r="B1184" t="s">
        <v>153</v>
      </c>
      <c r="C1184" t="str">
        <f>"3010"</f>
        <v>3010</v>
      </c>
      <c r="D1184" t="str">
        <f t="shared" ref="D1184:D1192" si="58">"1"</f>
        <v>1</v>
      </c>
      <c r="E1184" t="s">
        <v>472</v>
      </c>
      <c r="F1184">
        <v>6</v>
      </c>
      <c r="G1184">
        <v>6</v>
      </c>
      <c r="H1184" t="s">
        <v>114</v>
      </c>
      <c r="I1184" t="s">
        <v>69</v>
      </c>
      <c r="K1184" t="s">
        <v>17</v>
      </c>
      <c r="L1184" s="1">
        <v>44039</v>
      </c>
      <c r="M1184" s="1">
        <v>44134</v>
      </c>
      <c r="N1184" s="1">
        <v>44074</v>
      </c>
      <c r="P1184" t="s">
        <v>18</v>
      </c>
    </row>
    <row r="1185" spans="1:16" hidden="1">
      <c r="A1185">
        <v>7002</v>
      </c>
      <c r="B1185" t="s">
        <v>112</v>
      </c>
      <c r="C1185" t="str">
        <f>"3000"</f>
        <v>3000</v>
      </c>
      <c r="D1185" t="str">
        <f t="shared" si="58"/>
        <v>1</v>
      </c>
      <c r="E1185" t="s">
        <v>1671</v>
      </c>
      <c r="F1185">
        <v>6</v>
      </c>
      <c r="G1185">
        <v>6</v>
      </c>
      <c r="H1185" t="s">
        <v>114</v>
      </c>
      <c r="I1185" t="s">
        <v>69</v>
      </c>
      <c r="J1185" t="s">
        <v>1672</v>
      </c>
      <c r="K1185" t="s">
        <v>17</v>
      </c>
      <c r="L1185" s="1">
        <v>44039</v>
      </c>
      <c r="M1185" s="1">
        <v>44134</v>
      </c>
      <c r="N1185" s="1">
        <v>44074</v>
      </c>
      <c r="P1185" t="s">
        <v>18</v>
      </c>
    </row>
    <row r="1186" spans="1:16" hidden="1">
      <c r="A1186">
        <v>7282</v>
      </c>
      <c r="B1186" t="s">
        <v>478</v>
      </c>
      <c r="C1186" t="str">
        <f>"1001"</f>
        <v>1001</v>
      </c>
      <c r="D1186" t="str">
        <f t="shared" si="58"/>
        <v>1</v>
      </c>
      <c r="E1186" t="s">
        <v>479</v>
      </c>
      <c r="F1186">
        <v>6</v>
      </c>
      <c r="G1186">
        <v>6</v>
      </c>
      <c r="H1186" t="s">
        <v>188</v>
      </c>
      <c r="I1186" t="s">
        <v>161</v>
      </c>
      <c r="J1186" t="s">
        <v>480</v>
      </c>
      <c r="K1186" t="s">
        <v>17</v>
      </c>
      <c r="L1186" s="1">
        <v>44039</v>
      </c>
      <c r="M1186" s="1">
        <v>44134</v>
      </c>
      <c r="N1186" s="1">
        <v>44074</v>
      </c>
      <c r="P1186" t="s">
        <v>18</v>
      </c>
    </row>
    <row r="1187" spans="1:16" hidden="1">
      <c r="A1187">
        <v>7289</v>
      </c>
      <c r="B1187" t="s">
        <v>478</v>
      </c>
      <c r="C1187" t="str">
        <f>"2001"</f>
        <v>2001</v>
      </c>
      <c r="D1187" t="str">
        <f t="shared" si="58"/>
        <v>1</v>
      </c>
      <c r="E1187" t="s">
        <v>481</v>
      </c>
      <c r="F1187">
        <v>6</v>
      </c>
      <c r="G1187">
        <v>6</v>
      </c>
      <c r="H1187" t="s">
        <v>188</v>
      </c>
      <c r="I1187" t="s">
        <v>161</v>
      </c>
      <c r="J1187" t="s">
        <v>482</v>
      </c>
      <c r="K1187" t="s">
        <v>17</v>
      </c>
      <c r="L1187" s="1">
        <v>44039</v>
      </c>
      <c r="M1187" s="1">
        <v>44134</v>
      </c>
      <c r="N1187" s="1">
        <v>44074</v>
      </c>
      <c r="P1187" t="s">
        <v>18</v>
      </c>
    </row>
    <row r="1188" spans="1:16" hidden="1">
      <c r="A1188">
        <v>7283</v>
      </c>
      <c r="B1188" t="s">
        <v>478</v>
      </c>
      <c r="C1188" t="str">
        <f>"2002"</f>
        <v>2002</v>
      </c>
      <c r="D1188" t="str">
        <f t="shared" si="58"/>
        <v>1</v>
      </c>
      <c r="E1188" t="s">
        <v>483</v>
      </c>
      <c r="F1188">
        <v>6</v>
      </c>
      <c r="G1188">
        <v>6</v>
      </c>
      <c r="H1188" t="s">
        <v>188</v>
      </c>
      <c r="I1188" t="s">
        <v>161</v>
      </c>
      <c r="J1188" t="s">
        <v>484</v>
      </c>
      <c r="K1188" t="s">
        <v>17</v>
      </c>
      <c r="L1188" s="1">
        <v>44039</v>
      </c>
      <c r="M1188" s="1">
        <v>44134</v>
      </c>
      <c r="N1188" s="1">
        <v>44074</v>
      </c>
      <c r="P1188" t="s">
        <v>18</v>
      </c>
    </row>
    <row r="1189" spans="1:16" hidden="1">
      <c r="A1189">
        <v>7506</v>
      </c>
      <c r="B1189" t="s">
        <v>478</v>
      </c>
      <c r="C1189" t="str">
        <f>"2003"</f>
        <v>2003</v>
      </c>
      <c r="D1189" t="str">
        <f t="shared" si="58"/>
        <v>1</v>
      </c>
      <c r="E1189" t="s">
        <v>485</v>
      </c>
      <c r="F1189">
        <v>6</v>
      </c>
      <c r="G1189">
        <v>6</v>
      </c>
      <c r="H1189" t="s">
        <v>188</v>
      </c>
      <c r="I1189" t="s">
        <v>161</v>
      </c>
      <c r="J1189" t="s">
        <v>484</v>
      </c>
      <c r="K1189" t="s">
        <v>17</v>
      </c>
      <c r="L1189" s="1">
        <v>44039</v>
      </c>
      <c r="M1189" s="1">
        <v>44134</v>
      </c>
      <c r="N1189" s="1">
        <v>44074</v>
      </c>
      <c r="P1189" t="s">
        <v>18</v>
      </c>
    </row>
    <row r="1190" spans="1:16" hidden="1">
      <c r="A1190">
        <v>8912</v>
      </c>
      <c r="B1190" t="s">
        <v>74</v>
      </c>
      <c r="C1190" t="str">
        <f>"1004"</f>
        <v>1004</v>
      </c>
      <c r="D1190" t="str">
        <f t="shared" si="58"/>
        <v>1</v>
      </c>
      <c r="E1190" t="s">
        <v>1673</v>
      </c>
      <c r="F1190">
        <v>6</v>
      </c>
      <c r="G1190">
        <v>6</v>
      </c>
      <c r="H1190" t="s">
        <v>76</v>
      </c>
      <c r="I1190" t="s">
        <v>16</v>
      </c>
      <c r="K1190" t="s">
        <v>17</v>
      </c>
      <c r="L1190" s="1">
        <v>44039</v>
      </c>
      <c r="M1190" s="1">
        <v>44134</v>
      </c>
      <c r="N1190" s="1">
        <v>44074</v>
      </c>
      <c r="P1190" t="s">
        <v>18</v>
      </c>
    </row>
    <row r="1191" spans="1:16" hidden="1">
      <c r="A1191">
        <v>7475</v>
      </c>
      <c r="B1191" t="s">
        <v>467</v>
      </c>
      <c r="C1191" t="str">
        <f>"2001"</f>
        <v>2001</v>
      </c>
      <c r="D1191" t="str">
        <f t="shared" si="58"/>
        <v>1</v>
      </c>
      <c r="E1191" t="s">
        <v>1674</v>
      </c>
      <c r="F1191">
        <v>6</v>
      </c>
      <c r="G1191">
        <v>6</v>
      </c>
      <c r="H1191" t="s">
        <v>263</v>
      </c>
      <c r="I1191" t="s">
        <v>69</v>
      </c>
      <c r="J1191" t="s">
        <v>469</v>
      </c>
      <c r="K1191" t="s">
        <v>17</v>
      </c>
      <c r="L1191" s="1">
        <v>44039</v>
      </c>
      <c r="M1191" s="1">
        <v>44134</v>
      </c>
      <c r="N1191" s="1">
        <v>44074</v>
      </c>
      <c r="P1191" t="s">
        <v>18</v>
      </c>
    </row>
    <row r="1192" spans="1:16" hidden="1">
      <c r="A1192">
        <v>7128</v>
      </c>
      <c r="B1192" t="s">
        <v>492</v>
      </c>
      <c r="C1192" t="str">
        <f>"1003"</f>
        <v>1003</v>
      </c>
      <c r="D1192" t="str">
        <f t="shared" si="58"/>
        <v>1</v>
      </c>
      <c r="E1192" t="s">
        <v>1675</v>
      </c>
      <c r="F1192">
        <v>6</v>
      </c>
      <c r="G1192">
        <v>6</v>
      </c>
      <c r="H1192" t="s">
        <v>263</v>
      </c>
      <c r="I1192" t="s">
        <v>69</v>
      </c>
      <c r="J1192" t="s">
        <v>1676</v>
      </c>
      <c r="K1192" t="s">
        <v>17</v>
      </c>
      <c r="L1192" s="1">
        <v>44039</v>
      </c>
      <c r="M1192" s="1">
        <v>44134</v>
      </c>
      <c r="N1192" s="1">
        <v>44074</v>
      </c>
      <c r="P1192" t="s">
        <v>18</v>
      </c>
    </row>
    <row r="1193" spans="1:16" hidden="1">
      <c r="A1193">
        <v>7832</v>
      </c>
      <c r="B1193" t="s">
        <v>492</v>
      </c>
      <c r="C1193" t="str">
        <f>"1003"</f>
        <v>1003</v>
      </c>
      <c r="D1193" t="str">
        <f>"2"</f>
        <v>2</v>
      </c>
      <c r="E1193" t="s">
        <v>1675</v>
      </c>
      <c r="F1193">
        <v>6</v>
      </c>
      <c r="G1193">
        <v>6</v>
      </c>
      <c r="H1193" t="s">
        <v>263</v>
      </c>
      <c r="I1193" t="s">
        <v>69</v>
      </c>
      <c r="J1193" t="s">
        <v>1676</v>
      </c>
      <c r="K1193" t="s">
        <v>17</v>
      </c>
      <c r="L1193" s="1">
        <v>44039</v>
      </c>
      <c r="M1193" s="1">
        <v>44134</v>
      </c>
      <c r="N1193" s="1">
        <v>44074</v>
      </c>
      <c r="P1193" t="s">
        <v>38</v>
      </c>
    </row>
    <row r="1194" spans="1:16" hidden="1">
      <c r="A1194">
        <v>9362</v>
      </c>
      <c r="B1194" t="s">
        <v>106</v>
      </c>
      <c r="C1194" t="str">
        <f>"2041"</f>
        <v>2041</v>
      </c>
      <c r="D1194" t="str">
        <f t="shared" ref="D1194:D1202" si="59">"1"</f>
        <v>1</v>
      </c>
      <c r="E1194" t="s">
        <v>1677</v>
      </c>
      <c r="F1194">
        <v>6</v>
      </c>
      <c r="G1194">
        <v>6</v>
      </c>
      <c r="H1194" t="s">
        <v>98</v>
      </c>
      <c r="I1194" t="s">
        <v>99</v>
      </c>
      <c r="J1194" t="s">
        <v>1429</v>
      </c>
      <c r="K1194" t="s">
        <v>17</v>
      </c>
      <c r="L1194" s="1">
        <v>44039</v>
      </c>
      <c r="M1194" s="1">
        <v>44134</v>
      </c>
      <c r="N1194" s="1">
        <v>44074</v>
      </c>
      <c r="P1194" t="s">
        <v>18</v>
      </c>
    </row>
    <row r="1195" spans="1:16" hidden="1">
      <c r="A1195">
        <v>9373</v>
      </c>
      <c r="B1195" t="s">
        <v>106</v>
      </c>
      <c r="C1195" t="str">
        <f>"3012"</f>
        <v>3012</v>
      </c>
      <c r="D1195" t="str">
        <f t="shared" si="59"/>
        <v>1</v>
      </c>
      <c r="E1195" t="s">
        <v>497</v>
      </c>
      <c r="F1195">
        <v>6</v>
      </c>
      <c r="G1195">
        <v>6</v>
      </c>
      <c r="H1195" t="s">
        <v>98</v>
      </c>
      <c r="I1195" t="s">
        <v>99</v>
      </c>
      <c r="J1195" t="s">
        <v>498</v>
      </c>
      <c r="K1195" t="s">
        <v>17</v>
      </c>
      <c r="L1195" s="1">
        <v>44039</v>
      </c>
      <c r="M1195" s="1">
        <v>44134</v>
      </c>
      <c r="N1195" s="1">
        <v>44074</v>
      </c>
      <c r="P1195" t="s">
        <v>18</v>
      </c>
    </row>
    <row r="1196" spans="1:16" hidden="1">
      <c r="A1196">
        <v>7382</v>
      </c>
      <c r="B1196" t="s">
        <v>467</v>
      </c>
      <c r="C1196" t="str">
        <f>"1002"</f>
        <v>1002</v>
      </c>
      <c r="D1196" t="str">
        <f t="shared" si="59"/>
        <v>1</v>
      </c>
      <c r="E1196" t="s">
        <v>1678</v>
      </c>
      <c r="F1196">
        <v>6</v>
      </c>
      <c r="G1196">
        <v>6</v>
      </c>
      <c r="H1196" t="s">
        <v>263</v>
      </c>
      <c r="I1196" t="s">
        <v>69</v>
      </c>
      <c r="J1196" t="s">
        <v>1679</v>
      </c>
      <c r="K1196" t="s">
        <v>17</v>
      </c>
      <c r="L1196" s="1">
        <v>44039</v>
      </c>
      <c r="M1196" s="1">
        <v>44134</v>
      </c>
      <c r="N1196" s="1">
        <v>44074</v>
      </c>
      <c r="P1196" t="s">
        <v>18</v>
      </c>
    </row>
    <row r="1197" spans="1:16" hidden="1">
      <c r="A1197">
        <v>7144</v>
      </c>
      <c r="B1197" t="s">
        <v>122</v>
      </c>
      <c r="C1197" t="str">
        <f>"1003"</f>
        <v>1003</v>
      </c>
      <c r="D1197" t="str">
        <f t="shared" si="59"/>
        <v>1</v>
      </c>
      <c r="E1197" t="s">
        <v>126</v>
      </c>
      <c r="F1197">
        <v>6</v>
      </c>
      <c r="G1197">
        <v>6</v>
      </c>
      <c r="H1197" t="s">
        <v>98</v>
      </c>
      <c r="I1197" t="s">
        <v>99</v>
      </c>
      <c r="J1197" t="s">
        <v>1680</v>
      </c>
      <c r="K1197" t="s">
        <v>17</v>
      </c>
      <c r="L1197" s="1">
        <v>44039</v>
      </c>
      <c r="M1197" s="1">
        <v>44134</v>
      </c>
      <c r="N1197" s="1">
        <v>44074</v>
      </c>
      <c r="P1197" t="s">
        <v>18</v>
      </c>
    </row>
    <row r="1198" spans="1:16" hidden="1">
      <c r="A1198">
        <v>7145</v>
      </c>
      <c r="B1198" t="s">
        <v>122</v>
      </c>
      <c r="C1198" t="str">
        <f>"2003"</f>
        <v>2003</v>
      </c>
      <c r="D1198" t="str">
        <f t="shared" si="59"/>
        <v>1</v>
      </c>
      <c r="E1198" t="s">
        <v>127</v>
      </c>
      <c r="F1198">
        <v>6</v>
      </c>
      <c r="G1198">
        <v>6</v>
      </c>
      <c r="H1198" t="s">
        <v>98</v>
      </c>
      <c r="I1198" t="s">
        <v>99</v>
      </c>
      <c r="J1198" t="s">
        <v>1681</v>
      </c>
      <c r="K1198" t="s">
        <v>17</v>
      </c>
      <c r="L1198" s="1">
        <v>44039</v>
      </c>
      <c r="M1198" s="1">
        <v>44134</v>
      </c>
      <c r="N1198" s="1">
        <v>44074</v>
      </c>
      <c r="P1198" t="s">
        <v>18</v>
      </c>
    </row>
    <row r="1199" spans="1:16" hidden="1">
      <c r="A1199">
        <v>7146</v>
      </c>
      <c r="B1199" t="s">
        <v>122</v>
      </c>
      <c r="C1199" t="str">
        <f>"3003"</f>
        <v>3003</v>
      </c>
      <c r="D1199" t="str">
        <f t="shared" si="59"/>
        <v>1</v>
      </c>
      <c r="E1199" t="s">
        <v>130</v>
      </c>
      <c r="F1199">
        <v>6</v>
      </c>
      <c r="G1199">
        <v>6</v>
      </c>
      <c r="H1199" t="s">
        <v>98</v>
      </c>
      <c r="I1199" t="s">
        <v>99</v>
      </c>
      <c r="J1199" t="s">
        <v>1682</v>
      </c>
      <c r="K1199" t="s">
        <v>17</v>
      </c>
      <c r="L1199" s="1">
        <v>44039</v>
      </c>
      <c r="M1199" s="1">
        <v>44134</v>
      </c>
      <c r="N1199" s="1">
        <v>44074</v>
      </c>
      <c r="P1199" t="s">
        <v>18</v>
      </c>
    </row>
    <row r="1200" spans="1:16" hidden="1">
      <c r="A1200">
        <v>7155</v>
      </c>
      <c r="B1200" t="s">
        <v>502</v>
      </c>
      <c r="C1200" t="str">
        <f>"1021"</f>
        <v>1021</v>
      </c>
      <c r="D1200" t="str">
        <f t="shared" si="59"/>
        <v>1</v>
      </c>
      <c r="E1200" t="s">
        <v>1683</v>
      </c>
      <c r="F1200">
        <v>6</v>
      </c>
      <c r="G1200">
        <v>6</v>
      </c>
      <c r="H1200" t="s">
        <v>98</v>
      </c>
      <c r="I1200" t="s">
        <v>99</v>
      </c>
      <c r="J1200" t="s">
        <v>1684</v>
      </c>
      <c r="K1200" t="s">
        <v>17</v>
      </c>
      <c r="L1200" s="1">
        <v>44039</v>
      </c>
      <c r="M1200" s="1">
        <v>44134</v>
      </c>
      <c r="N1200" s="1">
        <v>44074</v>
      </c>
      <c r="P1200" t="s">
        <v>18</v>
      </c>
    </row>
    <row r="1201" spans="1:16" hidden="1">
      <c r="A1201">
        <v>7156</v>
      </c>
      <c r="B1201" t="s">
        <v>502</v>
      </c>
      <c r="C1201" t="str">
        <f>"3013"</f>
        <v>3013</v>
      </c>
      <c r="D1201" t="str">
        <f t="shared" si="59"/>
        <v>1</v>
      </c>
      <c r="E1201" t="s">
        <v>1685</v>
      </c>
      <c r="F1201">
        <v>6</v>
      </c>
      <c r="G1201">
        <v>6</v>
      </c>
      <c r="H1201" t="s">
        <v>98</v>
      </c>
      <c r="I1201" t="s">
        <v>99</v>
      </c>
      <c r="J1201" t="s">
        <v>1686</v>
      </c>
      <c r="K1201" t="s">
        <v>17</v>
      </c>
      <c r="L1201" s="1">
        <v>44039</v>
      </c>
      <c r="M1201" s="1">
        <v>44134</v>
      </c>
      <c r="N1201" s="1">
        <v>44074</v>
      </c>
      <c r="P1201" t="s">
        <v>18</v>
      </c>
    </row>
    <row r="1202" spans="1:16" hidden="1">
      <c r="A1202">
        <v>7159</v>
      </c>
      <c r="B1202" t="s">
        <v>507</v>
      </c>
      <c r="C1202" t="str">
        <f>"1003"</f>
        <v>1003</v>
      </c>
      <c r="D1202" t="str">
        <f t="shared" si="59"/>
        <v>1</v>
      </c>
      <c r="E1202" t="s">
        <v>1687</v>
      </c>
      <c r="F1202">
        <v>6</v>
      </c>
      <c r="G1202">
        <v>6</v>
      </c>
      <c r="H1202" t="s">
        <v>98</v>
      </c>
      <c r="I1202" t="s">
        <v>99</v>
      </c>
      <c r="J1202" t="s">
        <v>1688</v>
      </c>
      <c r="K1202" t="s">
        <v>17</v>
      </c>
      <c r="L1202" s="1">
        <v>44039</v>
      </c>
      <c r="M1202" s="1">
        <v>44134</v>
      </c>
      <c r="N1202" s="1">
        <v>44074</v>
      </c>
      <c r="P1202" t="s">
        <v>18</v>
      </c>
    </row>
    <row r="1203" spans="1:16" hidden="1">
      <c r="A1203">
        <v>7941</v>
      </c>
      <c r="B1203" t="s">
        <v>507</v>
      </c>
      <c r="C1203" t="str">
        <f>"1003"</f>
        <v>1003</v>
      </c>
      <c r="D1203" t="str">
        <f>"2"</f>
        <v>2</v>
      </c>
      <c r="E1203" t="s">
        <v>1687</v>
      </c>
      <c r="F1203">
        <v>6</v>
      </c>
      <c r="G1203">
        <v>6</v>
      </c>
      <c r="H1203" t="s">
        <v>98</v>
      </c>
      <c r="I1203" t="s">
        <v>99</v>
      </c>
      <c r="J1203" t="s">
        <v>1688</v>
      </c>
      <c r="K1203" t="s">
        <v>17</v>
      </c>
      <c r="L1203" s="1">
        <v>44039</v>
      </c>
      <c r="M1203" s="1">
        <v>44134</v>
      </c>
      <c r="N1203" s="1">
        <v>44074</v>
      </c>
      <c r="P1203" t="s">
        <v>38</v>
      </c>
    </row>
    <row r="1204" spans="1:16" hidden="1">
      <c r="A1204">
        <v>9615</v>
      </c>
      <c r="B1204" t="s">
        <v>507</v>
      </c>
      <c r="C1204" t="str">
        <f>"1003"</f>
        <v>1003</v>
      </c>
      <c r="D1204" t="str">
        <f>"3"</f>
        <v>3</v>
      </c>
      <c r="E1204" t="s">
        <v>1687</v>
      </c>
      <c r="F1204">
        <v>6</v>
      </c>
      <c r="G1204">
        <v>6</v>
      </c>
      <c r="H1204" t="s">
        <v>98</v>
      </c>
      <c r="I1204" t="s">
        <v>99</v>
      </c>
      <c r="J1204" t="s">
        <v>1688</v>
      </c>
      <c r="K1204" t="s">
        <v>17</v>
      </c>
      <c r="L1204" s="1">
        <v>44039</v>
      </c>
      <c r="M1204" s="1">
        <v>44134</v>
      </c>
      <c r="N1204" s="1">
        <v>44074</v>
      </c>
      <c r="P1204" t="s">
        <v>38</v>
      </c>
    </row>
    <row r="1205" spans="1:16" hidden="1">
      <c r="A1205">
        <v>7176</v>
      </c>
      <c r="B1205" t="s">
        <v>507</v>
      </c>
      <c r="C1205" t="str">
        <f>"2104"</f>
        <v>2104</v>
      </c>
      <c r="D1205" t="str">
        <f>"1"</f>
        <v>1</v>
      </c>
      <c r="E1205" t="s">
        <v>1689</v>
      </c>
      <c r="F1205">
        <v>6</v>
      </c>
      <c r="G1205">
        <v>6</v>
      </c>
      <c r="H1205" t="s">
        <v>98</v>
      </c>
      <c r="I1205" t="s">
        <v>99</v>
      </c>
      <c r="J1205" t="s">
        <v>1690</v>
      </c>
      <c r="K1205" t="s">
        <v>17</v>
      </c>
      <c r="L1205" s="1">
        <v>44039</v>
      </c>
      <c r="M1205" s="1">
        <v>44134</v>
      </c>
      <c r="N1205" s="1">
        <v>44074</v>
      </c>
      <c r="P1205" t="s">
        <v>18</v>
      </c>
    </row>
    <row r="1206" spans="1:16" hidden="1">
      <c r="A1206">
        <v>7943</v>
      </c>
      <c r="B1206" t="s">
        <v>507</v>
      </c>
      <c r="C1206" t="str">
        <f>"2104"</f>
        <v>2104</v>
      </c>
      <c r="D1206" t="str">
        <f>"2"</f>
        <v>2</v>
      </c>
      <c r="E1206" t="s">
        <v>1689</v>
      </c>
      <c r="F1206">
        <v>6</v>
      </c>
      <c r="G1206">
        <v>6</v>
      </c>
      <c r="H1206" t="s">
        <v>98</v>
      </c>
      <c r="I1206" t="s">
        <v>99</v>
      </c>
      <c r="J1206" t="s">
        <v>1690</v>
      </c>
      <c r="K1206" t="s">
        <v>17</v>
      </c>
      <c r="L1206" s="1">
        <v>44039</v>
      </c>
      <c r="M1206" s="1">
        <v>44134</v>
      </c>
      <c r="N1206" s="1">
        <v>44074</v>
      </c>
      <c r="P1206" t="s">
        <v>38</v>
      </c>
    </row>
    <row r="1207" spans="1:16" hidden="1">
      <c r="A1207">
        <v>9616</v>
      </c>
      <c r="B1207" t="s">
        <v>507</v>
      </c>
      <c r="C1207" t="str">
        <f>"2104"</f>
        <v>2104</v>
      </c>
      <c r="D1207" t="str">
        <f>"3"</f>
        <v>3</v>
      </c>
      <c r="E1207" t="s">
        <v>1689</v>
      </c>
      <c r="F1207">
        <v>6</v>
      </c>
      <c r="G1207">
        <v>6</v>
      </c>
      <c r="H1207" t="s">
        <v>98</v>
      </c>
      <c r="I1207" t="s">
        <v>99</v>
      </c>
      <c r="J1207" t="s">
        <v>1690</v>
      </c>
      <c r="K1207" t="s">
        <v>17</v>
      </c>
      <c r="L1207" s="1">
        <v>44039</v>
      </c>
      <c r="M1207" s="1">
        <v>44134</v>
      </c>
      <c r="N1207" s="1">
        <v>44074</v>
      </c>
      <c r="P1207" t="s">
        <v>38</v>
      </c>
    </row>
    <row r="1208" spans="1:16" hidden="1">
      <c r="A1208">
        <v>7935</v>
      </c>
      <c r="B1208" t="s">
        <v>512</v>
      </c>
      <c r="C1208" t="str">
        <f>"1003"</f>
        <v>1003</v>
      </c>
      <c r="D1208" t="str">
        <f>"1"</f>
        <v>1</v>
      </c>
      <c r="E1208" t="s">
        <v>1691</v>
      </c>
      <c r="F1208">
        <v>6</v>
      </c>
      <c r="G1208">
        <v>6</v>
      </c>
      <c r="H1208" t="s">
        <v>98</v>
      </c>
      <c r="I1208" t="s">
        <v>99</v>
      </c>
      <c r="J1208" t="s">
        <v>1692</v>
      </c>
      <c r="K1208" t="s">
        <v>17</v>
      </c>
      <c r="L1208" s="1">
        <v>44039</v>
      </c>
      <c r="M1208" s="1">
        <v>44134</v>
      </c>
      <c r="N1208" s="1">
        <v>44074</v>
      </c>
      <c r="P1208" t="s">
        <v>38</v>
      </c>
    </row>
    <row r="1209" spans="1:16" hidden="1">
      <c r="A1209">
        <v>9621</v>
      </c>
      <c r="B1209" t="s">
        <v>512</v>
      </c>
      <c r="C1209" t="str">
        <f>"1003"</f>
        <v>1003</v>
      </c>
      <c r="D1209" t="str">
        <f>"2"</f>
        <v>2</v>
      </c>
      <c r="E1209" t="s">
        <v>1691</v>
      </c>
      <c r="F1209">
        <v>6</v>
      </c>
      <c r="G1209">
        <v>6</v>
      </c>
      <c r="H1209" t="s">
        <v>98</v>
      </c>
      <c r="I1209" t="s">
        <v>99</v>
      </c>
      <c r="J1209" t="s">
        <v>1692</v>
      </c>
      <c r="K1209" t="s">
        <v>17</v>
      </c>
      <c r="L1209" s="1">
        <v>44039</v>
      </c>
      <c r="M1209" s="1">
        <v>44134</v>
      </c>
      <c r="N1209" s="1">
        <v>44074</v>
      </c>
      <c r="P1209" t="s">
        <v>38</v>
      </c>
    </row>
    <row r="1210" spans="1:16" hidden="1">
      <c r="A1210">
        <v>7937</v>
      </c>
      <c r="B1210" t="s">
        <v>512</v>
      </c>
      <c r="C1210" t="str">
        <f>"2003"</f>
        <v>2003</v>
      </c>
      <c r="D1210" t="str">
        <f>"1"</f>
        <v>1</v>
      </c>
      <c r="E1210" t="s">
        <v>1693</v>
      </c>
      <c r="F1210">
        <v>6</v>
      </c>
      <c r="G1210">
        <v>6</v>
      </c>
      <c r="H1210" t="s">
        <v>98</v>
      </c>
      <c r="I1210" t="s">
        <v>99</v>
      </c>
      <c r="J1210" t="s">
        <v>1694</v>
      </c>
      <c r="K1210" t="s">
        <v>17</v>
      </c>
      <c r="L1210" s="1">
        <v>44039</v>
      </c>
      <c r="M1210" s="1">
        <v>44134</v>
      </c>
      <c r="N1210" s="1">
        <v>44074</v>
      </c>
      <c r="P1210" t="s">
        <v>38</v>
      </c>
    </row>
    <row r="1211" spans="1:16" hidden="1">
      <c r="A1211">
        <v>9622</v>
      </c>
      <c r="B1211" t="s">
        <v>512</v>
      </c>
      <c r="C1211" t="str">
        <f>"2003"</f>
        <v>2003</v>
      </c>
      <c r="D1211" t="str">
        <f>"2"</f>
        <v>2</v>
      </c>
      <c r="E1211" t="s">
        <v>1693</v>
      </c>
      <c r="F1211">
        <v>6</v>
      </c>
      <c r="G1211">
        <v>6</v>
      </c>
      <c r="H1211" t="s">
        <v>98</v>
      </c>
      <c r="I1211" t="s">
        <v>99</v>
      </c>
      <c r="J1211" t="s">
        <v>1694</v>
      </c>
      <c r="K1211" t="s">
        <v>17</v>
      </c>
      <c r="L1211" s="1">
        <v>44039</v>
      </c>
      <c r="M1211" s="1">
        <v>44134</v>
      </c>
      <c r="N1211" s="1">
        <v>44074</v>
      </c>
      <c r="P1211" t="s">
        <v>38</v>
      </c>
    </row>
    <row r="1212" spans="1:16" hidden="1">
      <c r="A1212">
        <v>7946</v>
      </c>
      <c r="B1212" t="s">
        <v>519</v>
      </c>
      <c r="C1212" t="str">
        <f>"1003"</f>
        <v>1003</v>
      </c>
      <c r="D1212" t="str">
        <f>"1"</f>
        <v>1</v>
      </c>
      <c r="E1212" t="s">
        <v>1695</v>
      </c>
      <c r="F1212">
        <v>6</v>
      </c>
      <c r="G1212">
        <v>6</v>
      </c>
      <c r="H1212" t="s">
        <v>98</v>
      </c>
      <c r="I1212" t="s">
        <v>99</v>
      </c>
      <c r="J1212" t="s">
        <v>1696</v>
      </c>
      <c r="K1212" t="s">
        <v>17</v>
      </c>
      <c r="L1212" s="1">
        <v>44039</v>
      </c>
      <c r="M1212" s="1">
        <v>44134</v>
      </c>
      <c r="N1212" s="1">
        <v>44074</v>
      </c>
      <c r="P1212" t="s">
        <v>38</v>
      </c>
    </row>
    <row r="1213" spans="1:16" hidden="1">
      <c r="A1213">
        <v>9625</v>
      </c>
      <c r="B1213" t="s">
        <v>519</v>
      </c>
      <c r="C1213" t="str">
        <f>"1003"</f>
        <v>1003</v>
      </c>
      <c r="D1213" t="str">
        <f>"2"</f>
        <v>2</v>
      </c>
      <c r="E1213" t="s">
        <v>1695</v>
      </c>
      <c r="F1213">
        <v>6</v>
      </c>
      <c r="G1213">
        <v>6</v>
      </c>
      <c r="H1213" t="s">
        <v>98</v>
      </c>
      <c r="I1213" t="s">
        <v>99</v>
      </c>
      <c r="J1213" t="s">
        <v>1696</v>
      </c>
      <c r="K1213" t="s">
        <v>17</v>
      </c>
      <c r="L1213" s="1">
        <v>44039</v>
      </c>
      <c r="M1213" s="1">
        <v>44134</v>
      </c>
      <c r="N1213" s="1">
        <v>44074</v>
      </c>
      <c r="P1213" t="s">
        <v>38</v>
      </c>
    </row>
    <row r="1214" spans="1:16" hidden="1">
      <c r="A1214">
        <v>8074</v>
      </c>
      <c r="B1214" t="s">
        <v>519</v>
      </c>
      <c r="C1214" t="str">
        <f>"2003"</f>
        <v>2003</v>
      </c>
      <c r="D1214" t="str">
        <f>"1"</f>
        <v>1</v>
      </c>
      <c r="E1214" t="s">
        <v>1697</v>
      </c>
      <c r="F1214">
        <v>6</v>
      </c>
      <c r="G1214">
        <v>6</v>
      </c>
      <c r="H1214" t="s">
        <v>98</v>
      </c>
      <c r="I1214" t="s">
        <v>99</v>
      </c>
      <c r="J1214" t="s">
        <v>1698</v>
      </c>
      <c r="K1214" t="s">
        <v>17</v>
      </c>
      <c r="L1214" s="1">
        <v>44039</v>
      </c>
      <c r="M1214" s="1">
        <v>44134</v>
      </c>
      <c r="N1214" s="1">
        <v>44074</v>
      </c>
      <c r="P1214" t="s">
        <v>38</v>
      </c>
    </row>
    <row r="1215" spans="1:16" hidden="1">
      <c r="A1215">
        <v>9626</v>
      </c>
      <c r="B1215" t="s">
        <v>519</v>
      </c>
      <c r="C1215" t="str">
        <f>"2003"</f>
        <v>2003</v>
      </c>
      <c r="D1215" t="str">
        <f>"2"</f>
        <v>2</v>
      </c>
      <c r="E1215" t="s">
        <v>1697</v>
      </c>
      <c r="F1215">
        <v>6</v>
      </c>
      <c r="G1215">
        <v>6</v>
      </c>
      <c r="H1215" t="s">
        <v>98</v>
      </c>
      <c r="I1215" t="s">
        <v>99</v>
      </c>
      <c r="J1215" t="s">
        <v>1698</v>
      </c>
      <c r="K1215" t="s">
        <v>17</v>
      </c>
      <c r="L1215" s="1">
        <v>44039</v>
      </c>
      <c r="M1215" s="1">
        <v>44134</v>
      </c>
      <c r="N1215" s="1">
        <v>44074</v>
      </c>
      <c r="P1215" t="s">
        <v>38</v>
      </c>
    </row>
    <row r="1216" spans="1:16" hidden="1">
      <c r="A1216">
        <v>8075</v>
      </c>
      <c r="B1216" t="s">
        <v>519</v>
      </c>
      <c r="C1216" t="str">
        <f>"3003"</f>
        <v>3003</v>
      </c>
      <c r="D1216" t="str">
        <f>"1"</f>
        <v>1</v>
      </c>
      <c r="E1216" t="s">
        <v>1699</v>
      </c>
      <c r="F1216">
        <v>6</v>
      </c>
      <c r="G1216">
        <v>6</v>
      </c>
      <c r="H1216" t="s">
        <v>98</v>
      </c>
      <c r="I1216" t="s">
        <v>99</v>
      </c>
      <c r="J1216" t="s">
        <v>1700</v>
      </c>
      <c r="K1216" t="s">
        <v>17</v>
      </c>
      <c r="L1216" s="1">
        <v>44039</v>
      </c>
      <c r="M1216" s="1">
        <v>44134</v>
      </c>
      <c r="N1216" s="1">
        <v>44074</v>
      </c>
      <c r="P1216" t="s">
        <v>38</v>
      </c>
    </row>
    <row r="1217" spans="1:16" hidden="1">
      <c r="A1217">
        <v>9627</v>
      </c>
      <c r="B1217" t="s">
        <v>519</v>
      </c>
      <c r="C1217" t="str">
        <f>"3003"</f>
        <v>3003</v>
      </c>
      <c r="D1217" t="str">
        <f>"2"</f>
        <v>2</v>
      </c>
      <c r="E1217" t="s">
        <v>1699</v>
      </c>
      <c r="F1217">
        <v>6</v>
      </c>
      <c r="G1217">
        <v>6</v>
      </c>
      <c r="H1217" t="s">
        <v>98</v>
      </c>
      <c r="I1217" t="s">
        <v>99</v>
      </c>
      <c r="J1217" t="s">
        <v>1700</v>
      </c>
      <c r="K1217" t="s">
        <v>17</v>
      </c>
      <c r="L1217" s="1">
        <v>44039</v>
      </c>
      <c r="M1217" s="1">
        <v>44134</v>
      </c>
      <c r="N1217" s="1">
        <v>44074</v>
      </c>
      <c r="P1217" t="s">
        <v>38</v>
      </c>
    </row>
    <row r="1218" spans="1:16" hidden="1">
      <c r="A1218">
        <v>7509</v>
      </c>
      <c r="B1218" t="s">
        <v>24</v>
      </c>
      <c r="C1218" t="str">
        <f>"4536"</f>
        <v>4536</v>
      </c>
      <c r="D1218" t="str">
        <f t="shared" ref="D1218:D1223" si="60">"1"</f>
        <v>1</v>
      </c>
      <c r="E1218" t="s">
        <v>1701</v>
      </c>
      <c r="F1218">
        <v>6</v>
      </c>
      <c r="G1218">
        <v>6</v>
      </c>
      <c r="H1218" t="s">
        <v>26</v>
      </c>
      <c r="I1218" t="s">
        <v>27</v>
      </c>
      <c r="J1218" t="s">
        <v>1702</v>
      </c>
      <c r="K1218" t="s">
        <v>17</v>
      </c>
      <c r="L1218" s="1">
        <v>44039</v>
      </c>
      <c r="M1218" s="1">
        <v>44134</v>
      </c>
      <c r="N1218" s="1">
        <v>44074</v>
      </c>
      <c r="P1218" t="s">
        <v>18</v>
      </c>
    </row>
    <row r="1219" spans="1:16" hidden="1">
      <c r="A1219">
        <v>7410</v>
      </c>
      <c r="B1219" t="s">
        <v>24</v>
      </c>
      <c r="C1219" t="str">
        <f>"4627"</f>
        <v>4627</v>
      </c>
      <c r="D1219" t="str">
        <f t="shared" si="60"/>
        <v>1</v>
      </c>
      <c r="E1219" t="s">
        <v>1703</v>
      </c>
      <c r="F1219">
        <v>6</v>
      </c>
      <c r="G1219">
        <v>6</v>
      </c>
      <c r="H1219" t="s">
        <v>26</v>
      </c>
      <c r="I1219" t="s">
        <v>27</v>
      </c>
      <c r="J1219" t="s">
        <v>1704</v>
      </c>
      <c r="K1219" t="s">
        <v>17</v>
      </c>
      <c r="L1219" s="1">
        <v>44039</v>
      </c>
      <c r="M1219" s="1">
        <v>44134</v>
      </c>
      <c r="N1219" s="1">
        <v>44074</v>
      </c>
      <c r="P1219" t="s">
        <v>18</v>
      </c>
    </row>
    <row r="1220" spans="1:16">
      <c r="A1220">
        <v>7541</v>
      </c>
      <c r="B1220" t="s">
        <v>119</v>
      </c>
      <c r="C1220" t="str">
        <f>"3820"</f>
        <v>3820</v>
      </c>
      <c r="D1220" t="str">
        <f t="shared" si="60"/>
        <v>1</v>
      </c>
      <c r="E1220" t="s">
        <v>2446</v>
      </c>
      <c r="F1220">
        <v>6</v>
      </c>
      <c r="G1220">
        <v>24</v>
      </c>
      <c r="H1220" t="s">
        <v>121</v>
      </c>
      <c r="I1220" t="s">
        <v>27</v>
      </c>
      <c r="J1220" t="s">
        <v>2447</v>
      </c>
      <c r="K1220" t="s">
        <v>17</v>
      </c>
      <c r="L1220" s="1">
        <v>44039</v>
      </c>
      <c r="M1220" s="1">
        <v>44134</v>
      </c>
      <c r="N1220" s="1">
        <v>44074</v>
      </c>
      <c r="P1220" t="s">
        <v>18</v>
      </c>
    </row>
    <row r="1221" spans="1:16">
      <c r="A1221">
        <v>7581</v>
      </c>
      <c r="B1221" t="s">
        <v>119</v>
      </c>
      <c r="C1221" t="str">
        <f>"3900"</f>
        <v>3900</v>
      </c>
      <c r="D1221" t="str">
        <f t="shared" si="60"/>
        <v>1</v>
      </c>
      <c r="E1221" t="s">
        <v>1788</v>
      </c>
      <c r="F1221">
        <v>6</v>
      </c>
      <c r="G1221">
        <v>6</v>
      </c>
      <c r="H1221" t="s">
        <v>121</v>
      </c>
      <c r="I1221" t="s">
        <v>27</v>
      </c>
      <c r="J1221" t="s">
        <v>1789</v>
      </c>
      <c r="K1221" t="s">
        <v>17</v>
      </c>
      <c r="L1221" s="1">
        <v>44039</v>
      </c>
      <c r="M1221" s="1">
        <v>44134</v>
      </c>
      <c r="N1221" s="1">
        <v>44074</v>
      </c>
      <c r="P1221" t="s">
        <v>18</v>
      </c>
    </row>
    <row r="1222" spans="1:16" ht="32">
      <c r="A1222">
        <v>7588</v>
      </c>
      <c r="B1222" t="s">
        <v>119</v>
      </c>
      <c r="C1222" t="str">
        <f>"4550"</f>
        <v>4550</v>
      </c>
      <c r="D1222" t="str">
        <f t="shared" si="60"/>
        <v>1</v>
      </c>
      <c r="E1222" t="s">
        <v>2375</v>
      </c>
      <c r="F1222">
        <v>12</v>
      </c>
      <c r="G1222">
        <v>12</v>
      </c>
      <c r="H1222" t="s">
        <v>121</v>
      </c>
      <c r="I1222" t="s">
        <v>27</v>
      </c>
      <c r="J1222" s="2" t="s">
        <v>2376</v>
      </c>
      <c r="K1222" t="s">
        <v>17</v>
      </c>
      <c r="L1222" s="1">
        <v>44039</v>
      </c>
      <c r="M1222" s="1">
        <v>44134</v>
      </c>
      <c r="N1222" s="1">
        <v>44074</v>
      </c>
      <c r="P1222" t="s">
        <v>18</v>
      </c>
    </row>
    <row r="1223" spans="1:16" hidden="1">
      <c r="A1223">
        <v>8859</v>
      </c>
      <c r="B1223" t="s">
        <v>51</v>
      </c>
      <c r="C1223" t="str">
        <f>"3042"</f>
        <v>3042</v>
      </c>
      <c r="D1223" t="str">
        <f t="shared" si="60"/>
        <v>1</v>
      </c>
      <c r="E1223" t="s">
        <v>52</v>
      </c>
      <c r="F1223">
        <v>6</v>
      </c>
      <c r="G1223">
        <v>6</v>
      </c>
      <c r="H1223" t="s">
        <v>53</v>
      </c>
      <c r="I1223" t="s">
        <v>16</v>
      </c>
      <c r="J1223" t="s">
        <v>54</v>
      </c>
      <c r="K1223" t="s">
        <v>17</v>
      </c>
      <c r="L1223" s="1">
        <v>44039</v>
      </c>
      <c r="M1223" s="1">
        <v>44134</v>
      </c>
      <c r="N1223" s="1">
        <v>44074</v>
      </c>
      <c r="P1223" t="s">
        <v>18</v>
      </c>
    </row>
    <row r="1224" spans="1:16" hidden="1">
      <c r="A1224">
        <v>8860</v>
      </c>
      <c r="B1224" t="s">
        <v>51</v>
      </c>
      <c r="C1224" t="str">
        <f>"3042"</f>
        <v>3042</v>
      </c>
      <c r="D1224" t="str">
        <f>"2"</f>
        <v>2</v>
      </c>
      <c r="E1224" t="s">
        <v>52</v>
      </c>
      <c r="F1224">
        <v>6</v>
      </c>
      <c r="G1224">
        <v>6</v>
      </c>
      <c r="H1224" t="s">
        <v>53</v>
      </c>
      <c r="I1224" t="s">
        <v>16</v>
      </c>
      <c r="J1224" t="s">
        <v>54</v>
      </c>
      <c r="K1224" t="s">
        <v>17</v>
      </c>
      <c r="L1224" s="1">
        <v>44039</v>
      </c>
      <c r="M1224" s="1">
        <v>44134</v>
      </c>
      <c r="N1224" s="1">
        <v>44074</v>
      </c>
      <c r="P1224" t="s">
        <v>18</v>
      </c>
    </row>
    <row r="1225" spans="1:16" hidden="1">
      <c r="A1225">
        <v>8861</v>
      </c>
      <c r="B1225" t="s">
        <v>51</v>
      </c>
      <c r="C1225" t="str">
        <f>"3042"</f>
        <v>3042</v>
      </c>
      <c r="D1225" t="str">
        <f>"3"</f>
        <v>3</v>
      </c>
      <c r="E1225" t="s">
        <v>52</v>
      </c>
      <c r="F1225">
        <v>6</v>
      </c>
      <c r="G1225">
        <v>6</v>
      </c>
      <c r="H1225" t="s">
        <v>53</v>
      </c>
      <c r="I1225" t="s">
        <v>16</v>
      </c>
      <c r="J1225" t="s">
        <v>54</v>
      </c>
      <c r="K1225" t="s">
        <v>17</v>
      </c>
      <c r="L1225" s="1">
        <v>44039</v>
      </c>
      <c r="M1225" s="1">
        <v>44134</v>
      </c>
      <c r="N1225" s="1">
        <v>44074</v>
      </c>
      <c r="P1225" t="s">
        <v>18</v>
      </c>
    </row>
    <row r="1226" spans="1:16" hidden="1">
      <c r="A1226">
        <v>9642</v>
      </c>
      <c r="B1226" t="s">
        <v>51</v>
      </c>
      <c r="C1226" t="str">
        <f>"3051"</f>
        <v>3051</v>
      </c>
      <c r="D1226" t="str">
        <f t="shared" ref="D1226:D1260" si="61">"1"</f>
        <v>1</v>
      </c>
      <c r="E1226" t="s">
        <v>1709</v>
      </c>
      <c r="F1226">
        <v>6</v>
      </c>
      <c r="G1226">
        <v>6</v>
      </c>
      <c r="H1226" t="s">
        <v>53</v>
      </c>
      <c r="I1226" t="s">
        <v>16</v>
      </c>
      <c r="J1226" t="s">
        <v>1710</v>
      </c>
      <c r="K1226" t="s">
        <v>17</v>
      </c>
      <c r="L1226" s="1">
        <v>44039</v>
      </c>
      <c r="M1226" s="1">
        <v>44134</v>
      </c>
      <c r="N1226" s="1">
        <v>44074</v>
      </c>
      <c r="P1226" t="s">
        <v>18</v>
      </c>
    </row>
    <row r="1227" spans="1:16" hidden="1">
      <c r="A1227">
        <v>7217</v>
      </c>
      <c r="B1227" t="s">
        <v>19</v>
      </c>
      <c r="C1227" t="str">
        <f>"2249"</f>
        <v>2249</v>
      </c>
      <c r="D1227" t="str">
        <f t="shared" si="61"/>
        <v>1</v>
      </c>
      <c r="E1227" t="s">
        <v>1711</v>
      </c>
      <c r="F1227">
        <v>6</v>
      </c>
      <c r="G1227">
        <v>6</v>
      </c>
      <c r="H1227" t="s">
        <v>21</v>
      </c>
      <c r="I1227" t="s">
        <v>22</v>
      </c>
      <c r="J1227" t="s">
        <v>1712</v>
      </c>
      <c r="K1227" t="s">
        <v>17</v>
      </c>
      <c r="L1227" s="1">
        <v>44039</v>
      </c>
      <c r="M1227" s="1">
        <v>44134</v>
      </c>
      <c r="N1227" s="1">
        <v>44074</v>
      </c>
      <c r="P1227" t="s">
        <v>333</v>
      </c>
    </row>
    <row r="1228" spans="1:16" hidden="1">
      <c r="A1228">
        <v>7218</v>
      </c>
      <c r="B1228" t="s">
        <v>19</v>
      </c>
      <c r="C1228" t="str">
        <f>"2250"</f>
        <v>2250</v>
      </c>
      <c r="D1228" t="str">
        <f t="shared" si="61"/>
        <v>1</v>
      </c>
      <c r="E1228" t="s">
        <v>1713</v>
      </c>
      <c r="F1228">
        <v>6</v>
      </c>
      <c r="G1228">
        <v>6</v>
      </c>
      <c r="H1228" t="s">
        <v>21</v>
      </c>
      <c r="I1228" t="s">
        <v>22</v>
      </c>
      <c r="J1228" t="s">
        <v>380</v>
      </c>
      <c r="K1228" t="s">
        <v>17</v>
      </c>
      <c r="L1228" s="1">
        <v>44039</v>
      </c>
      <c r="M1228" s="1">
        <v>44134</v>
      </c>
      <c r="N1228" s="1">
        <v>44074</v>
      </c>
      <c r="P1228" t="s">
        <v>333</v>
      </c>
    </row>
    <row r="1229" spans="1:16" hidden="1">
      <c r="A1229">
        <v>7307</v>
      </c>
      <c r="B1229" t="s">
        <v>532</v>
      </c>
      <c r="C1229" t="str">
        <f>"1001"</f>
        <v>1001</v>
      </c>
      <c r="D1229" t="str">
        <f t="shared" si="61"/>
        <v>1</v>
      </c>
      <c r="E1229" t="s">
        <v>533</v>
      </c>
      <c r="F1229">
        <v>6</v>
      </c>
      <c r="G1229">
        <v>6</v>
      </c>
      <c r="H1229" t="s">
        <v>534</v>
      </c>
      <c r="I1229" t="s">
        <v>161</v>
      </c>
      <c r="J1229" t="s">
        <v>535</v>
      </c>
      <c r="K1229" t="s">
        <v>17</v>
      </c>
      <c r="L1229" s="1">
        <v>44039</v>
      </c>
      <c r="M1229" s="1">
        <v>44134</v>
      </c>
      <c r="N1229" s="1">
        <v>44074</v>
      </c>
      <c r="P1229" t="s">
        <v>18</v>
      </c>
    </row>
    <row r="1230" spans="1:16" hidden="1">
      <c r="A1230">
        <v>7301</v>
      </c>
      <c r="B1230" t="s">
        <v>532</v>
      </c>
      <c r="C1230" t="str">
        <f>"1002"</f>
        <v>1002</v>
      </c>
      <c r="D1230" t="str">
        <f t="shared" si="61"/>
        <v>1</v>
      </c>
      <c r="E1230" t="s">
        <v>536</v>
      </c>
      <c r="F1230">
        <v>6</v>
      </c>
      <c r="G1230">
        <v>6</v>
      </c>
      <c r="H1230" t="s">
        <v>534</v>
      </c>
      <c r="I1230" t="s">
        <v>161</v>
      </c>
      <c r="J1230" t="s">
        <v>537</v>
      </c>
      <c r="K1230" t="s">
        <v>17</v>
      </c>
      <c r="L1230" s="1">
        <v>44039</v>
      </c>
      <c r="M1230" s="1">
        <v>44134</v>
      </c>
      <c r="N1230" s="1">
        <v>44074</v>
      </c>
      <c r="P1230" t="s">
        <v>18</v>
      </c>
    </row>
    <row r="1231" spans="1:16" hidden="1">
      <c r="A1231">
        <v>7302</v>
      </c>
      <c r="B1231" t="s">
        <v>532</v>
      </c>
      <c r="C1231" t="str">
        <f>"1101"</f>
        <v>1101</v>
      </c>
      <c r="D1231" t="str">
        <f t="shared" si="61"/>
        <v>1</v>
      </c>
      <c r="E1231" t="s">
        <v>1714</v>
      </c>
      <c r="F1231">
        <v>6</v>
      </c>
      <c r="G1231">
        <v>6</v>
      </c>
      <c r="H1231" t="s">
        <v>534</v>
      </c>
      <c r="I1231" t="s">
        <v>161</v>
      </c>
      <c r="J1231" t="s">
        <v>1715</v>
      </c>
      <c r="K1231" t="s">
        <v>17</v>
      </c>
      <c r="L1231" s="1">
        <v>44039</v>
      </c>
      <c r="M1231" s="1">
        <v>44134</v>
      </c>
      <c r="N1231" s="1">
        <v>44074</v>
      </c>
      <c r="P1231" t="s">
        <v>18</v>
      </c>
    </row>
    <row r="1232" spans="1:16" hidden="1">
      <c r="A1232">
        <v>7367</v>
      </c>
      <c r="B1232" t="s">
        <v>555</v>
      </c>
      <c r="C1232" t="str">
        <f>"2007"</f>
        <v>2007</v>
      </c>
      <c r="D1232" t="str">
        <f t="shared" si="61"/>
        <v>1</v>
      </c>
      <c r="E1232" t="s">
        <v>1716</v>
      </c>
      <c r="F1232">
        <v>6</v>
      </c>
      <c r="G1232">
        <v>6</v>
      </c>
      <c r="H1232" t="s">
        <v>256</v>
      </c>
      <c r="I1232" t="s">
        <v>161</v>
      </c>
      <c r="K1232" t="s">
        <v>17</v>
      </c>
      <c r="L1232" s="1">
        <v>44039</v>
      </c>
      <c r="M1232" s="1">
        <v>44134</v>
      </c>
      <c r="N1232" s="1">
        <v>44074</v>
      </c>
      <c r="P1232" t="s">
        <v>18</v>
      </c>
    </row>
    <row r="1233" spans="1:16" hidden="1">
      <c r="A1233">
        <v>7370</v>
      </c>
      <c r="B1233" t="s">
        <v>538</v>
      </c>
      <c r="C1233" t="str">
        <f>"2004"</f>
        <v>2004</v>
      </c>
      <c r="D1233" t="str">
        <f t="shared" si="61"/>
        <v>1</v>
      </c>
      <c r="E1233" t="s">
        <v>539</v>
      </c>
      <c r="F1233">
        <v>6</v>
      </c>
      <c r="G1233">
        <v>6</v>
      </c>
      <c r="H1233" t="s">
        <v>256</v>
      </c>
      <c r="I1233" t="s">
        <v>161</v>
      </c>
      <c r="K1233" t="s">
        <v>17</v>
      </c>
      <c r="L1233" s="1">
        <v>44039</v>
      </c>
      <c r="M1233" s="1">
        <v>44134</v>
      </c>
      <c r="N1233" s="1">
        <v>44074</v>
      </c>
      <c r="P1233" t="s">
        <v>18</v>
      </c>
    </row>
    <row r="1234" spans="1:16" hidden="1">
      <c r="A1234">
        <v>7303</v>
      </c>
      <c r="B1234" t="s">
        <v>532</v>
      </c>
      <c r="C1234" t="str">
        <f>"2011"</f>
        <v>2011</v>
      </c>
      <c r="D1234" t="str">
        <f t="shared" si="61"/>
        <v>1</v>
      </c>
      <c r="E1234" t="s">
        <v>540</v>
      </c>
      <c r="F1234">
        <v>6</v>
      </c>
      <c r="G1234">
        <v>6</v>
      </c>
      <c r="H1234" t="s">
        <v>534</v>
      </c>
      <c r="I1234" t="s">
        <v>161</v>
      </c>
      <c r="J1234" t="s">
        <v>541</v>
      </c>
      <c r="K1234" t="s">
        <v>17</v>
      </c>
      <c r="L1234" s="1">
        <v>44039</v>
      </c>
      <c r="M1234" s="1">
        <v>44134</v>
      </c>
      <c r="N1234" s="1">
        <v>44074</v>
      </c>
      <c r="P1234" t="s">
        <v>18</v>
      </c>
    </row>
    <row r="1235" spans="1:16" hidden="1">
      <c r="A1235">
        <v>7305</v>
      </c>
      <c r="B1235" t="s">
        <v>532</v>
      </c>
      <c r="C1235" t="str">
        <f>"2015"</f>
        <v>2015</v>
      </c>
      <c r="D1235" t="str">
        <f t="shared" si="61"/>
        <v>1</v>
      </c>
      <c r="E1235" t="s">
        <v>542</v>
      </c>
      <c r="F1235">
        <v>6</v>
      </c>
      <c r="G1235">
        <v>6</v>
      </c>
      <c r="H1235" t="s">
        <v>534</v>
      </c>
      <c r="I1235" t="s">
        <v>161</v>
      </c>
      <c r="J1235" t="s">
        <v>543</v>
      </c>
      <c r="K1235" t="s">
        <v>17</v>
      </c>
      <c r="L1235" s="1">
        <v>44039</v>
      </c>
      <c r="M1235" s="1">
        <v>44134</v>
      </c>
      <c r="N1235" s="1">
        <v>44074</v>
      </c>
      <c r="P1235" t="s">
        <v>18</v>
      </c>
    </row>
    <row r="1236" spans="1:16" hidden="1">
      <c r="A1236">
        <v>7559</v>
      </c>
      <c r="B1236" t="s">
        <v>587</v>
      </c>
      <c r="C1236" t="str">
        <f>"2023"</f>
        <v>2023</v>
      </c>
      <c r="D1236" t="str">
        <f t="shared" si="61"/>
        <v>1</v>
      </c>
      <c r="E1236" t="s">
        <v>1717</v>
      </c>
      <c r="F1236">
        <v>6</v>
      </c>
      <c r="G1236">
        <v>6</v>
      </c>
      <c r="H1236" t="s">
        <v>256</v>
      </c>
      <c r="I1236" t="s">
        <v>161</v>
      </c>
      <c r="J1236" t="s">
        <v>743</v>
      </c>
      <c r="K1236" t="s">
        <v>17</v>
      </c>
      <c r="L1236" s="1">
        <v>44039</v>
      </c>
      <c r="M1236" s="1">
        <v>44134</v>
      </c>
      <c r="N1236" s="1">
        <v>44074</v>
      </c>
      <c r="P1236" t="s">
        <v>18</v>
      </c>
    </row>
    <row r="1237" spans="1:16" hidden="1">
      <c r="A1237">
        <v>7330</v>
      </c>
      <c r="B1237" t="s">
        <v>532</v>
      </c>
      <c r="C1237" t="str">
        <f>"3001"</f>
        <v>3001</v>
      </c>
      <c r="D1237" t="str">
        <f t="shared" si="61"/>
        <v>1</v>
      </c>
      <c r="E1237" t="s">
        <v>546</v>
      </c>
      <c r="F1237">
        <v>6</v>
      </c>
      <c r="G1237">
        <v>6</v>
      </c>
      <c r="H1237" t="s">
        <v>534</v>
      </c>
      <c r="I1237" t="s">
        <v>161</v>
      </c>
      <c r="J1237" t="s">
        <v>547</v>
      </c>
      <c r="K1237" t="s">
        <v>17</v>
      </c>
      <c r="L1237" s="1">
        <v>44039</v>
      </c>
      <c r="M1237" s="1">
        <v>44134</v>
      </c>
      <c r="N1237" s="1">
        <v>44074</v>
      </c>
      <c r="P1237" t="s">
        <v>18</v>
      </c>
    </row>
    <row r="1238" spans="1:16" hidden="1">
      <c r="A1238">
        <v>7304</v>
      </c>
      <c r="B1238" t="s">
        <v>532</v>
      </c>
      <c r="C1238" t="str">
        <f>"3002"</f>
        <v>3002</v>
      </c>
      <c r="D1238" t="str">
        <f t="shared" si="61"/>
        <v>1</v>
      </c>
      <c r="E1238" t="s">
        <v>548</v>
      </c>
      <c r="F1238">
        <v>6</v>
      </c>
      <c r="G1238">
        <v>6</v>
      </c>
      <c r="H1238" t="s">
        <v>534</v>
      </c>
      <c r="I1238" t="s">
        <v>161</v>
      </c>
      <c r="J1238" t="s">
        <v>549</v>
      </c>
      <c r="K1238" t="s">
        <v>17</v>
      </c>
      <c r="L1238" s="1">
        <v>44039</v>
      </c>
      <c r="M1238" s="1">
        <v>44134</v>
      </c>
      <c r="N1238" s="1">
        <v>44074</v>
      </c>
      <c r="P1238" t="s">
        <v>18</v>
      </c>
    </row>
    <row r="1239" spans="1:16" hidden="1">
      <c r="A1239">
        <v>8461</v>
      </c>
      <c r="B1239" t="s">
        <v>532</v>
      </c>
      <c r="C1239" t="str">
        <f>"3006"</f>
        <v>3006</v>
      </c>
      <c r="D1239" t="str">
        <f t="shared" si="61"/>
        <v>1</v>
      </c>
      <c r="E1239" t="s">
        <v>1718</v>
      </c>
      <c r="F1239">
        <v>6</v>
      </c>
      <c r="G1239">
        <v>6</v>
      </c>
      <c r="H1239" t="s">
        <v>534</v>
      </c>
      <c r="I1239" t="s">
        <v>161</v>
      </c>
      <c r="J1239" t="s">
        <v>1719</v>
      </c>
      <c r="K1239" t="s">
        <v>17</v>
      </c>
      <c r="L1239" s="1">
        <v>44039</v>
      </c>
      <c r="M1239" s="1">
        <v>44134</v>
      </c>
      <c r="N1239" s="1">
        <v>44074</v>
      </c>
      <c r="P1239" t="s">
        <v>18</v>
      </c>
    </row>
    <row r="1240" spans="1:16" hidden="1">
      <c r="A1240">
        <v>7562</v>
      </c>
      <c r="B1240" t="s">
        <v>532</v>
      </c>
      <c r="C1240" t="str">
        <f>"3014"</f>
        <v>3014</v>
      </c>
      <c r="D1240" t="str">
        <f t="shared" si="61"/>
        <v>1</v>
      </c>
      <c r="E1240" t="s">
        <v>553</v>
      </c>
      <c r="F1240">
        <v>6</v>
      </c>
      <c r="G1240">
        <v>6</v>
      </c>
      <c r="H1240" t="s">
        <v>534</v>
      </c>
      <c r="I1240" t="s">
        <v>161</v>
      </c>
      <c r="J1240" t="s">
        <v>554</v>
      </c>
      <c r="K1240" t="s">
        <v>17</v>
      </c>
      <c r="L1240" s="1">
        <v>44039</v>
      </c>
      <c r="M1240" s="1">
        <v>44134</v>
      </c>
      <c r="N1240" s="1">
        <v>44074</v>
      </c>
      <c r="P1240" t="s">
        <v>18</v>
      </c>
    </row>
    <row r="1241" spans="1:16" hidden="1">
      <c r="A1241">
        <v>7311</v>
      </c>
      <c r="B1241" t="s">
        <v>254</v>
      </c>
      <c r="C1241" t="str">
        <f>"1001"</f>
        <v>1001</v>
      </c>
      <c r="D1241" t="str">
        <f t="shared" si="61"/>
        <v>1</v>
      </c>
      <c r="E1241" t="s">
        <v>560</v>
      </c>
      <c r="F1241">
        <v>6</v>
      </c>
      <c r="G1241">
        <v>6</v>
      </c>
      <c r="H1241" t="s">
        <v>256</v>
      </c>
      <c r="I1241" t="s">
        <v>161</v>
      </c>
      <c r="K1241" t="s">
        <v>17</v>
      </c>
      <c r="L1241" s="1">
        <v>44039</v>
      </c>
      <c r="M1241" s="1">
        <v>44134</v>
      </c>
      <c r="N1241" s="1">
        <v>44074</v>
      </c>
      <c r="P1241" t="s">
        <v>18</v>
      </c>
    </row>
    <row r="1242" spans="1:16" hidden="1">
      <c r="A1242">
        <v>8789</v>
      </c>
      <c r="B1242" t="s">
        <v>57</v>
      </c>
      <c r="C1242" t="str">
        <f>"3004"</f>
        <v>3004</v>
      </c>
      <c r="D1242" t="str">
        <f t="shared" si="61"/>
        <v>1</v>
      </c>
      <c r="E1242" t="s">
        <v>1720</v>
      </c>
      <c r="F1242">
        <v>6</v>
      </c>
      <c r="G1242">
        <v>6</v>
      </c>
      <c r="H1242" t="s">
        <v>59</v>
      </c>
      <c r="I1242" t="s">
        <v>16</v>
      </c>
      <c r="J1242" t="s">
        <v>1721</v>
      </c>
      <c r="K1242" t="s">
        <v>17</v>
      </c>
      <c r="L1242" s="1">
        <v>44039</v>
      </c>
      <c r="M1242" s="1">
        <v>44134</v>
      </c>
      <c r="N1242" s="1">
        <v>44074</v>
      </c>
      <c r="P1242" t="s">
        <v>18</v>
      </c>
    </row>
    <row r="1243" spans="1:16" hidden="1">
      <c r="A1243">
        <v>7313</v>
      </c>
      <c r="B1243" t="s">
        <v>186</v>
      </c>
      <c r="C1243" t="str">
        <f>"1008"</f>
        <v>1008</v>
      </c>
      <c r="D1243" t="str">
        <f t="shared" si="61"/>
        <v>1</v>
      </c>
      <c r="E1243" t="s">
        <v>567</v>
      </c>
      <c r="F1243">
        <v>6</v>
      </c>
      <c r="G1243">
        <v>6</v>
      </c>
      <c r="H1243" t="s">
        <v>188</v>
      </c>
      <c r="I1243" t="s">
        <v>161</v>
      </c>
      <c r="J1243" t="s">
        <v>568</v>
      </c>
      <c r="K1243" t="s">
        <v>17</v>
      </c>
      <c r="L1243" s="1">
        <v>44039</v>
      </c>
      <c r="M1243" s="1">
        <v>44134</v>
      </c>
      <c r="N1243" s="1">
        <v>44074</v>
      </c>
      <c r="P1243" t="s">
        <v>18</v>
      </c>
    </row>
    <row r="1244" spans="1:16" hidden="1">
      <c r="A1244">
        <v>7101</v>
      </c>
      <c r="B1244" t="s">
        <v>112</v>
      </c>
      <c r="C1244" t="str">
        <f>"1112"</f>
        <v>1112</v>
      </c>
      <c r="D1244" t="str">
        <f t="shared" si="61"/>
        <v>1</v>
      </c>
      <c r="E1244" t="s">
        <v>1722</v>
      </c>
      <c r="F1244">
        <v>6</v>
      </c>
      <c r="G1244">
        <v>6</v>
      </c>
      <c r="H1244" t="s">
        <v>114</v>
      </c>
      <c r="I1244" t="s">
        <v>69</v>
      </c>
      <c r="J1244" t="s">
        <v>1723</v>
      </c>
      <c r="K1244" t="s">
        <v>17</v>
      </c>
      <c r="L1244" s="1">
        <v>44039</v>
      </c>
      <c r="M1244" s="1">
        <v>44134</v>
      </c>
      <c r="N1244" s="1">
        <v>44074</v>
      </c>
      <c r="P1244" t="s">
        <v>18</v>
      </c>
    </row>
    <row r="1245" spans="1:16" hidden="1">
      <c r="A1245">
        <v>9044</v>
      </c>
      <c r="B1245" t="s">
        <v>112</v>
      </c>
      <c r="C1245" t="str">
        <f>"2050"</f>
        <v>2050</v>
      </c>
      <c r="D1245" t="str">
        <f t="shared" si="61"/>
        <v>1</v>
      </c>
      <c r="E1245" t="s">
        <v>1724</v>
      </c>
      <c r="F1245">
        <v>6</v>
      </c>
      <c r="G1245">
        <v>6</v>
      </c>
      <c r="H1245" t="s">
        <v>114</v>
      </c>
      <c r="I1245" t="s">
        <v>69</v>
      </c>
      <c r="J1245" t="s">
        <v>1725</v>
      </c>
      <c r="K1245" t="s">
        <v>17</v>
      </c>
      <c r="L1245" s="1">
        <v>44039</v>
      </c>
      <c r="M1245" s="1">
        <v>44134</v>
      </c>
      <c r="N1245" s="1">
        <v>44074</v>
      </c>
      <c r="P1245" t="s">
        <v>18</v>
      </c>
    </row>
    <row r="1246" spans="1:16" hidden="1">
      <c r="A1246">
        <v>8182</v>
      </c>
      <c r="B1246" t="s">
        <v>158</v>
      </c>
      <c r="C1246" t="str">
        <f>"1100"</f>
        <v>1100</v>
      </c>
      <c r="D1246" t="str">
        <f t="shared" si="61"/>
        <v>1</v>
      </c>
      <c r="E1246" t="s">
        <v>1726</v>
      </c>
      <c r="F1246">
        <v>6</v>
      </c>
      <c r="G1246">
        <v>6</v>
      </c>
      <c r="H1246" t="s">
        <v>160</v>
      </c>
      <c r="I1246" t="s">
        <v>161</v>
      </c>
      <c r="J1246" t="s">
        <v>1727</v>
      </c>
      <c r="K1246" t="s">
        <v>17</v>
      </c>
      <c r="L1246" s="1">
        <v>44039</v>
      </c>
      <c r="M1246" s="1">
        <v>44134</v>
      </c>
      <c r="N1246" s="1">
        <v>44074</v>
      </c>
      <c r="P1246" t="s">
        <v>18</v>
      </c>
    </row>
    <row r="1247" spans="1:16" hidden="1">
      <c r="A1247">
        <v>7292</v>
      </c>
      <c r="B1247" t="s">
        <v>158</v>
      </c>
      <c r="C1247" t="str">
        <f>"1101"</f>
        <v>1101</v>
      </c>
      <c r="D1247" t="str">
        <f t="shared" si="61"/>
        <v>1</v>
      </c>
      <c r="E1247" t="s">
        <v>577</v>
      </c>
      <c r="F1247">
        <v>6</v>
      </c>
      <c r="G1247">
        <v>6</v>
      </c>
      <c r="H1247" t="s">
        <v>160</v>
      </c>
      <c r="I1247" t="s">
        <v>161</v>
      </c>
      <c r="K1247" t="s">
        <v>17</v>
      </c>
      <c r="L1247" s="1">
        <v>44039</v>
      </c>
      <c r="M1247" s="1">
        <v>44134</v>
      </c>
      <c r="N1247" s="1">
        <v>44074</v>
      </c>
      <c r="P1247" t="s">
        <v>18</v>
      </c>
    </row>
    <row r="1248" spans="1:16" hidden="1">
      <c r="A1248">
        <v>7299</v>
      </c>
      <c r="B1248" t="s">
        <v>158</v>
      </c>
      <c r="C1248" t="str">
        <f>"1102"</f>
        <v>1102</v>
      </c>
      <c r="D1248" t="str">
        <f t="shared" si="61"/>
        <v>1</v>
      </c>
      <c r="E1248" t="s">
        <v>578</v>
      </c>
      <c r="F1248">
        <v>6</v>
      </c>
      <c r="G1248">
        <v>6</v>
      </c>
      <c r="H1248" t="s">
        <v>160</v>
      </c>
      <c r="I1248" t="s">
        <v>161</v>
      </c>
      <c r="J1248" t="s">
        <v>579</v>
      </c>
      <c r="K1248" t="s">
        <v>17</v>
      </c>
      <c r="L1248" s="1">
        <v>44039</v>
      </c>
      <c r="M1248" s="1">
        <v>44134</v>
      </c>
      <c r="N1248" s="1">
        <v>44074</v>
      </c>
      <c r="P1248" t="s">
        <v>18</v>
      </c>
    </row>
    <row r="1249" spans="1:16" hidden="1">
      <c r="A1249">
        <v>7293</v>
      </c>
      <c r="B1249" t="s">
        <v>158</v>
      </c>
      <c r="C1249" t="str">
        <f>"3100"</f>
        <v>3100</v>
      </c>
      <c r="D1249" t="str">
        <f t="shared" si="61"/>
        <v>1</v>
      </c>
      <c r="E1249" t="s">
        <v>1728</v>
      </c>
      <c r="F1249">
        <v>6</v>
      </c>
      <c r="G1249">
        <v>6</v>
      </c>
      <c r="H1249" t="s">
        <v>160</v>
      </c>
      <c r="I1249" t="s">
        <v>161</v>
      </c>
      <c r="J1249" t="s">
        <v>1525</v>
      </c>
      <c r="K1249" t="s">
        <v>17</v>
      </c>
      <c r="L1249" s="1">
        <v>44039</v>
      </c>
      <c r="M1249" s="1">
        <v>44134</v>
      </c>
      <c r="N1249" s="1">
        <v>44074</v>
      </c>
      <c r="P1249" t="s">
        <v>18</v>
      </c>
    </row>
    <row r="1250" spans="1:16" hidden="1">
      <c r="A1250">
        <v>7321</v>
      </c>
      <c r="B1250" t="s">
        <v>165</v>
      </c>
      <c r="C1250" t="str">
        <f>"1001"</f>
        <v>1001</v>
      </c>
      <c r="D1250" t="str">
        <f t="shared" si="61"/>
        <v>1</v>
      </c>
      <c r="E1250" t="s">
        <v>580</v>
      </c>
      <c r="F1250">
        <v>6</v>
      </c>
      <c r="G1250">
        <v>6</v>
      </c>
      <c r="H1250" t="s">
        <v>160</v>
      </c>
      <c r="I1250" t="s">
        <v>161</v>
      </c>
      <c r="K1250" t="s">
        <v>17</v>
      </c>
      <c r="L1250" s="1">
        <v>44039</v>
      </c>
      <c r="M1250" s="1">
        <v>44134</v>
      </c>
      <c r="N1250" s="1">
        <v>44074</v>
      </c>
      <c r="P1250" t="s">
        <v>18</v>
      </c>
    </row>
    <row r="1251" spans="1:16" hidden="1">
      <c r="A1251">
        <v>8954</v>
      </c>
      <c r="B1251" t="s">
        <v>90</v>
      </c>
      <c r="C1251" t="str">
        <f>"4005"</f>
        <v>4005</v>
      </c>
      <c r="D1251" t="str">
        <f t="shared" si="61"/>
        <v>1</v>
      </c>
      <c r="E1251" t="s">
        <v>581</v>
      </c>
      <c r="F1251">
        <v>6</v>
      </c>
      <c r="G1251">
        <v>6</v>
      </c>
      <c r="H1251" t="s">
        <v>92</v>
      </c>
      <c r="I1251" t="s">
        <v>16</v>
      </c>
      <c r="K1251" t="s">
        <v>17</v>
      </c>
      <c r="L1251" s="1">
        <v>44039</v>
      </c>
      <c r="M1251" s="1">
        <v>44134</v>
      </c>
      <c r="N1251" s="1">
        <v>44074</v>
      </c>
      <c r="P1251" t="s">
        <v>18</v>
      </c>
    </row>
    <row r="1252" spans="1:16" hidden="1">
      <c r="A1252">
        <v>7331</v>
      </c>
      <c r="B1252" t="s">
        <v>532</v>
      </c>
      <c r="C1252" t="str">
        <f>"3017"</f>
        <v>3017</v>
      </c>
      <c r="D1252" t="str">
        <f t="shared" si="61"/>
        <v>1</v>
      </c>
      <c r="E1252" t="s">
        <v>1729</v>
      </c>
      <c r="F1252">
        <v>6</v>
      </c>
      <c r="G1252">
        <v>6</v>
      </c>
      <c r="H1252" t="s">
        <v>534</v>
      </c>
      <c r="I1252" t="s">
        <v>161</v>
      </c>
      <c r="J1252" t="s">
        <v>1730</v>
      </c>
      <c r="K1252" t="s">
        <v>17</v>
      </c>
      <c r="L1252" s="1">
        <v>44039</v>
      </c>
      <c r="M1252" s="1">
        <v>44134</v>
      </c>
      <c r="N1252" s="1">
        <v>44074</v>
      </c>
      <c r="P1252" t="s">
        <v>18</v>
      </c>
    </row>
    <row r="1253" spans="1:16">
      <c r="A1253">
        <v>7647</v>
      </c>
      <c r="B1253" t="s">
        <v>119</v>
      </c>
      <c r="C1253" t="str">
        <f>"2560"</f>
        <v>2560</v>
      </c>
      <c r="D1253" t="str">
        <f t="shared" si="61"/>
        <v>1</v>
      </c>
      <c r="E1253" t="s">
        <v>1940</v>
      </c>
      <c r="F1253">
        <v>6</v>
      </c>
      <c r="G1253">
        <v>6</v>
      </c>
      <c r="H1253" t="s">
        <v>121</v>
      </c>
      <c r="I1253" t="s">
        <v>27</v>
      </c>
      <c r="J1253" t="s">
        <v>1941</v>
      </c>
      <c r="K1253" t="s">
        <v>17</v>
      </c>
      <c r="L1253" s="1">
        <v>44039</v>
      </c>
      <c r="M1253" s="1">
        <v>44134</v>
      </c>
      <c r="N1253" s="1">
        <v>44074</v>
      </c>
      <c r="P1253" t="s">
        <v>18</v>
      </c>
    </row>
    <row r="1254" spans="1:16" hidden="1">
      <c r="A1254">
        <v>7309</v>
      </c>
      <c r="B1254" t="s">
        <v>254</v>
      </c>
      <c r="C1254" t="str">
        <f>"3002"</f>
        <v>3002</v>
      </c>
      <c r="D1254" t="str">
        <f t="shared" si="61"/>
        <v>1</v>
      </c>
      <c r="E1254" t="s">
        <v>1731</v>
      </c>
      <c r="F1254">
        <v>6</v>
      </c>
      <c r="G1254">
        <v>6</v>
      </c>
      <c r="H1254" t="s">
        <v>256</v>
      </c>
      <c r="I1254" t="s">
        <v>161</v>
      </c>
      <c r="J1254" t="s">
        <v>1732</v>
      </c>
      <c r="K1254" t="s">
        <v>17</v>
      </c>
      <c r="L1254" s="1">
        <v>44039</v>
      </c>
      <c r="M1254" s="1">
        <v>44134</v>
      </c>
      <c r="N1254" s="1">
        <v>44074</v>
      </c>
      <c r="P1254" t="s">
        <v>18</v>
      </c>
    </row>
    <row r="1255" spans="1:16" hidden="1">
      <c r="A1255">
        <v>9372</v>
      </c>
      <c r="B1255" t="s">
        <v>106</v>
      </c>
      <c r="C1255" t="str">
        <f>"3011"</f>
        <v>3011</v>
      </c>
      <c r="D1255" t="str">
        <f t="shared" si="61"/>
        <v>1</v>
      </c>
      <c r="E1255" t="s">
        <v>1733</v>
      </c>
      <c r="F1255">
        <v>6</v>
      </c>
      <c r="G1255">
        <v>6</v>
      </c>
      <c r="H1255" t="s">
        <v>98</v>
      </c>
      <c r="I1255" t="s">
        <v>99</v>
      </c>
      <c r="J1255" t="s">
        <v>1734</v>
      </c>
      <c r="K1255" t="s">
        <v>17</v>
      </c>
      <c r="L1255" s="1">
        <v>44039</v>
      </c>
      <c r="M1255" s="1">
        <v>44134</v>
      </c>
      <c r="N1255" s="1">
        <v>44074</v>
      </c>
      <c r="P1255" t="s">
        <v>18</v>
      </c>
    </row>
    <row r="1256" spans="1:16" hidden="1">
      <c r="A1256">
        <v>7365</v>
      </c>
      <c r="B1256" t="s">
        <v>587</v>
      </c>
      <c r="C1256" t="str">
        <f>"2025"</f>
        <v>2025</v>
      </c>
      <c r="D1256" t="str">
        <f t="shared" si="61"/>
        <v>1</v>
      </c>
      <c r="E1256" t="s">
        <v>588</v>
      </c>
      <c r="F1256">
        <v>6</v>
      </c>
      <c r="G1256">
        <v>6</v>
      </c>
      <c r="H1256" t="s">
        <v>256</v>
      </c>
      <c r="I1256" t="s">
        <v>161</v>
      </c>
      <c r="K1256" t="s">
        <v>17</v>
      </c>
      <c r="L1256" s="1">
        <v>44039</v>
      </c>
      <c r="M1256" s="1">
        <v>44134</v>
      </c>
      <c r="N1256" s="1">
        <v>44074</v>
      </c>
      <c r="P1256" t="s">
        <v>18</v>
      </c>
    </row>
    <row r="1257" spans="1:16" hidden="1">
      <c r="A1257">
        <v>7366</v>
      </c>
      <c r="B1257" t="s">
        <v>555</v>
      </c>
      <c r="C1257" t="str">
        <f>"1003"</f>
        <v>1003</v>
      </c>
      <c r="D1257" t="str">
        <f t="shared" si="61"/>
        <v>1</v>
      </c>
      <c r="E1257" t="s">
        <v>599</v>
      </c>
      <c r="F1257">
        <v>6</v>
      </c>
      <c r="G1257">
        <v>6</v>
      </c>
      <c r="H1257" t="s">
        <v>256</v>
      </c>
      <c r="I1257" t="s">
        <v>161</v>
      </c>
      <c r="K1257" t="s">
        <v>17</v>
      </c>
      <c r="L1257" s="1">
        <v>44039</v>
      </c>
      <c r="M1257" s="1">
        <v>44134</v>
      </c>
      <c r="N1257" s="1">
        <v>44074</v>
      </c>
      <c r="P1257" t="s">
        <v>18</v>
      </c>
    </row>
    <row r="1258" spans="1:16" hidden="1">
      <c r="A1258">
        <v>9798</v>
      </c>
      <c r="B1258" t="s">
        <v>538</v>
      </c>
      <c r="C1258" t="str">
        <f>"2032"</f>
        <v>2032</v>
      </c>
      <c r="D1258" t="str">
        <f t="shared" si="61"/>
        <v>1</v>
      </c>
      <c r="E1258" t="s">
        <v>1735</v>
      </c>
      <c r="F1258">
        <v>6</v>
      </c>
      <c r="G1258">
        <v>6</v>
      </c>
      <c r="H1258" t="s">
        <v>256</v>
      </c>
      <c r="I1258" t="s">
        <v>161</v>
      </c>
      <c r="J1258" t="s">
        <v>603</v>
      </c>
      <c r="K1258" t="s">
        <v>17</v>
      </c>
      <c r="L1258" s="1">
        <v>44039</v>
      </c>
      <c r="M1258" s="1">
        <v>44134</v>
      </c>
      <c r="N1258" s="1">
        <v>44074</v>
      </c>
      <c r="P1258" t="s">
        <v>18</v>
      </c>
    </row>
    <row r="1259" spans="1:16" hidden="1">
      <c r="A1259">
        <v>7368</v>
      </c>
      <c r="B1259" t="s">
        <v>555</v>
      </c>
      <c r="C1259" t="str">
        <f>"3021"</f>
        <v>3021</v>
      </c>
      <c r="D1259" t="str">
        <f t="shared" si="61"/>
        <v>1</v>
      </c>
      <c r="E1259" t="s">
        <v>1736</v>
      </c>
      <c r="F1259">
        <v>6</v>
      </c>
      <c r="G1259">
        <v>6</v>
      </c>
      <c r="H1259" t="s">
        <v>256</v>
      </c>
      <c r="I1259" t="s">
        <v>161</v>
      </c>
      <c r="J1259" t="s">
        <v>1737</v>
      </c>
      <c r="K1259" t="s">
        <v>17</v>
      </c>
      <c r="L1259" s="1">
        <v>44039</v>
      </c>
      <c r="M1259" s="1">
        <v>44134</v>
      </c>
      <c r="N1259" s="1">
        <v>44074</v>
      </c>
      <c r="P1259" t="s">
        <v>18</v>
      </c>
    </row>
    <row r="1260" spans="1:16" hidden="1">
      <c r="A1260">
        <v>9165</v>
      </c>
      <c r="B1260" t="s">
        <v>19</v>
      </c>
      <c r="C1260" t="str">
        <f>"4260"</f>
        <v>4260</v>
      </c>
      <c r="D1260" t="str">
        <f t="shared" si="61"/>
        <v>1</v>
      </c>
      <c r="E1260" t="s">
        <v>1738</v>
      </c>
      <c r="F1260">
        <v>6</v>
      </c>
      <c r="G1260">
        <v>6</v>
      </c>
      <c r="H1260" t="s">
        <v>21</v>
      </c>
      <c r="I1260" t="s">
        <v>22</v>
      </c>
      <c r="J1260" t="s">
        <v>1739</v>
      </c>
      <c r="K1260" t="s">
        <v>17</v>
      </c>
      <c r="L1260" s="1">
        <v>44039</v>
      </c>
      <c r="M1260" s="1">
        <v>44134</v>
      </c>
      <c r="N1260" s="1">
        <v>44074</v>
      </c>
      <c r="P1260" t="s">
        <v>333</v>
      </c>
    </row>
    <row r="1261" spans="1:16" hidden="1">
      <c r="A1261">
        <v>8732</v>
      </c>
      <c r="B1261" t="s">
        <v>39</v>
      </c>
      <c r="C1261" t="str">
        <f>"4008"</f>
        <v>4008</v>
      </c>
      <c r="D1261" t="str">
        <f>"2"</f>
        <v>2</v>
      </c>
      <c r="E1261" t="s">
        <v>615</v>
      </c>
      <c r="F1261">
        <v>6</v>
      </c>
      <c r="G1261">
        <v>6</v>
      </c>
      <c r="H1261" t="s">
        <v>41</v>
      </c>
      <c r="I1261" t="s">
        <v>16</v>
      </c>
      <c r="K1261" t="s">
        <v>17</v>
      </c>
      <c r="L1261" s="1">
        <v>44039</v>
      </c>
      <c r="M1261" s="1">
        <v>44134</v>
      </c>
      <c r="N1261" s="1">
        <v>44074</v>
      </c>
      <c r="P1261" t="s">
        <v>18</v>
      </c>
    </row>
    <row r="1262" spans="1:16" hidden="1">
      <c r="A1262">
        <v>7612</v>
      </c>
      <c r="B1262" t="s">
        <v>235</v>
      </c>
      <c r="C1262" t="str">
        <f>"2094"</f>
        <v>2094</v>
      </c>
      <c r="D1262" t="str">
        <f>"1"</f>
        <v>1</v>
      </c>
      <c r="E1262" t="s">
        <v>1740</v>
      </c>
      <c r="F1262">
        <v>6</v>
      </c>
      <c r="G1262">
        <v>6</v>
      </c>
      <c r="H1262" t="s">
        <v>237</v>
      </c>
      <c r="I1262" t="s">
        <v>69</v>
      </c>
      <c r="J1262" t="s">
        <v>242</v>
      </c>
      <c r="K1262" t="s">
        <v>17</v>
      </c>
      <c r="L1262" s="1">
        <v>44039</v>
      </c>
      <c r="M1262" s="1">
        <v>44134</v>
      </c>
      <c r="N1262" s="1">
        <v>44074</v>
      </c>
      <c r="P1262" t="s">
        <v>18</v>
      </c>
    </row>
    <row r="1263" spans="1:16" hidden="1">
      <c r="A1263">
        <v>7494</v>
      </c>
      <c r="B1263" t="s">
        <v>24</v>
      </c>
      <c r="C1263" t="str">
        <f>"4615"</f>
        <v>4615</v>
      </c>
      <c r="D1263" t="str">
        <f>"1"</f>
        <v>1</v>
      </c>
      <c r="E1263" t="s">
        <v>1741</v>
      </c>
      <c r="F1263">
        <v>6</v>
      </c>
      <c r="G1263">
        <v>6</v>
      </c>
      <c r="H1263" t="s">
        <v>26</v>
      </c>
      <c r="I1263" t="s">
        <v>27</v>
      </c>
      <c r="J1263" t="s">
        <v>1742</v>
      </c>
      <c r="K1263" t="s">
        <v>17</v>
      </c>
      <c r="L1263" s="1">
        <v>44039</v>
      </c>
      <c r="M1263" s="1">
        <v>44134</v>
      </c>
      <c r="N1263" s="1">
        <v>44074</v>
      </c>
      <c r="P1263" t="s">
        <v>18</v>
      </c>
    </row>
    <row r="1264" spans="1:16" hidden="1">
      <c r="A1264">
        <v>9514</v>
      </c>
      <c r="B1264" t="s">
        <v>24</v>
      </c>
      <c r="C1264" t="str">
        <f>"4625"</f>
        <v>4625</v>
      </c>
      <c r="D1264" t="str">
        <f>"1"</f>
        <v>1</v>
      </c>
      <c r="E1264" t="s">
        <v>1743</v>
      </c>
      <c r="F1264">
        <v>6</v>
      </c>
      <c r="G1264">
        <v>6</v>
      </c>
      <c r="H1264" t="s">
        <v>26</v>
      </c>
      <c r="I1264" t="s">
        <v>27</v>
      </c>
      <c r="J1264" t="s">
        <v>1744</v>
      </c>
      <c r="K1264" t="s">
        <v>17</v>
      </c>
      <c r="L1264" s="1">
        <v>44039</v>
      </c>
      <c r="M1264" s="1">
        <v>44134</v>
      </c>
      <c r="N1264" s="1">
        <v>44074</v>
      </c>
      <c r="P1264" t="s">
        <v>18</v>
      </c>
    </row>
    <row r="1265" spans="1:16" hidden="1">
      <c r="A1265">
        <v>7270</v>
      </c>
      <c r="B1265" t="s">
        <v>61</v>
      </c>
      <c r="C1265" t="str">
        <f>"2101"</f>
        <v>2101</v>
      </c>
      <c r="D1265" t="str">
        <f>"1"</f>
        <v>1</v>
      </c>
      <c r="E1265" t="s">
        <v>62</v>
      </c>
      <c r="F1265">
        <v>6</v>
      </c>
      <c r="G1265">
        <v>6</v>
      </c>
      <c r="H1265" t="s">
        <v>63</v>
      </c>
      <c r="I1265" t="s">
        <v>16</v>
      </c>
      <c r="J1265" t="s">
        <v>64</v>
      </c>
      <c r="K1265" t="s">
        <v>17</v>
      </c>
      <c r="L1265" s="1">
        <v>44039</v>
      </c>
      <c r="M1265" s="1">
        <v>44134</v>
      </c>
      <c r="N1265" s="1">
        <v>44074</v>
      </c>
      <c r="P1265" t="s">
        <v>18</v>
      </c>
    </row>
    <row r="1266" spans="1:16" hidden="1">
      <c r="A1266">
        <v>9556</v>
      </c>
      <c r="B1266" t="s">
        <v>61</v>
      </c>
      <c r="C1266" t="str">
        <f>"2101"</f>
        <v>2101</v>
      </c>
      <c r="D1266" t="str">
        <f>"2"</f>
        <v>2</v>
      </c>
      <c r="E1266" t="s">
        <v>62</v>
      </c>
      <c r="F1266">
        <v>6</v>
      </c>
      <c r="G1266">
        <v>6</v>
      </c>
      <c r="H1266" t="s">
        <v>63</v>
      </c>
      <c r="I1266" t="s">
        <v>16</v>
      </c>
      <c r="J1266" t="s">
        <v>64</v>
      </c>
      <c r="K1266" t="s">
        <v>17</v>
      </c>
      <c r="L1266" s="1">
        <v>44039</v>
      </c>
      <c r="M1266" s="1">
        <v>44134</v>
      </c>
      <c r="N1266" s="1">
        <v>44074</v>
      </c>
      <c r="P1266" t="s">
        <v>18</v>
      </c>
    </row>
    <row r="1267" spans="1:16" hidden="1">
      <c r="A1267">
        <v>9557</v>
      </c>
      <c r="B1267" t="s">
        <v>61</v>
      </c>
      <c r="C1267" t="str">
        <f>"2101"</f>
        <v>2101</v>
      </c>
      <c r="D1267" t="str">
        <f>"3"</f>
        <v>3</v>
      </c>
      <c r="E1267" t="s">
        <v>62</v>
      </c>
      <c r="F1267">
        <v>6</v>
      </c>
      <c r="G1267">
        <v>6</v>
      </c>
      <c r="H1267" t="s">
        <v>63</v>
      </c>
      <c r="I1267" t="s">
        <v>16</v>
      </c>
      <c r="J1267" t="s">
        <v>64</v>
      </c>
      <c r="K1267" t="s">
        <v>17</v>
      </c>
      <c r="L1267" s="1">
        <v>44039</v>
      </c>
      <c r="M1267" s="1">
        <v>44134</v>
      </c>
      <c r="N1267" s="1">
        <v>44074</v>
      </c>
      <c r="P1267" t="s">
        <v>18</v>
      </c>
    </row>
    <row r="1268" spans="1:16" ht="32" hidden="1">
      <c r="A1268">
        <v>7268</v>
      </c>
      <c r="B1268" t="s">
        <v>61</v>
      </c>
      <c r="C1268" t="str">
        <f>"3101"</f>
        <v>3101</v>
      </c>
      <c r="D1268" t="str">
        <f>"1"</f>
        <v>1</v>
      </c>
      <c r="E1268" t="s">
        <v>62</v>
      </c>
      <c r="F1268">
        <v>6</v>
      </c>
      <c r="G1268">
        <v>6</v>
      </c>
      <c r="H1268" t="s">
        <v>63</v>
      </c>
      <c r="I1268" t="s">
        <v>16</v>
      </c>
      <c r="J1268" s="2" t="s">
        <v>65</v>
      </c>
      <c r="K1268" t="s">
        <v>17</v>
      </c>
      <c r="L1268" s="1">
        <v>44039</v>
      </c>
      <c r="M1268" s="1">
        <v>44134</v>
      </c>
      <c r="N1268" s="1">
        <v>44074</v>
      </c>
      <c r="P1268" t="s">
        <v>18</v>
      </c>
    </row>
    <row r="1269" spans="1:16" ht="32" hidden="1">
      <c r="A1269">
        <v>9558</v>
      </c>
      <c r="B1269" t="s">
        <v>61</v>
      </c>
      <c r="C1269" t="str">
        <f>"3101"</f>
        <v>3101</v>
      </c>
      <c r="D1269" t="str">
        <f>"2"</f>
        <v>2</v>
      </c>
      <c r="E1269" t="s">
        <v>62</v>
      </c>
      <c r="F1269">
        <v>6</v>
      </c>
      <c r="G1269">
        <v>6</v>
      </c>
      <c r="H1269" t="s">
        <v>63</v>
      </c>
      <c r="I1269" t="s">
        <v>16</v>
      </c>
      <c r="J1269" s="2" t="s">
        <v>65</v>
      </c>
      <c r="K1269" t="s">
        <v>17</v>
      </c>
      <c r="L1269" s="1">
        <v>44039</v>
      </c>
      <c r="M1269" s="1">
        <v>44134</v>
      </c>
      <c r="N1269" s="1">
        <v>44074</v>
      </c>
      <c r="P1269" t="s">
        <v>18</v>
      </c>
    </row>
    <row r="1270" spans="1:16" ht="32" hidden="1">
      <c r="A1270">
        <v>9559</v>
      </c>
      <c r="B1270" t="s">
        <v>61</v>
      </c>
      <c r="C1270" t="str">
        <f>"3101"</f>
        <v>3101</v>
      </c>
      <c r="D1270" t="str">
        <f>"3"</f>
        <v>3</v>
      </c>
      <c r="E1270" t="s">
        <v>62</v>
      </c>
      <c r="F1270">
        <v>6</v>
      </c>
      <c r="G1270">
        <v>6</v>
      </c>
      <c r="H1270" t="s">
        <v>63</v>
      </c>
      <c r="I1270" t="s">
        <v>16</v>
      </c>
      <c r="J1270" s="2" t="s">
        <v>65</v>
      </c>
      <c r="K1270" t="s">
        <v>17</v>
      </c>
      <c r="L1270" s="1">
        <v>44039</v>
      </c>
      <c r="M1270" s="1">
        <v>44134</v>
      </c>
      <c r="N1270" s="1">
        <v>44074</v>
      </c>
      <c r="P1270" t="s">
        <v>18</v>
      </c>
    </row>
    <row r="1271" spans="1:16" hidden="1">
      <c r="A1271">
        <v>8862</v>
      </c>
      <c r="B1271" t="s">
        <v>51</v>
      </c>
      <c r="C1271" t="str">
        <f>"3058"</f>
        <v>3058</v>
      </c>
      <c r="D1271" t="str">
        <f>"1"</f>
        <v>1</v>
      </c>
      <c r="E1271" t="s">
        <v>624</v>
      </c>
      <c r="F1271">
        <v>6</v>
      </c>
      <c r="G1271">
        <v>6</v>
      </c>
      <c r="H1271" t="s">
        <v>53</v>
      </c>
      <c r="I1271" t="s">
        <v>16</v>
      </c>
      <c r="J1271" t="s">
        <v>625</v>
      </c>
      <c r="K1271" t="s">
        <v>17</v>
      </c>
      <c r="L1271" s="1">
        <v>44039</v>
      </c>
      <c r="M1271" s="1">
        <v>44134</v>
      </c>
      <c r="N1271" s="1">
        <v>44074</v>
      </c>
      <c r="P1271" t="s">
        <v>18</v>
      </c>
    </row>
    <row r="1272" spans="1:16" hidden="1">
      <c r="A1272">
        <v>7096</v>
      </c>
      <c r="B1272" t="s">
        <v>66</v>
      </c>
      <c r="C1272" t="str">
        <f>"2101"</f>
        <v>2101</v>
      </c>
      <c r="D1272" t="str">
        <f>"1"</f>
        <v>1</v>
      </c>
      <c r="E1272" t="s">
        <v>67</v>
      </c>
      <c r="F1272">
        <v>6</v>
      </c>
      <c r="G1272">
        <v>6</v>
      </c>
      <c r="H1272" t="s">
        <v>68</v>
      </c>
      <c r="I1272" t="s">
        <v>69</v>
      </c>
      <c r="J1272" t="s">
        <v>70</v>
      </c>
      <c r="K1272" t="s">
        <v>17</v>
      </c>
      <c r="L1272" s="1">
        <v>44039</v>
      </c>
      <c r="M1272" s="1">
        <v>44134</v>
      </c>
      <c r="N1272" s="1">
        <v>44074</v>
      </c>
      <c r="P1272" t="s">
        <v>18</v>
      </c>
    </row>
    <row r="1273" spans="1:16" hidden="1">
      <c r="A1273">
        <v>7097</v>
      </c>
      <c r="B1273" t="s">
        <v>66</v>
      </c>
      <c r="C1273" t="str">
        <f>"2102"</f>
        <v>2102</v>
      </c>
      <c r="D1273" t="str">
        <f>"1"</f>
        <v>1</v>
      </c>
      <c r="E1273" t="s">
        <v>71</v>
      </c>
      <c r="F1273">
        <v>6</v>
      </c>
      <c r="G1273">
        <v>6</v>
      </c>
      <c r="H1273" t="s">
        <v>68</v>
      </c>
      <c r="I1273" t="s">
        <v>69</v>
      </c>
      <c r="J1273" t="s">
        <v>70</v>
      </c>
      <c r="K1273" t="s">
        <v>17</v>
      </c>
      <c r="L1273" s="1">
        <v>44039</v>
      </c>
      <c r="M1273" s="1">
        <v>44134</v>
      </c>
      <c r="N1273" s="1">
        <v>44074</v>
      </c>
      <c r="P1273" t="s">
        <v>18</v>
      </c>
    </row>
    <row r="1274" spans="1:16" hidden="1">
      <c r="A1274">
        <v>7098</v>
      </c>
      <c r="B1274" t="s">
        <v>66</v>
      </c>
      <c r="C1274" t="str">
        <f>"3101"</f>
        <v>3101</v>
      </c>
      <c r="D1274" t="str">
        <f>"1"</f>
        <v>1</v>
      </c>
      <c r="E1274" t="s">
        <v>72</v>
      </c>
      <c r="F1274">
        <v>6</v>
      </c>
      <c r="G1274">
        <v>6</v>
      </c>
      <c r="H1274" t="s">
        <v>68</v>
      </c>
      <c r="I1274" t="s">
        <v>69</v>
      </c>
      <c r="J1274" t="s">
        <v>70</v>
      </c>
      <c r="K1274" t="s">
        <v>17</v>
      </c>
      <c r="L1274" s="1">
        <v>44039</v>
      </c>
      <c r="M1274" s="1">
        <v>44134</v>
      </c>
      <c r="N1274" s="1">
        <v>44074</v>
      </c>
      <c r="P1274" t="s">
        <v>18</v>
      </c>
    </row>
    <row r="1275" spans="1:16" hidden="1">
      <c r="A1275">
        <v>7706</v>
      </c>
      <c r="B1275" t="s">
        <v>66</v>
      </c>
      <c r="C1275" t="str">
        <f>"3101"</f>
        <v>3101</v>
      </c>
      <c r="D1275" t="str">
        <f>"2"</f>
        <v>2</v>
      </c>
      <c r="E1275" t="s">
        <v>72</v>
      </c>
      <c r="F1275">
        <v>6</v>
      </c>
      <c r="G1275">
        <v>6</v>
      </c>
      <c r="H1275" t="s">
        <v>68</v>
      </c>
      <c r="I1275" t="s">
        <v>69</v>
      </c>
      <c r="J1275" t="s">
        <v>70</v>
      </c>
      <c r="K1275" t="s">
        <v>17</v>
      </c>
      <c r="L1275" s="1">
        <v>44039</v>
      </c>
      <c r="M1275" s="1">
        <v>44134</v>
      </c>
      <c r="N1275" s="1">
        <v>44074</v>
      </c>
      <c r="P1275" t="s">
        <v>18</v>
      </c>
    </row>
    <row r="1276" spans="1:16" hidden="1">
      <c r="A1276">
        <v>7099</v>
      </c>
      <c r="B1276" t="s">
        <v>66</v>
      </c>
      <c r="C1276" t="str">
        <f t="shared" ref="C1276:C1281" si="62">"3102"</f>
        <v>3102</v>
      </c>
      <c r="D1276" t="str">
        <f>"1"</f>
        <v>1</v>
      </c>
      <c r="E1276" t="s">
        <v>73</v>
      </c>
      <c r="F1276">
        <v>6</v>
      </c>
      <c r="G1276">
        <v>6</v>
      </c>
      <c r="H1276" t="s">
        <v>68</v>
      </c>
      <c r="I1276" t="s">
        <v>69</v>
      </c>
      <c r="J1276" t="s">
        <v>70</v>
      </c>
      <c r="K1276" t="s">
        <v>17</v>
      </c>
      <c r="L1276" s="1">
        <v>44039</v>
      </c>
      <c r="M1276" s="1">
        <v>44134</v>
      </c>
      <c r="N1276" s="1">
        <v>44074</v>
      </c>
      <c r="P1276" t="s">
        <v>18</v>
      </c>
    </row>
    <row r="1277" spans="1:16" hidden="1">
      <c r="A1277">
        <v>7543</v>
      </c>
      <c r="B1277" t="s">
        <v>66</v>
      </c>
      <c r="C1277" t="str">
        <f t="shared" si="62"/>
        <v>3102</v>
      </c>
      <c r="D1277" t="str">
        <f>"2"</f>
        <v>2</v>
      </c>
      <c r="E1277" t="s">
        <v>73</v>
      </c>
      <c r="F1277">
        <v>6</v>
      </c>
      <c r="G1277">
        <v>6</v>
      </c>
      <c r="H1277" t="s">
        <v>68</v>
      </c>
      <c r="I1277" t="s">
        <v>69</v>
      </c>
      <c r="J1277" t="s">
        <v>70</v>
      </c>
      <c r="K1277" t="s">
        <v>17</v>
      </c>
      <c r="L1277" s="1">
        <v>44039</v>
      </c>
      <c r="M1277" s="1">
        <v>44134</v>
      </c>
      <c r="N1277" s="1">
        <v>44074</v>
      </c>
      <c r="P1277" t="s">
        <v>18</v>
      </c>
    </row>
    <row r="1278" spans="1:16" hidden="1">
      <c r="A1278">
        <v>7544</v>
      </c>
      <c r="B1278" t="s">
        <v>66</v>
      </c>
      <c r="C1278" t="str">
        <f t="shared" si="62"/>
        <v>3102</v>
      </c>
      <c r="D1278" t="str">
        <f>"3"</f>
        <v>3</v>
      </c>
      <c r="E1278" t="s">
        <v>73</v>
      </c>
      <c r="F1278">
        <v>6</v>
      </c>
      <c r="G1278">
        <v>6</v>
      </c>
      <c r="H1278" t="s">
        <v>68</v>
      </c>
      <c r="I1278" t="s">
        <v>69</v>
      </c>
      <c r="J1278" t="s">
        <v>70</v>
      </c>
      <c r="K1278" t="s">
        <v>17</v>
      </c>
      <c r="L1278" s="1">
        <v>44039</v>
      </c>
      <c r="M1278" s="1">
        <v>44134</v>
      </c>
      <c r="N1278" s="1">
        <v>44074</v>
      </c>
      <c r="P1278" t="s">
        <v>18</v>
      </c>
    </row>
    <row r="1279" spans="1:16" hidden="1">
      <c r="A1279">
        <v>7545</v>
      </c>
      <c r="B1279" t="s">
        <v>66</v>
      </c>
      <c r="C1279" t="str">
        <f t="shared" si="62"/>
        <v>3102</v>
      </c>
      <c r="D1279" t="str">
        <f>"4"</f>
        <v>4</v>
      </c>
      <c r="E1279" t="s">
        <v>73</v>
      </c>
      <c r="F1279">
        <v>6</v>
      </c>
      <c r="G1279">
        <v>6</v>
      </c>
      <c r="H1279" t="s">
        <v>68</v>
      </c>
      <c r="I1279" t="s">
        <v>69</v>
      </c>
      <c r="J1279" t="s">
        <v>70</v>
      </c>
      <c r="K1279" t="s">
        <v>17</v>
      </c>
      <c r="L1279" s="1">
        <v>44039</v>
      </c>
      <c r="M1279" s="1">
        <v>44134</v>
      </c>
      <c r="N1279" s="1">
        <v>44074</v>
      </c>
      <c r="P1279" t="s">
        <v>18</v>
      </c>
    </row>
    <row r="1280" spans="1:16" hidden="1">
      <c r="A1280">
        <v>7707</v>
      </c>
      <c r="B1280" t="s">
        <v>66</v>
      </c>
      <c r="C1280" t="str">
        <f t="shared" si="62"/>
        <v>3102</v>
      </c>
      <c r="D1280" t="str">
        <f>"5"</f>
        <v>5</v>
      </c>
      <c r="E1280" t="s">
        <v>73</v>
      </c>
      <c r="F1280">
        <v>6</v>
      </c>
      <c r="G1280">
        <v>6</v>
      </c>
      <c r="H1280" t="s">
        <v>68</v>
      </c>
      <c r="I1280" t="s">
        <v>69</v>
      </c>
      <c r="J1280" t="s">
        <v>70</v>
      </c>
      <c r="K1280" t="s">
        <v>17</v>
      </c>
      <c r="L1280" s="1">
        <v>44039</v>
      </c>
      <c r="M1280" s="1">
        <v>44134</v>
      </c>
      <c r="N1280" s="1">
        <v>44074</v>
      </c>
      <c r="P1280" t="s">
        <v>18</v>
      </c>
    </row>
    <row r="1281" spans="1:16" hidden="1">
      <c r="A1281">
        <v>7708</v>
      </c>
      <c r="B1281" t="s">
        <v>66</v>
      </c>
      <c r="C1281" t="str">
        <f t="shared" si="62"/>
        <v>3102</v>
      </c>
      <c r="D1281" t="str">
        <f>"6"</f>
        <v>6</v>
      </c>
      <c r="E1281" t="s">
        <v>73</v>
      </c>
      <c r="F1281">
        <v>6</v>
      </c>
      <c r="G1281">
        <v>6</v>
      </c>
      <c r="H1281" t="s">
        <v>68</v>
      </c>
      <c r="I1281" t="s">
        <v>69</v>
      </c>
      <c r="J1281" t="s">
        <v>70</v>
      </c>
      <c r="K1281" t="s">
        <v>17</v>
      </c>
      <c r="L1281" s="1">
        <v>44039</v>
      </c>
      <c r="M1281" s="1">
        <v>44134</v>
      </c>
      <c r="N1281" s="1">
        <v>44074</v>
      </c>
      <c r="P1281" t="s">
        <v>18</v>
      </c>
    </row>
    <row r="1282" spans="1:16" hidden="1">
      <c r="A1282">
        <v>9554</v>
      </c>
      <c r="B1282" t="s">
        <v>112</v>
      </c>
      <c r="C1282" t="str">
        <f>"2052"</f>
        <v>2052</v>
      </c>
      <c r="D1282" t="str">
        <f>"1"</f>
        <v>1</v>
      </c>
      <c r="E1282" t="s">
        <v>1745</v>
      </c>
      <c r="F1282">
        <v>6</v>
      </c>
      <c r="G1282">
        <v>6</v>
      </c>
      <c r="H1282" t="s">
        <v>114</v>
      </c>
      <c r="I1282" t="s">
        <v>69</v>
      </c>
      <c r="K1282" t="s">
        <v>17</v>
      </c>
      <c r="L1282" s="1">
        <v>44039</v>
      </c>
      <c r="M1282" s="1">
        <v>44134</v>
      </c>
      <c r="N1282" s="1">
        <v>44074</v>
      </c>
      <c r="P1282" t="s">
        <v>18</v>
      </c>
    </row>
    <row r="1283" spans="1:16" hidden="1">
      <c r="A1283">
        <v>9444</v>
      </c>
      <c r="B1283" t="s">
        <v>198</v>
      </c>
      <c r="C1283" t="str">
        <f>"3072"</f>
        <v>3072</v>
      </c>
      <c r="D1283" t="str">
        <f>"1"</f>
        <v>1</v>
      </c>
      <c r="E1283" t="s">
        <v>1746</v>
      </c>
      <c r="F1283">
        <v>6</v>
      </c>
      <c r="G1283">
        <v>6</v>
      </c>
      <c r="H1283" t="s">
        <v>200</v>
      </c>
      <c r="I1283" t="s">
        <v>69</v>
      </c>
      <c r="J1283" t="s">
        <v>1146</v>
      </c>
      <c r="K1283" t="s">
        <v>17</v>
      </c>
      <c r="L1283" s="1">
        <v>44039</v>
      </c>
      <c r="M1283" s="1">
        <v>44134</v>
      </c>
      <c r="N1283" s="1">
        <v>44074</v>
      </c>
      <c r="P1283" t="s">
        <v>18</v>
      </c>
    </row>
    <row r="1284" spans="1:16" hidden="1">
      <c r="A1284">
        <v>8266</v>
      </c>
      <c r="B1284" t="s">
        <v>555</v>
      </c>
      <c r="C1284" t="str">
        <f>"2035"</f>
        <v>2035</v>
      </c>
      <c r="D1284" t="str">
        <f>"1"</f>
        <v>1</v>
      </c>
      <c r="E1284" t="s">
        <v>1747</v>
      </c>
      <c r="F1284">
        <v>6</v>
      </c>
      <c r="G1284">
        <v>6</v>
      </c>
      <c r="H1284" t="s">
        <v>256</v>
      </c>
      <c r="I1284" t="s">
        <v>161</v>
      </c>
      <c r="K1284" t="s">
        <v>17</v>
      </c>
      <c r="L1284" s="1">
        <v>44039</v>
      </c>
      <c r="M1284" s="1">
        <v>44134</v>
      </c>
      <c r="N1284" s="1">
        <v>44074</v>
      </c>
      <c r="P1284" t="s">
        <v>18</v>
      </c>
    </row>
    <row r="1285" spans="1:16" hidden="1">
      <c r="A1285">
        <v>7369</v>
      </c>
      <c r="B1285" t="s">
        <v>555</v>
      </c>
      <c r="C1285" t="str">
        <f>"3027"</f>
        <v>3027</v>
      </c>
      <c r="D1285" t="str">
        <f>"1"</f>
        <v>1</v>
      </c>
      <c r="E1285" t="s">
        <v>1748</v>
      </c>
      <c r="F1285">
        <v>6</v>
      </c>
      <c r="G1285">
        <v>6</v>
      </c>
      <c r="H1285" t="s">
        <v>256</v>
      </c>
      <c r="I1285" t="s">
        <v>161</v>
      </c>
      <c r="J1285" t="s">
        <v>1749</v>
      </c>
      <c r="K1285" t="s">
        <v>17</v>
      </c>
      <c r="L1285" s="1">
        <v>44039</v>
      </c>
      <c r="M1285" s="1">
        <v>44134</v>
      </c>
      <c r="N1285" s="1">
        <v>44074</v>
      </c>
      <c r="P1285" t="s">
        <v>18</v>
      </c>
    </row>
    <row r="1286" spans="1:16" hidden="1">
      <c r="A1286">
        <v>7662</v>
      </c>
      <c r="B1286" t="s">
        <v>609</v>
      </c>
      <c r="C1286" t="str">
        <f>"1003"</f>
        <v>1003</v>
      </c>
      <c r="D1286" t="str">
        <f>"1"</f>
        <v>1</v>
      </c>
      <c r="E1286" t="s">
        <v>1750</v>
      </c>
      <c r="F1286">
        <v>6</v>
      </c>
      <c r="G1286">
        <v>6</v>
      </c>
      <c r="H1286" t="s">
        <v>98</v>
      </c>
      <c r="I1286" t="s">
        <v>99</v>
      </c>
      <c r="J1286" t="s">
        <v>1751</v>
      </c>
      <c r="K1286" t="s">
        <v>17</v>
      </c>
      <c r="L1286" s="1">
        <v>44039</v>
      </c>
      <c r="M1286" s="1">
        <v>44134</v>
      </c>
      <c r="N1286" s="1">
        <v>44074</v>
      </c>
      <c r="P1286" t="s">
        <v>38</v>
      </c>
    </row>
    <row r="1287" spans="1:16" hidden="1">
      <c r="A1287">
        <v>9618</v>
      </c>
      <c r="B1287" t="s">
        <v>609</v>
      </c>
      <c r="C1287" t="str">
        <f>"1003"</f>
        <v>1003</v>
      </c>
      <c r="D1287" t="str">
        <f>"2"</f>
        <v>2</v>
      </c>
      <c r="E1287" t="s">
        <v>1750</v>
      </c>
      <c r="F1287">
        <v>6</v>
      </c>
      <c r="G1287">
        <v>6</v>
      </c>
      <c r="H1287" t="s">
        <v>98</v>
      </c>
      <c r="I1287" t="s">
        <v>99</v>
      </c>
      <c r="J1287" t="s">
        <v>1751</v>
      </c>
      <c r="K1287" t="s">
        <v>17</v>
      </c>
      <c r="L1287" s="1">
        <v>44039</v>
      </c>
      <c r="M1287" s="1">
        <v>44134</v>
      </c>
      <c r="N1287" s="1">
        <v>44074</v>
      </c>
      <c r="P1287" t="s">
        <v>38</v>
      </c>
    </row>
    <row r="1288" spans="1:16" hidden="1">
      <c r="A1288">
        <v>8921</v>
      </c>
      <c r="B1288" t="s">
        <v>74</v>
      </c>
      <c r="C1288" t="str">
        <f>"3023"</f>
        <v>3023</v>
      </c>
      <c r="D1288" t="str">
        <f t="shared" ref="D1288:D1312" si="63">"1"</f>
        <v>1</v>
      </c>
      <c r="E1288" t="s">
        <v>75</v>
      </c>
      <c r="F1288">
        <v>6</v>
      </c>
      <c r="G1288">
        <v>6</v>
      </c>
      <c r="H1288" t="s">
        <v>76</v>
      </c>
      <c r="I1288" t="s">
        <v>16</v>
      </c>
      <c r="K1288" t="s">
        <v>17</v>
      </c>
      <c r="L1288" s="1">
        <v>44039</v>
      </c>
      <c r="M1288" s="1">
        <v>44134</v>
      </c>
      <c r="N1288" s="1">
        <v>44074</v>
      </c>
      <c r="P1288" t="s">
        <v>18</v>
      </c>
    </row>
    <row r="1289" spans="1:16" hidden="1">
      <c r="A1289">
        <v>8922</v>
      </c>
      <c r="B1289" t="s">
        <v>74</v>
      </c>
      <c r="C1289" t="str">
        <f>"3026"</f>
        <v>3026</v>
      </c>
      <c r="D1289" t="str">
        <f t="shared" si="63"/>
        <v>1</v>
      </c>
      <c r="E1289" t="s">
        <v>1752</v>
      </c>
      <c r="F1289">
        <v>6</v>
      </c>
      <c r="G1289">
        <v>6</v>
      </c>
      <c r="H1289" t="s">
        <v>76</v>
      </c>
      <c r="I1289" t="s">
        <v>16</v>
      </c>
      <c r="J1289" t="s">
        <v>1753</v>
      </c>
      <c r="K1289" t="s">
        <v>17</v>
      </c>
      <c r="L1289" s="1">
        <v>44039</v>
      </c>
      <c r="M1289" s="1">
        <v>44134</v>
      </c>
      <c r="N1289" s="1">
        <v>44074</v>
      </c>
      <c r="P1289" t="s">
        <v>18</v>
      </c>
    </row>
    <row r="1290" spans="1:16" hidden="1">
      <c r="A1290">
        <v>8635</v>
      </c>
      <c r="B1290" t="s">
        <v>34</v>
      </c>
      <c r="C1290" t="str">
        <f>"3005"</f>
        <v>3005</v>
      </c>
      <c r="D1290" t="str">
        <f t="shared" si="63"/>
        <v>1</v>
      </c>
      <c r="E1290" t="s">
        <v>637</v>
      </c>
      <c r="F1290">
        <v>6</v>
      </c>
      <c r="G1290">
        <v>6</v>
      </c>
      <c r="H1290" t="s">
        <v>36</v>
      </c>
      <c r="I1290" t="s">
        <v>16</v>
      </c>
      <c r="K1290" t="s">
        <v>17</v>
      </c>
      <c r="L1290" s="1">
        <v>44039</v>
      </c>
      <c r="M1290" s="1">
        <v>44134</v>
      </c>
      <c r="N1290" s="1">
        <v>44074</v>
      </c>
      <c r="P1290" t="s">
        <v>18</v>
      </c>
    </row>
    <row r="1291" spans="1:16" hidden="1">
      <c r="A1291">
        <v>8719</v>
      </c>
      <c r="B1291" t="s">
        <v>39</v>
      </c>
      <c r="C1291" t="str">
        <f>"3022"</f>
        <v>3022</v>
      </c>
      <c r="D1291" t="str">
        <f t="shared" si="63"/>
        <v>1</v>
      </c>
      <c r="E1291" t="s">
        <v>1754</v>
      </c>
      <c r="F1291">
        <v>6</v>
      </c>
      <c r="G1291">
        <v>6</v>
      </c>
      <c r="H1291" t="s">
        <v>41</v>
      </c>
      <c r="I1291" t="s">
        <v>16</v>
      </c>
      <c r="J1291" t="s">
        <v>1755</v>
      </c>
      <c r="K1291" t="s">
        <v>17</v>
      </c>
      <c r="L1291" s="1">
        <v>44039</v>
      </c>
      <c r="M1291" s="1">
        <v>44134</v>
      </c>
      <c r="N1291" s="1">
        <v>44074</v>
      </c>
      <c r="P1291" t="s">
        <v>18</v>
      </c>
    </row>
    <row r="1292" spans="1:16">
      <c r="A1292">
        <v>7804</v>
      </c>
      <c r="B1292" t="s">
        <v>119</v>
      </c>
      <c r="C1292" t="str">
        <f>"3550"</f>
        <v>3550</v>
      </c>
      <c r="D1292" t="str">
        <f t="shared" si="63"/>
        <v>1</v>
      </c>
      <c r="E1292" t="s">
        <v>850</v>
      </c>
      <c r="F1292">
        <v>6</v>
      </c>
      <c r="G1292">
        <v>6</v>
      </c>
      <c r="H1292" t="s">
        <v>121</v>
      </c>
      <c r="I1292" t="s">
        <v>27</v>
      </c>
      <c r="J1292" t="s">
        <v>851</v>
      </c>
      <c r="K1292" t="s">
        <v>17</v>
      </c>
      <c r="L1292" s="1">
        <v>44039</v>
      </c>
      <c r="M1292" s="1">
        <v>44134</v>
      </c>
      <c r="N1292" s="1">
        <v>44074</v>
      </c>
      <c r="P1292" t="s">
        <v>18</v>
      </c>
    </row>
    <row r="1293" spans="1:16" hidden="1">
      <c r="A1293">
        <v>9038</v>
      </c>
      <c r="B1293" t="s">
        <v>572</v>
      </c>
      <c r="C1293" t="str">
        <f>"3125"</f>
        <v>3125</v>
      </c>
      <c r="D1293" t="str">
        <f t="shared" si="63"/>
        <v>1</v>
      </c>
      <c r="E1293" t="s">
        <v>1756</v>
      </c>
      <c r="F1293">
        <v>6</v>
      </c>
      <c r="G1293">
        <v>6</v>
      </c>
      <c r="H1293" t="s">
        <v>114</v>
      </c>
      <c r="I1293" t="s">
        <v>69</v>
      </c>
      <c r="J1293" t="s">
        <v>1757</v>
      </c>
      <c r="K1293" t="s">
        <v>17</v>
      </c>
      <c r="L1293" s="1">
        <v>44039</v>
      </c>
      <c r="M1293" s="1">
        <v>44134</v>
      </c>
      <c r="N1293" s="1">
        <v>44074</v>
      </c>
      <c r="P1293" t="s">
        <v>18</v>
      </c>
    </row>
    <row r="1294" spans="1:16" hidden="1">
      <c r="A1294">
        <v>9600</v>
      </c>
      <c r="B1294" t="s">
        <v>467</v>
      </c>
      <c r="C1294" t="str">
        <f>"2003"</f>
        <v>2003</v>
      </c>
      <c r="D1294" t="str">
        <f t="shared" si="63"/>
        <v>1</v>
      </c>
      <c r="E1294" t="s">
        <v>1758</v>
      </c>
      <c r="F1294">
        <v>6</v>
      </c>
      <c r="G1294">
        <v>6</v>
      </c>
      <c r="H1294" t="s">
        <v>263</v>
      </c>
      <c r="I1294" t="s">
        <v>69</v>
      </c>
      <c r="J1294" t="s">
        <v>1759</v>
      </c>
      <c r="K1294" t="s">
        <v>17</v>
      </c>
      <c r="L1294" s="1">
        <v>44039</v>
      </c>
      <c r="M1294" s="1">
        <v>44134</v>
      </c>
      <c r="N1294" s="1">
        <v>44074</v>
      </c>
      <c r="P1294" t="s">
        <v>18</v>
      </c>
    </row>
    <row r="1295" spans="1:16" hidden="1">
      <c r="A1295">
        <v>7291</v>
      </c>
      <c r="B1295" t="s">
        <v>478</v>
      </c>
      <c r="C1295" t="str">
        <f>"3005"</f>
        <v>3005</v>
      </c>
      <c r="D1295" t="str">
        <f t="shared" si="63"/>
        <v>1</v>
      </c>
      <c r="E1295" t="s">
        <v>652</v>
      </c>
      <c r="F1295">
        <v>6</v>
      </c>
      <c r="G1295">
        <v>6</v>
      </c>
      <c r="H1295" t="s">
        <v>188</v>
      </c>
      <c r="I1295" t="s">
        <v>161</v>
      </c>
      <c r="J1295" t="s">
        <v>653</v>
      </c>
      <c r="K1295" t="s">
        <v>17</v>
      </c>
      <c r="L1295" s="1">
        <v>44039</v>
      </c>
      <c r="M1295" s="1">
        <v>44134</v>
      </c>
      <c r="N1295" s="1">
        <v>44074</v>
      </c>
      <c r="P1295" t="s">
        <v>18</v>
      </c>
    </row>
    <row r="1296" spans="1:16" ht="48" hidden="1">
      <c r="A1296">
        <v>8676</v>
      </c>
      <c r="B1296" t="s">
        <v>101</v>
      </c>
      <c r="C1296" t="str">
        <f>"3125"</f>
        <v>3125</v>
      </c>
      <c r="D1296" t="str">
        <f t="shared" si="63"/>
        <v>1</v>
      </c>
      <c r="E1296" t="s">
        <v>1760</v>
      </c>
      <c r="F1296">
        <v>6</v>
      </c>
      <c r="G1296">
        <v>6</v>
      </c>
      <c r="H1296" t="s">
        <v>103</v>
      </c>
      <c r="I1296" t="s">
        <v>16</v>
      </c>
      <c r="J1296" s="2" t="s">
        <v>1761</v>
      </c>
      <c r="K1296" t="s">
        <v>17</v>
      </c>
      <c r="L1296" s="1">
        <v>44039</v>
      </c>
      <c r="M1296" s="1">
        <v>44134</v>
      </c>
      <c r="N1296" s="1">
        <v>44074</v>
      </c>
      <c r="P1296" t="s">
        <v>18</v>
      </c>
    </row>
    <row r="1297" spans="1:16" hidden="1">
      <c r="A1297">
        <v>7373</v>
      </c>
      <c r="B1297" t="s">
        <v>1243</v>
      </c>
      <c r="C1297" t="str">
        <f>"2119"</f>
        <v>2119</v>
      </c>
      <c r="D1297" t="str">
        <f t="shared" si="63"/>
        <v>1</v>
      </c>
      <c r="E1297" t="s">
        <v>1762</v>
      </c>
      <c r="F1297">
        <v>6</v>
      </c>
      <c r="G1297">
        <v>6</v>
      </c>
      <c r="H1297" t="s">
        <v>174</v>
      </c>
      <c r="I1297" t="s">
        <v>69</v>
      </c>
      <c r="J1297" t="s">
        <v>1763</v>
      </c>
      <c r="K1297" t="s">
        <v>17</v>
      </c>
      <c r="L1297" s="1">
        <v>44039</v>
      </c>
      <c r="M1297" s="1">
        <v>44134</v>
      </c>
      <c r="N1297" s="1">
        <v>44074</v>
      </c>
      <c r="P1297" t="s">
        <v>18</v>
      </c>
    </row>
    <row r="1298" spans="1:16" hidden="1">
      <c r="A1298">
        <v>7125</v>
      </c>
      <c r="B1298" t="s">
        <v>1248</v>
      </c>
      <c r="C1298" t="str">
        <f>"2119"</f>
        <v>2119</v>
      </c>
      <c r="D1298" t="str">
        <f t="shared" si="63"/>
        <v>1</v>
      </c>
      <c r="E1298" t="s">
        <v>1764</v>
      </c>
      <c r="F1298">
        <v>6</v>
      </c>
      <c r="G1298">
        <v>6</v>
      </c>
      <c r="H1298" t="s">
        <v>174</v>
      </c>
      <c r="I1298" t="s">
        <v>69</v>
      </c>
      <c r="J1298" t="s">
        <v>1765</v>
      </c>
      <c r="K1298" t="s">
        <v>17</v>
      </c>
      <c r="L1298" s="1">
        <v>44039</v>
      </c>
      <c r="M1298" s="1">
        <v>44134</v>
      </c>
      <c r="N1298" s="1">
        <v>44074</v>
      </c>
      <c r="P1298" t="s">
        <v>18</v>
      </c>
    </row>
    <row r="1299" spans="1:16" hidden="1">
      <c r="A1299">
        <v>7126</v>
      </c>
      <c r="B1299" t="s">
        <v>660</v>
      </c>
      <c r="C1299" t="str">
        <f>"1002"</f>
        <v>1002</v>
      </c>
      <c r="D1299" t="str">
        <f t="shared" si="63"/>
        <v>1</v>
      </c>
      <c r="E1299" t="s">
        <v>1766</v>
      </c>
      <c r="F1299">
        <v>6</v>
      </c>
      <c r="G1299">
        <v>6</v>
      </c>
      <c r="H1299" t="s">
        <v>174</v>
      </c>
      <c r="I1299" t="s">
        <v>69</v>
      </c>
      <c r="J1299" t="s">
        <v>1767</v>
      </c>
      <c r="K1299" t="s">
        <v>17</v>
      </c>
      <c r="L1299" s="1">
        <v>44039</v>
      </c>
      <c r="M1299" s="1">
        <v>44134</v>
      </c>
      <c r="N1299" s="1">
        <v>44074</v>
      </c>
      <c r="P1299" t="s">
        <v>18</v>
      </c>
    </row>
    <row r="1300" spans="1:16" hidden="1">
      <c r="A1300">
        <v>7127</v>
      </c>
      <c r="B1300" t="s">
        <v>660</v>
      </c>
      <c r="C1300" t="str">
        <f>"2002"</f>
        <v>2002</v>
      </c>
      <c r="D1300" t="str">
        <f t="shared" si="63"/>
        <v>1</v>
      </c>
      <c r="E1300" t="s">
        <v>1768</v>
      </c>
      <c r="F1300">
        <v>6</v>
      </c>
      <c r="G1300">
        <v>6</v>
      </c>
      <c r="H1300" t="s">
        <v>174</v>
      </c>
      <c r="I1300" t="s">
        <v>69</v>
      </c>
      <c r="J1300" t="s">
        <v>1769</v>
      </c>
      <c r="K1300" t="s">
        <v>17</v>
      </c>
      <c r="L1300" s="1">
        <v>44039</v>
      </c>
      <c r="M1300" s="1">
        <v>44134</v>
      </c>
      <c r="N1300" s="1">
        <v>44074</v>
      </c>
      <c r="P1300" t="s">
        <v>18</v>
      </c>
    </row>
    <row r="1301" spans="1:16" hidden="1">
      <c r="A1301">
        <v>8508</v>
      </c>
      <c r="B1301" t="s">
        <v>660</v>
      </c>
      <c r="C1301" t="str">
        <f>"3012"</f>
        <v>3012</v>
      </c>
      <c r="D1301" t="str">
        <f t="shared" si="63"/>
        <v>1</v>
      </c>
      <c r="E1301" t="s">
        <v>1770</v>
      </c>
      <c r="F1301">
        <v>6</v>
      </c>
      <c r="G1301">
        <v>6</v>
      </c>
      <c r="H1301" t="s">
        <v>174</v>
      </c>
      <c r="I1301" t="s">
        <v>69</v>
      </c>
      <c r="J1301" t="s">
        <v>1771</v>
      </c>
      <c r="K1301" t="s">
        <v>17</v>
      </c>
      <c r="L1301" s="1">
        <v>44039</v>
      </c>
      <c r="M1301" s="1">
        <v>44134</v>
      </c>
      <c r="N1301" s="1">
        <v>44074</v>
      </c>
      <c r="P1301" t="s">
        <v>18</v>
      </c>
    </row>
    <row r="1302" spans="1:16" hidden="1">
      <c r="A1302">
        <v>8252</v>
      </c>
      <c r="B1302" t="s">
        <v>186</v>
      </c>
      <c r="C1302" t="str">
        <f>"3006"</f>
        <v>3006</v>
      </c>
      <c r="D1302" t="str">
        <f t="shared" si="63"/>
        <v>1</v>
      </c>
      <c r="E1302" t="s">
        <v>1772</v>
      </c>
      <c r="F1302">
        <v>6</v>
      </c>
      <c r="G1302">
        <v>6</v>
      </c>
      <c r="H1302" t="s">
        <v>188</v>
      </c>
      <c r="I1302" t="s">
        <v>161</v>
      </c>
      <c r="J1302" t="s">
        <v>1773</v>
      </c>
      <c r="K1302" t="s">
        <v>17</v>
      </c>
      <c r="L1302" s="1">
        <v>44039</v>
      </c>
      <c r="M1302" s="1">
        <v>44134</v>
      </c>
      <c r="N1302" s="1">
        <v>44074</v>
      </c>
      <c r="P1302" t="s">
        <v>18</v>
      </c>
    </row>
    <row r="1303" spans="1:16" hidden="1">
      <c r="A1303">
        <v>8791</v>
      </c>
      <c r="B1303" t="s">
        <v>57</v>
      </c>
      <c r="C1303" t="str">
        <f>"3016"</f>
        <v>3016</v>
      </c>
      <c r="D1303" t="str">
        <f t="shared" si="63"/>
        <v>1</v>
      </c>
      <c r="E1303" t="s">
        <v>79</v>
      </c>
      <c r="F1303">
        <v>6</v>
      </c>
      <c r="G1303">
        <v>6</v>
      </c>
      <c r="H1303" t="s">
        <v>59</v>
      </c>
      <c r="I1303" t="s">
        <v>16</v>
      </c>
      <c r="K1303" t="s">
        <v>17</v>
      </c>
      <c r="L1303" s="1">
        <v>44039</v>
      </c>
      <c r="M1303" s="1">
        <v>44134</v>
      </c>
      <c r="N1303" s="1">
        <v>44074</v>
      </c>
      <c r="P1303" t="s">
        <v>18</v>
      </c>
    </row>
    <row r="1304" spans="1:16">
      <c r="A1304">
        <v>8044</v>
      </c>
      <c r="B1304" t="s">
        <v>119</v>
      </c>
      <c r="C1304" t="str">
        <f>"4680"</f>
        <v>4680</v>
      </c>
      <c r="D1304" t="str">
        <f t="shared" si="63"/>
        <v>1</v>
      </c>
      <c r="E1304" t="s">
        <v>1915</v>
      </c>
      <c r="F1304">
        <v>6</v>
      </c>
      <c r="G1304">
        <v>6</v>
      </c>
      <c r="H1304" t="s">
        <v>121</v>
      </c>
      <c r="I1304" t="s">
        <v>27</v>
      </c>
      <c r="J1304" t="s">
        <v>1916</v>
      </c>
      <c r="K1304" t="s">
        <v>17</v>
      </c>
      <c r="L1304" s="1">
        <v>44039</v>
      </c>
      <c r="M1304" s="1">
        <v>44134</v>
      </c>
      <c r="N1304" s="1">
        <v>44074</v>
      </c>
      <c r="P1304" t="s">
        <v>18</v>
      </c>
    </row>
    <row r="1305" spans="1:16">
      <c r="A1305">
        <v>8045</v>
      </c>
      <c r="B1305" t="s">
        <v>119</v>
      </c>
      <c r="C1305" t="str">
        <f>"3300"</f>
        <v>3300</v>
      </c>
      <c r="D1305" t="str">
        <f t="shared" si="63"/>
        <v>1</v>
      </c>
      <c r="E1305" t="s">
        <v>1630</v>
      </c>
      <c r="F1305">
        <v>6</v>
      </c>
      <c r="G1305">
        <v>6</v>
      </c>
      <c r="H1305" t="s">
        <v>121</v>
      </c>
      <c r="I1305" t="s">
        <v>27</v>
      </c>
      <c r="J1305" t="s">
        <v>1631</v>
      </c>
      <c r="K1305" t="s">
        <v>17</v>
      </c>
      <c r="L1305" s="1">
        <v>44039</v>
      </c>
      <c r="M1305" s="1">
        <v>44134</v>
      </c>
      <c r="N1305" s="1">
        <v>44074</v>
      </c>
      <c r="P1305" t="s">
        <v>18</v>
      </c>
    </row>
    <row r="1306" spans="1:16" hidden="1">
      <c r="A1306">
        <v>7982</v>
      </c>
      <c r="B1306" t="s">
        <v>587</v>
      </c>
      <c r="C1306" t="str">
        <f>"3029"</f>
        <v>3029</v>
      </c>
      <c r="D1306" t="str">
        <f t="shared" si="63"/>
        <v>1</v>
      </c>
      <c r="E1306" t="s">
        <v>1776</v>
      </c>
      <c r="F1306">
        <v>6</v>
      </c>
      <c r="G1306">
        <v>6</v>
      </c>
      <c r="H1306" t="s">
        <v>256</v>
      </c>
      <c r="I1306" t="s">
        <v>161</v>
      </c>
      <c r="J1306" t="s">
        <v>1777</v>
      </c>
      <c r="K1306" t="s">
        <v>17</v>
      </c>
      <c r="L1306" s="1">
        <v>44039</v>
      </c>
      <c r="M1306" s="1">
        <v>44134</v>
      </c>
      <c r="N1306" s="1">
        <v>44074</v>
      </c>
      <c r="P1306" t="s">
        <v>18</v>
      </c>
    </row>
    <row r="1307" spans="1:16" hidden="1">
      <c r="A1307">
        <v>7678</v>
      </c>
      <c r="B1307" t="s">
        <v>467</v>
      </c>
      <c r="C1307" t="str">
        <f>"2105"</f>
        <v>2105</v>
      </c>
      <c r="D1307" t="str">
        <f t="shared" si="63"/>
        <v>1</v>
      </c>
      <c r="E1307" t="s">
        <v>1778</v>
      </c>
      <c r="F1307">
        <v>6</v>
      </c>
      <c r="G1307">
        <v>6</v>
      </c>
      <c r="H1307" t="s">
        <v>263</v>
      </c>
      <c r="I1307" t="s">
        <v>69</v>
      </c>
      <c r="J1307" t="s">
        <v>1779</v>
      </c>
      <c r="K1307" t="s">
        <v>17</v>
      </c>
      <c r="L1307" s="1">
        <v>44039</v>
      </c>
      <c r="M1307" s="1">
        <v>44134</v>
      </c>
      <c r="N1307" s="1">
        <v>44074</v>
      </c>
      <c r="P1307" t="s">
        <v>18</v>
      </c>
    </row>
    <row r="1308" spans="1:16" hidden="1">
      <c r="A1308">
        <v>7432</v>
      </c>
      <c r="B1308" t="s">
        <v>478</v>
      </c>
      <c r="C1308" t="str">
        <f>"3007"</f>
        <v>3007</v>
      </c>
      <c r="D1308" t="str">
        <f t="shared" si="63"/>
        <v>1</v>
      </c>
      <c r="E1308" t="s">
        <v>1780</v>
      </c>
      <c r="F1308">
        <v>6</v>
      </c>
      <c r="G1308">
        <v>6</v>
      </c>
      <c r="H1308" t="s">
        <v>188</v>
      </c>
      <c r="I1308" t="s">
        <v>161</v>
      </c>
      <c r="J1308" t="s">
        <v>1781</v>
      </c>
      <c r="K1308" t="s">
        <v>17</v>
      </c>
      <c r="L1308" s="1">
        <v>44039</v>
      </c>
      <c r="M1308" s="1">
        <v>44134</v>
      </c>
      <c r="N1308" s="1">
        <v>44074</v>
      </c>
      <c r="P1308" t="s">
        <v>18</v>
      </c>
    </row>
    <row r="1309" spans="1:16" hidden="1">
      <c r="A1309">
        <v>7312</v>
      </c>
      <c r="B1309" t="s">
        <v>254</v>
      </c>
      <c r="C1309" t="str">
        <f>"2005"</f>
        <v>2005</v>
      </c>
      <c r="D1309" t="str">
        <f t="shared" si="63"/>
        <v>1</v>
      </c>
      <c r="E1309" t="s">
        <v>678</v>
      </c>
      <c r="F1309">
        <v>6</v>
      </c>
      <c r="G1309">
        <v>6</v>
      </c>
      <c r="H1309" t="s">
        <v>256</v>
      </c>
      <c r="I1309" t="s">
        <v>161</v>
      </c>
      <c r="J1309" t="s">
        <v>679</v>
      </c>
      <c r="K1309" t="s">
        <v>17</v>
      </c>
      <c r="L1309" s="1">
        <v>44039</v>
      </c>
      <c r="M1309" s="1">
        <v>44134</v>
      </c>
      <c r="N1309" s="1">
        <v>44074</v>
      </c>
      <c r="P1309" t="s">
        <v>18</v>
      </c>
    </row>
    <row r="1310" spans="1:16" hidden="1">
      <c r="A1310">
        <v>7003</v>
      </c>
      <c r="B1310" t="s">
        <v>572</v>
      </c>
      <c r="C1310" t="str">
        <f>"3129"</f>
        <v>3129</v>
      </c>
      <c r="D1310" t="str">
        <f t="shared" si="63"/>
        <v>1</v>
      </c>
      <c r="E1310" t="s">
        <v>680</v>
      </c>
      <c r="F1310">
        <v>6</v>
      </c>
      <c r="G1310">
        <v>6</v>
      </c>
      <c r="H1310" t="s">
        <v>114</v>
      </c>
      <c r="I1310" t="s">
        <v>69</v>
      </c>
      <c r="K1310" t="s">
        <v>17</v>
      </c>
      <c r="L1310" s="1">
        <v>44039</v>
      </c>
      <c r="M1310" s="1">
        <v>44134</v>
      </c>
      <c r="N1310" s="1">
        <v>44074</v>
      </c>
      <c r="P1310" t="s">
        <v>18</v>
      </c>
    </row>
    <row r="1311" spans="1:16" hidden="1">
      <c r="A1311">
        <v>7135</v>
      </c>
      <c r="B1311" t="s">
        <v>572</v>
      </c>
      <c r="C1311" t="str">
        <f>"3014"</f>
        <v>3014</v>
      </c>
      <c r="D1311" t="str">
        <f t="shared" si="63"/>
        <v>1</v>
      </c>
      <c r="E1311" t="s">
        <v>1782</v>
      </c>
      <c r="F1311">
        <v>6</v>
      </c>
      <c r="G1311">
        <v>6</v>
      </c>
      <c r="H1311" t="s">
        <v>114</v>
      </c>
      <c r="I1311" t="s">
        <v>69</v>
      </c>
      <c r="J1311" t="s">
        <v>1783</v>
      </c>
      <c r="K1311" t="s">
        <v>17</v>
      </c>
      <c r="L1311" s="1">
        <v>44039</v>
      </c>
      <c r="M1311" s="1">
        <v>44134</v>
      </c>
      <c r="N1311" s="1">
        <v>44074</v>
      </c>
      <c r="P1311" t="s">
        <v>18</v>
      </c>
    </row>
    <row r="1312" spans="1:16" hidden="1">
      <c r="A1312">
        <v>7131</v>
      </c>
      <c r="B1312" t="s">
        <v>492</v>
      </c>
      <c r="C1312" t="str">
        <f>"2012"</f>
        <v>2012</v>
      </c>
      <c r="D1312" t="str">
        <f t="shared" si="63"/>
        <v>1</v>
      </c>
      <c r="E1312" t="s">
        <v>1784</v>
      </c>
      <c r="F1312">
        <v>6</v>
      </c>
      <c r="G1312">
        <v>6</v>
      </c>
      <c r="H1312" t="s">
        <v>263</v>
      </c>
      <c r="I1312" t="s">
        <v>69</v>
      </c>
      <c r="J1312" t="s">
        <v>1785</v>
      </c>
      <c r="K1312" t="s">
        <v>17</v>
      </c>
      <c r="L1312" s="1">
        <v>44039</v>
      </c>
      <c r="M1312" s="1">
        <v>44134</v>
      </c>
      <c r="N1312" s="1">
        <v>44074</v>
      </c>
      <c r="P1312" t="s">
        <v>18</v>
      </c>
    </row>
    <row r="1313" spans="1:16" hidden="1">
      <c r="A1313">
        <v>8102</v>
      </c>
      <c r="B1313" t="s">
        <v>492</v>
      </c>
      <c r="C1313" t="str">
        <f>"2012"</f>
        <v>2012</v>
      </c>
      <c r="D1313" t="str">
        <f>"2"</f>
        <v>2</v>
      </c>
      <c r="E1313" t="s">
        <v>1784</v>
      </c>
      <c r="F1313">
        <v>6</v>
      </c>
      <c r="G1313">
        <v>6</v>
      </c>
      <c r="H1313" t="s">
        <v>263</v>
      </c>
      <c r="I1313" t="s">
        <v>69</v>
      </c>
      <c r="J1313" t="s">
        <v>1785</v>
      </c>
      <c r="K1313" t="s">
        <v>17</v>
      </c>
      <c r="L1313" s="1">
        <v>44039</v>
      </c>
      <c r="M1313" s="1">
        <v>44134</v>
      </c>
      <c r="N1313" s="1">
        <v>44074</v>
      </c>
      <c r="P1313" t="s">
        <v>38</v>
      </c>
    </row>
    <row r="1314" spans="1:16" hidden="1">
      <c r="A1314">
        <v>7132</v>
      </c>
      <c r="B1314" t="s">
        <v>492</v>
      </c>
      <c r="C1314" t="str">
        <f>"3002"</f>
        <v>3002</v>
      </c>
      <c r="D1314" t="str">
        <f>"1"</f>
        <v>1</v>
      </c>
      <c r="E1314" t="s">
        <v>1786</v>
      </c>
      <c r="F1314">
        <v>6</v>
      </c>
      <c r="G1314">
        <v>6</v>
      </c>
      <c r="H1314" t="s">
        <v>263</v>
      </c>
      <c r="I1314" t="s">
        <v>69</v>
      </c>
      <c r="J1314" t="s">
        <v>1787</v>
      </c>
      <c r="K1314" t="s">
        <v>17</v>
      </c>
      <c r="L1314" s="1">
        <v>44039</v>
      </c>
      <c r="M1314" s="1">
        <v>44134</v>
      </c>
      <c r="N1314" s="1">
        <v>44074</v>
      </c>
      <c r="P1314" t="s">
        <v>18</v>
      </c>
    </row>
    <row r="1315" spans="1:16" hidden="1">
      <c r="A1315">
        <v>9571</v>
      </c>
      <c r="B1315" t="s">
        <v>492</v>
      </c>
      <c r="C1315" t="str">
        <f>"3002"</f>
        <v>3002</v>
      </c>
      <c r="D1315" t="str">
        <f>"2"</f>
        <v>2</v>
      </c>
      <c r="E1315" t="s">
        <v>1786</v>
      </c>
      <c r="F1315">
        <v>6</v>
      </c>
      <c r="G1315">
        <v>6</v>
      </c>
      <c r="H1315" t="s">
        <v>263</v>
      </c>
      <c r="I1315" t="s">
        <v>69</v>
      </c>
      <c r="J1315" t="s">
        <v>1787</v>
      </c>
      <c r="K1315" t="s">
        <v>17</v>
      </c>
      <c r="L1315" s="1">
        <v>44039</v>
      </c>
      <c r="M1315" s="1">
        <v>44134</v>
      </c>
      <c r="N1315" s="1">
        <v>44074</v>
      </c>
      <c r="P1315" t="s">
        <v>38</v>
      </c>
    </row>
    <row r="1316" spans="1:16">
      <c r="A1316">
        <v>8145</v>
      </c>
      <c r="B1316" t="s">
        <v>119</v>
      </c>
      <c r="C1316" t="str">
        <f>"3430"</f>
        <v>3430</v>
      </c>
      <c r="D1316" t="str">
        <f t="shared" ref="D1316:D1334" si="64">"1"</f>
        <v>1</v>
      </c>
      <c r="E1316" t="s">
        <v>2121</v>
      </c>
      <c r="F1316">
        <v>6</v>
      </c>
      <c r="G1316">
        <v>6</v>
      </c>
      <c r="H1316" t="s">
        <v>121</v>
      </c>
      <c r="I1316" t="s">
        <v>27</v>
      </c>
      <c r="J1316" t="s">
        <v>2122</v>
      </c>
      <c r="K1316" t="s">
        <v>17</v>
      </c>
      <c r="L1316" s="1">
        <v>44039</v>
      </c>
      <c r="M1316" s="1">
        <v>44134</v>
      </c>
      <c r="N1316" s="1">
        <v>44074</v>
      </c>
      <c r="P1316" t="s">
        <v>18</v>
      </c>
    </row>
    <row r="1317" spans="1:16" hidden="1">
      <c r="A1317">
        <v>8917</v>
      </c>
      <c r="B1317" t="s">
        <v>74</v>
      </c>
      <c r="C1317" t="str">
        <f>"2011"</f>
        <v>2011</v>
      </c>
      <c r="D1317" t="str">
        <f t="shared" si="64"/>
        <v>1</v>
      </c>
      <c r="E1317" t="s">
        <v>1790</v>
      </c>
      <c r="F1317">
        <v>6</v>
      </c>
      <c r="G1317">
        <v>6</v>
      </c>
      <c r="H1317" t="s">
        <v>76</v>
      </c>
      <c r="I1317" t="s">
        <v>16</v>
      </c>
      <c r="J1317" t="s">
        <v>1791</v>
      </c>
      <c r="K1317" t="s">
        <v>17</v>
      </c>
      <c r="L1317" s="1">
        <v>44039</v>
      </c>
      <c r="M1317" s="1">
        <v>44134</v>
      </c>
      <c r="N1317" s="1">
        <v>44074</v>
      </c>
      <c r="P1317" t="s">
        <v>18</v>
      </c>
    </row>
    <row r="1318" spans="1:16">
      <c r="A1318">
        <v>8146</v>
      </c>
      <c r="B1318" t="s">
        <v>119</v>
      </c>
      <c r="C1318" t="str">
        <f>"4650"</f>
        <v>4650</v>
      </c>
      <c r="D1318" t="str">
        <f t="shared" si="64"/>
        <v>1</v>
      </c>
      <c r="E1318" t="s">
        <v>1882</v>
      </c>
      <c r="F1318">
        <v>6</v>
      </c>
      <c r="G1318">
        <v>6</v>
      </c>
      <c r="H1318" t="s">
        <v>121</v>
      </c>
      <c r="I1318" t="s">
        <v>27</v>
      </c>
      <c r="J1318" t="s">
        <v>1883</v>
      </c>
      <c r="K1318" t="s">
        <v>17</v>
      </c>
      <c r="L1318" s="1">
        <v>44039</v>
      </c>
      <c r="M1318" s="1">
        <v>44134</v>
      </c>
      <c r="N1318" s="1">
        <v>44074</v>
      </c>
      <c r="P1318" t="s">
        <v>18</v>
      </c>
    </row>
    <row r="1319" spans="1:16" hidden="1">
      <c r="A1319">
        <v>8976</v>
      </c>
      <c r="B1319" t="s">
        <v>39</v>
      </c>
      <c r="C1319" t="str">
        <f>"3027"</f>
        <v>3027</v>
      </c>
      <c r="D1319" t="str">
        <f t="shared" si="64"/>
        <v>1</v>
      </c>
      <c r="E1319" t="s">
        <v>1794</v>
      </c>
      <c r="F1319">
        <v>6</v>
      </c>
      <c r="G1319">
        <v>6</v>
      </c>
      <c r="H1319" t="s">
        <v>41</v>
      </c>
      <c r="I1319" t="s">
        <v>16</v>
      </c>
      <c r="J1319" t="s">
        <v>1795</v>
      </c>
      <c r="K1319" t="s">
        <v>17</v>
      </c>
      <c r="L1319" s="1">
        <v>44039</v>
      </c>
      <c r="M1319" s="1">
        <v>44134</v>
      </c>
      <c r="N1319" s="1">
        <v>44074</v>
      </c>
      <c r="P1319" t="s">
        <v>18</v>
      </c>
    </row>
    <row r="1320" spans="1:16" hidden="1">
      <c r="A1320">
        <v>8863</v>
      </c>
      <c r="B1320" t="s">
        <v>51</v>
      </c>
      <c r="C1320" t="str">
        <f>"3070"</f>
        <v>3070</v>
      </c>
      <c r="D1320" t="str">
        <f t="shared" si="64"/>
        <v>1</v>
      </c>
      <c r="E1320" t="s">
        <v>1796</v>
      </c>
      <c r="F1320">
        <v>6</v>
      </c>
      <c r="G1320">
        <v>6</v>
      </c>
      <c r="H1320" t="s">
        <v>53</v>
      </c>
      <c r="I1320" t="s">
        <v>16</v>
      </c>
      <c r="J1320" t="s">
        <v>1797</v>
      </c>
      <c r="K1320" t="s">
        <v>17</v>
      </c>
      <c r="L1320" s="1">
        <v>44039</v>
      </c>
      <c r="M1320" s="1">
        <v>44134</v>
      </c>
      <c r="N1320" s="1">
        <v>44074</v>
      </c>
      <c r="P1320" t="s">
        <v>18</v>
      </c>
    </row>
    <row r="1321" spans="1:16" hidden="1">
      <c r="A1321">
        <v>8783</v>
      </c>
      <c r="B1321" t="s">
        <v>57</v>
      </c>
      <c r="C1321" t="str">
        <f>"1004"</f>
        <v>1004</v>
      </c>
      <c r="D1321" t="str">
        <f t="shared" si="64"/>
        <v>1</v>
      </c>
      <c r="E1321" t="s">
        <v>1798</v>
      </c>
      <c r="F1321">
        <v>6</v>
      </c>
      <c r="G1321">
        <v>6</v>
      </c>
      <c r="H1321" t="s">
        <v>59</v>
      </c>
      <c r="I1321" t="s">
        <v>16</v>
      </c>
      <c r="J1321" t="s">
        <v>1799</v>
      </c>
      <c r="K1321" t="s">
        <v>17</v>
      </c>
      <c r="L1321" s="1">
        <v>44039</v>
      </c>
      <c r="M1321" s="1">
        <v>44134</v>
      </c>
      <c r="N1321" s="1">
        <v>44074</v>
      </c>
      <c r="P1321" t="s">
        <v>18</v>
      </c>
    </row>
    <row r="1322" spans="1:16" hidden="1">
      <c r="A1322">
        <v>8654</v>
      </c>
      <c r="B1322" t="s">
        <v>82</v>
      </c>
      <c r="C1322" t="str">
        <f>"2203"</f>
        <v>2203</v>
      </c>
      <c r="D1322" t="str">
        <f t="shared" si="64"/>
        <v>1</v>
      </c>
      <c r="E1322" t="s">
        <v>1800</v>
      </c>
      <c r="F1322">
        <v>6</v>
      </c>
      <c r="G1322">
        <v>6</v>
      </c>
      <c r="H1322" t="s">
        <v>84</v>
      </c>
      <c r="I1322" t="s">
        <v>16</v>
      </c>
      <c r="J1322" t="s">
        <v>1801</v>
      </c>
      <c r="K1322" t="s">
        <v>17</v>
      </c>
      <c r="L1322" s="1">
        <v>44039</v>
      </c>
      <c r="M1322" s="1">
        <v>44134</v>
      </c>
      <c r="N1322" s="1">
        <v>44074</v>
      </c>
      <c r="P1322" t="s">
        <v>18</v>
      </c>
    </row>
    <row r="1323" spans="1:16" hidden="1">
      <c r="A1323">
        <v>8720</v>
      </c>
      <c r="B1323" t="s">
        <v>39</v>
      </c>
      <c r="C1323" t="str">
        <f>"3025"</f>
        <v>3025</v>
      </c>
      <c r="D1323" t="str">
        <f t="shared" si="64"/>
        <v>1</v>
      </c>
      <c r="E1323" t="s">
        <v>1802</v>
      </c>
      <c r="F1323">
        <v>6</v>
      </c>
      <c r="G1323">
        <v>6</v>
      </c>
      <c r="H1323" t="s">
        <v>41</v>
      </c>
      <c r="I1323" t="s">
        <v>16</v>
      </c>
      <c r="J1323" t="s">
        <v>1803</v>
      </c>
      <c r="K1323" t="s">
        <v>17</v>
      </c>
      <c r="L1323" s="1">
        <v>44039</v>
      </c>
      <c r="M1323" s="1">
        <v>44134</v>
      </c>
      <c r="N1323" s="1">
        <v>44074</v>
      </c>
      <c r="P1323" t="s">
        <v>18</v>
      </c>
    </row>
    <row r="1324" spans="1:16" hidden="1">
      <c r="A1324">
        <v>8983</v>
      </c>
      <c r="B1324" t="s">
        <v>168</v>
      </c>
      <c r="C1324" t="str">
        <f>"2141"</f>
        <v>2141</v>
      </c>
      <c r="D1324" t="str">
        <f t="shared" si="64"/>
        <v>1</v>
      </c>
      <c r="E1324" t="s">
        <v>1804</v>
      </c>
      <c r="F1324">
        <v>6</v>
      </c>
      <c r="G1324">
        <v>6</v>
      </c>
      <c r="H1324" t="s">
        <v>170</v>
      </c>
      <c r="I1324" t="s">
        <v>69</v>
      </c>
      <c r="J1324" t="s">
        <v>943</v>
      </c>
      <c r="K1324" t="s">
        <v>17</v>
      </c>
      <c r="L1324" s="1">
        <v>44039</v>
      </c>
      <c r="M1324" s="1">
        <v>44134</v>
      </c>
      <c r="N1324" s="1">
        <v>44074</v>
      </c>
      <c r="P1324" t="s">
        <v>18</v>
      </c>
    </row>
    <row r="1325" spans="1:16" hidden="1">
      <c r="A1325">
        <v>7594</v>
      </c>
      <c r="B1325" t="s">
        <v>235</v>
      </c>
      <c r="C1325" t="str">
        <f>"2101"</f>
        <v>2101</v>
      </c>
      <c r="D1325" t="str">
        <f t="shared" si="64"/>
        <v>1</v>
      </c>
      <c r="E1325" t="s">
        <v>1805</v>
      </c>
      <c r="F1325">
        <v>6</v>
      </c>
      <c r="G1325">
        <v>6</v>
      </c>
      <c r="H1325" t="s">
        <v>237</v>
      </c>
      <c r="I1325" t="s">
        <v>69</v>
      </c>
      <c r="J1325" t="s">
        <v>1806</v>
      </c>
      <c r="K1325" t="s">
        <v>17</v>
      </c>
      <c r="L1325" s="1">
        <v>44039</v>
      </c>
      <c r="M1325" s="1">
        <v>44134</v>
      </c>
      <c r="N1325" s="1">
        <v>44074</v>
      </c>
      <c r="P1325" t="s">
        <v>18</v>
      </c>
    </row>
    <row r="1326" spans="1:16" hidden="1">
      <c r="A1326">
        <v>8017</v>
      </c>
      <c r="B1326" t="s">
        <v>243</v>
      </c>
      <c r="C1326" t="str">
        <f>"2057"</f>
        <v>2057</v>
      </c>
      <c r="D1326" t="str">
        <f t="shared" si="64"/>
        <v>1</v>
      </c>
      <c r="E1326" t="s">
        <v>1807</v>
      </c>
      <c r="F1326">
        <v>6</v>
      </c>
      <c r="G1326">
        <v>6</v>
      </c>
      <c r="H1326" t="s">
        <v>245</v>
      </c>
      <c r="I1326" t="s">
        <v>69</v>
      </c>
      <c r="J1326" t="s">
        <v>1808</v>
      </c>
      <c r="K1326" t="s">
        <v>17</v>
      </c>
      <c r="L1326" s="1">
        <v>44039</v>
      </c>
      <c r="M1326" s="1">
        <v>44134</v>
      </c>
      <c r="N1326" s="1">
        <v>44074</v>
      </c>
      <c r="P1326" t="s">
        <v>18</v>
      </c>
    </row>
    <row r="1327" spans="1:16" hidden="1">
      <c r="A1327">
        <v>7276</v>
      </c>
      <c r="B1327" t="s">
        <v>24</v>
      </c>
      <c r="C1327" t="str">
        <f>"2228"</f>
        <v>2228</v>
      </c>
      <c r="D1327" t="str">
        <f t="shared" si="64"/>
        <v>1</v>
      </c>
      <c r="E1327" t="s">
        <v>1809</v>
      </c>
      <c r="F1327">
        <v>6</v>
      </c>
      <c r="G1327">
        <v>6</v>
      </c>
      <c r="H1327" t="s">
        <v>26</v>
      </c>
      <c r="I1327" t="s">
        <v>27</v>
      </c>
      <c r="J1327" t="s">
        <v>1810</v>
      </c>
      <c r="K1327" t="s">
        <v>17</v>
      </c>
      <c r="L1327" s="1">
        <v>44039</v>
      </c>
      <c r="M1327" s="1">
        <v>44134</v>
      </c>
      <c r="N1327" s="1">
        <v>44074</v>
      </c>
      <c r="P1327" t="s">
        <v>18</v>
      </c>
    </row>
    <row r="1328" spans="1:16" hidden="1">
      <c r="A1328">
        <v>8664</v>
      </c>
      <c r="B1328" t="s">
        <v>101</v>
      </c>
      <c r="C1328" t="str">
        <f>"1009"</f>
        <v>1009</v>
      </c>
      <c r="D1328" t="str">
        <f t="shared" si="64"/>
        <v>1</v>
      </c>
      <c r="E1328" t="s">
        <v>1811</v>
      </c>
      <c r="F1328">
        <v>6</v>
      </c>
      <c r="G1328">
        <v>6</v>
      </c>
      <c r="H1328" t="s">
        <v>103</v>
      </c>
      <c r="I1328" t="s">
        <v>16</v>
      </c>
      <c r="K1328" t="s">
        <v>17</v>
      </c>
      <c r="L1328" s="1">
        <v>44039</v>
      </c>
      <c r="M1328" s="1">
        <v>44134</v>
      </c>
      <c r="N1328" s="1">
        <v>44074</v>
      </c>
      <c r="P1328" t="s">
        <v>18</v>
      </c>
    </row>
    <row r="1329" spans="1:16" hidden="1">
      <c r="A1329">
        <v>8839</v>
      </c>
      <c r="B1329" t="s">
        <v>398</v>
      </c>
      <c r="C1329" t="str">
        <f>"3112"</f>
        <v>3112</v>
      </c>
      <c r="D1329" t="str">
        <f t="shared" si="64"/>
        <v>1</v>
      </c>
      <c r="E1329" t="s">
        <v>1812</v>
      </c>
      <c r="F1329">
        <v>6</v>
      </c>
      <c r="G1329">
        <v>6</v>
      </c>
      <c r="H1329" t="s">
        <v>400</v>
      </c>
      <c r="I1329" t="s">
        <v>16</v>
      </c>
      <c r="J1329" t="s">
        <v>1813</v>
      </c>
      <c r="K1329" t="s">
        <v>17</v>
      </c>
      <c r="L1329" s="1">
        <v>44039</v>
      </c>
      <c r="M1329" s="1">
        <v>44134</v>
      </c>
      <c r="N1329" s="1">
        <v>44074</v>
      </c>
      <c r="P1329" t="s">
        <v>18</v>
      </c>
    </row>
    <row r="1330" spans="1:16" hidden="1">
      <c r="A1330">
        <v>8839</v>
      </c>
      <c r="B1330" t="s">
        <v>398</v>
      </c>
      <c r="C1330" t="str">
        <f>"3112"</f>
        <v>3112</v>
      </c>
      <c r="D1330" t="str">
        <f t="shared" si="64"/>
        <v>1</v>
      </c>
      <c r="E1330" t="s">
        <v>1812</v>
      </c>
      <c r="F1330">
        <v>6</v>
      </c>
      <c r="G1330">
        <v>6</v>
      </c>
      <c r="H1330" t="s">
        <v>400</v>
      </c>
      <c r="I1330" t="s">
        <v>16</v>
      </c>
      <c r="J1330" t="s">
        <v>1813</v>
      </c>
      <c r="K1330" t="s">
        <v>17</v>
      </c>
      <c r="L1330" s="1">
        <v>44039</v>
      </c>
      <c r="M1330" s="1">
        <v>44134</v>
      </c>
      <c r="N1330" s="1">
        <v>44074</v>
      </c>
      <c r="P1330" t="s">
        <v>18</v>
      </c>
    </row>
    <row r="1331" spans="1:16" hidden="1">
      <c r="A1331">
        <v>7560</v>
      </c>
      <c r="B1331" t="s">
        <v>538</v>
      </c>
      <c r="C1331" t="str">
        <f>"2001"</f>
        <v>2001</v>
      </c>
      <c r="D1331" t="str">
        <f t="shared" si="64"/>
        <v>1</v>
      </c>
      <c r="E1331" t="s">
        <v>1814</v>
      </c>
      <c r="F1331">
        <v>6</v>
      </c>
      <c r="G1331">
        <v>6</v>
      </c>
      <c r="H1331" t="s">
        <v>256</v>
      </c>
      <c r="I1331" t="s">
        <v>161</v>
      </c>
      <c r="J1331" t="s">
        <v>1815</v>
      </c>
      <c r="K1331" t="s">
        <v>17</v>
      </c>
      <c r="L1331" s="1">
        <v>44039</v>
      </c>
      <c r="M1331" s="1">
        <v>44134</v>
      </c>
      <c r="N1331" s="1">
        <v>44074</v>
      </c>
      <c r="P1331" t="s">
        <v>18</v>
      </c>
    </row>
    <row r="1332" spans="1:16" hidden="1">
      <c r="A1332">
        <v>9502</v>
      </c>
      <c r="B1332" t="s">
        <v>96</v>
      </c>
      <c r="C1332" t="str">
        <f>"3023"</f>
        <v>3023</v>
      </c>
      <c r="D1332" t="str">
        <f t="shared" si="64"/>
        <v>1</v>
      </c>
      <c r="E1332" t="s">
        <v>1816</v>
      </c>
      <c r="F1332">
        <v>6</v>
      </c>
      <c r="G1332">
        <v>6</v>
      </c>
      <c r="H1332" t="s">
        <v>98</v>
      </c>
      <c r="I1332" t="s">
        <v>99</v>
      </c>
      <c r="J1332" t="s">
        <v>1817</v>
      </c>
      <c r="K1332" t="s">
        <v>17</v>
      </c>
      <c r="L1332" s="1">
        <v>44039</v>
      </c>
      <c r="M1332" s="1">
        <v>44134</v>
      </c>
      <c r="N1332" s="1">
        <v>44074</v>
      </c>
      <c r="P1332" t="s">
        <v>18</v>
      </c>
    </row>
    <row r="1333" spans="1:16" hidden="1">
      <c r="A1333">
        <v>8678</v>
      </c>
      <c r="B1333" t="s">
        <v>101</v>
      </c>
      <c r="C1333" t="str">
        <f>"3157"</f>
        <v>3157</v>
      </c>
      <c r="D1333" t="str">
        <f t="shared" si="64"/>
        <v>1</v>
      </c>
      <c r="E1333" t="s">
        <v>1818</v>
      </c>
      <c r="F1333">
        <v>6</v>
      </c>
      <c r="G1333">
        <v>6</v>
      </c>
      <c r="H1333" t="s">
        <v>103</v>
      </c>
      <c r="I1333" t="s">
        <v>16</v>
      </c>
      <c r="J1333" t="s">
        <v>1819</v>
      </c>
      <c r="K1333" t="s">
        <v>17</v>
      </c>
      <c r="L1333" s="1">
        <v>44039</v>
      </c>
      <c r="M1333" s="1">
        <v>44134</v>
      </c>
      <c r="N1333" s="1">
        <v>44074</v>
      </c>
      <c r="P1333" t="s">
        <v>18</v>
      </c>
    </row>
    <row r="1334" spans="1:16" hidden="1">
      <c r="A1334">
        <v>8657</v>
      </c>
      <c r="B1334" t="s">
        <v>82</v>
      </c>
      <c r="C1334" t="str">
        <f>"3060"</f>
        <v>3060</v>
      </c>
      <c r="D1334" t="str">
        <f t="shared" si="64"/>
        <v>1</v>
      </c>
      <c r="E1334" t="s">
        <v>83</v>
      </c>
      <c r="F1334">
        <v>6</v>
      </c>
      <c r="G1334">
        <v>6</v>
      </c>
      <c r="H1334" t="s">
        <v>84</v>
      </c>
      <c r="I1334" t="s">
        <v>16</v>
      </c>
      <c r="J1334" t="s">
        <v>85</v>
      </c>
      <c r="K1334" t="s">
        <v>17</v>
      </c>
      <c r="L1334" s="1">
        <v>44039</v>
      </c>
      <c r="M1334" s="1">
        <v>44134</v>
      </c>
      <c r="N1334" s="1">
        <v>44074</v>
      </c>
      <c r="P1334" t="s">
        <v>18</v>
      </c>
    </row>
    <row r="1335" spans="1:16" hidden="1">
      <c r="A1335">
        <v>9817</v>
      </c>
      <c r="B1335" t="s">
        <v>82</v>
      </c>
      <c r="C1335" t="str">
        <f>"3060"</f>
        <v>3060</v>
      </c>
      <c r="D1335" t="str">
        <f>"2"</f>
        <v>2</v>
      </c>
      <c r="E1335" t="s">
        <v>83</v>
      </c>
      <c r="F1335">
        <v>6</v>
      </c>
      <c r="G1335">
        <v>6</v>
      </c>
      <c r="H1335" t="s">
        <v>84</v>
      </c>
      <c r="I1335" t="s">
        <v>16</v>
      </c>
      <c r="J1335" t="s">
        <v>85</v>
      </c>
      <c r="K1335" t="s">
        <v>17</v>
      </c>
      <c r="L1335" s="1">
        <v>44039</v>
      </c>
      <c r="M1335" s="1">
        <v>44134</v>
      </c>
      <c r="N1335" s="1">
        <v>44074</v>
      </c>
      <c r="P1335" t="s">
        <v>18</v>
      </c>
    </row>
    <row r="1336" spans="1:16">
      <c r="A1336">
        <v>8163</v>
      </c>
      <c r="B1336" t="s">
        <v>119</v>
      </c>
      <c r="C1336" t="str">
        <f>"2710"</f>
        <v>2710</v>
      </c>
      <c r="D1336" t="str">
        <f t="shared" ref="D1336:D1363" si="65">"1"</f>
        <v>1</v>
      </c>
      <c r="E1336" t="s">
        <v>120</v>
      </c>
      <c r="F1336">
        <v>6</v>
      </c>
      <c r="G1336">
        <v>6</v>
      </c>
      <c r="H1336" t="s">
        <v>121</v>
      </c>
      <c r="I1336" t="s">
        <v>27</v>
      </c>
      <c r="K1336" t="s">
        <v>17</v>
      </c>
      <c r="L1336" s="1">
        <v>44039</v>
      </c>
      <c r="M1336" s="1">
        <v>44134</v>
      </c>
      <c r="N1336" s="1">
        <v>44074</v>
      </c>
      <c r="P1336" t="s">
        <v>18</v>
      </c>
    </row>
    <row r="1337" spans="1:16" hidden="1">
      <c r="A1337">
        <v>8913</v>
      </c>
      <c r="B1337" t="s">
        <v>74</v>
      </c>
      <c r="C1337" t="str">
        <f>"1005"</f>
        <v>1005</v>
      </c>
      <c r="D1337" t="str">
        <f t="shared" si="65"/>
        <v>1</v>
      </c>
      <c r="E1337" t="s">
        <v>1821</v>
      </c>
      <c r="F1337">
        <v>6</v>
      </c>
      <c r="G1337">
        <v>6</v>
      </c>
      <c r="H1337" t="s">
        <v>76</v>
      </c>
      <c r="I1337" t="s">
        <v>16</v>
      </c>
      <c r="K1337" t="s">
        <v>17</v>
      </c>
      <c r="L1337" s="1">
        <v>44039</v>
      </c>
      <c r="M1337" s="1">
        <v>44134</v>
      </c>
      <c r="N1337" s="1">
        <v>44074</v>
      </c>
      <c r="P1337" t="s">
        <v>18</v>
      </c>
    </row>
    <row r="1338" spans="1:16" hidden="1">
      <c r="A1338">
        <v>8913</v>
      </c>
      <c r="B1338" t="s">
        <v>74</v>
      </c>
      <c r="C1338" t="str">
        <f>"1005"</f>
        <v>1005</v>
      </c>
      <c r="D1338" t="str">
        <f t="shared" si="65"/>
        <v>1</v>
      </c>
      <c r="E1338" t="s">
        <v>1821</v>
      </c>
      <c r="F1338">
        <v>6</v>
      </c>
      <c r="G1338">
        <v>6</v>
      </c>
      <c r="H1338" t="s">
        <v>76</v>
      </c>
      <c r="I1338" t="s">
        <v>16</v>
      </c>
      <c r="K1338" t="s">
        <v>17</v>
      </c>
      <c r="L1338" s="1">
        <v>44039</v>
      </c>
      <c r="M1338" s="1">
        <v>44134</v>
      </c>
      <c r="N1338" s="1">
        <v>44074</v>
      </c>
      <c r="P1338" t="s">
        <v>18</v>
      </c>
    </row>
    <row r="1339" spans="1:16" ht="48" hidden="1">
      <c r="A1339">
        <v>9170</v>
      </c>
      <c r="B1339" t="s">
        <v>19</v>
      </c>
      <c r="C1339" t="str">
        <f>"4267"</f>
        <v>4267</v>
      </c>
      <c r="D1339" t="str">
        <f t="shared" si="65"/>
        <v>1</v>
      </c>
      <c r="E1339" t="s">
        <v>725</v>
      </c>
      <c r="F1339">
        <v>6</v>
      </c>
      <c r="G1339">
        <v>6</v>
      </c>
      <c r="H1339" t="s">
        <v>21</v>
      </c>
      <c r="I1339" t="s">
        <v>22</v>
      </c>
      <c r="J1339" s="2" t="s">
        <v>23</v>
      </c>
      <c r="K1339" t="s">
        <v>17</v>
      </c>
      <c r="L1339" s="1">
        <v>44039</v>
      </c>
      <c r="M1339" s="1">
        <v>44134</v>
      </c>
      <c r="N1339" s="1">
        <v>44074</v>
      </c>
      <c r="P1339" t="s">
        <v>333</v>
      </c>
    </row>
    <row r="1340" spans="1:16" ht="48" hidden="1">
      <c r="A1340">
        <v>9171</v>
      </c>
      <c r="B1340" t="s">
        <v>19</v>
      </c>
      <c r="C1340" t="str">
        <f>"4268"</f>
        <v>4268</v>
      </c>
      <c r="D1340" t="str">
        <f t="shared" si="65"/>
        <v>1</v>
      </c>
      <c r="E1340" t="s">
        <v>726</v>
      </c>
      <c r="F1340">
        <v>6</v>
      </c>
      <c r="G1340">
        <v>6</v>
      </c>
      <c r="H1340" t="s">
        <v>21</v>
      </c>
      <c r="I1340" t="s">
        <v>22</v>
      </c>
      <c r="J1340" s="2" t="s">
        <v>23</v>
      </c>
      <c r="K1340" t="s">
        <v>17</v>
      </c>
      <c r="L1340" s="1">
        <v>44039</v>
      </c>
      <c r="M1340" s="1">
        <v>44134</v>
      </c>
      <c r="N1340" s="1">
        <v>44074</v>
      </c>
      <c r="P1340" t="s">
        <v>333</v>
      </c>
    </row>
    <row r="1341" spans="1:16" hidden="1">
      <c r="A1341">
        <v>8984</v>
      </c>
      <c r="B1341" t="s">
        <v>168</v>
      </c>
      <c r="C1341" t="str">
        <f>"2220"</f>
        <v>2220</v>
      </c>
      <c r="D1341" t="str">
        <f t="shared" si="65"/>
        <v>1</v>
      </c>
      <c r="E1341" t="s">
        <v>1822</v>
      </c>
      <c r="F1341">
        <v>6</v>
      </c>
      <c r="G1341">
        <v>6</v>
      </c>
      <c r="H1341" t="s">
        <v>170</v>
      </c>
      <c r="I1341" t="s">
        <v>69</v>
      </c>
      <c r="J1341" t="s">
        <v>943</v>
      </c>
      <c r="K1341" t="s">
        <v>17</v>
      </c>
      <c r="L1341" s="1">
        <v>44039</v>
      </c>
      <c r="M1341" s="1">
        <v>44134</v>
      </c>
      <c r="N1341" s="1">
        <v>44074</v>
      </c>
      <c r="P1341" t="s">
        <v>18</v>
      </c>
    </row>
    <row r="1342" spans="1:16" hidden="1">
      <c r="A1342">
        <v>9392</v>
      </c>
      <c r="B1342" t="s">
        <v>728</v>
      </c>
      <c r="C1342" t="str">
        <f>"2002"</f>
        <v>2002</v>
      </c>
      <c r="D1342" t="str">
        <f t="shared" si="65"/>
        <v>1</v>
      </c>
      <c r="E1342" t="s">
        <v>1823</v>
      </c>
      <c r="F1342">
        <v>6</v>
      </c>
      <c r="G1342">
        <v>6</v>
      </c>
      <c r="H1342" t="s">
        <v>873</v>
      </c>
      <c r="I1342" t="s">
        <v>99</v>
      </c>
      <c r="J1342" t="s">
        <v>1824</v>
      </c>
      <c r="K1342" t="s">
        <v>17</v>
      </c>
      <c r="L1342" s="1">
        <v>44039</v>
      </c>
      <c r="M1342" s="1">
        <v>44134</v>
      </c>
      <c r="N1342" s="1">
        <v>44074</v>
      </c>
      <c r="P1342" t="s">
        <v>18</v>
      </c>
    </row>
    <row r="1343" spans="1:16" hidden="1">
      <c r="A1343">
        <v>7822</v>
      </c>
      <c r="B1343" t="s">
        <v>153</v>
      </c>
      <c r="C1343" t="str">
        <f>"2132"</f>
        <v>2132</v>
      </c>
      <c r="D1343" t="str">
        <f t="shared" si="65"/>
        <v>1</v>
      </c>
      <c r="E1343" t="s">
        <v>1825</v>
      </c>
      <c r="F1343">
        <v>6</v>
      </c>
      <c r="G1343">
        <v>6</v>
      </c>
      <c r="H1343" t="s">
        <v>114</v>
      </c>
      <c r="I1343" t="s">
        <v>69</v>
      </c>
      <c r="J1343" t="s">
        <v>1826</v>
      </c>
      <c r="K1343" t="s">
        <v>17</v>
      </c>
      <c r="L1343" s="1">
        <v>44039</v>
      </c>
      <c r="M1343" s="1">
        <v>44134</v>
      </c>
      <c r="N1343" s="1">
        <v>44074</v>
      </c>
      <c r="P1343" t="s">
        <v>18</v>
      </c>
    </row>
    <row r="1344" spans="1:16" hidden="1">
      <c r="A1344">
        <v>7408</v>
      </c>
      <c r="B1344" t="s">
        <v>24</v>
      </c>
      <c r="C1344" t="str">
        <f>"3706"</f>
        <v>3706</v>
      </c>
      <c r="D1344" t="str">
        <f t="shared" si="65"/>
        <v>1</v>
      </c>
      <c r="E1344" t="s">
        <v>733</v>
      </c>
      <c r="F1344">
        <v>6</v>
      </c>
      <c r="G1344">
        <v>6</v>
      </c>
      <c r="H1344" t="s">
        <v>26</v>
      </c>
      <c r="I1344" t="s">
        <v>27</v>
      </c>
      <c r="J1344" t="s">
        <v>734</v>
      </c>
      <c r="K1344" t="s">
        <v>17</v>
      </c>
      <c r="L1344" s="1">
        <v>44039</v>
      </c>
      <c r="M1344" s="1">
        <v>44134</v>
      </c>
      <c r="N1344" s="1">
        <v>44074</v>
      </c>
      <c r="P1344" t="s">
        <v>18</v>
      </c>
    </row>
    <row r="1345" spans="1:16" hidden="1">
      <c r="A1345">
        <v>7416</v>
      </c>
      <c r="B1345" t="s">
        <v>158</v>
      </c>
      <c r="C1345" t="str">
        <f>"2013"</f>
        <v>2013</v>
      </c>
      <c r="D1345" t="str">
        <f t="shared" si="65"/>
        <v>1</v>
      </c>
      <c r="E1345" t="s">
        <v>1827</v>
      </c>
      <c r="F1345">
        <v>6</v>
      </c>
      <c r="G1345">
        <v>6</v>
      </c>
      <c r="H1345" t="s">
        <v>160</v>
      </c>
      <c r="I1345" t="s">
        <v>161</v>
      </c>
      <c r="J1345" t="s">
        <v>164</v>
      </c>
      <c r="K1345" t="s">
        <v>17</v>
      </c>
      <c r="L1345" s="1">
        <v>44039</v>
      </c>
      <c r="M1345" s="1">
        <v>44134</v>
      </c>
      <c r="N1345" s="1">
        <v>44074</v>
      </c>
      <c r="P1345" t="s">
        <v>18</v>
      </c>
    </row>
    <row r="1346" spans="1:16" hidden="1">
      <c r="A1346">
        <v>7674</v>
      </c>
      <c r="B1346" t="s">
        <v>555</v>
      </c>
      <c r="C1346" t="str">
        <f>"2003"</f>
        <v>2003</v>
      </c>
      <c r="D1346" t="str">
        <f t="shared" si="65"/>
        <v>1</v>
      </c>
      <c r="E1346" t="s">
        <v>1828</v>
      </c>
      <c r="F1346">
        <v>6</v>
      </c>
      <c r="G1346">
        <v>6</v>
      </c>
      <c r="H1346" t="s">
        <v>256</v>
      </c>
      <c r="I1346" t="s">
        <v>161</v>
      </c>
      <c r="K1346" t="s">
        <v>17</v>
      </c>
      <c r="L1346" s="1">
        <v>44039</v>
      </c>
      <c r="M1346" s="1">
        <v>44134</v>
      </c>
      <c r="N1346" s="1">
        <v>44074</v>
      </c>
      <c r="P1346" t="s">
        <v>18</v>
      </c>
    </row>
    <row r="1347" spans="1:16" hidden="1">
      <c r="A1347">
        <v>7418</v>
      </c>
      <c r="B1347" t="s">
        <v>24</v>
      </c>
      <c r="C1347" t="str">
        <f>"1217"</f>
        <v>1217</v>
      </c>
      <c r="D1347" t="str">
        <f t="shared" si="65"/>
        <v>1</v>
      </c>
      <c r="E1347" t="s">
        <v>1829</v>
      </c>
      <c r="F1347">
        <v>6</v>
      </c>
      <c r="G1347">
        <v>6</v>
      </c>
      <c r="H1347" t="s">
        <v>26</v>
      </c>
      <c r="I1347" t="s">
        <v>27</v>
      </c>
      <c r="K1347" t="s">
        <v>17</v>
      </c>
      <c r="L1347" s="1">
        <v>44039</v>
      </c>
      <c r="M1347" s="1">
        <v>44134</v>
      </c>
      <c r="N1347" s="1">
        <v>44074</v>
      </c>
      <c r="P1347" t="s">
        <v>18</v>
      </c>
    </row>
    <row r="1348" spans="1:16" hidden="1">
      <c r="A1348">
        <v>7419</v>
      </c>
      <c r="B1348" t="s">
        <v>24</v>
      </c>
      <c r="C1348" t="str">
        <f>"1218"</f>
        <v>1218</v>
      </c>
      <c r="D1348" t="str">
        <f t="shared" si="65"/>
        <v>1</v>
      </c>
      <c r="E1348" t="s">
        <v>1830</v>
      </c>
      <c r="F1348">
        <v>6</v>
      </c>
      <c r="G1348">
        <v>6</v>
      </c>
      <c r="H1348" t="s">
        <v>26</v>
      </c>
      <c r="I1348" t="s">
        <v>27</v>
      </c>
      <c r="K1348" t="s">
        <v>17</v>
      </c>
      <c r="L1348" s="1">
        <v>44039</v>
      </c>
      <c r="M1348" s="1">
        <v>44134</v>
      </c>
      <c r="N1348" s="1">
        <v>44074</v>
      </c>
      <c r="P1348" t="s">
        <v>18</v>
      </c>
    </row>
    <row r="1349" spans="1:16" hidden="1">
      <c r="A1349">
        <v>7420</v>
      </c>
      <c r="B1349" t="s">
        <v>24</v>
      </c>
      <c r="C1349" t="str">
        <f>"4706"</f>
        <v>4706</v>
      </c>
      <c r="D1349" t="str">
        <f t="shared" si="65"/>
        <v>1</v>
      </c>
      <c r="E1349" t="s">
        <v>739</v>
      </c>
      <c r="F1349">
        <v>6</v>
      </c>
      <c r="G1349">
        <v>6</v>
      </c>
      <c r="H1349" t="s">
        <v>26</v>
      </c>
      <c r="I1349" t="s">
        <v>27</v>
      </c>
      <c r="K1349" t="s">
        <v>17</v>
      </c>
      <c r="L1349" s="1">
        <v>44039</v>
      </c>
      <c r="M1349" s="1">
        <v>44134</v>
      </c>
      <c r="N1349" s="1">
        <v>44074</v>
      </c>
      <c r="P1349" t="s">
        <v>18</v>
      </c>
    </row>
    <row r="1350" spans="1:16" hidden="1">
      <c r="A1350">
        <v>9699</v>
      </c>
      <c r="B1350" t="s">
        <v>728</v>
      </c>
      <c r="C1350" t="str">
        <f>"3013"</f>
        <v>3013</v>
      </c>
      <c r="D1350" t="str">
        <f t="shared" si="65"/>
        <v>1</v>
      </c>
      <c r="E1350" t="s">
        <v>1831</v>
      </c>
      <c r="F1350">
        <v>6</v>
      </c>
      <c r="G1350">
        <v>6</v>
      </c>
      <c r="H1350" t="s">
        <v>873</v>
      </c>
      <c r="I1350" t="s">
        <v>99</v>
      </c>
      <c r="J1350" t="s">
        <v>1832</v>
      </c>
      <c r="K1350" t="s">
        <v>17</v>
      </c>
      <c r="L1350" s="1">
        <v>44039</v>
      </c>
      <c r="M1350" s="1">
        <v>44134</v>
      </c>
      <c r="N1350" s="1">
        <v>44074</v>
      </c>
      <c r="P1350" t="s">
        <v>18</v>
      </c>
    </row>
    <row r="1351" spans="1:16" hidden="1">
      <c r="A1351">
        <v>9357</v>
      </c>
      <c r="B1351" t="s">
        <v>106</v>
      </c>
      <c r="C1351" t="str">
        <f>"2070"</f>
        <v>2070</v>
      </c>
      <c r="D1351" t="str">
        <f t="shared" si="65"/>
        <v>1</v>
      </c>
      <c r="E1351" t="s">
        <v>1833</v>
      </c>
      <c r="F1351">
        <v>6</v>
      </c>
      <c r="G1351">
        <v>6</v>
      </c>
      <c r="H1351" t="s">
        <v>489</v>
      </c>
      <c r="I1351" t="s">
        <v>99</v>
      </c>
      <c r="J1351" t="s">
        <v>1834</v>
      </c>
      <c r="K1351" t="s">
        <v>17</v>
      </c>
      <c r="L1351" s="1">
        <v>44039</v>
      </c>
      <c r="M1351" s="1">
        <v>44134</v>
      </c>
      <c r="N1351" s="1">
        <v>44074</v>
      </c>
      <c r="P1351" t="s">
        <v>18</v>
      </c>
    </row>
    <row r="1352" spans="1:16" hidden="1">
      <c r="A1352">
        <v>9366</v>
      </c>
      <c r="B1352" t="s">
        <v>106</v>
      </c>
      <c r="C1352" t="str">
        <f>"2167"</f>
        <v>2167</v>
      </c>
      <c r="D1352" t="str">
        <f t="shared" si="65"/>
        <v>1</v>
      </c>
      <c r="E1352" t="s">
        <v>1835</v>
      </c>
      <c r="F1352">
        <v>6</v>
      </c>
      <c r="G1352">
        <v>6</v>
      </c>
      <c r="H1352" t="s">
        <v>98</v>
      </c>
      <c r="I1352" t="s">
        <v>99</v>
      </c>
      <c r="J1352" t="s">
        <v>933</v>
      </c>
      <c r="K1352" t="s">
        <v>17</v>
      </c>
      <c r="L1352" s="1">
        <v>44039</v>
      </c>
      <c r="M1352" s="1">
        <v>44134</v>
      </c>
      <c r="N1352" s="1">
        <v>44074</v>
      </c>
      <c r="P1352" t="s">
        <v>18</v>
      </c>
    </row>
    <row r="1353" spans="1:16" hidden="1">
      <c r="A1353">
        <v>7424</v>
      </c>
      <c r="B1353" t="s">
        <v>538</v>
      </c>
      <c r="C1353" t="str">
        <f>"2003"</f>
        <v>2003</v>
      </c>
      <c r="D1353" t="str">
        <f t="shared" si="65"/>
        <v>1</v>
      </c>
      <c r="E1353" t="s">
        <v>1836</v>
      </c>
      <c r="F1353">
        <v>6</v>
      </c>
      <c r="G1353">
        <v>6</v>
      </c>
      <c r="H1353" t="s">
        <v>256</v>
      </c>
      <c r="I1353" t="s">
        <v>161</v>
      </c>
      <c r="J1353" t="s">
        <v>1837</v>
      </c>
      <c r="K1353" t="s">
        <v>17</v>
      </c>
      <c r="L1353" s="1">
        <v>44039</v>
      </c>
      <c r="M1353" s="1">
        <v>44134</v>
      </c>
      <c r="N1353" s="1">
        <v>44074</v>
      </c>
      <c r="P1353" t="s">
        <v>18</v>
      </c>
    </row>
    <row r="1354" spans="1:16" hidden="1">
      <c r="A1354">
        <v>9810</v>
      </c>
      <c r="B1354" t="s">
        <v>744</v>
      </c>
      <c r="C1354" t="str">
        <f>"1021"</f>
        <v>1021</v>
      </c>
      <c r="D1354" t="str">
        <f t="shared" si="65"/>
        <v>1</v>
      </c>
      <c r="E1354" t="s">
        <v>745</v>
      </c>
      <c r="F1354">
        <v>6</v>
      </c>
      <c r="G1354">
        <v>6</v>
      </c>
      <c r="H1354" t="s">
        <v>224</v>
      </c>
      <c r="I1354" t="s">
        <v>69</v>
      </c>
      <c r="J1354" t="s">
        <v>746</v>
      </c>
      <c r="K1354" t="s">
        <v>17</v>
      </c>
      <c r="L1354" s="1">
        <v>44039</v>
      </c>
      <c r="M1354" s="1">
        <v>44134</v>
      </c>
      <c r="N1354" s="1">
        <v>44074</v>
      </c>
      <c r="P1354" t="s">
        <v>18</v>
      </c>
    </row>
    <row r="1355" spans="1:16" hidden="1">
      <c r="A1355">
        <v>8185</v>
      </c>
      <c r="B1355" t="s">
        <v>198</v>
      </c>
      <c r="C1355" t="str">
        <f>"1007"</f>
        <v>1007</v>
      </c>
      <c r="D1355" t="str">
        <f t="shared" si="65"/>
        <v>1</v>
      </c>
      <c r="E1355" t="s">
        <v>1838</v>
      </c>
      <c r="F1355">
        <v>6</v>
      </c>
      <c r="G1355">
        <v>6</v>
      </c>
      <c r="H1355" t="s">
        <v>200</v>
      </c>
      <c r="I1355" t="s">
        <v>69</v>
      </c>
      <c r="J1355" t="s">
        <v>1839</v>
      </c>
      <c r="K1355" t="s">
        <v>17</v>
      </c>
      <c r="L1355" s="1">
        <v>44039</v>
      </c>
      <c r="M1355" s="1">
        <v>44134</v>
      </c>
      <c r="N1355" s="1">
        <v>44074</v>
      </c>
      <c r="P1355" t="s">
        <v>18</v>
      </c>
    </row>
    <row r="1356" spans="1:16" hidden="1">
      <c r="A1356">
        <v>7425</v>
      </c>
      <c r="B1356" t="s">
        <v>198</v>
      </c>
      <c r="C1356" t="str">
        <f>"1005"</f>
        <v>1005</v>
      </c>
      <c r="D1356" t="str">
        <f t="shared" si="65"/>
        <v>1</v>
      </c>
      <c r="E1356" t="s">
        <v>1840</v>
      </c>
      <c r="F1356">
        <v>6</v>
      </c>
      <c r="G1356">
        <v>6</v>
      </c>
      <c r="H1356" t="s">
        <v>200</v>
      </c>
      <c r="I1356" t="s">
        <v>69</v>
      </c>
      <c r="J1356" t="s">
        <v>1841</v>
      </c>
      <c r="K1356" t="s">
        <v>17</v>
      </c>
      <c r="L1356" s="1">
        <v>44039</v>
      </c>
      <c r="M1356" s="1">
        <v>44134</v>
      </c>
      <c r="N1356" s="1">
        <v>44074</v>
      </c>
      <c r="P1356" t="s">
        <v>18</v>
      </c>
    </row>
    <row r="1357" spans="1:16" hidden="1">
      <c r="A1357">
        <v>7713</v>
      </c>
      <c r="B1357" t="s">
        <v>198</v>
      </c>
      <c r="C1357" t="str">
        <f>"3073"</f>
        <v>3073</v>
      </c>
      <c r="D1357" t="str">
        <f t="shared" si="65"/>
        <v>1</v>
      </c>
      <c r="E1357" t="s">
        <v>1842</v>
      </c>
      <c r="F1357">
        <v>6</v>
      </c>
      <c r="G1357">
        <v>6</v>
      </c>
      <c r="H1357" t="s">
        <v>200</v>
      </c>
      <c r="I1357" t="s">
        <v>69</v>
      </c>
      <c r="J1357" t="s">
        <v>1146</v>
      </c>
      <c r="K1357" t="s">
        <v>17</v>
      </c>
      <c r="L1357" s="1">
        <v>44039</v>
      </c>
      <c r="M1357" s="1">
        <v>44134</v>
      </c>
      <c r="N1357" s="1">
        <v>44074</v>
      </c>
      <c r="P1357" t="s">
        <v>18</v>
      </c>
    </row>
    <row r="1358" spans="1:16" hidden="1">
      <c r="A1358">
        <v>8513</v>
      </c>
      <c r="B1358" t="s">
        <v>168</v>
      </c>
      <c r="C1358" t="str">
        <f>"2221"</f>
        <v>2221</v>
      </c>
      <c r="D1358" t="str">
        <f t="shared" si="65"/>
        <v>1</v>
      </c>
      <c r="E1358" t="s">
        <v>1843</v>
      </c>
      <c r="F1358">
        <v>6</v>
      </c>
      <c r="G1358">
        <v>6</v>
      </c>
      <c r="H1358" t="s">
        <v>170</v>
      </c>
      <c r="I1358" t="s">
        <v>69</v>
      </c>
      <c r="J1358" t="s">
        <v>1844</v>
      </c>
      <c r="K1358" t="s">
        <v>17</v>
      </c>
      <c r="L1358" s="1">
        <v>44039</v>
      </c>
      <c r="M1358" s="1">
        <v>44134</v>
      </c>
      <c r="N1358" s="1">
        <v>44074</v>
      </c>
      <c r="P1358" t="s">
        <v>18</v>
      </c>
    </row>
    <row r="1359" spans="1:16" hidden="1">
      <c r="A1359">
        <v>9032</v>
      </c>
      <c r="B1359" t="s">
        <v>463</v>
      </c>
      <c r="C1359" t="str">
        <f>"2034"</f>
        <v>2034</v>
      </c>
      <c r="D1359" t="str">
        <f t="shared" si="65"/>
        <v>1</v>
      </c>
      <c r="E1359" t="s">
        <v>1845</v>
      </c>
      <c r="F1359">
        <v>6</v>
      </c>
      <c r="G1359">
        <v>6</v>
      </c>
      <c r="H1359" t="s">
        <v>245</v>
      </c>
      <c r="I1359" t="s">
        <v>69</v>
      </c>
      <c r="J1359" t="s">
        <v>1846</v>
      </c>
      <c r="K1359" t="s">
        <v>17</v>
      </c>
      <c r="L1359" s="1">
        <v>44039</v>
      </c>
      <c r="M1359" s="1">
        <v>44134</v>
      </c>
      <c r="N1359" s="1">
        <v>44074</v>
      </c>
      <c r="P1359" t="s">
        <v>18</v>
      </c>
    </row>
    <row r="1360" spans="1:16" hidden="1">
      <c r="A1360">
        <v>9202</v>
      </c>
      <c r="B1360" t="s">
        <v>268</v>
      </c>
      <c r="C1360" t="str">
        <f>"2080"</f>
        <v>2080</v>
      </c>
      <c r="D1360" t="str">
        <f t="shared" si="65"/>
        <v>1</v>
      </c>
      <c r="E1360" t="s">
        <v>1847</v>
      </c>
      <c r="F1360">
        <v>6</v>
      </c>
      <c r="G1360">
        <v>6</v>
      </c>
      <c r="H1360" t="s">
        <v>174</v>
      </c>
      <c r="I1360" t="s">
        <v>69</v>
      </c>
      <c r="J1360" t="s">
        <v>1848</v>
      </c>
      <c r="K1360" t="s">
        <v>17</v>
      </c>
      <c r="L1360" s="1">
        <v>44039</v>
      </c>
      <c r="M1360" s="1">
        <v>44134</v>
      </c>
      <c r="N1360" s="1">
        <v>44074</v>
      </c>
      <c r="P1360" t="s">
        <v>18</v>
      </c>
    </row>
    <row r="1361" spans="1:16" hidden="1">
      <c r="A1361">
        <v>8363</v>
      </c>
      <c r="B1361" t="s">
        <v>728</v>
      </c>
      <c r="C1361" t="str">
        <f>"3001"</f>
        <v>3001</v>
      </c>
      <c r="D1361" t="str">
        <f t="shared" si="65"/>
        <v>1</v>
      </c>
      <c r="E1361" t="s">
        <v>1849</v>
      </c>
      <c r="F1361">
        <v>6</v>
      </c>
      <c r="G1361">
        <v>6</v>
      </c>
      <c r="H1361" t="s">
        <v>873</v>
      </c>
      <c r="I1361" t="s">
        <v>99</v>
      </c>
      <c r="J1361" t="s">
        <v>498</v>
      </c>
      <c r="K1361" t="s">
        <v>17</v>
      </c>
      <c r="L1361" s="1">
        <v>44039</v>
      </c>
      <c r="M1361" s="1">
        <v>44134</v>
      </c>
      <c r="N1361" s="1">
        <v>44074</v>
      </c>
      <c r="P1361" t="s">
        <v>18</v>
      </c>
    </row>
    <row r="1362" spans="1:16" hidden="1">
      <c r="A1362">
        <v>7427</v>
      </c>
      <c r="B1362" t="s">
        <v>502</v>
      </c>
      <c r="C1362" t="str">
        <f>"2522"</f>
        <v>2522</v>
      </c>
      <c r="D1362" t="str">
        <f t="shared" si="65"/>
        <v>1</v>
      </c>
      <c r="E1362" t="s">
        <v>1850</v>
      </c>
      <c r="F1362">
        <v>6</v>
      </c>
      <c r="G1362">
        <v>6</v>
      </c>
      <c r="H1362" t="s">
        <v>98</v>
      </c>
      <c r="I1362" t="s">
        <v>99</v>
      </c>
      <c r="J1362" t="s">
        <v>1851</v>
      </c>
      <c r="K1362" t="s">
        <v>17</v>
      </c>
      <c r="L1362" s="1">
        <v>44039</v>
      </c>
      <c r="M1362" s="1">
        <v>44134</v>
      </c>
      <c r="N1362" s="1">
        <v>44074</v>
      </c>
      <c r="P1362" t="s">
        <v>18</v>
      </c>
    </row>
    <row r="1363" spans="1:16" hidden="1">
      <c r="A1363">
        <v>7939</v>
      </c>
      <c r="B1363" t="s">
        <v>512</v>
      </c>
      <c r="C1363" t="str">
        <f>"3008"</f>
        <v>3008</v>
      </c>
      <c r="D1363" t="str">
        <f t="shared" si="65"/>
        <v>1</v>
      </c>
      <c r="E1363" t="s">
        <v>1852</v>
      </c>
      <c r="F1363">
        <v>6</v>
      </c>
      <c r="G1363">
        <v>6</v>
      </c>
      <c r="H1363" t="s">
        <v>98</v>
      </c>
      <c r="I1363" t="s">
        <v>99</v>
      </c>
      <c r="J1363" t="s">
        <v>1853</v>
      </c>
      <c r="K1363" t="s">
        <v>17</v>
      </c>
      <c r="L1363" s="1">
        <v>44039</v>
      </c>
      <c r="M1363" s="1">
        <v>44134</v>
      </c>
      <c r="N1363" s="1">
        <v>44074</v>
      </c>
      <c r="P1363" t="s">
        <v>38</v>
      </c>
    </row>
    <row r="1364" spans="1:16" hidden="1">
      <c r="A1364">
        <v>9623</v>
      </c>
      <c r="B1364" t="s">
        <v>512</v>
      </c>
      <c r="C1364" t="str">
        <f>"3008"</f>
        <v>3008</v>
      </c>
      <c r="D1364" t="str">
        <f>"2"</f>
        <v>2</v>
      </c>
      <c r="E1364" t="s">
        <v>1852</v>
      </c>
      <c r="F1364">
        <v>6</v>
      </c>
      <c r="G1364">
        <v>6</v>
      </c>
      <c r="H1364" t="s">
        <v>98</v>
      </c>
      <c r="I1364" t="s">
        <v>99</v>
      </c>
      <c r="J1364" t="s">
        <v>1853</v>
      </c>
      <c r="K1364" t="s">
        <v>17</v>
      </c>
      <c r="L1364" s="1">
        <v>44039</v>
      </c>
      <c r="M1364" s="1">
        <v>44134</v>
      </c>
      <c r="N1364" s="1">
        <v>44074</v>
      </c>
      <c r="P1364" t="s">
        <v>38</v>
      </c>
    </row>
    <row r="1365" spans="1:16" hidden="1">
      <c r="A1365">
        <v>9371</v>
      </c>
      <c r="B1365" t="s">
        <v>106</v>
      </c>
      <c r="C1365" t="str">
        <f>"2366"</f>
        <v>2366</v>
      </c>
      <c r="D1365" t="str">
        <f>"1"</f>
        <v>1</v>
      </c>
      <c r="E1365" t="s">
        <v>1854</v>
      </c>
      <c r="F1365">
        <v>6</v>
      </c>
      <c r="G1365">
        <v>6</v>
      </c>
      <c r="H1365" t="s">
        <v>98</v>
      </c>
      <c r="I1365" t="s">
        <v>99</v>
      </c>
      <c r="J1365" t="s">
        <v>1855</v>
      </c>
      <c r="K1365" t="s">
        <v>17</v>
      </c>
      <c r="L1365" s="1">
        <v>44039</v>
      </c>
      <c r="M1365" s="1">
        <v>44134</v>
      </c>
      <c r="N1365" s="1">
        <v>44074</v>
      </c>
      <c r="P1365" t="s">
        <v>18</v>
      </c>
    </row>
    <row r="1366" spans="1:16" hidden="1">
      <c r="A1366">
        <v>7658</v>
      </c>
      <c r="B1366" t="s">
        <v>751</v>
      </c>
      <c r="C1366" t="str">
        <f>"3600"</f>
        <v>3600</v>
      </c>
      <c r="D1366" t="str">
        <f>"1"</f>
        <v>1</v>
      </c>
      <c r="E1366" t="s">
        <v>1856</v>
      </c>
      <c r="F1366">
        <v>6</v>
      </c>
      <c r="G1366">
        <v>6</v>
      </c>
      <c r="H1366" t="s">
        <v>98</v>
      </c>
      <c r="I1366" t="s">
        <v>99</v>
      </c>
      <c r="J1366" t="s">
        <v>1857</v>
      </c>
      <c r="K1366" t="s">
        <v>17</v>
      </c>
      <c r="L1366" s="1">
        <v>44039</v>
      </c>
      <c r="M1366" s="1">
        <v>44134</v>
      </c>
      <c r="N1366" s="1">
        <v>44074</v>
      </c>
      <c r="P1366" t="s">
        <v>18</v>
      </c>
    </row>
    <row r="1367" spans="1:16" hidden="1">
      <c r="A1367">
        <v>9449</v>
      </c>
      <c r="B1367" t="s">
        <v>751</v>
      </c>
      <c r="C1367" t="str">
        <f>"3600"</f>
        <v>3600</v>
      </c>
      <c r="D1367" t="str">
        <f>"2"</f>
        <v>2</v>
      </c>
      <c r="E1367" t="s">
        <v>1856</v>
      </c>
      <c r="F1367">
        <v>6</v>
      </c>
      <c r="G1367">
        <v>6</v>
      </c>
      <c r="H1367" t="s">
        <v>98</v>
      </c>
      <c r="I1367" t="s">
        <v>99</v>
      </c>
      <c r="J1367" t="s">
        <v>1857</v>
      </c>
      <c r="K1367" t="s">
        <v>17</v>
      </c>
      <c r="L1367" s="1">
        <v>44039</v>
      </c>
      <c r="M1367" s="1">
        <v>44134</v>
      </c>
      <c r="N1367" s="1">
        <v>44074</v>
      </c>
      <c r="P1367" t="s">
        <v>38</v>
      </c>
    </row>
    <row r="1368" spans="1:16" hidden="1">
      <c r="A1368">
        <v>9647</v>
      </c>
      <c r="B1368" t="s">
        <v>751</v>
      </c>
      <c r="C1368" t="str">
        <f>"3600"</f>
        <v>3600</v>
      </c>
      <c r="D1368" t="str">
        <f>"3"</f>
        <v>3</v>
      </c>
      <c r="E1368" t="s">
        <v>1856</v>
      </c>
      <c r="F1368">
        <v>6</v>
      </c>
      <c r="G1368">
        <v>6</v>
      </c>
      <c r="H1368" t="s">
        <v>98</v>
      </c>
      <c r="I1368" t="s">
        <v>99</v>
      </c>
      <c r="J1368" t="s">
        <v>1857</v>
      </c>
      <c r="K1368" t="s">
        <v>17</v>
      </c>
      <c r="L1368" s="1">
        <v>44039</v>
      </c>
      <c r="M1368" s="1">
        <v>44134</v>
      </c>
      <c r="N1368" s="1">
        <v>44074</v>
      </c>
      <c r="P1368" t="s">
        <v>38</v>
      </c>
    </row>
    <row r="1369" spans="1:16" hidden="1">
      <c r="A1369">
        <v>7656</v>
      </c>
      <c r="B1369" t="s">
        <v>751</v>
      </c>
      <c r="C1369" t="str">
        <f>"2400"</f>
        <v>2400</v>
      </c>
      <c r="D1369" t="str">
        <f>"1"</f>
        <v>1</v>
      </c>
      <c r="E1369" t="s">
        <v>1858</v>
      </c>
      <c r="F1369">
        <v>6</v>
      </c>
      <c r="G1369">
        <v>6</v>
      </c>
      <c r="H1369" t="s">
        <v>98</v>
      </c>
      <c r="I1369" t="s">
        <v>99</v>
      </c>
      <c r="J1369" t="s">
        <v>1859</v>
      </c>
      <c r="K1369" t="s">
        <v>17</v>
      </c>
      <c r="L1369" s="1">
        <v>44039</v>
      </c>
      <c r="M1369" s="1">
        <v>44134</v>
      </c>
      <c r="N1369" s="1">
        <v>44074</v>
      </c>
      <c r="P1369" t="s">
        <v>18</v>
      </c>
    </row>
    <row r="1370" spans="1:16" hidden="1">
      <c r="A1370">
        <v>9447</v>
      </c>
      <c r="B1370" t="s">
        <v>751</v>
      </c>
      <c r="C1370" t="str">
        <f>"2400"</f>
        <v>2400</v>
      </c>
      <c r="D1370" t="str">
        <f>"2"</f>
        <v>2</v>
      </c>
      <c r="E1370" t="s">
        <v>1858</v>
      </c>
      <c r="F1370">
        <v>6</v>
      </c>
      <c r="G1370">
        <v>6</v>
      </c>
      <c r="H1370" t="s">
        <v>98</v>
      </c>
      <c r="I1370" t="s">
        <v>99</v>
      </c>
      <c r="J1370" t="s">
        <v>1859</v>
      </c>
      <c r="K1370" t="s">
        <v>17</v>
      </c>
      <c r="L1370" s="1">
        <v>44039</v>
      </c>
      <c r="M1370" s="1">
        <v>44134</v>
      </c>
      <c r="N1370" s="1">
        <v>44074</v>
      </c>
      <c r="P1370" t="s">
        <v>38</v>
      </c>
    </row>
    <row r="1371" spans="1:16" hidden="1">
      <c r="A1371">
        <v>9612</v>
      </c>
      <c r="B1371" t="s">
        <v>751</v>
      </c>
      <c r="C1371" t="str">
        <f>"2400"</f>
        <v>2400</v>
      </c>
      <c r="D1371" t="str">
        <f>"3"</f>
        <v>3</v>
      </c>
      <c r="E1371" t="s">
        <v>1858</v>
      </c>
      <c r="F1371">
        <v>6</v>
      </c>
      <c r="G1371">
        <v>6</v>
      </c>
      <c r="H1371" t="s">
        <v>98</v>
      </c>
      <c r="I1371" t="s">
        <v>99</v>
      </c>
      <c r="J1371" t="s">
        <v>1859</v>
      </c>
      <c r="K1371" t="s">
        <v>17</v>
      </c>
      <c r="L1371" s="1">
        <v>44039</v>
      </c>
      <c r="M1371" s="1">
        <v>44134</v>
      </c>
      <c r="N1371" s="1">
        <v>44074</v>
      </c>
      <c r="P1371" t="s">
        <v>38</v>
      </c>
    </row>
    <row r="1372" spans="1:16" hidden="1">
      <c r="A1372">
        <v>7429</v>
      </c>
      <c r="B1372" t="s">
        <v>751</v>
      </c>
      <c r="C1372" t="str">
        <f>"1200"</f>
        <v>1200</v>
      </c>
      <c r="D1372" t="str">
        <f>"1"</f>
        <v>1</v>
      </c>
      <c r="E1372" t="s">
        <v>1860</v>
      </c>
      <c r="F1372">
        <v>6</v>
      </c>
      <c r="G1372">
        <v>6</v>
      </c>
      <c r="H1372" t="s">
        <v>98</v>
      </c>
      <c r="I1372" t="s">
        <v>99</v>
      </c>
      <c r="J1372" t="s">
        <v>1861</v>
      </c>
      <c r="K1372" t="s">
        <v>17</v>
      </c>
      <c r="L1372" s="1">
        <v>44039</v>
      </c>
      <c r="M1372" s="1">
        <v>44134</v>
      </c>
      <c r="N1372" s="1">
        <v>44074</v>
      </c>
      <c r="P1372" t="s">
        <v>18</v>
      </c>
    </row>
    <row r="1373" spans="1:16" hidden="1">
      <c r="A1373">
        <v>8072</v>
      </c>
      <c r="B1373" t="s">
        <v>751</v>
      </c>
      <c r="C1373" t="str">
        <f>"1200"</f>
        <v>1200</v>
      </c>
      <c r="D1373" t="str">
        <f>"2"</f>
        <v>2</v>
      </c>
      <c r="E1373" t="s">
        <v>1860</v>
      </c>
      <c r="F1373">
        <v>6</v>
      </c>
      <c r="G1373">
        <v>6</v>
      </c>
      <c r="H1373" t="s">
        <v>98</v>
      </c>
      <c r="I1373" t="s">
        <v>99</v>
      </c>
      <c r="J1373" t="s">
        <v>1861</v>
      </c>
      <c r="K1373" t="s">
        <v>17</v>
      </c>
      <c r="L1373" s="1">
        <v>44039</v>
      </c>
      <c r="M1373" s="1">
        <v>44134</v>
      </c>
      <c r="N1373" s="1">
        <v>44074</v>
      </c>
      <c r="P1373" t="s">
        <v>38</v>
      </c>
    </row>
    <row r="1374" spans="1:16" hidden="1">
      <c r="A1374">
        <v>9611</v>
      </c>
      <c r="B1374" t="s">
        <v>751</v>
      </c>
      <c r="C1374" t="str">
        <f>"1200"</f>
        <v>1200</v>
      </c>
      <c r="D1374" t="str">
        <f>"3"</f>
        <v>3</v>
      </c>
      <c r="E1374" t="s">
        <v>1860</v>
      </c>
      <c r="F1374">
        <v>6</v>
      </c>
      <c r="G1374">
        <v>6</v>
      </c>
      <c r="H1374" t="s">
        <v>98</v>
      </c>
      <c r="I1374" t="s">
        <v>99</v>
      </c>
      <c r="J1374" t="s">
        <v>1861</v>
      </c>
      <c r="K1374" t="s">
        <v>17</v>
      </c>
      <c r="L1374" s="1">
        <v>44039</v>
      </c>
      <c r="M1374" s="1">
        <v>44134</v>
      </c>
      <c r="N1374" s="1">
        <v>44074</v>
      </c>
      <c r="P1374" t="s">
        <v>38</v>
      </c>
    </row>
    <row r="1375" spans="1:16" hidden="1">
      <c r="A1375">
        <v>9730</v>
      </c>
      <c r="B1375" t="s">
        <v>1862</v>
      </c>
      <c r="C1375" t="str">
        <f>"3001"</f>
        <v>3001</v>
      </c>
      <c r="D1375" t="str">
        <f t="shared" ref="D1375:D1406" si="66">"1"</f>
        <v>1</v>
      </c>
      <c r="E1375" t="s">
        <v>1863</v>
      </c>
      <c r="F1375">
        <v>6</v>
      </c>
      <c r="G1375">
        <v>6</v>
      </c>
      <c r="H1375" t="s">
        <v>63</v>
      </c>
      <c r="I1375" t="s">
        <v>16</v>
      </c>
      <c r="J1375" t="s">
        <v>1864</v>
      </c>
      <c r="K1375" t="s">
        <v>17</v>
      </c>
      <c r="L1375" s="1">
        <v>44039</v>
      </c>
      <c r="M1375" s="1">
        <v>44134</v>
      </c>
      <c r="N1375" s="1">
        <v>44074</v>
      </c>
      <c r="P1375" t="s">
        <v>18</v>
      </c>
    </row>
    <row r="1376" spans="1:16" hidden="1">
      <c r="A1376">
        <v>7497</v>
      </c>
      <c r="B1376" t="s">
        <v>412</v>
      </c>
      <c r="C1376" t="str">
        <f>"2022"</f>
        <v>2022</v>
      </c>
      <c r="D1376" t="str">
        <f t="shared" si="66"/>
        <v>1</v>
      </c>
      <c r="E1376" t="s">
        <v>1865</v>
      </c>
      <c r="F1376">
        <v>6</v>
      </c>
      <c r="G1376">
        <v>6</v>
      </c>
      <c r="H1376" t="s">
        <v>98</v>
      </c>
      <c r="I1376" t="s">
        <v>99</v>
      </c>
      <c r="J1376" t="s">
        <v>1866</v>
      </c>
      <c r="K1376" t="s">
        <v>17</v>
      </c>
      <c r="L1376" s="1">
        <v>44039</v>
      </c>
      <c r="M1376" s="1">
        <v>44134</v>
      </c>
      <c r="N1376" s="1">
        <v>44074</v>
      </c>
      <c r="P1376" t="s">
        <v>18</v>
      </c>
    </row>
    <row r="1377" spans="1:16" hidden="1">
      <c r="A1377">
        <v>7498</v>
      </c>
      <c r="B1377" t="s">
        <v>412</v>
      </c>
      <c r="C1377" t="str">
        <f>"2023"</f>
        <v>2023</v>
      </c>
      <c r="D1377" t="str">
        <f t="shared" si="66"/>
        <v>1</v>
      </c>
      <c r="E1377" t="s">
        <v>1867</v>
      </c>
      <c r="F1377">
        <v>6</v>
      </c>
      <c r="G1377">
        <v>6</v>
      </c>
      <c r="H1377" t="s">
        <v>98</v>
      </c>
      <c r="I1377" t="s">
        <v>99</v>
      </c>
      <c r="J1377" t="s">
        <v>1868</v>
      </c>
      <c r="K1377" t="s">
        <v>17</v>
      </c>
      <c r="L1377" s="1">
        <v>44039</v>
      </c>
      <c r="M1377" s="1">
        <v>44134</v>
      </c>
      <c r="N1377" s="1">
        <v>44074</v>
      </c>
      <c r="P1377" t="s">
        <v>18</v>
      </c>
    </row>
    <row r="1378" spans="1:16">
      <c r="A1378">
        <v>8187</v>
      </c>
      <c r="B1378" t="s">
        <v>119</v>
      </c>
      <c r="C1378" t="str">
        <f>"4005F"</f>
        <v>4005F</v>
      </c>
      <c r="D1378" t="str">
        <f t="shared" si="66"/>
        <v>1</v>
      </c>
      <c r="E1378" t="s">
        <v>2436</v>
      </c>
      <c r="F1378">
        <v>12</v>
      </c>
      <c r="G1378">
        <v>24</v>
      </c>
      <c r="H1378" t="s">
        <v>121</v>
      </c>
      <c r="I1378" t="s">
        <v>27</v>
      </c>
      <c r="K1378" t="s">
        <v>2346</v>
      </c>
      <c r="L1378" s="1">
        <v>44039</v>
      </c>
      <c r="M1378" s="1">
        <v>44134</v>
      </c>
      <c r="N1378" s="1">
        <v>44074</v>
      </c>
      <c r="P1378" t="s">
        <v>18</v>
      </c>
    </row>
    <row r="1379" spans="1:16">
      <c r="A1379">
        <v>8188</v>
      </c>
      <c r="B1379" t="s">
        <v>119</v>
      </c>
      <c r="C1379" t="str">
        <f>"4005P"</f>
        <v>4005P</v>
      </c>
      <c r="D1379" t="str">
        <f t="shared" si="66"/>
        <v>1</v>
      </c>
      <c r="E1379" t="s">
        <v>2436</v>
      </c>
      <c r="F1379">
        <v>12</v>
      </c>
      <c r="G1379">
        <v>24</v>
      </c>
      <c r="H1379" t="s">
        <v>121</v>
      </c>
      <c r="I1379" t="s">
        <v>27</v>
      </c>
      <c r="K1379" t="s">
        <v>2346</v>
      </c>
      <c r="L1379" s="1">
        <v>44039</v>
      </c>
      <c r="M1379" s="1">
        <v>44134</v>
      </c>
      <c r="N1379" s="1">
        <v>44074</v>
      </c>
      <c r="P1379" t="s">
        <v>18</v>
      </c>
    </row>
    <row r="1380" spans="1:16" hidden="1">
      <c r="A1380">
        <v>7552</v>
      </c>
      <c r="B1380" t="s">
        <v>478</v>
      </c>
      <c r="C1380" t="str">
        <f>"3008"</f>
        <v>3008</v>
      </c>
      <c r="D1380" t="str">
        <f t="shared" si="66"/>
        <v>1</v>
      </c>
      <c r="E1380" t="s">
        <v>770</v>
      </c>
      <c r="F1380">
        <v>6</v>
      </c>
      <c r="G1380">
        <v>6</v>
      </c>
      <c r="H1380" t="s">
        <v>188</v>
      </c>
      <c r="I1380" t="s">
        <v>161</v>
      </c>
      <c r="J1380" t="s">
        <v>771</v>
      </c>
      <c r="K1380" t="s">
        <v>17</v>
      </c>
      <c r="L1380" s="1">
        <v>44039</v>
      </c>
      <c r="M1380" s="1">
        <v>44134</v>
      </c>
      <c r="N1380" s="1">
        <v>44074</v>
      </c>
      <c r="P1380" t="s">
        <v>18</v>
      </c>
    </row>
    <row r="1381" spans="1:16" hidden="1">
      <c r="A1381">
        <v>7672</v>
      </c>
      <c r="B1381" t="s">
        <v>412</v>
      </c>
      <c r="C1381" t="str">
        <f>"3041"</f>
        <v>3041</v>
      </c>
      <c r="D1381" t="str">
        <f t="shared" si="66"/>
        <v>1</v>
      </c>
      <c r="E1381" t="s">
        <v>1871</v>
      </c>
      <c r="F1381">
        <v>6</v>
      </c>
      <c r="G1381">
        <v>6</v>
      </c>
      <c r="H1381" t="s">
        <v>98</v>
      </c>
      <c r="I1381" t="s">
        <v>99</v>
      </c>
      <c r="J1381" t="s">
        <v>1872</v>
      </c>
      <c r="K1381" t="s">
        <v>17</v>
      </c>
      <c r="L1381" s="1">
        <v>44039</v>
      </c>
      <c r="M1381" s="1">
        <v>44134</v>
      </c>
      <c r="N1381" s="1">
        <v>44074</v>
      </c>
      <c r="P1381" t="s">
        <v>18</v>
      </c>
    </row>
    <row r="1382" spans="1:16" hidden="1">
      <c r="A1382">
        <v>7515</v>
      </c>
      <c r="B1382" t="s">
        <v>24</v>
      </c>
      <c r="C1382" t="str">
        <f>"4613"</f>
        <v>4613</v>
      </c>
      <c r="D1382" t="str">
        <f t="shared" si="66"/>
        <v>1</v>
      </c>
      <c r="E1382" t="s">
        <v>1709</v>
      </c>
      <c r="F1382">
        <v>6</v>
      </c>
      <c r="G1382">
        <v>6</v>
      </c>
      <c r="H1382" t="s">
        <v>53</v>
      </c>
      <c r="I1382" t="s">
        <v>16</v>
      </c>
      <c r="J1382" t="s">
        <v>1873</v>
      </c>
      <c r="K1382" t="s">
        <v>17</v>
      </c>
      <c r="L1382" s="1">
        <v>44039</v>
      </c>
      <c r="M1382" s="1">
        <v>44134</v>
      </c>
      <c r="N1382" s="1">
        <v>44074</v>
      </c>
      <c r="P1382" t="s">
        <v>18</v>
      </c>
    </row>
    <row r="1383" spans="1:16">
      <c r="A1383">
        <v>8260</v>
      </c>
      <c r="B1383" t="s">
        <v>119</v>
      </c>
      <c r="C1383" t="str">
        <f>"4560"</f>
        <v>4560</v>
      </c>
      <c r="D1383" t="str">
        <f t="shared" si="66"/>
        <v>1</v>
      </c>
      <c r="E1383" t="s">
        <v>2377</v>
      </c>
      <c r="F1383">
        <v>6</v>
      </c>
      <c r="G1383">
        <v>12</v>
      </c>
      <c r="H1383" t="s">
        <v>121</v>
      </c>
      <c r="I1383" t="s">
        <v>27</v>
      </c>
      <c r="J1383" t="s">
        <v>2378</v>
      </c>
      <c r="K1383" t="s">
        <v>17</v>
      </c>
      <c r="L1383" s="1">
        <v>44039</v>
      </c>
      <c r="M1383" s="1">
        <v>44134</v>
      </c>
      <c r="N1383" s="1">
        <v>44074</v>
      </c>
      <c r="P1383" t="s">
        <v>18</v>
      </c>
    </row>
    <row r="1384" spans="1:16" ht="32" hidden="1">
      <c r="A1384">
        <v>9716</v>
      </c>
      <c r="B1384" t="s">
        <v>19</v>
      </c>
      <c r="C1384" t="str">
        <f>"4001"</f>
        <v>4001</v>
      </c>
      <c r="D1384" t="str">
        <f t="shared" si="66"/>
        <v>1</v>
      </c>
      <c r="E1384" t="s">
        <v>1863</v>
      </c>
      <c r="F1384">
        <v>6</v>
      </c>
      <c r="G1384">
        <v>6</v>
      </c>
      <c r="H1384" t="s">
        <v>1876</v>
      </c>
      <c r="I1384" t="s">
        <v>22</v>
      </c>
      <c r="J1384" s="2" t="s">
        <v>1877</v>
      </c>
      <c r="K1384" t="s">
        <v>17</v>
      </c>
      <c r="L1384" s="1">
        <v>44039</v>
      </c>
      <c r="M1384" s="1">
        <v>44134</v>
      </c>
      <c r="N1384" s="1">
        <v>44074</v>
      </c>
      <c r="P1384" t="s">
        <v>333</v>
      </c>
    </row>
    <row r="1385" spans="1:16" hidden="1">
      <c r="A1385">
        <v>8796</v>
      </c>
      <c r="B1385" t="s">
        <v>57</v>
      </c>
      <c r="C1385" t="str">
        <f>"3040"</f>
        <v>3040</v>
      </c>
      <c r="D1385" t="str">
        <f t="shared" si="66"/>
        <v>1</v>
      </c>
      <c r="E1385" t="s">
        <v>1878</v>
      </c>
      <c r="F1385">
        <v>6</v>
      </c>
      <c r="G1385">
        <v>6</v>
      </c>
      <c r="H1385" t="s">
        <v>59</v>
      </c>
      <c r="I1385" t="s">
        <v>16</v>
      </c>
      <c r="J1385" t="s">
        <v>1879</v>
      </c>
      <c r="K1385" t="s">
        <v>17</v>
      </c>
      <c r="L1385" s="1">
        <v>44039</v>
      </c>
      <c r="M1385" s="1">
        <v>44134</v>
      </c>
      <c r="N1385" s="1">
        <v>44074</v>
      </c>
      <c r="P1385" t="s">
        <v>18</v>
      </c>
    </row>
    <row r="1386" spans="1:16" hidden="1">
      <c r="A1386">
        <v>8796</v>
      </c>
      <c r="B1386" t="s">
        <v>57</v>
      </c>
      <c r="C1386" t="str">
        <f>"3040"</f>
        <v>3040</v>
      </c>
      <c r="D1386" t="str">
        <f t="shared" si="66"/>
        <v>1</v>
      </c>
      <c r="E1386" t="s">
        <v>1878</v>
      </c>
      <c r="F1386">
        <v>6</v>
      </c>
      <c r="G1386">
        <v>6</v>
      </c>
      <c r="H1386" t="s">
        <v>59</v>
      </c>
      <c r="I1386" t="s">
        <v>16</v>
      </c>
      <c r="J1386" t="s">
        <v>1879</v>
      </c>
      <c r="K1386" t="s">
        <v>17</v>
      </c>
      <c r="L1386" s="1">
        <v>44039</v>
      </c>
      <c r="M1386" s="1">
        <v>44134</v>
      </c>
      <c r="N1386" s="1">
        <v>44074</v>
      </c>
      <c r="P1386" t="s">
        <v>18</v>
      </c>
    </row>
    <row r="1387" spans="1:16" hidden="1">
      <c r="A1387">
        <v>7719</v>
      </c>
      <c r="B1387" t="s">
        <v>24</v>
      </c>
      <c r="C1387" t="str">
        <f>"3410"</f>
        <v>3410</v>
      </c>
      <c r="D1387" t="str">
        <f t="shared" si="66"/>
        <v>1</v>
      </c>
      <c r="E1387" t="s">
        <v>1880</v>
      </c>
      <c r="F1387">
        <v>6</v>
      </c>
      <c r="G1387">
        <v>6</v>
      </c>
      <c r="H1387" t="s">
        <v>26</v>
      </c>
      <c r="I1387" t="s">
        <v>27</v>
      </c>
      <c r="J1387" t="s">
        <v>1881</v>
      </c>
      <c r="K1387" t="s">
        <v>17</v>
      </c>
      <c r="L1387" s="1">
        <v>44039</v>
      </c>
      <c r="M1387" s="1">
        <v>44134</v>
      </c>
      <c r="N1387" s="1">
        <v>44074</v>
      </c>
      <c r="P1387" t="s">
        <v>18</v>
      </c>
    </row>
    <row r="1388" spans="1:16">
      <c r="A1388">
        <v>8307</v>
      </c>
      <c r="B1388" t="s">
        <v>119</v>
      </c>
      <c r="C1388" t="str">
        <f>"1600"</f>
        <v>1600</v>
      </c>
      <c r="D1388" t="str">
        <f t="shared" si="66"/>
        <v>1</v>
      </c>
      <c r="E1388" t="s">
        <v>2163</v>
      </c>
      <c r="F1388">
        <v>6</v>
      </c>
      <c r="G1388">
        <v>6</v>
      </c>
      <c r="H1388" t="s">
        <v>121</v>
      </c>
      <c r="I1388" t="s">
        <v>27</v>
      </c>
      <c r="J1388" t="s">
        <v>2164</v>
      </c>
      <c r="K1388" t="s">
        <v>17</v>
      </c>
      <c r="L1388" s="1">
        <v>44039</v>
      </c>
      <c r="M1388" s="1">
        <v>44134</v>
      </c>
      <c r="N1388" s="1">
        <v>44074</v>
      </c>
      <c r="P1388" t="s">
        <v>18</v>
      </c>
    </row>
    <row r="1389" spans="1:16">
      <c r="A1389">
        <v>8311</v>
      </c>
      <c r="B1389" t="s">
        <v>119</v>
      </c>
      <c r="C1389" t="str">
        <f>"2700"</f>
        <v>2700</v>
      </c>
      <c r="D1389" t="str">
        <f t="shared" si="66"/>
        <v>1</v>
      </c>
      <c r="E1389" t="s">
        <v>2191</v>
      </c>
      <c r="F1389">
        <v>6</v>
      </c>
      <c r="G1389">
        <v>6</v>
      </c>
      <c r="H1389" t="s">
        <v>121</v>
      </c>
      <c r="I1389" t="s">
        <v>27</v>
      </c>
      <c r="J1389" t="s">
        <v>2192</v>
      </c>
      <c r="K1389" t="s">
        <v>17</v>
      </c>
      <c r="L1389" s="1">
        <v>44039</v>
      </c>
      <c r="M1389" s="1">
        <v>44134</v>
      </c>
      <c r="N1389" s="1">
        <v>44074</v>
      </c>
      <c r="P1389" t="s">
        <v>18</v>
      </c>
    </row>
    <row r="1390" spans="1:16">
      <c r="A1390">
        <v>8313</v>
      </c>
      <c r="B1390" t="s">
        <v>119</v>
      </c>
      <c r="C1390" t="str">
        <f>"2120"</f>
        <v>2120</v>
      </c>
      <c r="D1390" t="str">
        <f t="shared" si="66"/>
        <v>1</v>
      </c>
      <c r="E1390" t="s">
        <v>2161</v>
      </c>
      <c r="F1390">
        <v>6</v>
      </c>
      <c r="G1390">
        <v>6</v>
      </c>
      <c r="H1390" t="s">
        <v>121</v>
      </c>
      <c r="I1390" t="s">
        <v>27</v>
      </c>
      <c r="J1390" t="s">
        <v>2162</v>
      </c>
      <c r="K1390" t="s">
        <v>17</v>
      </c>
      <c r="L1390" s="1">
        <v>44039</v>
      </c>
      <c r="M1390" s="1">
        <v>44134</v>
      </c>
      <c r="N1390" s="1">
        <v>44074</v>
      </c>
      <c r="P1390" t="s">
        <v>18</v>
      </c>
    </row>
    <row r="1391" spans="1:16" hidden="1">
      <c r="A1391">
        <v>7547</v>
      </c>
      <c r="B1391" t="s">
        <v>168</v>
      </c>
      <c r="C1391" t="str">
        <f>"1209"</f>
        <v>1209</v>
      </c>
      <c r="D1391" t="str">
        <f t="shared" si="66"/>
        <v>1</v>
      </c>
      <c r="E1391" t="s">
        <v>1886</v>
      </c>
      <c r="F1391">
        <v>6</v>
      </c>
      <c r="G1391">
        <v>6</v>
      </c>
      <c r="H1391" t="s">
        <v>170</v>
      </c>
      <c r="I1391" t="s">
        <v>69</v>
      </c>
      <c r="J1391" t="s">
        <v>1887</v>
      </c>
      <c r="K1391" t="s">
        <v>17</v>
      </c>
      <c r="L1391" s="1">
        <v>44039</v>
      </c>
      <c r="M1391" s="1">
        <v>44134</v>
      </c>
      <c r="N1391" s="1">
        <v>44074</v>
      </c>
      <c r="P1391" t="s">
        <v>18</v>
      </c>
    </row>
    <row r="1392" spans="1:16" hidden="1">
      <c r="A1392">
        <v>8795</v>
      </c>
      <c r="B1392" t="s">
        <v>57</v>
      </c>
      <c r="C1392" t="str">
        <f>"3039"</f>
        <v>3039</v>
      </c>
      <c r="D1392" t="str">
        <f t="shared" si="66"/>
        <v>1</v>
      </c>
      <c r="E1392" t="s">
        <v>1888</v>
      </c>
      <c r="F1392">
        <v>6</v>
      </c>
      <c r="G1392">
        <v>6</v>
      </c>
      <c r="H1392" t="s">
        <v>59</v>
      </c>
      <c r="I1392" t="s">
        <v>16</v>
      </c>
      <c r="J1392" t="s">
        <v>1889</v>
      </c>
      <c r="K1392" t="s">
        <v>17</v>
      </c>
      <c r="L1392" s="1">
        <v>44039</v>
      </c>
      <c r="M1392" s="1">
        <v>44134</v>
      </c>
      <c r="N1392" s="1">
        <v>44074</v>
      </c>
      <c r="P1392" t="s">
        <v>18</v>
      </c>
    </row>
    <row r="1393" spans="1:16" hidden="1">
      <c r="A1393">
        <v>7645</v>
      </c>
      <c r="B1393" t="s">
        <v>186</v>
      </c>
      <c r="C1393" t="str">
        <f>"3056"</f>
        <v>3056</v>
      </c>
      <c r="D1393" t="str">
        <f t="shared" si="66"/>
        <v>1</v>
      </c>
      <c r="E1393" t="s">
        <v>1890</v>
      </c>
      <c r="F1393">
        <v>6</v>
      </c>
      <c r="G1393">
        <v>6</v>
      </c>
      <c r="H1393" t="s">
        <v>188</v>
      </c>
      <c r="I1393" t="s">
        <v>161</v>
      </c>
      <c r="J1393" t="s">
        <v>1891</v>
      </c>
      <c r="K1393" t="s">
        <v>17</v>
      </c>
      <c r="L1393" s="1">
        <v>44039</v>
      </c>
      <c r="M1393" s="1">
        <v>44134</v>
      </c>
      <c r="N1393" s="1">
        <v>44074</v>
      </c>
      <c r="P1393" t="s">
        <v>18</v>
      </c>
    </row>
    <row r="1394" spans="1:16" hidden="1">
      <c r="A1394">
        <v>8672</v>
      </c>
      <c r="B1394" t="s">
        <v>101</v>
      </c>
      <c r="C1394" t="str">
        <f>"3106"</f>
        <v>3106</v>
      </c>
      <c r="D1394" t="str">
        <f t="shared" si="66"/>
        <v>1</v>
      </c>
      <c r="E1394" t="s">
        <v>1892</v>
      </c>
      <c r="F1394">
        <v>6</v>
      </c>
      <c r="G1394">
        <v>6</v>
      </c>
      <c r="H1394" t="s">
        <v>103</v>
      </c>
      <c r="I1394" t="s">
        <v>16</v>
      </c>
      <c r="J1394" t="s">
        <v>1893</v>
      </c>
      <c r="K1394" t="s">
        <v>17</v>
      </c>
      <c r="L1394" s="1">
        <v>44039</v>
      </c>
      <c r="M1394" s="1">
        <v>44134</v>
      </c>
      <c r="N1394" s="1">
        <v>44074</v>
      </c>
      <c r="P1394" t="s">
        <v>18</v>
      </c>
    </row>
    <row r="1395" spans="1:16" hidden="1">
      <c r="A1395">
        <v>8672</v>
      </c>
      <c r="B1395" t="s">
        <v>101</v>
      </c>
      <c r="C1395" t="str">
        <f>"3106"</f>
        <v>3106</v>
      </c>
      <c r="D1395" t="str">
        <f t="shared" si="66"/>
        <v>1</v>
      </c>
      <c r="E1395" t="s">
        <v>1892</v>
      </c>
      <c r="F1395">
        <v>6</v>
      </c>
      <c r="G1395">
        <v>6</v>
      </c>
      <c r="H1395" t="s">
        <v>103</v>
      </c>
      <c r="I1395" t="s">
        <v>16</v>
      </c>
      <c r="J1395" t="s">
        <v>1893</v>
      </c>
      <c r="K1395" t="s">
        <v>17</v>
      </c>
      <c r="L1395" s="1">
        <v>44039</v>
      </c>
      <c r="M1395" s="1">
        <v>44134</v>
      </c>
      <c r="N1395" s="1">
        <v>44074</v>
      </c>
      <c r="P1395" t="s">
        <v>18</v>
      </c>
    </row>
    <row r="1396" spans="1:16" hidden="1">
      <c r="A1396">
        <v>7826</v>
      </c>
      <c r="B1396" t="s">
        <v>235</v>
      </c>
      <c r="C1396" t="str">
        <f>"2113"</f>
        <v>2113</v>
      </c>
      <c r="D1396" t="str">
        <f t="shared" si="66"/>
        <v>1</v>
      </c>
      <c r="E1396" t="s">
        <v>1894</v>
      </c>
      <c r="F1396">
        <v>6</v>
      </c>
      <c r="G1396">
        <v>6</v>
      </c>
      <c r="H1396" t="s">
        <v>237</v>
      </c>
      <c r="I1396" t="s">
        <v>69</v>
      </c>
      <c r="J1396" t="s">
        <v>242</v>
      </c>
      <c r="K1396" t="s">
        <v>17</v>
      </c>
      <c r="L1396" s="1">
        <v>44039</v>
      </c>
      <c r="M1396" s="1">
        <v>44134</v>
      </c>
      <c r="N1396" s="1">
        <v>44074</v>
      </c>
      <c r="P1396" t="s">
        <v>18</v>
      </c>
    </row>
    <row r="1397" spans="1:16" hidden="1">
      <c r="A1397">
        <v>7826</v>
      </c>
      <c r="B1397" t="s">
        <v>235</v>
      </c>
      <c r="C1397" t="str">
        <f>"2113"</f>
        <v>2113</v>
      </c>
      <c r="D1397" t="str">
        <f t="shared" si="66"/>
        <v>1</v>
      </c>
      <c r="E1397" t="s">
        <v>1894</v>
      </c>
      <c r="F1397">
        <v>6</v>
      </c>
      <c r="G1397">
        <v>6</v>
      </c>
      <c r="H1397" t="s">
        <v>237</v>
      </c>
      <c r="I1397" t="s">
        <v>69</v>
      </c>
      <c r="J1397" t="s">
        <v>242</v>
      </c>
      <c r="K1397" t="s">
        <v>17</v>
      </c>
      <c r="L1397" s="1">
        <v>44039</v>
      </c>
      <c r="M1397" s="1">
        <v>44134</v>
      </c>
      <c r="N1397" s="1">
        <v>44074</v>
      </c>
      <c r="P1397" t="s">
        <v>18</v>
      </c>
    </row>
    <row r="1398" spans="1:16" hidden="1">
      <c r="A1398">
        <v>8947</v>
      </c>
      <c r="B1398" t="s">
        <v>90</v>
      </c>
      <c r="C1398" t="str">
        <f>"3003"</f>
        <v>3003</v>
      </c>
      <c r="D1398" t="str">
        <f t="shared" si="66"/>
        <v>1</v>
      </c>
      <c r="E1398" t="s">
        <v>91</v>
      </c>
      <c r="F1398">
        <v>6</v>
      </c>
      <c r="G1398">
        <v>6</v>
      </c>
      <c r="H1398" t="s">
        <v>92</v>
      </c>
      <c r="I1398" t="s">
        <v>16</v>
      </c>
      <c r="K1398" t="s">
        <v>17</v>
      </c>
      <c r="L1398" s="1">
        <v>44039</v>
      </c>
      <c r="M1398" s="1">
        <v>44134</v>
      </c>
      <c r="N1398" s="1">
        <v>44074</v>
      </c>
      <c r="P1398" t="s">
        <v>18</v>
      </c>
    </row>
    <row r="1399" spans="1:16" hidden="1">
      <c r="A1399">
        <v>8655</v>
      </c>
      <c r="B1399" t="s">
        <v>82</v>
      </c>
      <c r="C1399" t="str">
        <f>"2208"</f>
        <v>2208</v>
      </c>
      <c r="D1399" t="str">
        <f t="shared" si="66"/>
        <v>1</v>
      </c>
      <c r="E1399" t="s">
        <v>1895</v>
      </c>
      <c r="F1399">
        <v>6</v>
      </c>
      <c r="G1399">
        <v>6</v>
      </c>
      <c r="H1399" t="s">
        <v>84</v>
      </c>
      <c r="I1399" t="s">
        <v>16</v>
      </c>
      <c r="J1399" t="s">
        <v>949</v>
      </c>
      <c r="K1399" t="s">
        <v>17</v>
      </c>
      <c r="L1399" s="1">
        <v>44039</v>
      </c>
      <c r="M1399" s="1">
        <v>44134</v>
      </c>
      <c r="N1399" s="1">
        <v>44074</v>
      </c>
      <c r="P1399" t="s">
        <v>18</v>
      </c>
    </row>
    <row r="1400" spans="1:16" hidden="1">
      <c r="A1400">
        <v>8941</v>
      </c>
      <c r="B1400" t="s">
        <v>61</v>
      </c>
      <c r="C1400" t="str">
        <f>"3021"</f>
        <v>3021</v>
      </c>
      <c r="D1400" t="str">
        <f t="shared" si="66"/>
        <v>1</v>
      </c>
      <c r="E1400" t="s">
        <v>95</v>
      </c>
      <c r="F1400">
        <v>6</v>
      </c>
      <c r="G1400">
        <v>6</v>
      </c>
      <c r="H1400" t="s">
        <v>63</v>
      </c>
      <c r="I1400" t="s">
        <v>16</v>
      </c>
      <c r="K1400" t="s">
        <v>17</v>
      </c>
      <c r="L1400" s="1">
        <v>44039</v>
      </c>
      <c r="M1400" s="1">
        <v>44134</v>
      </c>
      <c r="N1400" s="1">
        <v>44074</v>
      </c>
      <c r="P1400" t="s">
        <v>18</v>
      </c>
    </row>
    <row r="1401" spans="1:16" ht="32" hidden="1">
      <c r="A1401">
        <v>8716</v>
      </c>
      <c r="B1401" t="s">
        <v>39</v>
      </c>
      <c r="C1401" t="str">
        <f>"2021"</f>
        <v>2021</v>
      </c>
      <c r="D1401" t="str">
        <f t="shared" si="66"/>
        <v>1</v>
      </c>
      <c r="E1401" t="s">
        <v>1896</v>
      </c>
      <c r="F1401">
        <v>6</v>
      </c>
      <c r="G1401">
        <v>6</v>
      </c>
      <c r="H1401" t="s">
        <v>41</v>
      </c>
      <c r="I1401" t="s">
        <v>16</v>
      </c>
      <c r="J1401" s="2" t="s">
        <v>1897</v>
      </c>
      <c r="K1401" t="s">
        <v>17</v>
      </c>
      <c r="L1401" s="1">
        <v>44039</v>
      </c>
      <c r="M1401" s="1">
        <v>44134</v>
      </c>
      <c r="N1401" s="1">
        <v>44074</v>
      </c>
      <c r="P1401" t="s">
        <v>18</v>
      </c>
    </row>
    <row r="1402" spans="1:16" hidden="1">
      <c r="A1402">
        <v>8714</v>
      </c>
      <c r="B1402" t="s">
        <v>39</v>
      </c>
      <c r="C1402" t="str">
        <f>"1008"</f>
        <v>1008</v>
      </c>
      <c r="D1402" t="str">
        <f t="shared" si="66"/>
        <v>1</v>
      </c>
      <c r="E1402" t="s">
        <v>1898</v>
      </c>
      <c r="F1402">
        <v>6</v>
      </c>
      <c r="G1402">
        <v>6</v>
      </c>
      <c r="H1402" t="s">
        <v>41</v>
      </c>
      <c r="I1402" t="s">
        <v>16</v>
      </c>
      <c r="J1402" t="s">
        <v>1899</v>
      </c>
      <c r="K1402" t="s">
        <v>17</v>
      </c>
      <c r="L1402" s="1">
        <v>44039</v>
      </c>
      <c r="M1402" s="1">
        <v>44134</v>
      </c>
      <c r="N1402" s="1">
        <v>44074</v>
      </c>
      <c r="P1402" t="s">
        <v>18</v>
      </c>
    </row>
    <row r="1403" spans="1:16" hidden="1">
      <c r="A1403">
        <v>8684</v>
      </c>
      <c r="B1403" t="s">
        <v>101</v>
      </c>
      <c r="C1403" t="str">
        <f>"3208"</f>
        <v>3208</v>
      </c>
      <c r="D1403" t="str">
        <f t="shared" si="66"/>
        <v>1</v>
      </c>
      <c r="E1403" t="s">
        <v>102</v>
      </c>
      <c r="F1403">
        <v>6</v>
      </c>
      <c r="G1403">
        <v>6</v>
      </c>
      <c r="H1403" t="s">
        <v>103</v>
      </c>
      <c r="I1403" t="s">
        <v>16</v>
      </c>
      <c r="K1403" t="s">
        <v>17</v>
      </c>
      <c r="L1403" s="1">
        <v>44039</v>
      </c>
      <c r="M1403" s="1">
        <v>44134</v>
      </c>
      <c r="N1403" s="1">
        <v>44074</v>
      </c>
      <c r="P1403" t="s">
        <v>18</v>
      </c>
    </row>
    <row r="1404" spans="1:16">
      <c r="A1404">
        <v>8344</v>
      </c>
      <c r="B1404" t="s">
        <v>119</v>
      </c>
      <c r="C1404" t="str">
        <f>"1100"</f>
        <v>1100</v>
      </c>
      <c r="D1404" t="str">
        <f t="shared" si="66"/>
        <v>1</v>
      </c>
      <c r="E1404" t="s">
        <v>344</v>
      </c>
      <c r="F1404">
        <v>6</v>
      </c>
      <c r="G1404">
        <v>6</v>
      </c>
      <c r="H1404" t="s">
        <v>121</v>
      </c>
      <c r="I1404" t="s">
        <v>27</v>
      </c>
      <c r="J1404" t="s">
        <v>345</v>
      </c>
      <c r="K1404" t="s">
        <v>17</v>
      </c>
      <c r="L1404" s="1">
        <v>44039</v>
      </c>
      <c r="M1404" s="1">
        <v>44134</v>
      </c>
      <c r="N1404" s="1">
        <v>44074</v>
      </c>
      <c r="P1404" t="s">
        <v>18</v>
      </c>
    </row>
    <row r="1405" spans="1:16">
      <c r="A1405">
        <v>8345</v>
      </c>
      <c r="B1405" t="s">
        <v>119</v>
      </c>
      <c r="C1405" t="str">
        <f>"2100"</f>
        <v>2100</v>
      </c>
      <c r="D1405" t="str">
        <f t="shared" si="66"/>
        <v>1</v>
      </c>
      <c r="E1405" t="s">
        <v>417</v>
      </c>
      <c r="F1405">
        <v>6</v>
      </c>
      <c r="G1405">
        <v>6</v>
      </c>
      <c r="H1405" t="s">
        <v>121</v>
      </c>
      <c r="I1405" t="s">
        <v>27</v>
      </c>
      <c r="J1405" t="s">
        <v>418</v>
      </c>
      <c r="K1405" t="s">
        <v>17</v>
      </c>
      <c r="L1405" s="1">
        <v>44039</v>
      </c>
      <c r="M1405" s="1">
        <v>44134</v>
      </c>
      <c r="N1405" s="1">
        <v>44074</v>
      </c>
      <c r="P1405" t="s">
        <v>18</v>
      </c>
    </row>
    <row r="1406" spans="1:16" hidden="1">
      <c r="A1406">
        <v>8683</v>
      </c>
      <c r="B1406" t="s">
        <v>101</v>
      </c>
      <c r="C1406" t="str">
        <f>"3206"</f>
        <v>3206</v>
      </c>
      <c r="D1406" t="str">
        <f t="shared" si="66"/>
        <v>1</v>
      </c>
      <c r="E1406" t="s">
        <v>1902</v>
      </c>
      <c r="F1406">
        <v>6</v>
      </c>
      <c r="G1406">
        <v>6</v>
      </c>
      <c r="H1406" t="s">
        <v>103</v>
      </c>
      <c r="I1406" t="s">
        <v>16</v>
      </c>
      <c r="J1406" t="s">
        <v>1903</v>
      </c>
      <c r="K1406" t="s">
        <v>17</v>
      </c>
      <c r="L1406" s="1">
        <v>44039</v>
      </c>
      <c r="M1406" s="1">
        <v>44134</v>
      </c>
      <c r="N1406" s="1">
        <v>44074</v>
      </c>
      <c r="P1406" t="s">
        <v>18</v>
      </c>
    </row>
    <row r="1407" spans="1:16" hidden="1">
      <c r="A1407">
        <v>8671</v>
      </c>
      <c r="B1407" t="s">
        <v>101</v>
      </c>
      <c r="C1407" t="str">
        <f>"2202"</f>
        <v>2202</v>
      </c>
      <c r="D1407" t="str">
        <f t="shared" ref="D1407:D1438" si="67">"1"</f>
        <v>1</v>
      </c>
      <c r="E1407" t="s">
        <v>1904</v>
      </c>
      <c r="F1407">
        <v>6</v>
      </c>
      <c r="G1407">
        <v>6</v>
      </c>
      <c r="H1407" t="s">
        <v>103</v>
      </c>
      <c r="I1407" t="s">
        <v>16</v>
      </c>
      <c r="J1407" t="s">
        <v>1905</v>
      </c>
      <c r="K1407" t="s">
        <v>17</v>
      </c>
      <c r="L1407" s="1">
        <v>44039</v>
      </c>
      <c r="M1407" s="1">
        <v>44134</v>
      </c>
      <c r="N1407" s="1">
        <v>44074</v>
      </c>
      <c r="P1407" t="s">
        <v>18</v>
      </c>
    </row>
    <row r="1408" spans="1:16" hidden="1">
      <c r="A1408">
        <v>7582</v>
      </c>
      <c r="B1408" t="s">
        <v>555</v>
      </c>
      <c r="C1408" t="str">
        <f>"2100"</f>
        <v>2100</v>
      </c>
      <c r="D1408" t="str">
        <f t="shared" si="67"/>
        <v>1</v>
      </c>
      <c r="E1408" t="s">
        <v>793</v>
      </c>
      <c r="F1408">
        <v>6</v>
      </c>
      <c r="G1408">
        <v>6</v>
      </c>
      <c r="H1408" t="s">
        <v>256</v>
      </c>
      <c r="I1408" t="s">
        <v>161</v>
      </c>
      <c r="J1408" t="s">
        <v>794</v>
      </c>
      <c r="K1408" t="s">
        <v>17</v>
      </c>
      <c r="L1408" s="1">
        <v>44039</v>
      </c>
      <c r="M1408" s="1">
        <v>44134</v>
      </c>
      <c r="N1408" s="1">
        <v>44074</v>
      </c>
      <c r="P1408" t="s">
        <v>18</v>
      </c>
    </row>
    <row r="1409" spans="1:16" hidden="1">
      <c r="A1409">
        <v>9809</v>
      </c>
      <c r="B1409" t="s">
        <v>312</v>
      </c>
      <c r="C1409" t="str">
        <f>"1101"</f>
        <v>1101</v>
      </c>
      <c r="D1409" t="str">
        <f t="shared" si="67"/>
        <v>1</v>
      </c>
      <c r="E1409" t="s">
        <v>799</v>
      </c>
      <c r="F1409">
        <v>6</v>
      </c>
      <c r="G1409">
        <v>6</v>
      </c>
      <c r="H1409" t="s">
        <v>224</v>
      </c>
      <c r="I1409" t="s">
        <v>69</v>
      </c>
      <c r="J1409" t="s">
        <v>800</v>
      </c>
      <c r="K1409" t="s">
        <v>17</v>
      </c>
      <c r="L1409" s="1">
        <v>44039</v>
      </c>
      <c r="M1409" s="1">
        <v>44134</v>
      </c>
      <c r="N1409" s="1">
        <v>44074</v>
      </c>
      <c r="P1409" t="s">
        <v>18</v>
      </c>
    </row>
    <row r="1410" spans="1:16" hidden="1">
      <c r="A1410">
        <v>7621</v>
      </c>
      <c r="B1410" t="s">
        <v>312</v>
      </c>
      <c r="C1410" t="str">
        <f>"1502"</f>
        <v>1502</v>
      </c>
      <c r="D1410" t="str">
        <f t="shared" si="67"/>
        <v>1</v>
      </c>
      <c r="E1410" t="s">
        <v>1906</v>
      </c>
      <c r="F1410">
        <v>6</v>
      </c>
      <c r="G1410">
        <v>6</v>
      </c>
      <c r="H1410" t="s">
        <v>224</v>
      </c>
      <c r="I1410" t="s">
        <v>69</v>
      </c>
      <c r="J1410" t="s">
        <v>1907</v>
      </c>
      <c r="K1410" t="s">
        <v>17</v>
      </c>
      <c r="L1410" s="1">
        <v>44039</v>
      </c>
      <c r="M1410" s="1">
        <v>44134</v>
      </c>
      <c r="N1410" s="1">
        <v>44074</v>
      </c>
      <c r="P1410" t="s">
        <v>18</v>
      </c>
    </row>
    <row r="1411" spans="1:16" hidden="1">
      <c r="A1411">
        <v>9479</v>
      </c>
      <c r="B1411" t="s">
        <v>312</v>
      </c>
      <c r="C1411" t="str">
        <f>"1601"</f>
        <v>1601</v>
      </c>
      <c r="D1411" t="str">
        <f t="shared" si="67"/>
        <v>1</v>
      </c>
      <c r="E1411" t="s">
        <v>1908</v>
      </c>
      <c r="F1411">
        <v>6</v>
      </c>
      <c r="G1411">
        <v>6</v>
      </c>
      <c r="H1411" t="s">
        <v>224</v>
      </c>
      <c r="I1411" t="s">
        <v>69</v>
      </c>
      <c r="J1411" t="s">
        <v>1909</v>
      </c>
      <c r="K1411" t="s">
        <v>17</v>
      </c>
      <c r="L1411" s="1">
        <v>44039</v>
      </c>
      <c r="M1411" s="1">
        <v>44134</v>
      </c>
      <c r="N1411" s="1">
        <v>44074</v>
      </c>
      <c r="P1411" t="s">
        <v>18</v>
      </c>
    </row>
    <row r="1412" spans="1:16" hidden="1">
      <c r="A1412">
        <v>7650</v>
      </c>
      <c r="B1412" t="s">
        <v>312</v>
      </c>
      <c r="C1412" t="str">
        <f>"2715"</f>
        <v>2715</v>
      </c>
      <c r="D1412" t="str">
        <f t="shared" si="67"/>
        <v>1</v>
      </c>
      <c r="E1412" t="s">
        <v>1910</v>
      </c>
      <c r="F1412">
        <v>6</v>
      </c>
      <c r="G1412">
        <v>6</v>
      </c>
      <c r="H1412" t="s">
        <v>224</v>
      </c>
      <c r="I1412" t="s">
        <v>69</v>
      </c>
      <c r="J1412" t="s">
        <v>1911</v>
      </c>
      <c r="K1412" t="s">
        <v>17</v>
      </c>
      <c r="L1412" s="1">
        <v>44039</v>
      </c>
      <c r="M1412" s="1">
        <v>44134</v>
      </c>
      <c r="N1412" s="1">
        <v>44074</v>
      </c>
      <c r="P1412" t="s">
        <v>18</v>
      </c>
    </row>
    <row r="1413" spans="1:16" hidden="1">
      <c r="A1413">
        <v>9477</v>
      </c>
      <c r="B1413" t="s">
        <v>312</v>
      </c>
      <c r="C1413" t="str">
        <f>"1301"</f>
        <v>1301</v>
      </c>
      <c r="D1413" t="str">
        <f t="shared" si="67"/>
        <v>1</v>
      </c>
      <c r="E1413" t="s">
        <v>1912</v>
      </c>
      <c r="F1413">
        <v>6</v>
      </c>
      <c r="G1413">
        <v>6</v>
      </c>
      <c r="H1413" t="s">
        <v>224</v>
      </c>
      <c r="I1413" t="s">
        <v>69</v>
      </c>
      <c r="J1413" t="s">
        <v>800</v>
      </c>
      <c r="K1413" t="s">
        <v>17</v>
      </c>
      <c r="L1413" s="1">
        <v>44039</v>
      </c>
      <c r="M1413" s="1">
        <v>44134</v>
      </c>
      <c r="N1413" s="1">
        <v>44074</v>
      </c>
      <c r="P1413" t="s">
        <v>18</v>
      </c>
    </row>
    <row r="1414" spans="1:16" hidden="1">
      <c r="A1414">
        <v>7587</v>
      </c>
      <c r="B1414" t="s">
        <v>24</v>
      </c>
      <c r="C1414" t="str">
        <f>"4525"</f>
        <v>4525</v>
      </c>
      <c r="D1414" t="str">
        <f t="shared" si="67"/>
        <v>1</v>
      </c>
      <c r="E1414" t="s">
        <v>1913</v>
      </c>
      <c r="F1414">
        <v>6</v>
      </c>
      <c r="G1414">
        <v>6</v>
      </c>
      <c r="H1414" t="s">
        <v>26</v>
      </c>
      <c r="I1414" t="s">
        <v>27</v>
      </c>
      <c r="J1414" t="s">
        <v>1914</v>
      </c>
      <c r="K1414" t="s">
        <v>17</v>
      </c>
      <c r="L1414" s="1">
        <v>44039</v>
      </c>
      <c r="M1414" s="1">
        <v>44134</v>
      </c>
      <c r="N1414" s="1">
        <v>44074</v>
      </c>
      <c r="P1414" t="s">
        <v>18</v>
      </c>
    </row>
    <row r="1415" spans="1:16">
      <c r="A1415">
        <v>8346</v>
      </c>
      <c r="B1415" t="s">
        <v>119</v>
      </c>
      <c r="C1415" t="str">
        <f>"3500"</f>
        <v>3500</v>
      </c>
      <c r="D1415" t="str">
        <f t="shared" si="67"/>
        <v>1</v>
      </c>
      <c r="E1415" t="s">
        <v>582</v>
      </c>
      <c r="F1415">
        <v>6</v>
      </c>
      <c r="G1415">
        <v>6</v>
      </c>
      <c r="H1415" t="s">
        <v>121</v>
      </c>
      <c r="I1415" t="s">
        <v>27</v>
      </c>
      <c r="J1415" t="s">
        <v>583</v>
      </c>
      <c r="K1415" t="s">
        <v>17</v>
      </c>
      <c r="L1415" s="1">
        <v>44039</v>
      </c>
      <c r="M1415" s="1">
        <v>44134</v>
      </c>
      <c r="N1415" s="1">
        <v>44074</v>
      </c>
      <c r="P1415" t="s">
        <v>18</v>
      </c>
    </row>
    <row r="1416" spans="1:16" hidden="1">
      <c r="A1416">
        <v>7605</v>
      </c>
      <c r="B1416" t="s">
        <v>235</v>
      </c>
      <c r="C1416" t="str">
        <f>"2125"</f>
        <v>2125</v>
      </c>
      <c r="D1416" t="str">
        <f t="shared" si="67"/>
        <v>1</v>
      </c>
      <c r="E1416" t="s">
        <v>1917</v>
      </c>
      <c r="F1416">
        <v>6</v>
      </c>
      <c r="G1416">
        <v>6</v>
      </c>
      <c r="H1416" t="s">
        <v>237</v>
      </c>
      <c r="I1416" t="s">
        <v>69</v>
      </c>
      <c r="J1416" t="s">
        <v>242</v>
      </c>
      <c r="K1416" t="s">
        <v>17</v>
      </c>
      <c r="L1416" s="1">
        <v>44039</v>
      </c>
      <c r="M1416" s="1">
        <v>44134</v>
      </c>
      <c r="N1416" s="1">
        <v>44074</v>
      </c>
      <c r="P1416" t="s">
        <v>18</v>
      </c>
    </row>
    <row r="1417" spans="1:16" hidden="1">
      <c r="A1417">
        <v>7755</v>
      </c>
      <c r="B1417" t="s">
        <v>235</v>
      </c>
      <c r="C1417" t="str">
        <f>"2123"</f>
        <v>2123</v>
      </c>
      <c r="D1417" t="str">
        <f t="shared" si="67"/>
        <v>1</v>
      </c>
      <c r="E1417" t="s">
        <v>1918</v>
      </c>
      <c r="F1417">
        <v>6</v>
      </c>
      <c r="G1417">
        <v>6</v>
      </c>
      <c r="H1417" t="s">
        <v>237</v>
      </c>
      <c r="I1417" t="s">
        <v>69</v>
      </c>
      <c r="J1417" t="s">
        <v>1919</v>
      </c>
      <c r="K1417" t="s">
        <v>17</v>
      </c>
      <c r="L1417" s="1">
        <v>44039</v>
      </c>
      <c r="M1417" s="1">
        <v>44134</v>
      </c>
      <c r="N1417" s="1">
        <v>44074</v>
      </c>
      <c r="P1417" t="s">
        <v>18</v>
      </c>
    </row>
    <row r="1418" spans="1:16" hidden="1">
      <c r="A1418">
        <v>7721</v>
      </c>
      <c r="B1418" t="s">
        <v>235</v>
      </c>
      <c r="C1418" t="str">
        <f>"2114"</f>
        <v>2114</v>
      </c>
      <c r="D1418" t="str">
        <f t="shared" si="67"/>
        <v>1</v>
      </c>
      <c r="E1418" t="s">
        <v>1920</v>
      </c>
      <c r="F1418">
        <v>6</v>
      </c>
      <c r="G1418">
        <v>6</v>
      </c>
      <c r="H1418" t="s">
        <v>237</v>
      </c>
      <c r="I1418" t="s">
        <v>69</v>
      </c>
      <c r="J1418" t="s">
        <v>1921</v>
      </c>
      <c r="K1418" t="s">
        <v>17</v>
      </c>
      <c r="L1418" s="1">
        <v>44039</v>
      </c>
      <c r="M1418" s="1">
        <v>44134</v>
      </c>
      <c r="N1418" s="1">
        <v>44074</v>
      </c>
      <c r="P1418" t="s">
        <v>18</v>
      </c>
    </row>
    <row r="1419" spans="1:16" hidden="1">
      <c r="A1419">
        <v>7721</v>
      </c>
      <c r="B1419" t="s">
        <v>235</v>
      </c>
      <c r="C1419" t="str">
        <f>"2114"</f>
        <v>2114</v>
      </c>
      <c r="D1419" t="str">
        <f t="shared" si="67"/>
        <v>1</v>
      </c>
      <c r="E1419" t="s">
        <v>1920</v>
      </c>
      <c r="F1419">
        <v>6</v>
      </c>
      <c r="G1419">
        <v>6</v>
      </c>
      <c r="H1419" t="s">
        <v>237</v>
      </c>
      <c r="I1419" t="s">
        <v>69</v>
      </c>
      <c r="J1419" t="s">
        <v>1921</v>
      </c>
      <c r="K1419" t="s">
        <v>17</v>
      </c>
      <c r="L1419" s="1">
        <v>44039</v>
      </c>
      <c r="M1419" s="1">
        <v>44134</v>
      </c>
      <c r="N1419" s="1">
        <v>44074</v>
      </c>
      <c r="P1419" t="s">
        <v>18</v>
      </c>
    </row>
    <row r="1420" spans="1:16" hidden="1">
      <c r="A1420">
        <v>7709</v>
      </c>
      <c r="B1420" t="s">
        <v>811</v>
      </c>
      <c r="C1420" t="str">
        <f>"2012"</f>
        <v>2012</v>
      </c>
      <c r="D1420" t="str">
        <f t="shared" si="67"/>
        <v>1</v>
      </c>
      <c r="E1420" t="s">
        <v>1922</v>
      </c>
      <c r="F1420">
        <v>6</v>
      </c>
      <c r="G1420">
        <v>6</v>
      </c>
      <c r="H1420" t="s">
        <v>813</v>
      </c>
      <c r="I1420" t="s">
        <v>99</v>
      </c>
      <c r="J1420" t="s">
        <v>816</v>
      </c>
      <c r="K1420" t="s">
        <v>17</v>
      </c>
      <c r="L1420" s="1">
        <v>44039</v>
      </c>
      <c r="M1420" s="1">
        <v>44134</v>
      </c>
      <c r="N1420" s="1">
        <v>44074</v>
      </c>
      <c r="P1420" t="s">
        <v>18</v>
      </c>
    </row>
    <row r="1421" spans="1:16" hidden="1">
      <c r="A1421">
        <v>9363</v>
      </c>
      <c r="B1421" t="s">
        <v>106</v>
      </c>
      <c r="C1421" t="str">
        <f>"2044"</f>
        <v>2044</v>
      </c>
      <c r="D1421" t="str">
        <f t="shared" si="67"/>
        <v>1</v>
      </c>
      <c r="E1421" t="s">
        <v>1923</v>
      </c>
      <c r="F1421">
        <v>6</v>
      </c>
      <c r="G1421">
        <v>6</v>
      </c>
      <c r="H1421" t="s">
        <v>98</v>
      </c>
      <c r="I1421" t="s">
        <v>99</v>
      </c>
      <c r="J1421" t="s">
        <v>1924</v>
      </c>
      <c r="K1421" t="s">
        <v>17</v>
      </c>
      <c r="L1421" s="1">
        <v>44039</v>
      </c>
      <c r="M1421" s="1">
        <v>44134</v>
      </c>
      <c r="N1421" s="1">
        <v>44074</v>
      </c>
      <c r="P1421" t="s">
        <v>18</v>
      </c>
    </row>
    <row r="1422" spans="1:16" hidden="1">
      <c r="A1422">
        <v>9356</v>
      </c>
      <c r="B1422" t="s">
        <v>106</v>
      </c>
      <c r="C1422" t="str">
        <f>"2065"</f>
        <v>2065</v>
      </c>
      <c r="D1422" t="str">
        <f t="shared" si="67"/>
        <v>1</v>
      </c>
      <c r="E1422" t="s">
        <v>1925</v>
      </c>
      <c r="F1422">
        <v>6</v>
      </c>
      <c r="G1422">
        <v>6</v>
      </c>
      <c r="H1422" t="s">
        <v>489</v>
      </c>
      <c r="I1422" t="s">
        <v>99</v>
      </c>
      <c r="J1422" t="s">
        <v>1832</v>
      </c>
      <c r="K1422" t="s">
        <v>17</v>
      </c>
      <c r="L1422" s="1">
        <v>44039</v>
      </c>
      <c r="M1422" s="1">
        <v>44134</v>
      </c>
      <c r="N1422" s="1">
        <v>44074</v>
      </c>
      <c r="P1422" t="s">
        <v>18</v>
      </c>
    </row>
    <row r="1423" spans="1:16" hidden="1">
      <c r="A1423">
        <v>8507</v>
      </c>
      <c r="B1423" t="s">
        <v>660</v>
      </c>
      <c r="C1423" t="str">
        <f>"2601"</f>
        <v>2601</v>
      </c>
      <c r="D1423" t="str">
        <f t="shared" si="67"/>
        <v>1</v>
      </c>
      <c r="E1423" t="s">
        <v>1926</v>
      </c>
      <c r="F1423">
        <v>6</v>
      </c>
      <c r="G1423">
        <v>6</v>
      </c>
      <c r="H1423" t="s">
        <v>174</v>
      </c>
      <c r="I1423" t="s">
        <v>69</v>
      </c>
      <c r="J1423" t="s">
        <v>1927</v>
      </c>
      <c r="K1423" t="s">
        <v>17</v>
      </c>
      <c r="L1423" s="1">
        <v>44039</v>
      </c>
      <c r="M1423" s="1">
        <v>44134</v>
      </c>
      <c r="N1423" s="1">
        <v>44074</v>
      </c>
      <c r="P1423" t="s">
        <v>18</v>
      </c>
    </row>
    <row r="1424" spans="1:16" hidden="1">
      <c r="A1424">
        <v>7608</v>
      </c>
      <c r="B1424" t="s">
        <v>235</v>
      </c>
      <c r="C1424" t="str">
        <f>"1006"</f>
        <v>1006</v>
      </c>
      <c r="D1424" t="str">
        <f t="shared" si="67"/>
        <v>1</v>
      </c>
      <c r="E1424" t="s">
        <v>1928</v>
      </c>
      <c r="F1424">
        <v>6</v>
      </c>
      <c r="G1424">
        <v>6</v>
      </c>
      <c r="H1424" t="s">
        <v>237</v>
      </c>
      <c r="I1424" t="s">
        <v>69</v>
      </c>
      <c r="K1424" t="s">
        <v>17</v>
      </c>
      <c r="L1424" s="1">
        <v>44039</v>
      </c>
      <c r="M1424" s="1">
        <v>44134</v>
      </c>
      <c r="N1424" s="1">
        <v>44074</v>
      </c>
      <c r="P1424" t="s">
        <v>18</v>
      </c>
    </row>
    <row r="1425" spans="1:16" hidden="1">
      <c r="A1425">
        <v>7711</v>
      </c>
      <c r="B1425" t="s">
        <v>198</v>
      </c>
      <c r="C1425" t="str">
        <f>"2020"</f>
        <v>2020</v>
      </c>
      <c r="D1425" t="str">
        <f t="shared" si="67"/>
        <v>1</v>
      </c>
      <c r="E1425" t="s">
        <v>1929</v>
      </c>
      <c r="F1425">
        <v>6</v>
      </c>
      <c r="G1425">
        <v>6</v>
      </c>
      <c r="H1425" t="s">
        <v>200</v>
      </c>
      <c r="I1425" t="s">
        <v>69</v>
      </c>
      <c r="J1425" t="s">
        <v>1930</v>
      </c>
      <c r="K1425" t="s">
        <v>17</v>
      </c>
      <c r="L1425" s="1">
        <v>44039</v>
      </c>
      <c r="M1425" s="1">
        <v>44134</v>
      </c>
      <c r="N1425" s="1">
        <v>44074</v>
      </c>
      <c r="P1425" t="s">
        <v>18</v>
      </c>
    </row>
    <row r="1426" spans="1:16" ht="48">
      <c r="A1426">
        <v>8353</v>
      </c>
      <c r="B1426" t="s">
        <v>119</v>
      </c>
      <c r="C1426" t="str">
        <f>"3770"</f>
        <v>3770</v>
      </c>
      <c r="D1426" t="str">
        <f t="shared" si="67"/>
        <v>1</v>
      </c>
      <c r="E1426" t="s">
        <v>1141</v>
      </c>
      <c r="F1426">
        <v>6</v>
      </c>
      <c r="G1426">
        <v>6</v>
      </c>
      <c r="H1426" t="s">
        <v>121</v>
      </c>
      <c r="I1426" t="s">
        <v>27</v>
      </c>
      <c r="J1426" s="2" t="s">
        <v>1142</v>
      </c>
      <c r="K1426" t="s">
        <v>17</v>
      </c>
      <c r="L1426" s="1">
        <v>44039</v>
      </c>
      <c r="M1426" s="1">
        <v>44134</v>
      </c>
      <c r="N1426" s="1">
        <v>44074</v>
      </c>
      <c r="P1426" t="s">
        <v>18</v>
      </c>
    </row>
    <row r="1427" spans="1:16">
      <c r="A1427">
        <v>8354</v>
      </c>
      <c r="B1427" t="s">
        <v>119</v>
      </c>
      <c r="C1427" t="str">
        <f>"4610"</f>
        <v>4610</v>
      </c>
      <c r="D1427" t="str">
        <f t="shared" si="67"/>
        <v>1</v>
      </c>
      <c r="E1427" t="s">
        <v>1664</v>
      </c>
      <c r="F1427">
        <v>6</v>
      </c>
      <c r="G1427">
        <v>6</v>
      </c>
      <c r="H1427" t="s">
        <v>121</v>
      </c>
      <c r="I1427" t="s">
        <v>27</v>
      </c>
      <c r="J1427" t="s">
        <v>1665</v>
      </c>
      <c r="K1427" t="s">
        <v>17</v>
      </c>
      <c r="L1427" s="1">
        <v>44039</v>
      </c>
      <c r="M1427" s="1">
        <v>44134</v>
      </c>
      <c r="N1427" s="1">
        <v>44074</v>
      </c>
      <c r="P1427" t="s">
        <v>18</v>
      </c>
    </row>
    <row r="1428" spans="1:16">
      <c r="A1428">
        <v>8355</v>
      </c>
      <c r="B1428" t="s">
        <v>119</v>
      </c>
      <c r="C1428" t="str">
        <f>"4620"</f>
        <v>4620</v>
      </c>
      <c r="D1428" t="str">
        <f t="shared" si="67"/>
        <v>1</v>
      </c>
      <c r="E1428" t="s">
        <v>1869</v>
      </c>
      <c r="F1428">
        <v>6</v>
      </c>
      <c r="G1428">
        <v>6</v>
      </c>
      <c r="H1428" t="s">
        <v>121</v>
      </c>
      <c r="I1428" t="s">
        <v>27</v>
      </c>
      <c r="J1428" t="s">
        <v>1870</v>
      </c>
      <c r="K1428" t="s">
        <v>17</v>
      </c>
      <c r="L1428" s="1">
        <v>44039</v>
      </c>
      <c r="M1428" s="1">
        <v>44134</v>
      </c>
      <c r="N1428" s="1">
        <v>44074</v>
      </c>
      <c r="P1428" t="s">
        <v>18</v>
      </c>
    </row>
    <row r="1429" spans="1:16">
      <c r="A1429">
        <v>8424</v>
      </c>
      <c r="B1429" t="s">
        <v>43</v>
      </c>
      <c r="C1429" t="str">
        <f>"2301"</f>
        <v>2301</v>
      </c>
      <c r="D1429" t="str">
        <f t="shared" si="67"/>
        <v>1</v>
      </c>
      <c r="E1429" t="s">
        <v>1642</v>
      </c>
      <c r="F1429">
        <v>6</v>
      </c>
      <c r="G1429">
        <v>6</v>
      </c>
      <c r="H1429" t="s">
        <v>45</v>
      </c>
      <c r="I1429" t="s">
        <v>16</v>
      </c>
      <c r="J1429" t="s">
        <v>1643</v>
      </c>
      <c r="K1429" t="s">
        <v>17</v>
      </c>
      <c r="L1429" s="1">
        <v>44039</v>
      </c>
      <c r="M1429" s="1">
        <v>44134</v>
      </c>
      <c r="N1429" s="1">
        <v>44074</v>
      </c>
      <c r="P1429" t="s">
        <v>18</v>
      </c>
    </row>
    <row r="1430" spans="1:16" hidden="1">
      <c r="A1430">
        <v>9401</v>
      </c>
      <c r="B1430" t="s">
        <v>781</v>
      </c>
      <c r="C1430" t="str">
        <f>"3003"</f>
        <v>3003</v>
      </c>
      <c r="D1430" t="str">
        <f t="shared" si="67"/>
        <v>1</v>
      </c>
      <c r="E1430" t="s">
        <v>1931</v>
      </c>
      <c r="F1430">
        <v>6</v>
      </c>
      <c r="G1430">
        <v>6</v>
      </c>
      <c r="H1430" t="s">
        <v>783</v>
      </c>
      <c r="I1430" t="s">
        <v>99</v>
      </c>
      <c r="J1430" t="s">
        <v>787</v>
      </c>
      <c r="K1430" t="s">
        <v>17</v>
      </c>
      <c r="L1430" s="1">
        <v>44039</v>
      </c>
      <c r="M1430" s="1">
        <v>44134</v>
      </c>
      <c r="N1430" s="1">
        <v>44074</v>
      </c>
      <c r="P1430" t="s">
        <v>18</v>
      </c>
    </row>
    <row r="1431" spans="1:16" hidden="1">
      <c r="A1431">
        <v>8316</v>
      </c>
      <c r="B1431" t="s">
        <v>826</v>
      </c>
      <c r="C1431" t="str">
        <f>"2209"</f>
        <v>2209</v>
      </c>
      <c r="D1431" t="str">
        <f t="shared" si="67"/>
        <v>1</v>
      </c>
      <c r="E1431" t="s">
        <v>1932</v>
      </c>
      <c r="F1431">
        <v>6</v>
      </c>
      <c r="G1431">
        <v>6</v>
      </c>
      <c r="H1431" t="s">
        <v>828</v>
      </c>
      <c r="I1431" t="s">
        <v>69</v>
      </c>
      <c r="J1431" t="s">
        <v>1933</v>
      </c>
      <c r="K1431" t="s">
        <v>17</v>
      </c>
      <c r="L1431" s="1">
        <v>44039</v>
      </c>
      <c r="M1431" s="1">
        <v>44134</v>
      </c>
      <c r="N1431" s="1">
        <v>44074</v>
      </c>
      <c r="P1431" t="s">
        <v>18</v>
      </c>
    </row>
    <row r="1432" spans="1:16" hidden="1">
      <c r="A1432">
        <v>7637</v>
      </c>
      <c r="B1432" t="s">
        <v>826</v>
      </c>
      <c r="C1432" t="str">
        <f>"1106"</f>
        <v>1106</v>
      </c>
      <c r="D1432" t="str">
        <f t="shared" si="67"/>
        <v>1</v>
      </c>
      <c r="E1432" t="s">
        <v>1934</v>
      </c>
      <c r="F1432">
        <v>6</v>
      </c>
      <c r="G1432">
        <v>6</v>
      </c>
      <c r="H1432" t="s">
        <v>828</v>
      </c>
      <c r="I1432" t="s">
        <v>69</v>
      </c>
      <c r="J1432" t="s">
        <v>1935</v>
      </c>
      <c r="K1432" t="s">
        <v>17</v>
      </c>
      <c r="L1432" s="1">
        <v>44039</v>
      </c>
      <c r="M1432" s="1">
        <v>44134</v>
      </c>
      <c r="N1432" s="1">
        <v>44074</v>
      </c>
      <c r="P1432" t="s">
        <v>18</v>
      </c>
    </row>
    <row r="1433" spans="1:16" hidden="1">
      <c r="A1433">
        <v>7638</v>
      </c>
      <c r="B1433" t="s">
        <v>826</v>
      </c>
      <c r="C1433" t="str">
        <f>"2205"</f>
        <v>2205</v>
      </c>
      <c r="D1433" t="str">
        <f t="shared" si="67"/>
        <v>1</v>
      </c>
      <c r="E1433" t="s">
        <v>832</v>
      </c>
      <c r="F1433">
        <v>6</v>
      </c>
      <c r="G1433">
        <v>6</v>
      </c>
      <c r="H1433" t="s">
        <v>828</v>
      </c>
      <c r="I1433" t="s">
        <v>69</v>
      </c>
      <c r="J1433" t="s">
        <v>833</v>
      </c>
      <c r="K1433" t="s">
        <v>17</v>
      </c>
      <c r="L1433" s="1">
        <v>44039</v>
      </c>
      <c r="M1433" s="1">
        <v>44134</v>
      </c>
      <c r="N1433" s="1">
        <v>44074</v>
      </c>
      <c r="P1433" t="s">
        <v>18</v>
      </c>
    </row>
    <row r="1434" spans="1:16" hidden="1">
      <c r="A1434">
        <v>8349</v>
      </c>
      <c r="B1434" t="s">
        <v>826</v>
      </c>
      <c r="C1434" t="str">
        <f>"2201"</f>
        <v>2201</v>
      </c>
      <c r="D1434" t="str">
        <f t="shared" si="67"/>
        <v>1</v>
      </c>
      <c r="E1434" t="s">
        <v>836</v>
      </c>
      <c r="F1434">
        <v>6</v>
      </c>
      <c r="G1434">
        <v>6</v>
      </c>
      <c r="H1434" t="s">
        <v>828</v>
      </c>
      <c r="I1434" t="s">
        <v>69</v>
      </c>
      <c r="J1434" t="s">
        <v>837</v>
      </c>
      <c r="K1434" t="s">
        <v>17</v>
      </c>
      <c r="L1434" s="1">
        <v>44039</v>
      </c>
      <c r="M1434" s="1">
        <v>44134</v>
      </c>
      <c r="N1434" s="1">
        <v>44074</v>
      </c>
      <c r="P1434" t="s">
        <v>18</v>
      </c>
    </row>
    <row r="1435" spans="1:16" hidden="1">
      <c r="A1435">
        <v>7640</v>
      </c>
      <c r="B1435" t="s">
        <v>826</v>
      </c>
      <c r="C1435" t="str">
        <f>"2202"</f>
        <v>2202</v>
      </c>
      <c r="D1435" t="str">
        <f t="shared" si="67"/>
        <v>1</v>
      </c>
      <c r="E1435" t="s">
        <v>838</v>
      </c>
      <c r="F1435">
        <v>6</v>
      </c>
      <c r="G1435">
        <v>6</v>
      </c>
      <c r="H1435" t="s">
        <v>828</v>
      </c>
      <c r="I1435" t="s">
        <v>69</v>
      </c>
      <c r="J1435" t="s">
        <v>839</v>
      </c>
      <c r="K1435" t="s">
        <v>17</v>
      </c>
      <c r="L1435" s="1">
        <v>44039</v>
      </c>
      <c r="M1435" s="1">
        <v>44134</v>
      </c>
      <c r="N1435" s="1">
        <v>44074</v>
      </c>
      <c r="P1435" t="s">
        <v>18</v>
      </c>
    </row>
    <row r="1436" spans="1:16" hidden="1">
      <c r="A1436">
        <v>7641</v>
      </c>
      <c r="B1436" t="s">
        <v>826</v>
      </c>
      <c r="C1436" t="str">
        <f>"3313"</f>
        <v>3313</v>
      </c>
      <c r="D1436" t="str">
        <f t="shared" si="67"/>
        <v>1</v>
      </c>
      <c r="E1436" t="s">
        <v>1936</v>
      </c>
      <c r="F1436">
        <v>6</v>
      </c>
      <c r="G1436">
        <v>6</v>
      </c>
      <c r="H1436" t="s">
        <v>828</v>
      </c>
      <c r="I1436" t="s">
        <v>69</v>
      </c>
      <c r="J1436" t="s">
        <v>1937</v>
      </c>
      <c r="K1436" t="s">
        <v>17</v>
      </c>
      <c r="L1436" s="1">
        <v>44039</v>
      </c>
      <c r="M1436" s="1">
        <v>44134</v>
      </c>
      <c r="N1436" s="1">
        <v>44074</v>
      </c>
      <c r="P1436" t="s">
        <v>18</v>
      </c>
    </row>
    <row r="1437" spans="1:16" hidden="1">
      <c r="A1437">
        <v>8351</v>
      </c>
      <c r="B1437" t="s">
        <v>826</v>
      </c>
      <c r="C1437" t="str">
        <f>"3301"</f>
        <v>3301</v>
      </c>
      <c r="D1437" t="str">
        <f t="shared" si="67"/>
        <v>1</v>
      </c>
      <c r="E1437" t="s">
        <v>840</v>
      </c>
      <c r="F1437">
        <v>6</v>
      </c>
      <c r="G1437">
        <v>6</v>
      </c>
      <c r="H1437" t="s">
        <v>828</v>
      </c>
      <c r="I1437" t="s">
        <v>69</v>
      </c>
      <c r="J1437" t="s">
        <v>841</v>
      </c>
      <c r="K1437" t="s">
        <v>17</v>
      </c>
      <c r="L1437" s="1">
        <v>44039</v>
      </c>
      <c r="M1437" s="1">
        <v>44134</v>
      </c>
      <c r="N1437" s="1">
        <v>44074</v>
      </c>
      <c r="P1437" t="s">
        <v>18</v>
      </c>
    </row>
    <row r="1438" spans="1:16" hidden="1">
      <c r="A1438">
        <v>7642</v>
      </c>
      <c r="B1438" t="s">
        <v>826</v>
      </c>
      <c r="C1438" t="str">
        <f>"3302"</f>
        <v>3302</v>
      </c>
      <c r="D1438" t="str">
        <f t="shared" si="67"/>
        <v>1</v>
      </c>
      <c r="E1438" t="s">
        <v>842</v>
      </c>
      <c r="F1438">
        <v>6</v>
      </c>
      <c r="G1438">
        <v>6</v>
      </c>
      <c r="H1438" t="s">
        <v>828</v>
      </c>
      <c r="I1438" t="s">
        <v>69</v>
      </c>
      <c r="J1438" t="s">
        <v>843</v>
      </c>
      <c r="K1438" t="s">
        <v>17</v>
      </c>
      <c r="L1438" s="1">
        <v>44039</v>
      </c>
      <c r="M1438" s="1">
        <v>44134</v>
      </c>
      <c r="N1438" s="1">
        <v>44074</v>
      </c>
      <c r="P1438" t="s">
        <v>18</v>
      </c>
    </row>
    <row r="1439" spans="1:16" hidden="1">
      <c r="A1439">
        <v>7643</v>
      </c>
      <c r="B1439" t="s">
        <v>826</v>
      </c>
      <c r="C1439" t="str">
        <f>"1102"</f>
        <v>1102</v>
      </c>
      <c r="D1439" t="str">
        <f t="shared" ref="D1439:D1454" si="68">"1"</f>
        <v>1</v>
      </c>
      <c r="E1439" t="s">
        <v>844</v>
      </c>
      <c r="F1439">
        <v>6</v>
      </c>
      <c r="G1439">
        <v>6</v>
      </c>
      <c r="H1439" t="s">
        <v>828</v>
      </c>
      <c r="I1439" t="s">
        <v>69</v>
      </c>
      <c r="J1439" t="s">
        <v>845</v>
      </c>
      <c r="K1439" t="s">
        <v>17</v>
      </c>
      <c r="L1439" s="1">
        <v>44039</v>
      </c>
      <c r="M1439" s="1">
        <v>44134</v>
      </c>
      <c r="N1439" s="1">
        <v>44074</v>
      </c>
      <c r="P1439" t="s">
        <v>18</v>
      </c>
    </row>
    <row r="1440" spans="1:16" hidden="1">
      <c r="A1440">
        <v>9783</v>
      </c>
      <c r="B1440" t="s">
        <v>826</v>
      </c>
      <c r="C1440" t="str">
        <f>"1101"</f>
        <v>1101</v>
      </c>
      <c r="D1440" t="str">
        <f t="shared" si="68"/>
        <v>1</v>
      </c>
      <c r="E1440" t="s">
        <v>846</v>
      </c>
      <c r="F1440">
        <v>6</v>
      </c>
      <c r="G1440">
        <v>6</v>
      </c>
      <c r="H1440" t="s">
        <v>828</v>
      </c>
      <c r="I1440" t="s">
        <v>69</v>
      </c>
      <c r="J1440" t="s">
        <v>847</v>
      </c>
      <c r="K1440" t="s">
        <v>17</v>
      </c>
      <c r="L1440" s="1">
        <v>44039</v>
      </c>
      <c r="M1440" s="1">
        <v>44134</v>
      </c>
      <c r="N1440" s="1">
        <v>44074</v>
      </c>
      <c r="P1440" t="s">
        <v>18</v>
      </c>
    </row>
    <row r="1441" spans="1:16" hidden="1">
      <c r="A1441">
        <v>8104</v>
      </c>
      <c r="B1441" t="s">
        <v>826</v>
      </c>
      <c r="C1441" t="str">
        <f>"3310"</f>
        <v>3310</v>
      </c>
      <c r="D1441" t="str">
        <f t="shared" si="68"/>
        <v>1</v>
      </c>
      <c r="E1441" t="s">
        <v>1938</v>
      </c>
      <c r="F1441">
        <v>6</v>
      </c>
      <c r="G1441">
        <v>6</v>
      </c>
      <c r="H1441" t="s">
        <v>828</v>
      </c>
      <c r="I1441" t="s">
        <v>69</v>
      </c>
      <c r="J1441" t="s">
        <v>1939</v>
      </c>
      <c r="K1441" t="s">
        <v>17</v>
      </c>
      <c r="L1441" s="1">
        <v>44039</v>
      </c>
      <c r="M1441" s="1">
        <v>44134</v>
      </c>
      <c r="N1441" s="1">
        <v>44074</v>
      </c>
      <c r="P1441" t="s">
        <v>18</v>
      </c>
    </row>
    <row r="1442" spans="1:16">
      <c r="A1442">
        <v>8493</v>
      </c>
      <c r="B1442" t="s">
        <v>43</v>
      </c>
      <c r="C1442" t="str">
        <f>"1013"</f>
        <v>1013</v>
      </c>
      <c r="D1442" t="str">
        <f t="shared" si="68"/>
        <v>1</v>
      </c>
      <c r="E1442" t="s">
        <v>279</v>
      </c>
      <c r="F1442">
        <v>6</v>
      </c>
      <c r="G1442">
        <v>6</v>
      </c>
      <c r="H1442" t="s">
        <v>45</v>
      </c>
      <c r="I1442" t="s">
        <v>16</v>
      </c>
      <c r="J1442" t="s">
        <v>280</v>
      </c>
      <c r="K1442" t="s">
        <v>17</v>
      </c>
      <c r="L1442" s="1">
        <v>44039</v>
      </c>
      <c r="M1442" s="1">
        <v>44134</v>
      </c>
      <c r="N1442" s="1">
        <v>44074</v>
      </c>
      <c r="P1442" t="s">
        <v>18</v>
      </c>
    </row>
    <row r="1443" spans="1:16" hidden="1">
      <c r="A1443">
        <v>7762</v>
      </c>
      <c r="B1443" t="s">
        <v>569</v>
      </c>
      <c r="C1443" t="str">
        <f>"2000"</f>
        <v>2000</v>
      </c>
      <c r="D1443" t="str">
        <f t="shared" si="68"/>
        <v>1</v>
      </c>
      <c r="E1443" t="s">
        <v>1942</v>
      </c>
      <c r="F1443">
        <v>6</v>
      </c>
      <c r="G1443">
        <v>6</v>
      </c>
      <c r="H1443" t="s">
        <v>114</v>
      </c>
      <c r="I1443" t="s">
        <v>69</v>
      </c>
      <c r="J1443" t="s">
        <v>1943</v>
      </c>
      <c r="K1443" t="s">
        <v>17</v>
      </c>
      <c r="L1443" s="1">
        <v>44039</v>
      </c>
      <c r="M1443" s="1">
        <v>44134</v>
      </c>
      <c r="N1443" s="1">
        <v>44074</v>
      </c>
      <c r="P1443" t="s">
        <v>18</v>
      </c>
    </row>
    <row r="1444" spans="1:16" hidden="1">
      <c r="A1444">
        <v>8658</v>
      </c>
      <c r="B1444" t="s">
        <v>82</v>
      </c>
      <c r="C1444" t="str">
        <f>"3206"</f>
        <v>3206</v>
      </c>
      <c r="D1444" t="str">
        <f t="shared" si="68"/>
        <v>1</v>
      </c>
      <c r="E1444" t="s">
        <v>1944</v>
      </c>
      <c r="F1444">
        <v>6</v>
      </c>
      <c r="G1444">
        <v>6</v>
      </c>
      <c r="H1444" t="s">
        <v>84</v>
      </c>
      <c r="I1444" t="s">
        <v>16</v>
      </c>
      <c r="J1444" t="s">
        <v>857</v>
      </c>
      <c r="K1444" t="s">
        <v>17</v>
      </c>
      <c r="L1444" s="1">
        <v>44039</v>
      </c>
      <c r="M1444" s="1">
        <v>44134</v>
      </c>
      <c r="N1444" s="1">
        <v>44074</v>
      </c>
      <c r="P1444" t="s">
        <v>18</v>
      </c>
    </row>
    <row r="1445" spans="1:16" hidden="1">
      <c r="A1445">
        <v>8659</v>
      </c>
      <c r="B1445" t="s">
        <v>82</v>
      </c>
      <c r="C1445" t="str">
        <f>"3207"</f>
        <v>3207</v>
      </c>
      <c r="D1445" t="str">
        <f t="shared" si="68"/>
        <v>1</v>
      </c>
      <c r="E1445" t="s">
        <v>1945</v>
      </c>
      <c r="F1445">
        <v>6</v>
      </c>
      <c r="G1445">
        <v>6</v>
      </c>
      <c r="H1445" t="s">
        <v>84</v>
      </c>
      <c r="I1445" t="s">
        <v>16</v>
      </c>
      <c r="J1445" t="s">
        <v>1946</v>
      </c>
      <c r="K1445" t="s">
        <v>17</v>
      </c>
      <c r="L1445" s="1">
        <v>44039</v>
      </c>
      <c r="M1445" s="1">
        <v>44134</v>
      </c>
      <c r="N1445" s="1">
        <v>44074</v>
      </c>
      <c r="P1445" t="s">
        <v>18</v>
      </c>
    </row>
    <row r="1446" spans="1:16" hidden="1">
      <c r="A1446">
        <v>7679</v>
      </c>
      <c r="B1446" t="s">
        <v>24</v>
      </c>
      <c r="C1446" t="str">
        <f>"3230"</f>
        <v>3230</v>
      </c>
      <c r="D1446" t="str">
        <f t="shared" si="68"/>
        <v>1</v>
      </c>
      <c r="E1446" t="s">
        <v>1947</v>
      </c>
      <c r="F1446">
        <v>6</v>
      </c>
      <c r="G1446">
        <v>6</v>
      </c>
      <c r="H1446" t="s">
        <v>26</v>
      </c>
      <c r="I1446" t="s">
        <v>27</v>
      </c>
      <c r="J1446" t="s">
        <v>1948</v>
      </c>
      <c r="K1446" t="s">
        <v>17</v>
      </c>
      <c r="L1446" s="1">
        <v>44039</v>
      </c>
      <c r="M1446" s="1">
        <v>44134</v>
      </c>
      <c r="N1446" s="1">
        <v>44074</v>
      </c>
      <c r="P1446" t="s">
        <v>18</v>
      </c>
    </row>
    <row r="1447" spans="1:16">
      <c r="A1447">
        <v>8494</v>
      </c>
      <c r="B1447" t="s">
        <v>43</v>
      </c>
      <c r="C1447" t="str">
        <f>"1014"</f>
        <v>1014</v>
      </c>
      <c r="D1447" t="str">
        <f t="shared" si="68"/>
        <v>1</v>
      </c>
      <c r="E1447" t="s">
        <v>281</v>
      </c>
      <c r="F1447">
        <v>6</v>
      </c>
      <c r="G1447">
        <v>6</v>
      </c>
      <c r="H1447" t="s">
        <v>45</v>
      </c>
      <c r="I1447" t="s">
        <v>16</v>
      </c>
      <c r="J1447" t="s">
        <v>282</v>
      </c>
      <c r="K1447" t="s">
        <v>17</v>
      </c>
      <c r="L1447" s="1">
        <v>44039</v>
      </c>
      <c r="M1447" s="1">
        <v>44134</v>
      </c>
      <c r="N1447" s="1">
        <v>44074</v>
      </c>
      <c r="P1447" t="s">
        <v>18</v>
      </c>
    </row>
    <row r="1448" spans="1:16" hidden="1">
      <c r="A1448">
        <v>8923</v>
      </c>
      <c r="B1448" t="s">
        <v>74</v>
      </c>
      <c r="C1448" t="str">
        <f>"3028"</f>
        <v>3028</v>
      </c>
      <c r="D1448" t="str">
        <f t="shared" si="68"/>
        <v>1</v>
      </c>
      <c r="E1448" t="s">
        <v>1949</v>
      </c>
      <c r="F1448">
        <v>6</v>
      </c>
      <c r="G1448">
        <v>6</v>
      </c>
      <c r="H1448" t="s">
        <v>76</v>
      </c>
      <c r="I1448" t="s">
        <v>16</v>
      </c>
      <c r="J1448" t="s">
        <v>1950</v>
      </c>
      <c r="K1448" t="s">
        <v>17</v>
      </c>
      <c r="L1448" s="1">
        <v>44039</v>
      </c>
      <c r="M1448" s="1">
        <v>44134</v>
      </c>
      <c r="N1448" s="1">
        <v>44074</v>
      </c>
      <c r="P1448" t="s">
        <v>18</v>
      </c>
    </row>
    <row r="1449" spans="1:16" hidden="1">
      <c r="A1449">
        <v>7712</v>
      </c>
      <c r="B1449" t="s">
        <v>198</v>
      </c>
      <c r="C1449" t="str">
        <f>"2116"</f>
        <v>2116</v>
      </c>
      <c r="D1449" t="str">
        <f t="shared" si="68"/>
        <v>1</v>
      </c>
      <c r="E1449" t="s">
        <v>1951</v>
      </c>
      <c r="F1449">
        <v>6</v>
      </c>
      <c r="G1449">
        <v>6</v>
      </c>
      <c r="H1449" t="s">
        <v>200</v>
      </c>
      <c r="I1449" t="s">
        <v>69</v>
      </c>
      <c r="J1449" t="s">
        <v>1952</v>
      </c>
      <c r="K1449" t="s">
        <v>17</v>
      </c>
      <c r="L1449" s="1">
        <v>44039</v>
      </c>
      <c r="M1449" s="1">
        <v>44134</v>
      </c>
      <c r="N1449" s="1">
        <v>44074</v>
      </c>
      <c r="P1449" t="s">
        <v>18</v>
      </c>
    </row>
    <row r="1450" spans="1:16" hidden="1">
      <c r="A1450">
        <v>7828</v>
      </c>
      <c r="B1450" t="s">
        <v>158</v>
      </c>
      <c r="C1450" t="str">
        <f>"3056"</f>
        <v>3056</v>
      </c>
      <c r="D1450" t="str">
        <f t="shared" si="68"/>
        <v>1</v>
      </c>
      <c r="E1450" t="s">
        <v>1953</v>
      </c>
      <c r="F1450">
        <v>6</v>
      </c>
      <c r="G1450">
        <v>6</v>
      </c>
      <c r="H1450" t="s">
        <v>160</v>
      </c>
      <c r="I1450" t="s">
        <v>161</v>
      </c>
      <c r="J1450" t="s">
        <v>1954</v>
      </c>
      <c r="K1450" t="s">
        <v>17</v>
      </c>
      <c r="L1450" s="1">
        <v>44039</v>
      </c>
      <c r="M1450" s="1">
        <v>44134</v>
      </c>
      <c r="N1450" s="1">
        <v>44074</v>
      </c>
      <c r="P1450" t="s">
        <v>18</v>
      </c>
    </row>
    <row r="1451" spans="1:16" hidden="1">
      <c r="A1451">
        <v>7673</v>
      </c>
      <c r="B1451" t="s">
        <v>235</v>
      </c>
      <c r="C1451" t="str">
        <f>"1008"</f>
        <v>1008</v>
      </c>
      <c r="D1451" t="str">
        <f t="shared" si="68"/>
        <v>1</v>
      </c>
      <c r="E1451" t="s">
        <v>1955</v>
      </c>
      <c r="F1451">
        <v>6</v>
      </c>
      <c r="G1451">
        <v>6</v>
      </c>
      <c r="H1451" t="s">
        <v>237</v>
      </c>
      <c r="I1451" t="s">
        <v>69</v>
      </c>
      <c r="J1451" t="s">
        <v>1956</v>
      </c>
      <c r="K1451" t="s">
        <v>17</v>
      </c>
      <c r="L1451" s="1">
        <v>44039</v>
      </c>
      <c r="M1451" s="1">
        <v>44134</v>
      </c>
      <c r="N1451" s="1">
        <v>44074</v>
      </c>
      <c r="P1451" t="s">
        <v>18</v>
      </c>
    </row>
    <row r="1452" spans="1:16" hidden="1">
      <c r="A1452">
        <v>8939</v>
      </c>
      <c r="B1452" t="s">
        <v>61</v>
      </c>
      <c r="C1452" t="str">
        <f>"2021"</f>
        <v>2021</v>
      </c>
      <c r="D1452" t="str">
        <f t="shared" si="68"/>
        <v>1</v>
      </c>
      <c r="E1452" t="s">
        <v>95</v>
      </c>
      <c r="F1452">
        <v>6</v>
      </c>
      <c r="G1452">
        <v>6</v>
      </c>
      <c r="H1452" t="s">
        <v>63</v>
      </c>
      <c r="I1452" t="s">
        <v>16</v>
      </c>
      <c r="K1452" t="s">
        <v>17</v>
      </c>
      <c r="L1452" s="1">
        <v>44039</v>
      </c>
      <c r="M1452" s="1">
        <v>44134</v>
      </c>
      <c r="N1452" s="1">
        <v>44074</v>
      </c>
      <c r="P1452" t="s">
        <v>18</v>
      </c>
    </row>
    <row r="1453" spans="1:16" hidden="1">
      <c r="A1453">
        <v>8269</v>
      </c>
      <c r="B1453" t="s">
        <v>555</v>
      </c>
      <c r="C1453" t="str">
        <f>"2004"</f>
        <v>2004</v>
      </c>
      <c r="D1453" t="str">
        <f t="shared" si="68"/>
        <v>1</v>
      </c>
      <c r="E1453" t="s">
        <v>1957</v>
      </c>
      <c r="F1453">
        <v>6</v>
      </c>
      <c r="G1453">
        <v>6</v>
      </c>
      <c r="H1453" t="s">
        <v>256</v>
      </c>
      <c r="I1453" t="s">
        <v>161</v>
      </c>
      <c r="K1453" t="s">
        <v>17</v>
      </c>
      <c r="L1453" s="1">
        <v>44039</v>
      </c>
      <c r="M1453" s="1">
        <v>44134</v>
      </c>
      <c r="N1453" s="1">
        <v>44074</v>
      </c>
      <c r="P1453" t="s">
        <v>18</v>
      </c>
    </row>
    <row r="1454" spans="1:16" hidden="1">
      <c r="A1454">
        <v>7992</v>
      </c>
      <c r="B1454" t="s">
        <v>864</v>
      </c>
      <c r="C1454" t="str">
        <f>"1003"</f>
        <v>1003</v>
      </c>
      <c r="D1454" t="str">
        <f t="shared" si="68"/>
        <v>1</v>
      </c>
      <c r="E1454" t="s">
        <v>1958</v>
      </c>
      <c r="F1454">
        <v>6</v>
      </c>
      <c r="G1454">
        <v>6</v>
      </c>
      <c r="H1454" t="s">
        <v>98</v>
      </c>
      <c r="I1454" t="s">
        <v>99</v>
      </c>
      <c r="J1454" t="s">
        <v>1959</v>
      </c>
      <c r="K1454" t="s">
        <v>17</v>
      </c>
      <c r="L1454" s="1">
        <v>44039</v>
      </c>
      <c r="M1454" s="1">
        <v>44134</v>
      </c>
      <c r="N1454" s="1">
        <v>44074</v>
      </c>
      <c r="P1454" t="s">
        <v>38</v>
      </c>
    </row>
    <row r="1455" spans="1:16" hidden="1">
      <c r="A1455">
        <v>9613</v>
      </c>
      <c r="B1455" t="s">
        <v>864</v>
      </c>
      <c r="C1455" t="str">
        <f>"1003"</f>
        <v>1003</v>
      </c>
      <c r="D1455" t="str">
        <f>"2"</f>
        <v>2</v>
      </c>
      <c r="E1455" t="s">
        <v>1958</v>
      </c>
      <c r="F1455">
        <v>6</v>
      </c>
      <c r="G1455">
        <v>6</v>
      </c>
      <c r="H1455" t="s">
        <v>98</v>
      </c>
      <c r="I1455" t="s">
        <v>99</v>
      </c>
      <c r="J1455" t="s">
        <v>1959</v>
      </c>
      <c r="K1455" t="s">
        <v>17</v>
      </c>
      <c r="L1455" s="1">
        <v>44039</v>
      </c>
      <c r="M1455" s="1">
        <v>44134</v>
      </c>
      <c r="N1455" s="1">
        <v>44074</v>
      </c>
      <c r="P1455" t="s">
        <v>38</v>
      </c>
    </row>
    <row r="1456" spans="1:16" hidden="1">
      <c r="A1456">
        <v>8125</v>
      </c>
      <c r="B1456" t="s">
        <v>867</v>
      </c>
      <c r="C1456" t="str">
        <f>"1002"</f>
        <v>1002</v>
      </c>
      <c r="D1456" t="str">
        <f>"1"</f>
        <v>1</v>
      </c>
      <c r="E1456" t="s">
        <v>1960</v>
      </c>
      <c r="F1456">
        <v>6</v>
      </c>
      <c r="G1456">
        <v>6</v>
      </c>
      <c r="H1456" t="s">
        <v>174</v>
      </c>
      <c r="I1456" t="s">
        <v>69</v>
      </c>
      <c r="J1456" t="s">
        <v>1961</v>
      </c>
      <c r="K1456" t="s">
        <v>17</v>
      </c>
      <c r="L1456" s="1">
        <v>44039</v>
      </c>
      <c r="M1456" s="1">
        <v>44134</v>
      </c>
      <c r="N1456" s="1">
        <v>44074</v>
      </c>
      <c r="P1456" t="s">
        <v>18</v>
      </c>
    </row>
    <row r="1457" spans="1:16" hidden="1">
      <c r="A1457">
        <v>9808</v>
      </c>
      <c r="B1457" t="s">
        <v>811</v>
      </c>
      <c r="C1457" t="str">
        <f>"2020"</f>
        <v>2020</v>
      </c>
      <c r="D1457" t="str">
        <f>"1"</f>
        <v>1</v>
      </c>
      <c r="E1457" t="s">
        <v>1962</v>
      </c>
      <c r="F1457">
        <v>6</v>
      </c>
      <c r="G1457">
        <v>6</v>
      </c>
      <c r="H1457" t="s">
        <v>813</v>
      </c>
      <c r="I1457" t="s">
        <v>99</v>
      </c>
      <c r="J1457" t="s">
        <v>816</v>
      </c>
      <c r="K1457" t="s">
        <v>17</v>
      </c>
      <c r="L1457" s="1">
        <v>44039</v>
      </c>
      <c r="M1457" s="1">
        <v>44134</v>
      </c>
      <c r="N1457" s="1">
        <v>44074</v>
      </c>
      <c r="P1457" t="s">
        <v>18</v>
      </c>
    </row>
    <row r="1458" spans="1:16" hidden="1">
      <c r="A1458">
        <v>7727</v>
      </c>
      <c r="B1458" t="s">
        <v>492</v>
      </c>
      <c r="C1458" t="str">
        <f>"3008"</f>
        <v>3008</v>
      </c>
      <c r="D1458" t="str">
        <f>"1"</f>
        <v>1</v>
      </c>
      <c r="E1458" t="s">
        <v>1963</v>
      </c>
      <c r="F1458">
        <v>6</v>
      </c>
      <c r="G1458">
        <v>6</v>
      </c>
      <c r="H1458" t="s">
        <v>263</v>
      </c>
      <c r="I1458" t="s">
        <v>69</v>
      </c>
      <c r="J1458" t="s">
        <v>1964</v>
      </c>
      <c r="K1458" t="s">
        <v>17</v>
      </c>
      <c r="L1458" s="1">
        <v>44039</v>
      </c>
      <c r="M1458" s="1">
        <v>44134</v>
      </c>
      <c r="N1458" s="1">
        <v>44074</v>
      </c>
      <c r="P1458" t="s">
        <v>18</v>
      </c>
    </row>
    <row r="1459" spans="1:16" hidden="1">
      <c r="A1459">
        <v>7801</v>
      </c>
      <c r="B1459" t="s">
        <v>492</v>
      </c>
      <c r="C1459" t="str">
        <f>"3008"</f>
        <v>3008</v>
      </c>
      <c r="D1459" t="str">
        <f>"2"</f>
        <v>2</v>
      </c>
      <c r="E1459" t="s">
        <v>1963</v>
      </c>
      <c r="F1459">
        <v>6</v>
      </c>
      <c r="G1459">
        <v>6</v>
      </c>
      <c r="H1459" t="s">
        <v>263</v>
      </c>
      <c r="I1459" t="s">
        <v>69</v>
      </c>
      <c r="J1459" t="s">
        <v>1964</v>
      </c>
      <c r="K1459" t="s">
        <v>17</v>
      </c>
      <c r="L1459" s="1">
        <v>44039</v>
      </c>
      <c r="M1459" s="1">
        <v>44134</v>
      </c>
      <c r="N1459" s="1">
        <v>44074</v>
      </c>
      <c r="P1459" t="s">
        <v>38</v>
      </c>
    </row>
    <row r="1460" spans="1:16" hidden="1">
      <c r="A1460">
        <v>7682</v>
      </c>
      <c r="B1460" t="s">
        <v>312</v>
      </c>
      <c r="C1460" t="str">
        <f>"1104"</f>
        <v>1104</v>
      </c>
      <c r="D1460" t="str">
        <f t="shared" ref="D1460:D1503" si="69">"1"</f>
        <v>1</v>
      </c>
      <c r="E1460" t="s">
        <v>1965</v>
      </c>
      <c r="F1460">
        <v>6</v>
      </c>
      <c r="G1460">
        <v>6</v>
      </c>
      <c r="H1460" t="s">
        <v>224</v>
      </c>
      <c r="I1460" t="s">
        <v>69</v>
      </c>
      <c r="J1460" t="s">
        <v>1966</v>
      </c>
      <c r="K1460" t="s">
        <v>17</v>
      </c>
      <c r="L1460" s="1">
        <v>44039</v>
      </c>
      <c r="M1460" s="1">
        <v>44134</v>
      </c>
      <c r="N1460" s="1">
        <v>44074</v>
      </c>
      <c r="P1460" t="s">
        <v>18</v>
      </c>
    </row>
    <row r="1461" spans="1:16" hidden="1">
      <c r="A1461">
        <v>7757</v>
      </c>
      <c r="B1461" t="s">
        <v>143</v>
      </c>
      <c r="C1461" t="str">
        <f>"3001"</f>
        <v>3001</v>
      </c>
      <c r="D1461" t="str">
        <f t="shared" si="69"/>
        <v>1</v>
      </c>
      <c r="E1461" t="s">
        <v>1967</v>
      </c>
      <c r="F1461">
        <v>6</v>
      </c>
      <c r="G1461">
        <v>6</v>
      </c>
      <c r="H1461" t="s">
        <v>145</v>
      </c>
      <c r="I1461" t="s">
        <v>69</v>
      </c>
      <c r="J1461" t="s">
        <v>1968</v>
      </c>
      <c r="K1461" t="s">
        <v>17</v>
      </c>
      <c r="L1461" s="1">
        <v>44039</v>
      </c>
      <c r="M1461" s="1">
        <v>44134</v>
      </c>
      <c r="N1461" s="1">
        <v>44074</v>
      </c>
      <c r="P1461" t="s">
        <v>18</v>
      </c>
    </row>
    <row r="1462" spans="1:16" hidden="1">
      <c r="A1462">
        <v>7757</v>
      </c>
      <c r="B1462" t="s">
        <v>143</v>
      </c>
      <c r="C1462" t="str">
        <f>"3001"</f>
        <v>3001</v>
      </c>
      <c r="D1462" t="str">
        <f t="shared" si="69"/>
        <v>1</v>
      </c>
      <c r="E1462" t="s">
        <v>1967</v>
      </c>
      <c r="F1462">
        <v>6</v>
      </c>
      <c r="G1462">
        <v>6</v>
      </c>
      <c r="H1462" t="s">
        <v>145</v>
      </c>
      <c r="I1462" t="s">
        <v>69</v>
      </c>
      <c r="J1462" t="s">
        <v>1968</v>
      </c>
      <c r="K1462" t="s">
        <v>17</v>
      </c>
      <c r="L1462" s="1">
        <v>44039</v>
      </c>
      <c r="M1462" s="1">
        <v>44134</v>
      </c>
      <c r="N1462" s="1">
        <v>44074</v>
      </c>
      <c r="P1462" t="s">
        <v>18</v>
      </c>
    </row>
    <row r="1463" spans="1:16" hidden="1">
      <c r="A1463">
        <v>7016</v>
      </c>
      <c r="B1463" t="s">
        <v>826</v>
      </c>
      <c r="C1463" t="str">
        <f>"4402"</f>
        <v>4402</v>
      </c>
      <c r="D1463" t="str">
        <f t="shared" si="69"/>
        <v>1</v>
      </c>
      <c r="E1463" t="s">
        <v>1969</v>
      </c>
      <c r="F1463">
        <v>6</v>
      </c>
      <c r="G1463">
        <v>6</v>
      </c>
      <c r="H1463" t="s">
        <v>828</v>
      </c>
      <c r="I1463" t="s">
        <v>69</v>
      </c>
      <c r="J1463" t="s">
        <v>1970</v>
      </c>
      <c r="K1463" t="s">
        <v>17</v>
      </c>
      <c r="L1463" s="1">
        <v>44039</v>
      </c>
      <c r="M1463" s="1">
        <v>44134</v>
      </c>
      <c r="N1463" s="1">
        <v>44074</v>
      </c>
      <c r="P1463" t="s">
        <v>18</v>
      </c>
    </row>
    <row r="1464" spans="1:16" hidden="1">
      <c r="A1464">
        <v>7697</v>
      </c>
      <c r="B1464" t="s">
        <v>168</v>
      </c>
      <c r="C1464" t="str">
        <f>"3007"</f>
        <v>3007</v>
      </c>
      <c r="D1464" t="str">
        <f t="shared" si="69"/>
        <v>1</v>
      </c>
      <c r="E1464" t="s">
        <v>1971</v>
      </c>
      <c r="F1464">
        <v>6</v>
      </c>
      <c r="G1464">
        <v>6</v>
      </c>
      <c r="H1464" t="s">
        <v>170</v>
      </c>
      <c r="I1464" t="s">
        <v>69</v>
      </c>
      <c r="J1464" t="s">
        <v>1972</v>
      </c>
      <c r="K1464" t="s">
        <v>17</v>
      </c>
      <c r="L1464" s="1">
        <v>44039</v>
      </c>
      <c r="M1464" s="1">
        <v>44134</v>
      </c>
      <c r="N1464" s="1">
        <v>44074</v>
      </c>
      <c r="P1464" t="s">
        <v>18</v>
      </c>
    </row>
    <row r="1465" spans="1:16" hidden="1">
      <c r="A1465">
        <v>7699</v>
      </c>
      <c r="B1465" t="s">
        <v>884</v>
      </c>
      <c r="C1465" t="str">
        <f>"3003"</f>
        <v>3003</v>
      </c>
      <c r="D1465" t="str">
        <f t="shared" si="69"/>
        <v>1</v>
      </c>
      <c r="E1465" t="s">
        <v>885</v>
      </c>
      <c r="F1465">
        <v>6</v>
      </c>
      <c r="G1465">
        <v>6</v>
      </c>
      <c r="H1465" t="s">
        <v>886</v>
      </c>
      <c r="I1465" t="s">
        <v>69</v>
      </c>
      <c r="J1465" t="s">
        <v>887</v>
      </c>
      <c r="K1465" t="s">
        <v>17</v>
      </c>
      <c r="L1465" s="1">
        <v>44039</v>
      </c>
      <c r="M1465" s="1">
        <v>44134</v>
      </c>
      <c r="N1465" s="1">
        <v>44074</v>
      </c>
      <c r="P1465" t="s">
        <v>18</v>
      </c>
    </row>
    <row r="1466" spans="1:16" hidden="1">
      <c r="A1466">
        <v>7700</v>
      </c>
      <c r="B1466" t="s">
        <v>106</v>
      </c>
      <c r="C1466" t="str">
        <f>"2114"</f>
        <v>2114</v>
      </c>
      <c r="D1466" t="str">
        <f t="shared" si="69"/>
        <v>1</v>
      </c>
      <c r="E1466" t="s">
        <v>107</v>
      </c>
      <c r="F1466">
        <v>6</v>
      </c>
      <c r="G1466">
        <v>6</v>
      </c>
      <c r="H1466" t="s">
        <v>108</v>
      </c>
      <c r="I1466" t="s">
        <v>99</v>
      </c>
      <c r="K1466" t="s">
        <v>17</v>
      </c>
      <c r="L1466" s="1">
        <v>44039</v>
      </c>
      <c r="M1466" s="1">
        <v>44134</v>
      </c>
      <c r="N1466" s="1">
        <v>44074</v>
      </c>
      <c r="P1466" t="s">
        <v>18</v>
      </c>
    </row>
    <row r="1467" spans="1:16" hidden="1">
      <c r="A1467">
        <v>7701</v>
      </c>
      <c r="B1467" t="s">
        <v>106</v>
      </c>
      <c r="C1467" t="str">
        <f>"1114"</f>
        <v>1114</v>
      </c>
      <c r="D1467" t="str">
        <f t="shared" si="69"/>
        <v>1</v>
      </c>
      <c r="E1467" t="s">
        <v>109</v>
      </c>
      <c r="F1467">
        <v>6</v>
      </c>
      <c r="G1467">
        <v>6</v>
      </c>
      <c r="H1467" t="s">
        <v>108</v>
      </c>
      <c r="I1467" t="s">
        <v>99</v>
      </c>
      <c r="K1467" t="s">
        <v>17</v>
      </c>
      <c r="L1467" s="1">
        <v>44039</v>
      </c>
      <c r="M1467" s="1">
        <v>44134</v>
      </c>
      <c r="N1467" s="1">
        <v>44074</v>
      </c>
      <c r="P1467" t="s">
        <v>18</v>
      </c>
    </row>
    <row r="1468" spans="1:16" hidden="1">
      <c r="A1468">
        <v>7702</v>
      </c>
      <c r="B1468" t="s">
        <v>106</v>
      </c>
      <c r="C1468" t="str">
        <f>"3114"</f>
        <v>3114</v>
      </c>
      <c r="D1468" t="str">
        <f t="shared" si="69"/>
        <v>1</v>
      </c>
      <c r="E1468" t="s">
        <v>110</v>
      </c>
      <c r="F1468">
        <v>6</v>
      </c>
      <c r="G1468">
        <v>6</v>
      </c>
      <c r="H1468" t="s">
        <v>108</v>
      </c>
      <c r="I1468" t="s">
        <v>99</v>
      </c>
      <c r="K1468" t="s">
        <v>17</v>
      </c>
      <c r="L1468" s="1">
        <v>44039</v>
      </c>
      <c r="M1468" s="1">
        <v>44134</v>
      </c>
      <c r="N1468" s="1">
        <v>44074</v>
      </c>
      <c r="P1468" t="s">
        <v>18</v>
      </c>
    </row>
    <row r="1469" spans="1:16" hidden="1">
      <c r="A1469">
        <v>8680</v>
      </c>
      <c r="B1469" t="s">
        <v>101</v>
      </c>
      <c r="C1469" t="str">
        <f>"3193"</f>
        <v>3193</v>
      </c>
      <c r="D1469" t="str">
        <f t="shared" si="69"/>
        <v>1</v>
      </c>
      <c r="E1469" t="s">
        <v>1973</v>
      </c>
      <c r="F1469">
        <v>6</v>
      </c>
      <c r="G1469">
        <v>6</v>
      </c>
      <c r="H1469" t="s">
        <v>103</v>
      </c>
      <c r="I1469" t="s">
        <v>16</v>
      </c>
      <c r="J1469" t="s">
        <v>1974</v>
      </c>
      <c r="K1469" t="s">
        <v>17</v>
      </c>
      <c r="L1469" s="1">
        <v>44039</v>
      </c>
      <c r="M1469" s="1">
        <v>44134</v>
      </c>
      <c r="N1469" s="1">
        <v>44074</v>
      </c>
      <c r="P1469" t="s">
        <v>18</v>
      </c>
    </row>
    <row r="1470" spans="1:16" hidden="1">
      <c r="A1470">
        <v>7734</v>
      </c>
      <c r="B1470" t="s">
        <v>268</v>
      </c>
      <c r="C1470" t="str">
        <f>"1013"</f>
        <v>1013</v>
      </c>
      <c r="D1470" t="str">
        <f t="shared" si="69"/>
        <v>1</v>
      </c>
      <c r="E1470" t="s">
        <v>1975</v>
      </c>
      <c r="F1470">
        <v>6</v>
      </c>
      <c r="G1470">
        <v>6</v>
      </c>
      <c r="H1470" t="s">
        <v>174</v>
      </c>
      <c r="I1470" t="s">
        <v>69</v>
      </c>
      <c r="K1470" t="s">
        <v>17</v>
      </c>
      <c r="L1470" s="1">
        <v>44039</v>
      </c>
      <c r="M1470" s="1">
        <v>44134</v>
      </c>
      <c r="N1470" s="1">
        <v>44074</v>
      </c>
      <c r="P1470" t="s">
        <v>18</v>
      </c>
    </row>
    <row r="1471" spans="1:16" hidden="1">
      <c r="A1471">
        <v>8924</v>
      </c>
      <c r="B1471" t="s">
        <v>74</v>
      </c>
      <c r="C1471" t="str">
        <f>"3030"</f>
        <v>3030</v>
      </c>
      <c r="D1471" t="str">
        <f t="shared" si="69"/>
        <v>1</v>
      </c>
      <c r="E1471" t="s">
        <v>111</v>
      </c>
      <c r="F1471">
        <v>6</v>
      </c>
      <c r="G1471">
        <v>6</v>
      </c>
      <c r="H1471" t="s">
        <v>76</v>
      </c>
      <c r="I1471" t="s">
        <v>16</v>
      </c>
      <c r="K1471" t="s">
        <v>17</v>
      </c>
      <c r="L1471" s="1">
        <v>44039</v>
      </c>
      <c r="M1471" s="1">
        <v>44134</v>
      </c>
      <c r="N1471" s="1">
        <v>44074</v>
      </c>
      <c r="P1471" t="s">
        <v>18</v>
      </c>
    </row>
    <row r="1472" spans="1:16" hidden="1">
      <c r="A1472">
        <v>7738</v>
      </c>
      <c r="B1472" t="s">
        <v>826</v>
      </c>
      <c r="C1472" t="str">
        <f>"1109"</f>
        <v>1109</v>
      </c>
      <c r="D1472" t="str">
        <f t="shared" si="69"/>
        <v>1</v>
      </c>
      <c r="E1472" t="s">
        <v>1976</v>
      </c>
      <c r="F1472">
        <v>6</v>
      </c>
      <c r="G1472">
        <v>6</v>
      </c>
      <c r="H1472" t="s">
        <v>828</v>
      </c>
      <c r="I1472" t="s">
        <v>69</v>
      </c>
      <c r="J1472" t="s">
        <v>1977</v>
      </c>
      <c r="K1472" t="s">
        <v>17</v>
      </c>
      <c r="L1472" s="1">
        <v>44039</v>
      </c>
      <c r="M1472" s="1">
        <v>44134</v>
      </c>
      <c r="N1472" s="1">
        <v>44074</v>
      </c>
      <c r="P1472" t="s">
        <v>18</v>
      </c>
    </row>
    <row r="1473" spans="1:16" hidden="1">
      <c r="A1473">
        <v>7761</v>
      </c>
      <c r="B1473" t="s">
        <v>826</v>
      </c>
      <c r="C1473" t="str">
        <f>"2220"</f>
        <v>2220</v>
      </c>
      <c r="D1473" t="str">
        <f t="shared" si="69"/>
        <v>1</v>
      </c>
      <c r="E1473" t="s">
        <v>896</v>
      </c>
      <c r="F1473">
        <v>6</v>
      </c>
      <c r="G1473">
        <v>6</v>
      </c>
      <c r="H1473" t="s">
        <v>828</v>
      </c>
      <c r="I1473" t="s">
        <v>69</v>
      </c>
      <c r="J1473" t="s">
        <v>897</v>
      </c>
      <c r="K1473" t="s">
        <v>17</v>
      </c>
      <c r="L1473" s="1">
        <v>44039</v>
      </c>
      <c r="M1473" s="1">
        <v>44134</v>
      </c>
      <c r="N1473" s="1">
        <v>44074</v>
      </c>
      <c r="P1473" t="s">
        <v>18</v>
      </c>
    </row>
    <row r="1474" spans="1:16" hidden="1">
      <c r="A1474">
        <v>9409</v>
      </c>
      <c r="B1474" t="s">
        <v>412</v>
      </c>
      <c r="C1474" t="str">
        <f>"1202"</f>
        <v>1202</v>
      </c>
      <c r="D1474" t="str">
        <f t="shared" si="69"/>
        <v>1</v>
      </c>
      <c r="E1474" t="s">
        <v>899</v>
      </c>
      <c r="F1474">
        <v>6</v>
      </c>
      <c r="G1474">
        <v>6</v>
      </c>
      <c r="H1474" t="s">
        <v>98</v>
      </c>
      <c r="I1474" t="s">
        <v>99</v>
      </c>
      <c r="K1474" t="s">
        <v>17</v>
      </c>
      <c r="L1474" s="1">
        <v>44039</v>
      </c>
      <c r="M1474" s="1">
        <v>44134</v>
      </c>
      <c r="N1474" s="1">
        <v>44074</v>
      </c>
      <c r="P1474" t="s">
        <v>18</v>
      </c>
    </row>
    <row r="1475" spans="1:16" hidden="1">
      <c r="A1475">
        <v>9432</v>
      </c>
      <c r="B1475" t="s">
        <v>122</v>
      </c>
      <c r="C1475" t="str">
        <f>"1201"</f>
        <v>1201</v>
      </c>
      <c r="D1475" t="str">
        <f t="shared" si="69"/>
        <v>1</v>
      </c>
      <c r="E1475" t="s">
        <v>900</v>
      </c>
      <c r="F1475">
        <v>6</v>
      </c>
      <c r="G1475">
        <v>6</v>
      </c>
      <c r="H1475" t="s">
        <v>98</v>
      </c>
      <c r="I1475" t="s">
        <v>99</v>
      </c>
      <c r="K1475" t="s">
        <v>17</v>
      </c>
      <c r="L1475" s="1">
        <v>44039</v>
      </c>
      <c r="M1475" s="1">
        <v>44134</v>
      </c>
      <c r="N1475" s="1">
        <v>44074</v>
      </c>
      <c r="P1475" t="s">
        <v>18</v>
      </c>
    </row>
    <row r="1476" spans="1:16" hidden="1">
      <c r="A1476">
        <v>9507</v>
      </c>
      <c r="B1476" t="s">
        <v>502</v>
      </c>
      <c r="C1476" t="str">
        <f>"1201"</f>
        <v>1201</v>
      </c>
      <c r="D1476" t="str">
        <f t="shared" si="69"/>
        <v>1</v>
      </c>
      <c r="E1476" t="s">
        <v>901</v>
      </c>
      <c r="F1476">
        <v>6</v>
      </c>
      <c r="G1476">
        <v>6</v>
      </c>
      <c r="H1476" t="s">
        <v>98</v>
      </c>
      <c r="I1476" t="s">
        <v>99</v>
      </c>
      <c r="K1476" t="s">
        <v>17</v>
      </c>
      <c r="L1476" s="1">
        <v>44039</v>
      </c>
      <c r="M1476" s="1">
        <v>44134</v>
      </c>
      <c r="N1476" s="1">
        <v>44074</v>
      </c>
      <c r="P1476" t="s">
        <v>18</v>
      </c>
    </row>
    <row r="1477" spans="1:16" hidden="1">
      <c r="A1477">
        <v>9508</v>
      </c>
      <c r="B1477" t="s">
        <v>502</v>
      </c>
      <c r="C1477" t="str">
        <f>"1202"</f>
        <v>1202</v>
      </c>
      <c r="D1477" t="str">
        <f t="shared" si="69"/>
        <v>1</v>
      </c>
      <c r="E1477" t="s">
        <v>902</v>
      </c>
      <c r="F1477">
        <v>6</v>
      </c>
      <c r="G1477">
        <v>6</v>
      </c>
      <c r="H1477" t="s">
        <v>98</v>
      </c>
      <c r="I1477" t="s">
        <v>99</v>
      </c>
      <c r="K1477" t="s">
        <v>17</v>
      </c>
      <c r="L1477" s="1">
        <v>44039</v>
      </c>
      <c r="M1477" s="1">
        <v>44134</v>
      </c>
      <c r="N1477" s="1">
        <v>44074</v>
      </c>
      <c r="P1477" t="s">
        <v>18</v>
      </c>
    </row>
    <row r="1478" spans="1:16" hidden="1">
      <c r="A1478">
        <v>9442</v>
      </c>
      <c r="B1478" t="s">
        <v>96</v>
      </c>
      <c r="C1478" t="str">
        <f>"1002"</f>
        <v>1002</v>
      </c>
      <c r="D1478" t="str">
        <f t="shared" si="69"/>
        <v>1</v>
      </c>
      <c r="E1478" t="s">
        <v>903</v>
      </c>
      <c r="F1478">
        <v>6</v>
      </c>
      <c r="G1478">
        <v>6</v>
      </c>
      <c r="H1478" t="s">
        <v>98</v>
      </c>
      <c r="I1478" t="s">
        <v>99</v>
      </c>
      <c r="K1478" t="s">
        <v>17</v>
      </c>
      <c r="L1478" s="1">
        <v>44039</v>
      </c>
      <c r="M1478" s="1">
        <v>44134</v>
      </c>
      <c r="N1478" s="1">
        <v>44074</v>
      </c>
      <c r="P1478" t="s">
        <v>18</v>
      </c>
    </row>
    <row r="1479" spans="1:16" hidden="1">
      <c r="A1479">
        <v>9441</v>
      </c>
      <c r="B1479" t="s">
        <v>96</v>
      </c>
      <c r="C1479" t="str">
        <f>"1001"</f>
        <v>1001</v>
      </c>
      <c r="D1479" t="str">
        <f t="shared" si="69"/>
        <v>1</v>
      </c>
      <c r="E1479" t="s">
        <v>904</v>
      </c>
      <c r="F1479">
        <v>6</v>
      </c>
      <c r="G1479">
        <v>6</v>
      </c>
      <c r="H1479" t="s">
        <v>98</v>
      </c>
      <c r="I1479" t="s">
        <v>99</v>
      </c>
      <c r="K1479" t="s">
        <v>17</v>
      </c>
      <c r="L1479" s="1">
        <v>44039</v>
      </c>
      <c r="M1479" s="1">
        <v>44134</v>
      </c>
      <c r="N1479" s="1">
        <v>44074</v>
      </c>
      <c r="P1479" t="s">
        <v>18</v>
      </c>
    </row>
    <row r="1480" spans="1:16" hidden="1">
      <c r="A1480">
        <v>8127</v>
      </c>
      <c r="B1480" t="s">
        <v>867</v>
      </c>
      <c r="C1480" t="str">
        <f>"2002"</f>
        <v>2002</v>
      </c>
      <c r="D1480" t="str">
        <f t="shared" si="69"/>
        <v>1</v>
      </c>
      <c r="E1480" t="s">
        <v>1978</v>
      </c>
      <c r="F1480">
        <v>6</v>
      </c>
      <c r="G1480">
        <v>6</v>
      </c>
      <c r="H1480" t="s">
        <v>174</v>
      </c>
      <c r="I1480" t="s">
        <v>69</v>
      </c>
      <c r="J1480" t="s">
        <v>1979</v>
      </c>
      <c r="K1480" t="s">
        <v>17</v>
      </c>
      <c r="L1480" s="1">
        <v>44039</v>
      </c>
      <c r="M1480" s="1">
        <v>44134</v>
      </c>
      <c r="N1480" s="1">
        <v>44074</v>
      </c>
      <c r="P1480" t="s">
        <v>18</v>
      </c>
    </row>
    <row r="1481" spans="1:16" hidden="1">
      <c r="A1481">
        <v>7847</v>
      </c>
      <c r="B1481" t="s">
        <v>569</v>
      </c>
      <c r="C1481" t="str">
        <f>"2001"</f>
        <v>2001</v>
      </c>
      <c r="D1481" t="str">
        <f t="shared" si="69"/>
        <v>1</v>
      </c>
      <c r="E1481" t="s">
        <v>1980</v>
      </c>
      <c r="F1481">
        <v>6</v>
      </c>
      <c r="G1481">
        <v>6</v>
      </c>
      <c r="H1481" t="s">
        <v>969</v>
      </c>
      <c r="I1481" t="s">
        <v>69</v>
      </c>
      <c r="J1481" t="s">
        <v>1981</v>
      </c>
      <c r="K1481" t="s">
        <v>17</v>
      </c>
      <c r="L1481" s="1">
        <v>44039</v>
      </c>
      <c r="M1481" s="1">
        <v>44134</v>
      </c>
      <c r="N1481" s="1">
        <v>44074</v>
      </c>
      <c r="P1481" t="s">
        <v>18</v>
      </c>
    </row>
    <row r="1482" spans="1:16" hidden="1">
      <c r="A1482">
        <v>8455</v>
      </c>
      <c r="B1482" t="s">
        <v>235</v>
      </c>
      <c r="C1482" t="str">
        <f>"2132"</f>
        <v>2132</v>
      </c>
      <c r="D1482" t="str">
        <f t="shared" si="69"/>
        <v>1</v>
      </c>
      <c r="E1482" t="s">
        <v>1982</v>
      </c>
      <c r="F1482">
        <v>6</v>
      </c>
      <c r="G1482">
        <v>6</v>
      </c>
      <c r="H1482" t="s">
        <v>237</v>
      </c>
      <c r="I1482" t="s">
        <v>69</v>
      </c>
      <c r="J1482" t="s">
        <v>1983</v>
      </c>
      <c r="K1482" t="s">
        <v>17</v>
      </c>
      <c r="L1482" s="1">
        <v>44039</v>
      </c>
      <c r="M1482" s="1">
        <v>44134</v>
      </c>
      <c r="N1482" s="1">
        <v>44074</v>
      </c>
      <c r="P1482" t="s">
        <v>18</v>
      </c>
    </row>
    <row r="1483" spans="1:16" hidden="1">
      <c r="A1483">
        <v>7764</v>
      </c>
      <c r="B1483" t="s">
        <v>826</v>
      </c>
      <c r="C1483" t="str">
        <f>"3315"</f>
        <v>3315</v>
      </c>
      <c r="D1483" t="str">
        <f t="shared" si="69"/>
        <v>1</v>
      </c>
      <c r="E1483" t="s">
        <v>1984</v>
      </c>
      <c r="F1483">
        <v>6</v>
      </c>
      <c r="G1483">
        <v>6</v>
      </c>
      <c r="H1483" t="s">
        <v>828</v>
      </c>
      <c r="I1483" t="s">
        <v>69</v>
      </c>
      <c r="J1483" t="s">
        <v>1985</v>
      </c>
      <c r="K1483" t="s">
        <v>17</v>
      </c>
      <c r="L1483" s="1">
        <v>44039</v>
      </c>
      <c r="M1483" s="1">
        <v>44134</v>
      </c>
      <c r="N1483" s="1">
        <v>44074</v>
      </c>
      <c r="P1483" t="s">
        <v>18</v>
      </c>
    </row>
    <row r="1484" spans="1:16" hidden="1">
      <c r="A1484">
        <v>7765</v>
      </c>
      <c r="B1484" t="s">
        <v>24</v>
      </c>
      <c r="C1484" t="str">
        <f>"2707"</f>
        <v>2707</v>
      </c>
      <c r="D1484" t="str">
        <f t="shared" si="69"/>
        <v>1</v>
      </c>
      <c r="E1484" t="s">
        <v>739</v>
      </c>
      <c r="F1484">
        <v>6</v>
      </c>
      <c r="G1484">
        <v>6</v>
      </c>
      <c r="H1484" t="s">
        <v>26</v>
      </c>
      <c r="I1484" t="s">
        <v>27</v>
      </c>
      <c r="K1484" t="s">
        <v>17</v>
      </c>
      <c r="L1484" s="1">
        <v>44039</v>
      </c>
      <c r="M1484" s="1">
        <v>44134</v>
      </c>
      <c r="N1484" s="1">
        <v>44074</v>
      </c>
      <c r="P1484" t="s">
        <v>18</v>
      </c>
    </row>
    <row r="1485" spans="1:16" hidden="1">
      <c r="A1485">
        <v>9168</v>
      </c>
      <c r="B1485" t="s">
        <v>19</v>
      </c>
      <c r="C1485" t="str">
        <f>"4283"</f>
        <v>4283</v>
      </c>
      <c r="D1485" t="str">
        <f t="shared" si="69"/>
        <v>1</v>
      </c>
      <c r="E1485" t="s">
        <v>1986</v>
      </c>
      <c r="F1485">
        <v>6</v>
      </c>
      <c r="G1485">
        <v>6</v>
      </c>
      <c r="H1485" t="s">
        <v>21</v>
      </c>
      <c r="I1485" t="s">
        <v>22</v>
      </c>
      <c r="J1485" t="s">
        <v>1396</v>
      </c>
      <c r="K1485" t="s">
        <v>17</v>
      </c>
      <c r="L1485" s="1">
        <v>44039</v>
      </c>
      <c r="M1485" s="1">
        <v>44134</v>
      </c>
      <c r="N1485" s="1">
        <v>44074</v>
      </c>
      <c r="P1485" t="s">
        <v>333</v>
      </c>
    </row>
    <row r="1486" spans="1:16" hidden="1">
      <c r="A1486">
        <v>9780</v>
      </c>
      <c r="B1486" t="s">
        <v>312</v>
      </c>
      <c r="C1486" t="str">
        <f>"2038"</f>
        <v>2038</v>
      </c>
      <c r="D1486" t="str">
        <f t="shared" si="69"/>
        <v>1</v>
      </c>
      <c r="E1486" t="s">
        <v>1987</v>
      </c>
      <c r="F1486">
        <v>6</v>
      </c>
      <c r="G1486">
        <v>6</v>
      </c>
      <c r="H1486" t="s">
        <v>224</v>
      </c>
      <c r="I1486" t="s">
        <v>69</v>
      </c>
      <c r="J1486" t="s">
        <v>1988</v>
      </c>
      <c r="K1486" t="s">
        <v>17</v>
      </c>
      <c r="L1486" s="1">
        <v>44039</v>
      </c>
      <c r="M1486" s="1">
        <v>44134</v>
      </c>
      <c r="N1486" s="1">
        <v>44074</v>
      </c>
      <c r="P1486" t="s">
        <v>18</v>
      </c>
    </row>
    <row r="1487" spans="1:16" hidden="1">
      <c r="A1487">
        <v>7767</v>
      </c>
      <c r="B1487" t="s">
        <v>312</v>
      </c>
      <c r="C1487" t="str">
        <f>"2120"</f>
        <v>2120</v>
      </c>
      <c r="D1487" t="str">
        <f t="shared" si="69"/>
        <v>1</v>
      </c>
      <c r="E1487" t="s">
        <v>1989</v>
      </c>
      <c r="F1487">
        <v>6</v>
      </c>
      <c r="G1487">
        <v>6</v>
      </c>
      <c r="H1487" t="s">
        <v>224</v>
      </c>
      <c r="I1487" t="s">
        <v>69</v>
      </c>
      <c r="J1487" t="s">
        <v>1990</v>
      </c>
      <c r="K1487" t="s">
        <v>17</v>
      </c>
      <c r="L1487" s="1">
        <v>44039</v>
      </c>
      <c r="M1487" s="1">
        <v>44134</v>
      </c>
      <c r="N1487" s="1">
        <v>44074</v>
      </c>
      <c r="P1487" t="s">
        <v>18</v>
      </c>
    </row>
    <row r="1488" spans="1:16" hidden="1">
      <c r="A1488">
        <v>7844</v>
      </c>
      <c r="B1488" t="s">
        <v>312</v>
      </c>
      <c r="C1488" t="str">
        <f>"2207"</f>
        <v>2207</v>
      </c>
      <c r="D1488" t="str">
        <f t="shared" si="69"/>
        <v>1</v>
      </c>
      <c r="E1488" t="s">
        <v>1991</v>
      </c>
      <c r="F1488">
        <v>6</v>
      </c>
      <c r="G1488">
        <v>6</v>
      </c>
      <c r="H1488" t="s">
        <v>224</v>
      </c>
      <c r="I1488" t="s">
        <v>69</v>
      </c>
      <c r="J1488" t="s">
        <v>1992</v>
      </c>
      <c r="K1488" t="s">
        <v>17</v>
      </c>
      <c r="L1488" s="1">
        <v>44039</v>
      </c>
      <c r="M1488" s="1">
        <v>44134</v>
      </c>
      <c r="N1488" s="1">
        <v>44074</v>
      </c>
      <c r="P1488" t="s">
        <v>18</v>
      </c>
    </row>
    <row r="1489" spans="1:16" hidden="1">
      <c r="A1489">
        <v>7774</v>
      </c>
      <c r="B1489" t="s">
        <v>312</v>
      </c>
      <c r="C1489" t="str">
        <f>"2507"</f>
        <v>2507</v>
      </c>
      <c r="D1489" t="str">
        <f t="shared" si="69"/>
        <v>1</v>
      </c>
      <c r="E1489" t="s">
        <v>1993</v>
      </c>
      <c r="F1489">
        <v>6</v>
      </c>
      <c r="G1489">
        <v>6</v>
      </c>
      <c r="H1489" t="s">
        <v>224</v>
      </c>
      <c r="I1489" t="s">
        <v>69</v>
      </c>
      <c r="J1489" t="s">
        <v>1994</v>
      </c>
      <c r="K1489" t="s">
        <v>17</v>
      </c>
      <c r="L1489" s="1">
        <v>44039</v>
      </c>
      <c r="M1489" s="1">
        <v>44134</v>
      </c>
      <c r="N1489" s="1">
        <v>44074</v>
      </c>
      <c r="P1489" t="s">
        <v>18</v>
      </c>
    </row>
    <row r="1490" spans="1:16" hidden="1">
      <c r="A1490">
        <v>7785</v>
      </c>
      <c r="B1490" t="s">
        <v>744</v>
      </c>
      <c r="C1490" t="str">
        <f>"2909"</f>
        <v>2909</v>
      </c>
      <c r="D1490" t="str">
        <f t="shared" si="69"/>
        <v>1</v>
      </c>
      <c r="E1490" t="s">
        <v>1995</v>
      </c>
      <c r="F1490">
        <v>6</v>
      </c>
      <c r="G1490">
        <v>6</v>
      </c>
      <c r="H1490" t="s">
        <v>224</v>
      </c>
      <c r="I1490" t="s">
        <v>69</v>
      </c>
      <c r="J1490" t="s">
        <v>1996</v>
      </c>
      <c r="K1490" t="s">
        <v>17</v>
      </c>
      <c r="L1490" s="1">
        <v>44039</v>
      </c>
      <c r="M1490" s="1">
        <v>44134</v>
      </c>
      <c r="N1490" s="1">
        <v>44074</v>
      </c>
      <c r="P1490" t="s">
        <v>18</v>
      </c>
    </row>
    <row r="1491" spans="1:16" hidden="1">
      <c r="A1491">
        <v>7788</v>
      </c>
      <c r="B1491" t="s">
        <v>312</v>
      </c>
      <c r="C1491" t="str">
        <f>"2708"</f>
        <v>2708</v>
      </c>
      <c r="D1491" t="str">
        <f t="shared" si="69"/>
        <v>1</v>
      </c>
      <c r="E1491" t="s">
        <v>1997</v>
      </c>
      <c r="F1491">
        <v>6</v>
      </c>
      <c r="G1491">
        <v>6</v>
      </c>
      <c r="H1491" t="s">
        <v>224</v>
      </c>
      <c r="I1491" t="s">
        <v>69</v>
      </c>
      <c r="J1491" t="s">
        <v>1998</v>
      </c>
      <c r="K1491" t="s">
        <v>17</v>
      </c>
      <c r="L1491" s="1">
        <v>44039</v>
      </c>
      <c r="M1491" s="1">
        <v>44134</v>
      </c>
      <c r="N1491" s="1">
        <v>44074</v>
      </c>
      <c r="P1491" t="s">
        <v>18</v>
      </c>
    </row>
    <row r="1492" spans="1:16" hidden="1">
      <c r="A1492">
        <v>7794</v>
      </c>
      <c r="B1492" t="s">
        <v>312</v>
      </c>
      <c r="C1492" t="str">
        <f>"2909"</f>
        <v>2909</v>
      </c>
      <c r="D1492" t="str">
        <f t="shared" si="69"/>
        <v>1</v>
      </c>
      <c r="E1492" t="s">
        <v>1999</v>
      </c>
      <c r="F1492">
        <v>6</v>
      </c>
      <c r="G1492">
        <v>6</v>
      </c>
      <c r="H1492" t="s">
        <v>224</v>
      </c>
      <c r="I1492" t="s">
        <v>69</v>
      </c>
      <c r="J1492" t="s">
        <v>2000</v>
      </c>
      <c r="K1492" t="s">
        <v>17</v>
      </c>
      <c r="L1492" s="1">
        <v>44039</v>
      </c>
      <c r="M1492" s="1">
        <v>44134</v>
      </c>
      <c r="N1492" s="1">
        <v>44074</v>
      </c>
      <c r="P1492" t="s">
        <v>18</v>
      </c>
    </row>
    <row r="1493" spans="1:16" hidden="1">
      <c r="A1493">
        <v>9815</v>
      </c>
      <c r="B1493" t="s">
        <v>106</v>
      </c>
      <c r="C1493" t="str">
        <f>"3023"</f>
        <v>3023</v>
      </c>
      <c r="D1493" t="str">
        <f t="shared" si="69"/>
        <v>1</v>
      </c>
      <c r="E1493" t="s">
        <v>929</v>
      </c>
      <c r="F1493">
        <v>6</v>
      </c>
      <c r="G1493">
        <v>6</v>
      </c>
      <c r="H1493" t="s">
        <v>108</v>
      </c>
      <c r="I1493" t="s">
        <v>99</v>
      </c>
      <c r="K1493" t="s">
        <v>17</v>
      </c>
      <c r="L1493" s="1">
        <v>44039</v>
      </c>
      <c r="M1493" s="1">
        <v>44134</v>
      </c>
      <c r="N1493" s="1">
        <v>44074</v>
      </c>
      <c r="P1493" t="s">
        <v>18</v>
      </c>
    </row>
    <row r="1494" spans="1:16" hidden="1">
      <c r="A1494">
        <v>8951</v>
      </c>
      <c r="B1494" t="s">
        <v>90</v>
      </c>
      <c r="C1494" t="str">
        <f>"3027"</f>
        <v>3027</v>
      </c>
      <c r="D1494" t="str">
        <f t="shared" si="69"/>
        <v>1</v>
      </c>
      <c r="E1494" t="s">
        <v>2001</v>
      </c>
      <c r="F1494">
        <v>6</v>
      </c>
      <c r="G1494">
        <v>6</v>
      </c>
      <c r="H1494" t="s">
        <v>92</v>
      </c>
      <c r="I1494" t="s">
        <v>16</v>
      </c>
      <c r="J1494" t="s">
        <v>2002</v>
      </c>
      <c r="K1494" t="s">
        <v>17</v>
      </c>
      <c r="L1494" s="1">
        <v>44039</v>
      </c>
      <c r="M1494" s="1">
        <v>44134</v>
      </c>
      <c r="N1494" s="1">
        <v>44074</v>
      </c>
      <c r="P1494" t="s">
        <v>18</v>
      </c>
    </row>
    <row r="1495" spans="1:16" hidden="1">
      <c r="A1495">
        <v>9369</v>
      </c>
      <c r="B1495" t="s">
        <v>106</v>
      </c>
      <c r="C1495" t="str">
        <f>"2302"</f>
        <v>2302</v>
      </c>
      <c r="D1495" t="str">
        <f t="shared" si="69"/>
        <v>1</v>
      </c>
      <c r="E1495" t="s">
        <v>2003</v>
      </c>
      <c r="F1495">
        <v>6</v>
      </c>
      <c r="G1495">
        <v>6</v>
      </c>
      <c r="H1495" t="s">
        <v>98</v>
      </c>
      <c r="I1495" t="s">
        <v>99</v>
      </c>
      <c r="J1495" t="s">
        <v>1429</v>
      </c>
      <c r="K1495" t="s">
        <v>17</v>
      </c>
      <c r="L1495" s="1">
        <v>44039</v>
      </c>
      <c r="M1495" s="1">
        <v>44134</v>
      </c>
      <c r="N1495" s="1">
        <v>44074</v>
      </c>
      <c r="P1495" t="s">
        <v>18</v>
      </c>
    </row>
    <row r="1496" spans="1:16" hidden="1">
      <c r="A1496">
        <v>9370</v>
      </c>
      <c r="B1496" t="s">
        <v>106</v>
      </c>
      <c r="C1496" t="str">
        <f>"2304"</f>
        <v>2304</v>
      </c>
      <c r="D1496" t="str">
        <f t="shared" si="69"/>
        <v>1</v>
      </c>
      <c r="E1496" t="s">
        <v>2004</v>
      </c>
      <c r="F1496">
        <v>6</v>
      </c>
      <c r="G1496">
        <v>6</v>
      </c>
      <c r="H1496" t="s">
        <v>98</v>
      </c>
      <c r="I1496" t="s">
        <v>99</v>
      </c>
      <c r="J1496" t="s">
        <v>1429</v>
      </c>
      <c r="K1496" t="s">
        <v>17</v>
      </c>
      <c r="L1496" s="1">
        <v>44039</v>
      </c>
      <c r="M1496" s="1">
        <v>44134</v>
      </c>
      <c r="N1496" s="1">
        <v>44074</v>
      </c>
      <c r="P1496" t="s">
        <v>18</v>
      </c>
    </row>
    <row r="1497" spans="1:16" hidden="1">
      <c r="A1497">
        <v>7875</v>
      </c>
      <c r="B1497" t="s">
        <v>781</v>
      </c>
      <c r="C1497" t="str">
        <f>"1003"</f>
        <v>1003</v>
      </c>
      <c r="D1497" t="str">
        <f t="shared" si="69"/>
        <v>1</v>
      </c>
      <c r="E1497" t="s">
        <v>2005</v>
      </c>
      <c r="F1497">
        <v>6</v>
      </c>
      <c r="G1497">
        <v>6</v>
      </c>
      <c r="H1497" t="s">
        <v>783</v>
      </c>
      <c r="I1497" t="s">
        <v>99</v>
      </c>
      <c r="J1497" t="s">
        <v>2006</v>
      </c>
      <c r="K1497" t="s">
        <v>17</v>
      </c>
      <c r="L1497" s="1">
        <v>44039</v>
      </c>
      <c r="M1497" s="1">
        <v>44134</v>
      </c>
      <c r="N1497" s="1">
        <v>44074</v>
      </c>
      <c r="P1497" t="s">
        <v>18</v>
      </c>
    </row>
    <row r="1498" spans="1:16" hidden="1">
      <c r="A1498">
        <v>7891</v>
      </c>
      <c r="B1498" t="s">
        <v>24</v>
      </c>
      <c r="C1498" t="str">
        <f>"4810"</f>
        <v>4810</v>
      </c>
      <c r="D1498" t="str">
        <f t="shared" si="69"/>
        <v>1</v>
      </c>
      <c r="E1498" t="s">
        <v>2007</v>
      </c>
      <c r="F1498">
        <v>6</v>
      </c>
      <c r="G1498">
        <v>6</v>
      </c>
      <c r="H1498" t="s">
        <v>26</v>
      </c>
      <c r="I1498" t="s">
        <v>27</v>
      </c>
      <c r="J1498" t="s">
        <v>2008</v>
      </c>
      <c r="K1498" t="s">
        <v>17</v>
      </c>
      <c r="L1498" s="1">
        <v>44039</v>
      </c>
      <c r="M1498" s="1">
        <v>44134</v>
      </c>
      <c r="N1498" s="1">
        <v>44074</v>
      </c>
      <c r="P1498" t="s">
        <v>18</v>
      </c>
    </row>
    <row r="1499" spans="1:16" hidden="1">
      <c r="A1499">
        <v>7892</v>
      </c>
      <c r="B1499" t="s">
        <v>24</v>
      </c>
      <c r="C1499" t="str">
        <f>"4820"</f>
        <v>4820</v>
      </c>
      <c r="D1499" t="str">
        <f t="shared" si="69"/>
        <v>1</v>
      </c>
      <c r="E1499" t="s">
        <v>2009</v>
      </c>
      <c r="F1499">
        <v>6</v>
      </c>
      <c r="G1499">
        <v>6</v>
      </c>
      <c r="H1499" t="s">
        <v>26</v>
      </c>
      <c r="I1499" t="s">
        <v>27</v>
      </c>
      <c r="J1499" t="s">
        <v>2010</v>
      </c>
      <c r="K1499" t="s">
        <v>17</v>
      </c>
      <c r="L1499" s="1">
        <v>44039</v>
      </c>
      <c r="M1499" s="1">
        <v>44134</v>
      </c>
      <c r="N1499" s="1">
        <v>44074</v>
      </c>
      <c r="P1499" t="s">
        <v>18</v>
      </c>
    </row>
    <row r="1500" spans="1:16" hidden="1">
      <c r="A1500">
        <v>8656</v>
      </c>
      <c r="B1500" t="s">
        <v>82</v>
      </c>
      <c r="C1500" t="str">
        <f>"2213"</f>
        <v>2213</v>
      </c>
      <c r="D1500" t="str">
        <f t="shared" si="69"/>
        <v>1</v>
      </c>
      <c r="E1500" t="s">
        <v>2011</v>
      </c>
      <c r="F1500">
        <v>6</v>
      </c>
      <c r="G1500">
        <v>6</v>
      </c>
      <c r="H1500" t="s">
        <v>84</v>
      </c>
      <c r="I1500" t="s">
        <v>16</v>
      </c>
      <c r="J1500" t="s">
        <v>947</v>
      </c>
      <c r="K1500" t="s">
        <v>17</v>
      </c>
      <c r="L1500" s="1">
        <v>44039</v>
      </c>
      <c r="M1500" s="1">
        <v>44134</v>
      </c>
      <c r="N1500" s="1">
        <v>44074</v>
      </c>
      <c r="P1500" t="s">
        <v>18</v>
      </c>
    </row>
    <row r="1501" spans="1:16" hidden="1">
      <c r="A1501">
        <v>7985</v>
      </c>
      <c r="B1501" t="s">
        <v>478</v>
      </c>
      <c r="C1501" t="str">
        <f>"3045"</f>
        <v>3045</v>
      </c>
      <c r="D1501" t="str">
        <f t="shared" si="69"/>
        <v>1</v>
      </c>
      <c r="E1501" t="s">
        <v>952</v>
      </c>
      <c r="F1501">
        <v>6</v>
      </c>
      <c r="G1501">
        <v>6</v>
      </c>
      <c r="H1501" t="s">
        <v>188</v>
      </c>
      <c r="I1501" t="s">
        <v>161</v>
      </c>
      <c r="J1501" t="s">
        <v>953</v>
      </c>
      <c r="K1501" t="s">
        <v>17</v>
      </c>
      <c r="L1501" s="1">
        <v>44039</v>
      </c>
      <c r="M1501" s="1">
        <v>44134</v>
      </c>
      <c r="N1501" s="1">
        <v>44074</v>
      </c>
      <c r="P1501" t="s">
        <v>18</v>
      </c>
    </row>
    <row r="1502" spans="1:16" hidden="1">
      <c r="A1502">
        <v>8060</v>
      </c>
      <c r="B1502" t="s">
        <v>136</v>
      </c>
      <c r="C1502" t="str">
        <f>"3001"</f>
        <v>3001</v>
      </c>
      <c r="D1502" t="str">
        <f t="shared" si="69"/>
        <v>1</v>
      </c>
      <c r="E1502" t="s">
        <v>2012</v>
      </c>
      <c r="F1502">
        <v>6</v>
      </c>
      <c r="G1502">
        <v>6</v>
      </c>
      <c r="H1502" t="s">
        <v>138</v>
      </c>
      <c r="I1502" t="s">
        <v>69</v>
      </c>
      <c r="J1502" t="s">
        <v>2013</v>
      </c>
      <c r="K1502" t="s">
        <v>17</v>
      </c>
      <c r="L1502" s="1">
        <v>44039</v>
      </c>
      <c r="M1502" s="1">
        <v>44134</v>
      </c>
      <c r="N1502" s="1">
        <v>44074</v>
      </c>
      <c r="P1502" t="s">
        <v>18</v>
      </c>
    </row>
    <row r="1503" spans="1:16" hidden="1">
      <c r="A1503">
        <v>9426</v>
      </c>
      <c r="B1503" t="s">
        <v>954</v>
      </c>
      <c r="C1503" t="str">
        <f>"1003"</f>
        <v>1003</v>
      </c>
      <c r="D1503" t="str">
        <f t="shared" si="69"/>
        <v>1</v>
      </c>
      <c r="E1503" t="s">
        <v>2014</v>
      </c>
      <c r="F1503">
        <v>6</v>
      </c>
      <c r="G1503">
        <v>6</v>
      </c>
      <c r="H1503" t="s">
        <v>98</v>
      </c>
      <c r="I1503" t="s">
        <v>99</v>
      </c>
      <c r="J1503" t="s">
        <v>2015</v>
      </c>
      <c r="K1503" t="s">
        <v>17</v>
      </c>
      <c r="L1503" s="1">
        <v>44039</v>
      </c>
      <c r="M1503" s="1">
        <v>44134</v>
      </c>
      <c r="N1503" s="1">
        <v>44074</v>
      </c>
      <c r="P1503" t="s">
        <v>38</v>
      </c>
    </row>
    <row r="1504" spans="1:16" hidden="1">
      <c r="A1504">
        <v>9624</v>
      </c>
      <c r="B1504" t="s">
        <v>954</v>
      </c>
      <c r="C1504" t="str">
        <f>"1003"</f>
        <v>1003</v>
      </c>
      <c r="D1504" t="str">
        <f>"2"</f>
        <v>2</v>
      </c>
      <c r="E1504" t="s">
        <v>2014</v>
      </c>
      <c r="F1504">
        <v>6</v>
      </c>
      <c r="G1504">
        <v>6</v>
      </c>
      <c r="H1504" t="s">
        <v>98</v>
      </c>
      <c r="I1504" t="s">
        <v>99</v>
      </c>
      <c r="J1504" t="s">
        <v>2015</v>
      </c>
      <c r="K1504" t="s">
        <v>17</v>
      </c>
      <c r="L1504" s="1">
        <v>44039</v>
      </c>
      <c r="M1504" s="1">
        <v>44134</v>
      </c>
      <c r="N1504" s="1">
        <v>44074</v>
      </c>
      <c r="P1504" t="s">
        <v>38</v>
      </c>
    </row>
    <row r="1505" spans="1:16" hidden="1">
      <c r="A1505">
        <v>7856</v>
      </c>
      <c r="B1505" t="s">
        <v>222</v>
      </c>
      <c r="C1505" t="str">
        <f>"4016"</f>
        <v>4016</v>
      </c>
      <c r="D1505" t="str">
        <f t="shared" ref="D1505:D1510" si="70">"1"</f>
        <v>1</v>
      </c>
      <c r="E1505" t="s">
        <v>2016</v>
      </c>
      <c r="F1505">
        <v>6</v>
      </c>
      <c r="G1505">
        <v>6</v>
      </c>
      <c r="H1505" t="s">
        <v>224</v>
      </c>
      <c r="I1505" t="s">
        <v>69</v>
      </c>
      <c r="J1505" t="s">
        <v>2017</v>
      </c>
      <c r="K1505" t="s">
        <v>17</v>
      </c>
      <c r="L1505" s="1">
        <v>44039</v>
      </c>
      <c r="M1505" s="1">
        <v>44134</v>
      </c>
      <c r="N1505" s="1">
        <v>44074</v>
      </c>
      <c r="P1505" t="s">
        <v>18</v>
      </c>
    </row>
    <row r="1506" spans="1:16" hidden="1">
      <c r="A1506">
        <v>7862</v>
      </c>
      <c r="B1506" t="s">
        <v>136</v>
      </c>
      <c r="C1506" t="str">
        <f>"2001"</f>
        <v>2001</v>
      </c>
      <c r="D1506" t="str">
        <f t="shared" si="70"/>
        <v>1</v>
      </c>
      <c r="E1506" t="s">
        <v>2018</v>
      </c>
      <c r="F1506">
        <v>6</v>
      </c>
      <c r="G1506">
        <v>6</v>
      </c>
      <c r="H1506" t="s">
        <v>138</v>
      </c>
      <c r="I1506" t="s">
        <v>69</v>
      </c>
      <c r="J1506" t="s">
        <v>2019</v>
      </c>
      <c r="K1506" t="s">
        <v>17</v>
      </c>
      <c r="L1506" s="1">
        <v>44039</v>
      </c>
      <c r="M1506" s="1">
        <v>44134</v>
      </c>
      <c r="N1506" s="1">
        <v>44074</v>
      </c>
      <c r="P1506" t="s">
        <v>18</v>
      </c>
    </row>
    <row r="1507" spans="1:16" hidden="1">
      <c r="A1507">
        <v>7860</v>
      </c>
      <c r="B1507" t="s">
        <v>112</v>
      </c>
      <c r="C1507" t="str">
        <f>"4003"</f>
        <v>4003</v>
      </c>
      <c r="D1507" t="str">
        <f t="shared" si="70"/>
        <v>1</v>
      </c>
      <c r="E1507" t="s">
        <v>2020</v>
      </c>
      <c r="F1507">
        <v>6</v>
      </c>
      <c r="G1507">
        <v>6</v>
      </c>
      <c r="H1507" t="s">
        <v>114</v>
      </c>
      <c r="I1507" t="s">
        <v>69</v>
      </c>
      <c r="J1507" t="s">
        <v>960</v>
      </c>
      <c r="K1507" t="s">
        <v>17</v>
      </c>
      <c r="L1507" s="1">
        <v>44039</v>
      </c>
      <c r="M1507" s="1">
        <v>44134</v>
      </c>
      <c r="N1507" s="1">
        <v>44074</v>
      </c>
      <c r="P1507" t="s">
        <v>18</v>
      </c>
    </row>
    <row r="1508" spans="1:16" hidden="1">
      <c r="A1508">
        <v>7863</v>
      </c>
      <c r="B1508" t="s">
        <v>572</v>
      </c>
      <c r="C1508" t="str">
        <f>"4009"</f>
        <v>4009</v>
      </c>
      <c r="D1508" t="str">
        <f t="shared" si="70"/>
        <v>1</v>
      </c>
      <c r="E1508" t="s">
        <v>2021</v>
      </c>
      <c r="F1508">
        <v>6</v>
      </c>
      <c r="G1508">
        <v>6</v>
      </c>
      <c r="H1508" t="s">
        <v>114</v>
      </c>
      <c r="I1508" t="s">
        <v>69</v>
      </c>
      <c r="J1508" t="s">
        <v>967</v>
      </c>
      <c r="K1508" t="s">
        <v>17</v>
      </c>
      <c r="L1508" s="1">
        <v>44039</v>
      </c>
      <c r="M1508" s="1">
        <v>44134</v>
      </c>
      <c r="N1508" s="1">
        <v>44074</v>
      </c>
      <c r="P1508" t="s">
        <v>18</v>
      </c>
    </row>
    <row r="1509" spans="1:16" hidden="1">
      <c r="A1509">
        <v>7866</v>
      </c>
      <c r="B1509" t="s">
        <v>370</v>
      </c>
      <c r="C1509" t="str">
        <f>"4004"</f>
        <v>4004</v>
      </c>
      <c r="D1509" t="str">
        <f t="shared" si="70"/>
        <v>1</v>
      </c>
      <c r="E1509" t="s">
        <v>971</v>
      </c>
      <c r="F1509">
        <v>6</v>
      </c>
      <c r="G1509">
        <v>6</v>
      </c>
      <c r="H1509" t="s">
        <v>174</v>
      </c>
      <c r="I1509" t="s">
        <v>69</v>
      </c>
      <c r="J1509" t="s">
        <v>972</v>
      </c>
      <c r="K1509" t="s">
        <v>17</v>
      </c>
      <c r="L1509" s="1">
        <v>44039</v>
      </c>
      <c r="M1509" s="1">
        <v>44134</v>
      </c>
      <c r="N1509" s="1">
        <v>44074</v>
      </c>
      <c r="P1509" t="s">
        <v>18</v>
      </c>
    </row>
    <row r="1510" spans="1:16" hidden="1">
      <c r="A1510">
        <v>7867</v>
      </c>
      <c r="B1510" t="s">
        <v>370</v>
      </c>
      <c r="C1510" t="str">
        <f t="shared" ref="C1510:C1520" si="71">"4002"</f>
        <v>4002</v>
      </c>
      <c r="D1510" t="str">
        <f t="shared" si="70"/>
        <v>1</v>
      </c>
      <c r="E1510" t="s">
        <v>973</v>
      </c>
      <c r="F1510">
        <v>6</v>
      </c>
      <c r="G1510">
        <v>6</v>
      </c>
      <c r="H1510" t="s">
        <v>174</v>
      </c>
      <c r="I1510" t="s">
        <v>69</v>
      </c>
      <c r="J1510" t="s">
        <v>974</v>
      </c>
      <c r="K1510" t="s">
        <v>17</v>
      </c>
      <c r="L1510" s="1">
        <v>44039</v>
      </c>
      <c r="M1510" s="1">
        <v>44134</v>
      </c>
      <c r="N1510" s="1">
        <v>44074</v>
      </c>
      <c r="P1510" t="s">
        <v>18</v>
      </c>
    </row>
    <row r="1511" spans="1:16" hidden="1">
      <c r="A1511">
        <v>7963</v>
      </c>
      <c r="B1511" t="s">
        <v>370</v>
      </c>
      <c r="C1511" t="str">
        <f t="shared" si="71"/>
        <v>4002</v>
      </c>
      <c r="D1511" t="str">
        <f>"10"</f>
        <v>10</v>
      </c>
      <c r="E1511" t="s">
        <v>973</v>
      </c>
      <c r="F1511">
        <v>6</v>
      </c>
      <c r="G1511">
        <v>6</v>
      </c>
      <c r="H1511" t="s">
        <v>174</v>
      </c>
      <c r="I1511" t="s">
        <v>69</v>
      </c>
      <c r="J1511" t="s">
        <v>974</v>
      </c>
      <c r="K1511" t="s">
        <v>17</v>
      </c>
      <c r="L1511" s="1">
        <v>44039</v>
      </c>
      <c r="M1511" s="1">
        <v>44134</v>
      </c>
      <c r="N1511" s="1">
        <v>44074</v>
      </c>
      <c r="P1511" t="s">
        <v>18</v>
      </c>
    </row>
    <row r="1512" spans="1:16" hidden="1">
      <c r="A1512">
        <v>7964</v>
      </c>
      <c r="B1512" t="s">
        <v>370</v>
      </c>
      <c r="C1512" t="str">
        <f t="shared" si="71"/>
        <v>4002</v>
      </c>
      <c r="D1512" t="str">
        <f>"11"</f>
        <v>11</v>
      </c>
      <c r="E1512" t="s">
        <v>973</v>
      </c>
      <c r="F1512">
        <v>6</v>
      </c>
      <c r="G1512">
        <v>6</v>
      </c>
      <c r="H1512" t="s">
        <v>174</v>
      </c>
      <c r="I1512" t="s">
        <v>69</v>
      </c>
      <c r="J1512" t="s">
        <v>974</v>
      </c>
      <c r="K1512" t="s">
        <v>17</v>
      </c>
      <c r="L1512" s="1">
        <v>44039</v>
      </c>
      <c r="M1512" s="1">
        <v>44134</v>
      </c>
      <c r="N1512" s="1">
        <v>44074</v>
      </c>
      <c r="P1512" t="s">
        <v>18</v>
      </c>
    </row>
    <row r="1513" spans="1:16" hidden="1">
      <c r="A1513">
        <v>7955</v>
      </c>
      <c r="B1513" t="s">
        <v>370</v>
      </c>
      <c r="C1513" t="str">
        <f t="shared" si="71"/>
        <v>4002</v>
      </c>
      <c r="D1513" t="str">
        <f>"2"</f>
        <v>2</v>
      </c>
      <c r="E1513" t="s">
        <v>973</v>
      </c>
      <c r="F1513">
        <v>6</v>
      </c>
      <c r="G1513">
        <v>6</v>
      </c>
      <c r="H1513" t="s">
        <v>174</v>
      </c>
      <c r="I1513" t="s">
        <v>69</v>
      </c>
      <c r="J1513" t="s">
        <v>974</v>
      </c>
      <c r="K1513" t="s">
        <v>17</v>
      </c>
      <c r="L1513" s="1">
        <v>44039</v>
      </c>
      <c r="M1513" s="1">
        <v>44134</v>
      </c>
      <c r="N1513" s="1">
        <v>44074</v>
      </c>
      <c r="P1513" t="s">
        <v>18</v>
      </c>
    </row>
    <row r="1514" spans="1:16" hidden="1">
      <c r="A1514">
        <v>7956</v>
      </c>
      <c r="B1514" t="s">
        <v>370</v>
      </c>
      <c r="C1514" t="str">
        <f t="shared" si="71"/>
        <v>4002</v>
      </c>
      <c r="D1514" t="str">
        <f>"3"</f>
        <v>3</v>
      </c>
      <c r="E1514" t="s">
        <v>973</v>
      </c>
      <c r="F1514">
        <v>6</v>
      </c>
      <c r="G1514">
        <v>6</v>
      </c>
      <c r="H1514" t="s">
        <v>174</v>
      </c>
      <c r="I1514" t="s">
        <v>69</v>
      </c>
      <c r="J1514" t="s">
        <v>974</v>
      </c>
      <c r="K1514" t="s">
        <v>17</v>
      </c>
      <c r="L1514" s="1">
        <v>44039</v>
      </c>
      <c r="M1514" s="1">
        <v>44134</v>
      </c>
      <c r="N1514" s="1">
        <v>44074</v>
      </c>
      <c r="P1514" t="s">
        <v>18</v>
      </c>
    </row>
    <row r="1515" spans="1:16" hidden="1">
      <c r="A1515">
        <v>7957</v>
      </c>
      <c r="B1515" t="s">
        <v>370</v>
      </c>
      <c r="C1515" t="str">
        <f t="shared" si="71"/>
        <v>4002</v>
      </c>
      <c r="D1515" t="str">
        <f>"4"</f>
        <v>4</v>
      </c>
      <c r="E1515" t="s">
        <v>973</v>
      </c>
      <c r="F1515">
        <v>6</v>
      </c>
      <c r="G1515">
        <v>6</v>
      </c>
      <c r="H1515" t="s">
        <v>174</v>
      </c>
      <c r="I1515" t="s">
        <v>69</v>
      </c>
      <c r="J1515" t="s">
        <v>974</v>
      </c>
      <c r="K1515" t="s">
        <v>17</v>
      </c>
      <c r="L1515" s="1">
        <v>44039</v>
      </c>
      <c r="M1515" s="1">
        <v>44134</v>
      </c>
      <c r="N1515" s="1">
        <v>44074</v>
      </c>
      <c r="P1515" t="s">
        <v>18</v>
      </c>
    </row>
    <row r="1516" spans="1:16" hidden="1">
      <c r="A1516">
        <v>7958</v>
      </c>
      <c r="B1516" t="s">
        <v>370</v>
      </c>
      <c r="C1516" t="str">
        <f t="shared" si="71"/>
        <v>4002</v>
      </c>
      <c r="D1516" t="str">
        <f>"5"</f>
        <v>5</v>
      </c>
      <c r="E1516" t="s">
        <v>973</v>
      </c>
      <c r="F1516">
        <v>6</v>
      </c>
      <c r="G1516">
        <v>6</v>
      </c>
      <c r="H1516" t="s">
        <v>174</v>
      </c>
      <c r="I1516" t="s">
        <v>69</v>
      </c>
      <c r="J1516" t="s">
        <v>974</v>
      </c>
      <c r="K1516" t="s">
        <v>17</v>
      </c>
      <c r="L1516" s="1">
        <v>44039</v>
      </c>
      <c r="M1516" s="1">
        <v>44134</v>
      </c>
      <c r="N1516" s="1">
        <v>44074</v>
      </c>
      <c r="P1516" t="s">
        <v>18</v>
      </c>
    </row>
    <row r="1517" spans="1:16" hidden="1">
      <c r="A1517">
        <v>7959</v>
      </c>
      <c r="B1517" t="s">
        <v>370</v>
      </c>
      <c r="C1517" t="str">
        <f t="shared" si="71"/>
        <v>4002</v>
      </c>
      <c r="D1517" t="str">
        <f>"6"</f>
        <v>6</v>
      </c>
      <c r="E1517" t="s">
        <v>973</v>
      </c>
      <c r="F1517">
        <v>6</v>
      </c>
      <c r="G1517">
        <v>6</v>
      </c>
      <c r="H1517" t="s">
        <v>174</v>
      </c>
      <c r="I1517" t="s">
        <v>69</v>
      </c>
      <c r="J1517" t="s">
        <v>974</v>
      </c>
      <c r="K1517" t="s">
        <v>17</v>
      </c>
      <c r="L1517" s="1">
        <v>44039</v>
      </c>
      <c r="M1517" s="1">
        <v>44134</v>
      </c>
      <c r="N1517" s="1">
        <v>44074</v>
      </c>
      <c r="P1517" t="s">
        <v>18</v>
      </c>
    </row>
    <row r="1518" spans="1:16" hidden="1">
      <c r="A1518">
        <v>7960</v>
      </c>
      <c r="B1518" t="s">
        <v>370</v>
      </c>
      <c r="C1518" t="str">
        <f t="shared" si="71"/>
        <v>4002</v>
      </c>
      <c r="D1518" t="str">
        <f>"7"</f>
        <v>7</v>
      </c>
      <c r="E1518" t="s">
        <v>973</v>
      </c>
      <c r="F1518">
        <v>6</v>
      </c>
      <c r="G1518">
        <v>6</v>
      </c>
      <c r="H1518" t="s">
        <v>174</v>
      </c>
      <c r="I1518" t="s">
        <v>69</v>
      </c>
      <c r="J1518" t="s">
        <v>974</v>
      </c>
      <c r="K1518" t="s">
        <v>17</v>
      </c>
      <c r="L1518" s="1">
        <v>44039</v>
      </c>
      <c r="M1518" s="1">
        <v>44134</v>
      </c>
      <c r="N1518" s="1">
        <v>44074</v>
      </c>
      <c r="P1518" t="s">
        <v>18</v>
      </c>
    </row>
    <row r="1519" spans="1:16" hidden="1">
      <c r="A1519">
        <v>7961</v>
      </c>
      <c r="B1519" t="s">
        <v>370</v>
      </c>
      <c r="C1519" t="str">
        <f t="shared" si="71"/>
        <v>4002</v>
      </c>
      <c r="D1519" t="str">
        <f>"8"</f>
        <v>8</v>
      </c>
      <c r="E1519" t="s">
        <v>973</v>
      </c>
      <c r="F1519">
        <v>6</v>
      </c>
      <c r="G1519">
        <v>6</v>
      </c>
      <c r="H1519" t="s">
        <v>174</v>
      </c>
      <c r="I1519" t="s">
        <v>69</v>
      </c>
      <c r="J1519" t="s">
        <v>974</v>
      </c>
      <c r="K1519" t="s">
        <v>17</v>
      </c>
      <c r="L1519" s="1">
        <v>44039</v>
      </c>
      <c r="M1519" s="1">
        <v>44134</v>
      </c>
      <c r="N1519" s="1">
        <v>44074</v>
      </c>
      <c r="P1519" t="s">
        <v>18</v>
      </c>
    </row>
    <row r="1520" spans="1:16" hidden="1">
      <c r="A1520">
        <v>7962</v>
      </c>
      <c r="B1520" t="s">
        <v>370</v>
      </c>
      <c r="C1520" t="str">
        <f t="shared" si="71"/>
        <v>4002</v>
      </c>
      <c r="D1520" t="str">
        <f>"9"</f>
        <v>9</v>
      </c>
      <c r="E1520" t="s">
        <v>973</v>
      </c>
      <c r="F1520">
        <v>6</v>
      </c>
      <c r="G1520">
        <v>6</v>
      </c>
      <c r="H1520" t="s">
        <v>174</v>
      </c>
      <c r="I1520" t="s">
        <v>69</v>
      </c>
      <c r="J1520" t="s">
        <v>974</v>
      </c>
      <c r="K1520" t="s">
        <v>17</v>
      </c>
      <c r="L1520" s="1">
        <v>44039</v>
      </c>
      <c r="M1520" s="1">
        <v>44134</v>
      </c>
      <c r="N1520" s="1">
        <v>44074</v>
      </c>
      <c r="P1520" t="s">
        <v>18</v>
      </c>
    </row>
    <row r="1521" spans="1:16" hidden="1">
      <c r="A1521">
        <v>7868</v>
      </c>
      <c r="B1521" t="s">
        <v>370</v>
      </c>
      <c r="C1521" t="str">
        <f t="shared" ref="C1521:C1529" si="72">"4003"</f>
        <v>4003</v>
      </c>
      <c r="D1521" t="str">
        <f>"1"</f>
        <v>1</v>
      </c>
      <c r="E1521" t="s">
        <v>975</v>
      </c>
      <c r="F1521">
        <v>6</v>
      </c>
      <c r="G1521">
        <v>6</v>
      </c>
      <c r="H1521" t="s">
        <v>174</v>
      </c>
      <c r="I1521" t="s">
        <v>69</v>
      </c>
      <c r="J1521" t="s">
        <v>974</v>
      </c>
      <c r="K1521" t="s">
        <v>17</v>
      </c>
      <c r="L1521" s="1">
        <v>44039</v>
      </c>
      <c r="M1521" s="1">
        <v>44134</v>
      </c>
      <c r="N1521" s="1">
        <v>44074</v>
      </c>
      <c r="P1521" t="s">
        <v>18</v>
      </c>
    </row>
    <row r="1522" spans="1:16" hidden="1">
      <c r="A1522">
        <v>7965</v>
      </c>
      <c r="B1522" t="s">
        <v>370</v>
      </c>
      <c r="C1522" t="str">
        <f t="shared" si="72"/>
        <v>4003</v>
      </c>
      <c r="D1522" t="str">
        <f>"2"</f>
        <v>2</v>
      </c>
      <c r="E1522" t="s">
        <v>975</v>
      </c>
      <c r="F1522">
        <v>6</v>
      </c>
      <c r="G1522">
        <v>6</v>
      </c>
      <c r="H1522" t="s">
        <v>174</v>
      </c>
      <c r="I1522" t="s">
        <v>69</v>
      </c>
      <c r="J1522" t="s">
        <v>974</v>
      </c>
      <c r="K1522" t="s">
        <v>17</v>
      </c>
      <c r="L1522" s="1">
        <v>44039</v>
      </c>
      <c r="M1522" s="1">
        <v>44134</v>
      </c>
      <c r="N1522" s="1">
        <v>44074</v>
      </c>
      <c r="P1522" t="s">
        <v>18</v>
      </c>
    </row>
    <row r="1523" spans="1:16" hidden="1">
      <c r="A1523">
        <v>7966</v>
      </c>
      <c r="B1523" t="s">
        <v>370</v>
      </c>
      <c r="C1523" t="str">
        <f t="shared" si="72"/>
        <v>4003</v>
      </c>
      <c r="D1523" t="str">
        <f>"3"</f>
        <v>3</v>
      </c>
      <c r="E1523" t="s">
        <v>975</v>
      </c>
      <c r="F1523">
        <v>6</v>
      </c>
      <c r="G1523">
        <v>6</v>
      </c>
      <c r="H1523" t="s">
        <v>174</v>
      </c>
      <c r="I1523" t="s">
        <v>69</v>
      </c>
      <c r="J1523" t="s">
        <v>974</v>
      </c>
      <c r="K1523" t="s">
        <v>17</v>
      </c>
      <c r="L1523" s="1">
        <v>44039</v>
      </c>
      <c r="M1523" s="1">
        <v>44134</v>
      </c>
      <c r="N1523" s="1">
        <v>44074</v>
      </c>
      <c r="P1523" t="s">
        <v>18</v>
      </c>
    </row>
    <row r="1524" spans="1:16" hidden="1">
      <c r="A1524">
        <v>7967</v>
      </c>
      <c r="B1524" t="s">
        <v>370</v>
      </c>
      <c r="C1524" t="str">
        <f t="shared" si="72"/>
        <v>4003</v>
      </c>
      <c r="D1524" t="str">
        <f>"4"</f>
        <v>4</v>
      </c>
      <c r="E1524" t="s">
        <v>975</v>
      </c>
      <c r="F1524">
        <v>6</v>
      </c>
      <c r="G1524">
        <v>6</v>
      </c>
      <c r="H1524" t="s">
        <v>174</v>
      </c>
      <c r="I1524" t="s">
        <v>69</v>
      </c>
      <c r="J1524" t="s">
        <v>974</v>
      </c>
      <c r="K1524" t="s">
        <v>17</v>
      </c>
      <c r="L1524" s="1">
        <v>44039</v>
      </c>
      <c r="M1524" s="1">
        <v>44134</v>
      </c>
      <c r="N1524" s="1">
        <v>44074</v>
      </c>
      <c r="P1524" t="s">
        <v>18</v>
      </c>
    </row>
    <row r="1525" spans="1:16" hidden="1">
      <c r="A1525">
        <v>7968</v>
      </c>
      <c r="B1525" t="s">
        <v>370</v>
      </c>
      <c r="C1525" t="str">
        <f t="shared" si="72"/>
        <v>4003</v>
      </c>
      <c r="D1525" t="str">
        <f>"5"</f>
        <v>5</v>
      </c>
      <c r="E1525" t="s">
        <v>975</v>
      </c>
      <c r="F1525">
        <v>6</v>
      </c>
      <c r="G1525">
        <v>6</v>
      </c>
      <c r="H1525" t="s">
        <v>174</v>
      </c>
      <c r="I1525" t="s">
        <v>69</v>
      </c>
      <c r="J1525" t="s">
        <v>974</v>
      </c>
      <c r="K1525" t="s">
        <v>17</v>
      </c>
      <c r="L1525" s="1">
        <v>44039</v>
      </c>
      <c r="M1525" s="1">
        <v>44134</v>
      </c>
      <c r="N1525" s="1">
        <v>44074</v>
      </c>
      <c r="P1525" t="s">
        <v>18</v>
      </c>
    </row>
    <row r="1526" spans="1:16" hidden="1">
      <c r="A1526">
        <v>7969</v>
      </c>
      <c r="B1526" t="s">
        <v>370</v>
      </c>
      <c r="C1526" t="str">
        <f t="shared" si="72"/>
        <v>4003</v>
      </c>
      <c r="D1526" t="str">
        <f>"6"</f>
        <v>6</v>
      </c>
      <c r="E1526" t="s">
        <v>975</v>
      </c>
      <c r="F1526">
        <v>6</v>
      </c>
      <c r="G1526">
        <v>6</v>
      </c>
      <c r="H1526" t="s">
        <v>174</v>
      </c>
      <c r="I1526" t="s">
        <v>69</v>
      </c>
      <c r="J1526" t="s">
        <v>974</v>
      </c>
      <c r="K1526" t="s">
        <v>17</v>
      </c>
      <c r="L1526" s="1">
        <v>44039</v>
      </c>
      <c r="M1526" s="1">
        <v>44134</v>
      </c>
      <c r="N1526" s="1">
        <v>44074</v>
      </c>
      <c r="P1526" t="s">
        <v>18</v>
      </c>
    </row>
    <row r="1527" spans="1:16" hidden="1">
      <c r="A1527">
        <v>7970</v>
      </c>
      <c r="B1527" t="s">
        <v>370</v>
      </c>
      <c r="C1527" t="str">
        <f t="shared" si="72"/>
        <v>4003</v>
      </c>
      <c r="D1527" t="str">
        <f>"7"</f>
        <v>7</v>
      </c>
      <c r="E1527" t="s">
        <v>975</v>
      </c>
      <c r="F1527">
        <v>6</v>
      </c>
      <c r="G1527">
        <v>6</v>
      </c>
      <c r="H1527" t="s">
        <v>174</v>
      </c>
      <c r="I1527" t="s">
        <v>69</v>
      </c>
      <c r="J1527" t="s">
        <v>974</v>
      </c>
      <c r="K1527" t="s">
        <v>17</v>
      </c>
      <c r="L1527" s="1">
        <v>44039</v>
      </c>
      <c r="M1527" s="1">
        <v>44134</v>
      </c>
      <c r="N1527" s="1">
        <v>44074</v>
      </c>
      <c r="P1527" t="s">
        <v>18</v>
      </c>
    </row>
    <row r="1528" spans="1:16" hidden="1">
      <c r="A1528">
        <v>7971</v>
      </c>
      <c r="B1528" t="s">
        <v>370</v>
      </c>
      <c r="C1528" t="str">
        <f t="shared" si="72"/>
        <v>4003</v>
      </c>
      <c r="D1528" t="str">
        <f>"8"</f>
        <v>8</v>
      </c>
      <c r="E1528" t="s">
        <v>975</v>
      </c>
      <c r="F1528">
        <v>6</v>
      </c>
      <c r="G1528">
        <v>6</v>
      </c>
      <c r="H1528" t="s">
        <v>174</v>
      </c>
      <c r="I1528" t="s">
        <v>69</v>
      </c>
      <c r="J1528" t="s">
        <v>974</v>
      </c>
      <c r="K1528" t="s">
        <v>17</v>
      </c>
      <c r="L1528" s="1">
        <v>44039</v>
      </c>
      <c r="M1528" s="1">
        <v>44134</v>
      </c>
      <c r="N1528" s="1">
        <v>44074</v>
      </c>
      <c r="P1528" t="s">
        <v>18</v>
      </c>
    </row>
    <row r="1529" spans="1:16" hidden="1">
      <c r="A1529">
        <v>7972</v>
      </c>
      <c r="B1529" t="s">
        <v>370</v>
      </c>
      <c r="C1529" t="str">
        <f t="shared" si="72"/>
        <v>4003</v>
      </c>
      <c r="D1529" t="str">
        <f>"9"</f>
        <v>9</v>
      </c>
      <c r="E1529" t="s">
        <v>975</v>
      </c>
      <c r="F1529">
        <v>6</v>
      </c>
      <c r="G1529">
        <v>6</v>
      </c>
      <c r="H1529" t="s">
        <v>174</v>
      </c>
      <c r="I1529" t="s">
        <v>69</v>
      </c>
      <c r="J1529" t="s">
        <v>974</v>
      </c>
      <c r="K1529" t="s">
        <v>17</v>
      </c>
      <c r="L1529" s="1">
        <v>44039</v>
      </c>
      <c r="M1529" s="1">
        <v>44134</v>
      </c>
      <c r="N1529" s="1">
        <v>44074</v>
      </c>
      <c r="P1529" t="s">
        <v>18</v>
      </c>
    </row>
    <row r="1530" spans="1:16" hidden="1">
      <c r="A1530">
        <v>8054</v>
      </c>
      <c r="B1530" t="s">
        <v>172</v>
      </c>
      <c r="C1530" t="str">
        <f>"4012"</f>
        <v>4012</v>
      </c>
      <c r="D1530" t="str">
        <f>"3"</f>
        <v>3</v>
      </c>
      <c r="E1530" t="s">
        <v>978</v>
      </c>
      <c r="F1530">
        <v>6</v>
      </c>
      <c r="G1530">
        <v>6</v>
      </c>
      <c r="H1530" t="s">
        <v>174</v>
      </c>
      <c r="I1530" t="s">
        <v>69</v>
      </c>
      <c r="J1530" t="s">
        <v>979</v>
      </c>
      <c r="K1530" t="s">
        <v>17</v>
      </c>
      <c r="L1530" s="1">
        <v>44039</v>
      </c>
      <c r="M1530" s="1">
        <v>44134</v>
      </c>
      <c r="N1530" s="1">
        <v>44074</v>
      </c>
      <c r="P1530" t="s">
        <v>18</v>
      </c>
    </row>
    <row r="1531" spans="1:16" hidden="1">
      <c r="A1531">
        <v>7952</v>
      </c>
      <c r="B1531" t="s">
        <v>172</v>
      </c>
      <c r="C1531" t="str">
        <f>"4010"</f>
        <v>4010</v>
      </c>
      <c r="D1531" t="str">
        <f>"1"</f>
        <v>1</v>
      </c>
      <c r="E1531" t="s">
        <v>980</v>
      </c>
      <c r="F1531">
        <v>6</v>
      </c>
      <c r="G1531">
        <v>6</v>
      </c>
      <c r="H1531" t="s">
        <v>174</v>
      </c>
      <c r="I1531" t="s">
        <v>69</v>
      </c>
      <c r="J1531" t="s">
        <v>972</v>
      </c>
      <c r="K1531" t="s">
        <v>17</v>
      </c>
      <c r="L1531" s="1">
        <v>44039</v>
      </c>
      <c r="M1531" s="1">
        <v>44134</v>
      </c>
      <c r="N1531" s="1">
        <v>44074</v>
      </c>
      <c r="P1531" t="s">
        <v>18</v>
      </c>
    </row>
    <row r="1532" spans="1:16" hidden="1">
      <c r="A1532">
        <v>8019</v>
      </c>
      <c r="B1532" t="s">
        <v>198</v>
      </c>
      <c r="C1532" t="str">
        <f>"4009"</f>
        <v>4009</v>
      </c>
      <c r="D1532" t="str">
        <f>"1"</f>
        <v>1</v>
      </c>
      <c r="E1532" t="s">
        <v>981</v>
      </c>
      <c r="F1532">
        <v>6</v>
      </c>
      <c r="G1532">
        <v>6</v>
      </c>
      <c r="H1532" t="s">
        <v>200</v>
      </c>
      <c r="I1532" t="s">
        <v>69</v>
      </c>
      <c r="J1532" t="s">
        <v>982</v>
      </c>
      <c r="K1532" t="s">
        <v>17</v>
      </c>
      <c r="L1532" s="1">
        <v>44039</v>
      </c>
      <c r="M1532" s="1">
        <v>44134</v>
      </c>
      <c r="N1532" s="1">
        <v>44074</v>
      </c>
      <c r="P1532" t="s">
        <v>18</v>
      </c>
    </row>
    <row r="1533" spans="1:16" hidden="1">
      <c r="A1533">
        <v>7872</v>
      </c>
      <c r="B1533" t="s">
        <v>198</v>
      </c>
      <c r="C1533" t="str">
        <f>"4010"</f>
        <v>4010</v>
      </c>
      <c r="D1533" t="str">
        <f>"1"</f>
        <v>1</v>
      </c>
      <c r="E1533" t="s">
        <v>983</v>
      </c>
      <c r="F1533">
        <v>6</v>
      </c>
      <c r="G1533">
        <v>6</v>
      </c>
      <c r="H1533" t="s">
        <v>200</v>
      </c>
      <c r="I1533" t="s">
        <v>69</v>
      </c>
      <c r="J1533" t="s">
        <v>982</v>
      </c>
      <c r="K1533" t="s">
        <v>17</v>
      </c>
      <c r="L1533" s="1">
        <v>44039</v>
      </c>
      <c r="M1533" s="1">
        <v>44134</v>
      </c>
      <c r="N1533" s="1">
        <v>44074</v>
      </c>
      <c r="P1533" t="s">
        <v>18</v>
      </c>
    </row>
    <row r="1534" spans="1:16" hidden="1">
      <c r="A1534">
        <v>7954</v>
      </c>
      <c r="B1534" t="s">
        <v>198</v>
      </c>
      <c r="C1534" t="str">
        <f>"4010"</f>
        <v>4010</v>
      </c>
      <c r="D1534" t="str">
        <f>"2"</f>
        <v>2</v>
      </c>
      <c r="E1534" t="s">
        <v>983</v>
      </c>
      <c r="F1534">
        <v>6</v>
      </c>
      <c r="G1534">
        <v>6</v>
      </c>
      <c r="H1534" t="s">
        <v>200</v>
      </c>
      <c r="I1534" t="s">
        <v>69</v>
      </c>
      <c r="J1534" t="s">
        <v>982</v>
      </c>
      <c r="K1534" t="s">
        <v>17</v>
      </c>
      <c r="L1534" s="1">
        <v>44039</v>
      </c>
      <c r="M1534" s="1">
        <v>44134</v>
      </c>
      <c r="N1534" s="1">
        <v>44074</v>
      </c>
      <c r="P1534" t="s">
        <v>18</v>
      </c>
    </row>
    <row r="1535" spans="1:16" hidden="1">
      <c r="A1535">
        <v>7873</v>
      </c>
      <c r="B1535" t="s">
        <v>198</v>
      </c>
      <c r="C1535" t="str">
        <f>"4011"</f>
        <v>4011</v>
      </c>
      <c r="D1535" t="str">
        <f t="shared" ref="D1535:D1547" si="73">"1"</f>
        <v>1</v>
      </c>
      <c r="E1535" t="s">
        <v>984</v>
      </c>
      <c r="F1535">
        <v>6</v>
      </c>
      <c r="G1535">
        <v>6</v>
      </c>
      <c r="H1535" t="s">
        <v>200</v>
      </c>
      <c r="I1535" t="s">
        <v>69</v>
      </c>
      <c r="K1535" t="s">
        <v>17</v>
      </c>
      <c r="L1535" s="1">
        <v>44039</v>
      </c>
      <c r="M1535" s="1">
        <v>44134</v>
      </c>
      <c r="N1535" s="1">
        <v>44074</v>
      </c>
      <c r="P1535" t="s">
        <v>18</v>
      </c>
    </row>
    <row r="1536" spans="1:16" hidden="1">
      <c r="A1536">
        <v>7874</v>
      </c>
      <c r="B1536" t="s">
        <v>198</v>
      </c>
      <c r="C1536" t="str">
        <f>"4012"</f>
        <v>4012</v>
      </c>
      <c r="D1536" t="str">
        <f t="shared" si="73"/>
        <v>1</v>
      </c>
      <c r="E1536" t="s">
        <v>985</v>
      </c>
      <c r="F1536">
        <v>6</v>
      </c>
      <c r="G1536">
        <v>6</v>
      </c>
      <c r="H1536" t="s">
        <v>200</v>
      </c>
      <c r="I1536" t="s">
        <v>69</v>
      </c>
      <c r="J1536" t="s">
        <v>982</v>
      </c>
      <c r="K1536" t="s">
        <v>17</v>
      </c>
      <c r="L1536" s="1">
        <v>44039</v>
      </c>
      <c r="M1536" s="1">
        <v>44134</v>
      </c>
      <c r="N1536" s="1">
        <v>44074</v>
      </c>
      <c r="P1536" t="s">
        <v>18</v>
      </c>
    </row>
    <row r="1537" spans="1:16" hidden="1">
      <c r="A1537">
        <v>8945</v>
      </c>
      <c r="B1537" t="s">
        <v>90</v>
      </c>
      <c r="C1537" t="str">
        <f>"1002"</f>
        <v>1002</v>
      </c>
      <c r="D1537" t="str">
        <f t="shared" si="73"/>
        <v>1</v>
      </c>
      <c r="E1537" t="s">
        <v>2022</v>
      </c>
      <c r="F1537">
        <v>6</v>
      </c>
      <c r="G1537">
        <v>6</v>
      </c>
      <c r="H1537" t="s">
        <v>92</v>
      </c>
      <c r="I1537" t="s">
        <v>16</v>
      </c>
      <c r="K1537" t="s">
        <v>17</v>
      </c>
      <c r="L1537" s="1">
        <v>44039</v>
      </c>
      <c r="M1537" s="1">
        <v>44134</v>
      </c>
      <c r="N1537" s="1">
        <v>44074</v>
      </c>
      <c r="P1537" t="s">
        <v>18</v>
      </c>
    </row>
    <row r="1538" spans="1:16" hidden="1">
      <c r="A1538">
        <v>8949</v>
      </c>
      <c r="B1538" t="s">
        <v>90</v>
      </c>
      <c r="C1538" t="str">
        <f>"3004"</f>
        <v>3004</v>
      </c>
      <c r="D1538" t="str">
        <f t="shared" si="73"/>
        <v>1</v>
      </c>
      <c r="E1538" t="s">
        <v>116</v>
      </c>
      <c r="F1538">
        <v>6</v>
      </c>
      <c r="G1538">
        <v>6</v>
      </c>
      <c r="H1538" t="s">
        <v>92</v>
      </c>
      <c r="I1538" t="s">
        <v>16</v>
      </c>
      <c r="J1538" t="s">
        <v>117</v>
      </c>
      <c r="K1538" t="s">
        <v>118</v>
      </c>
      <c r="L1538" s="1">
        <v>44039</v>
      </c>
      <c r="M1538" s="1">
        <v>44134</v>
      </c>
      <c r="N1538" s="1">
        <v>44074</v>
      </c>
      <c r="P1538" t="s">
        <v>18</v>
      </c>
    </row>
    <row r="1539" spans="1:16" hidden="1">
      <c r="A1539">
        <v>7949</v>
      </c>
      <c r="B1539" t="s">
        <v>986</v>
      </c>
      <c r="C1539" t="str">
        <f>"2001"</f>
        <v>2001</v>
      </c>
      <c r="D1539" t="str">
        <f t="shared" si="73"/>
        <v>1</v>
      </c>
      <c r="E1539" t="s">
        <v>2023</v>
      </c>
      <c r="F1539">
        <v>6</v>
      </c>
      <c r="G1539">
        <v>6</v>
      </c>
      <c r="H1539" t="s">
        <v>988</v>
      </c>
      <c r="I1539" t="s">
        <v>69</v>
      </c>
      <c r="J1539" t="s">
        <v>2024</v>
      </c>
      <c r="K1539" t="s">
        <v>17</v>
      </c>
      <c r="L1539" s="1">
        <v>44039</v>
      </c>
      <c r="M1539" s="1">
        <v>44134</v>
      </c>
      <c r="N1539" s="1">
        <v>44074</v>
      </c>
      <c r="P1539" t="s">
        <v>18</v>
      </c>
    </row>
    <row r="1540" spans="1:16" hidden="1">
      <c r="A1540">
        <v>7949</v>
      </c>
      <c r="B1540" t="s">
        <v>986</v>
      </c>
      <c r="C1540" t="str">
        <f>"2001"</f>
        <v>2001</v>
      </c>
      <c r="D1540" t="str">
        <f t="shared" si="73"/>
        <v>1</v>
      </c>
      <c r="E1540" t="s">
        <v>2023</v>
      </c>
      <c r="F1540">
        <v>6</v>
      </c>
      <c r="G1540">
        <v>6</v>
      </c>
      <c r="H1540" t="s">
        <v>988</v>
      </c>
      <c r="I1540" t="s">
        <v>69</v>
      </c>
      <c r="J1540" t="s">
        <v>2024</v>
      </c>
      <c r="K1540" t="s">
        <v>17</v>
      </c>
      <c r="L1540" s="1">
        <v>44039</v>
      </c>
      <c r="M1540" s="1">
        <v>44134</v>
      </c>
      <c r="N1540" s="1">
        <v>44074</v>
      </c>
      <c r="P1540" t="s">
        <v>18</v>
      </c>
    </row>
    <row r="1541" spans="1:16" hidden="1">
      <c r="A1541">
        <v>7949</v>
      </c>
      <c r="B1541" t="s">
        <v>986</v>
      </c>
      <c r="C1541" t="str">
        <f>"2001"</f>
        <v>2001</v>
      </c>
      <c r="D1541" t="str">
        <f t="shared" si="73"/>
        <v>1</v>
      </c>
      <c r="E1541" t="s">
        <v>2023</v>
      </c>
      <c r="F1541">
        <v>6</v>
      </c>
      <c r="G1541">
        <v>6</v>
      </c>
      <c r="H1541" t="s">
        <v>988</v>
      </c>
      <c r="I1541" t="s">
        <v>69</v>
      </c>
      <c r="J1541" t="s">
        <v>2024</v>
      </c>
      <c r="K1541" t="s">
        <v>17</v>
      </c>
      <c r="L1541" s="1">
        <v>44039</v>
      </c>
      <c r="M1541" s="1">
        <v>44134</v>
      </c>
      <c r="N1541" s="1">
        <v>44074</v>
      </c>
      <c r="P1541" t="s">
        <v>18</v>
      </c>
    </row>
    <row r="1542" spans="1:16" hidden="1">
      <c r="A1542">
        <v>7878</v>
      </c>
      <c r="B1542" t="s">
        <v>106</v>
      </c>
      <c r="C1542" t="str">
        <f>"1035"</f>
        <v>1035</v>
      </c>
      <c r="D1542" t="str">
        <f t="shared" si="73"/>
        <v>1</v>
      </c>
      <c r="E1542" t="s">
        <v>2025</v>
      </c>
      <c r="F1542">
        <v>6</v>
      </c>
      <c r="G1542">
        <v>6</v>
      </c>
      <c r="H1542" t="s">
        <v>489</v>
      </c>
      <c r="I1542" t="s">
        <v>99</v>
      </c>
      <c r="K1542" t="s">
        <v>17</v>
      </c>
      <c r="L1542" s="1">
        <v>44039</v>
      </c>
      <c r="M1542" s="1">
        <v>44134</v>
      </c>
      <c r="N1542" s="1">
        <v>44074</v>
      </c>
      <c r="P1542" t="s">
        <v>18</v>
      </c>
    </row>
    <row r="1543" spans="1:16" hidden="1">
      <c r="A1543">
        <v>7877</v>
      </c>
      <c r="B1543" t="s">
        <v>990</v>
      </c>
      <c r="C1543" t="str">
        <f>"4100"</f>
        <v>4100</v>
      </c>
      <c r="D1543" t="str">
        <f t="shared" si="73"/>
        <v>1</v>
      </c>
      <c r="E1543" t="s">
        <v>991</v>
      </c>
      <c r="F1543">
        <v>6</v>
      </c>
      <c r="G1543">
        <v>6</v>
      </c>
      <c r="H1543" t="s">
        <v>68</v>
      </c>
      <c r="I1543" t="s">
        <v>69</v>
      </c>
      <c r="K1543" t="s">
        <v>17</v>
      </c>
      <c r="L1543" s="1">
        <v>44039</v>
      </c>
      <c r="M1543" s="1">
        <v>44134</v>
      </c>
      <c r="N1543" s="1">
        <v>44074</v>
      </c>
      <c r="P1543" t="s">
        <v>18</v>
      </c>
    </row>
    <row r="1544" spans="1:16" hidden="1">
      <c r="A1544">
        <v>9452</v>
      </c>
      <c r="B1544" t="s">
        <v>106</v>
      </c>
      <c r="C1544" t="str">
        <f>"2311"</f>
        <v>2311</v>
      </c>
      <c r="D1544" t="str">
        <f t="shared" si="73"/>
        <v>1</v>
      </c>
      <c r="E1544" t="s">
        <v>2026</v>
      </c>
      <c r="F1544">
        <v>6</v>
      </c>
      <c r="G1544">
        <v>6</v>
      </c>
      <c r="H1544" t="s">
        <v>98</v>
      </c>
      <c r="I1544" t="s">
        <v>99</v>
      </c>
      <c r="J1544" t="s">
        <v>1429</v>
      </c>
      <c r="K1544" t="s">
        <v>17</v>
      </c>
      <c r="L1544" s="1">
        <v>44039</v>
      </c>
      <c r="M1544" s="1">
        <v>44134</v>
      </c>
      <c r="N1544" s="1">
        <v>44074</v>
      </c>
      <c r="P1544" t="s">
        <v>18</v>
      </c>
    </row>
    <row r="1545" spans="1:16" hidden="1">
      <c r="A1545">
        <v>7890</v>
      </c>
      <c r="B1545" t="s">
        <v>158</v>
      </c>
      <c r="C1545" t="str">
        <f>"3023"</f>
        <v>3023</v>
      </c>
      <c r="D1545" t="str">
        <f t="shared" si="73"/>
        <v>1</v>
      </c>
      <c r="E1545" t="s">
        <v>2027</v>
      </c>
      <c r="F1545">
        <v>6</v>
      </c>
      <c r="G1545">
        <v>6</v>
      </c>
      <c r="H1545" t="s">
        <v>160</v>
      </c>
      <c r="I1545" t="s">
        <v>161</v>
      </c>
      <c r="J1545" t="s">
        <v>2028</v>
      </c>
      <c r="K1545" t="s">
        <v>17</v>
      </c>
      <c r="L1545" s="1">
        <v>44039</v>
      </c>
      <c r="M1545" s="1">
        <v>44134</v>
      </c>
      <c r="N1545" s="1">
        <v>44074</v>
      </c>
      <c r="P1545" t="s">
        <v>18</v>
      </c>
    </row>
    <row r="1546" spans="1:16" hidden="1">
      <c r="A1546">
        <v>9431</v>
      </c>
      <c r="B1546" t="s">
        <v>507</v>
      </c>
      <c r="C1546" t="str">
        <f>"3003"</f>
        <v>3003</v>
      </c>
      <c r="D1546" t="str">
        <f t="shared" si="73"/>
        <v>1</v>
      </c>
      <c r="E1546" t="s">
        <v>2029</v>
      </c>
      <c r="F1546">
        <v>6</v>
      </c>
      <c r="G1546">
        <v>6</v>
      </c>
      <c r="H1546" t="s">
        <v>98</v>
      </c>
      <c r="I1546" t="s">
        <v>99</v>
      </c>
      <c r="J1546" t="s">
        <v>2030</v>
      </c>
      <c r="K1546" t="s">
        <v>17</v>
      </c>
      <c r="L1546" s="1">
        <v>44039</v>
      </c>
      <c r="M1546" s="1">
        <v>44134</v>
      </c>
      <c r="N1546" s="1">
        <v>44074</v>
      </c>
      <c r="P1546" t="s">
        <v>18</v>
      </c>
    </row>
    <row r="1547" spans="1:16" hidden="1">
      <c r="A1547">
        <v>9428</v>
      </c>
      <c r="B1547" t="s">
        <v>609</v>
      </c>
      <c r="C1547" t="str">
        <f>"2005"</f>
        <v>2005</v>
      </c>
      <c r="D1547" t="str">
        <f t="shared" si="73"/>
        <v>1</v>
      </c>
      <c r="E1547" t="s">
        <v>2031</v>
      </c>
      <c r="F1547">
        <v>6</v>
      </c>
      <c r="G1547">
        <v>6</v>
      </c>
      <c r="H1547" t="s">
        <v>98</v>
      </c>
      <c r="I1547" t="s">
        <v>99</v>
      </c>
      <c r="J1547" t="s">
        <v>2032</v>
      </c>
      <c r="K1547" t="s">
        <v>17</v>
      </c>
      <c r="L1547" s="1">
        <v>44039</v>
      </c>
      <c r="M1547" s="1">
        <v>44134</v>
      </c>
      <c r="N1547" s="1">
        <v>44074</v>
      </c>
      <c r="P1547" t="s">
        <v>38</v>
      </c>
    </row>
    <row r="1548" spans="1:16" hidden="1">
      <c r="A1548">
        <v>9619</v>
      </c>
      <c r="B1548" t="s">
        <v>609</v>
      </c>
      <c r="C1548" t="str">
        <f>"2005"</f>
        <v>2005</v>
      </c>
      <c r="D1548" t="str">
        <f>"2"</f>
        <v>2</v>
      </c>
      <c r="E1548" t="s">
        <v>2031</v>
      </c>
      <c r="F1548">
        <v>6</v>
      </c>
      <c r="G1548">
        <v>6</v>
      </c>
      <c r="H1548" t="s">
        <v>98</v>
      </c>
      <c r="I1548" t="s">
        <v>99</v>
      </c>
      <c r="J1548" t="s">
        <v>2032</v>
      </c>
      <c r="K1548" t="s">
        <v>17</v>
      </c>
      <c r="L1548" s="1">
        <v>44039</v>
      </c>
      <c r="M1548" s="1">
        <v>44134</v>
      </c>
      <c r="N1548" s="1">
        <v>44074</v>
      </c>
      <c r="P1548" t="s">
        <v>38</v>
      </c>
    </row>
    <row r="1549" spans="1:16" hidden="1">
      <c r="A1549">
        <v>7887</v>
      </c>
      <c r="B1549" t="s">
        <v>186</v>
      </c>
      <c r="C1549" t="str">
        <f>"3016"</f>
        <v>3016</v>
      </c>
      <c r="D1549" t="str">
        <f t="shared" ref="D1549:D1580" si="74">"1"</f>
        <v>1</v>
      </c>
      <c r="E1549" t="s">
        <v>2033</v>
      </c>
      <c r="F1549">
        <v>6</v>
      </c>
      <c r="G1549">
        <v>6</v>
      </c>
      <c r="H1549" t="s">
        <v>188</v>
      </c>
      <c r="I1549" t="s">
        <v>161</v>
      </c>
      <c r="J1549" t="s">
        <v>306</v>
      </c>
      <c r="K1549" t="s">
        <v>17</v>
      </c>
      <c r="L1549" s="1">
        <v>44039</v>
      </c>
      <c r="M1549" s="1">
        <v>44134</v>
      </c>
      <c r="N1549" s="1">
        <v>44074</v>
      </c>
      <c r="P1549" t="s">
        <v>18</v>
      </c>
    </row>
    <row r="1550" spans="1:16" hidden="1">
      <c r="A1550">
        <v>9436</v>
      </c>
      <c r="B1550" t="s">
        <v>728</v>
      </c>
      <c r="C1550" t="str">
        <f>"3012"</f>
        <v>3012</v>
      </c>
      <c r="D1550" t="str">
        <f t="shared" si="74"/>
        <v>1</v>
      </c>
      <c r="E1550" t="s">
        <v>998</v>
      </c>
      <c r="F1550">
        <v>6</v>
      </c>
      <c r="G1550">
        <v>6</v>
      </c>
      <c r="H1550" t="s">
        <v>98</v>
      </c>
      <c r="I1550" t="s">
        <v>99</v>
      </c>
      <c r="K1550" t="s">
        <v>17</v>
      </c>
      <c r="L1550" s="1">
        <v>44039</v>
      </c>
      <c r="M1550" s="1">
        <v>44134</v>
      </c>
      <c r="N1550" s="1">
        <v>44074</v>
      </c>
      <c r="P1550" t="s">
        <v>18</v>
      </c>
    </row>
    <row r="1551" spans="1:16" hidden="1">
      <c r="A1551">
        <v>9437</v>
      </c>
      <c r="B1551" t="s">
        <v>728</v>
      </c>
      <c r="C1551" t="str">
        <f>"1012"</f>
        <v>1012</v>
      </c>
      <c r="D1551" t="str">
        <f t="shared" si="74"/>
        <v>1</v>
      </c>
      <c r="E1551" t="s">
        <v>2034</v>
      </c>
      <c r="F1551">
        <v>6</v>
      </c>
      <c r="G1551">
        <v>6</v>
      </c>
      <c r="H1551" t="s">
        <v>98</v>
      </c>
      <c r="I1551" t="s">
        <v>99</v>
      </c>
      <c r="K1551" t="s">
        <v>17</v>
      </c>
      <c r="L1551" s="1">
        <v>44039</v>
      </c>
      <c r="M1551" s="1">
        <v>44134</v>
      </c>
      <c r="N1551" s="1">
        <v>44074</v>
      </c>
      <c r="P1551" t="s">
        <v>18</v>
      </c>
    </row>
    <row r="1552" spans="1:16" hidden="1">
      <c r="A1552">
        <v>9108</v>
      </c>
      <c r="B1552" t="s">
        <v>463</v>
      </c>
      <c r="C1552" t="str">
        <f>"2035"</f>
        <v>2035</v>
      </c>
      <c r="D1552" t="str">
        <f t="shared" si="74"/>
        <v>1</v>
      </c>
      <c r="E1552" t="s">
        <v>1456</v>
      </c>
      <c r="F1552">
        <v>6</v>
      </c>
      <c r="G1552">
        <v>6</v>
      </c>
      <c r="H1552" t="s">
        <v>114</v>
      </c>
      <c r="I1552" t="s">
        <v>69</v>
      </c>
      <c r="J1552" t="s">
        <v>2035</v>
      </c>
      <c r="K1552" t="s">
        <v>17</v>
      </c>
      <c r="L1552" s="1">
        <v>44039</v>
      </c>
      <c r="M1552" s="1">
        <v>44134</v>
      </c>
      <c r="N1552" s="1">
        <v>44074</v>
      </c>
      <c r="P1552" t="s">
        <v>18</v>
      </c>
    </row>
    <row r="1553" spans="1:16" hidden="1">
      <c r="A1553">
        <v>8016</v>
      </c>
      <c r="B1553" t="s">
        <v>463</v>
      </c>
      <c r="C1553" t="str">
        <f>"2057"</f>
        <v>2057</v>
      </c>
      <c r="D1553" t="str">
        <f t="shared" si="74"/>
        <v>1</v>
      </c>
      <c r="E1553" t="s">
        <v>1807</v>
      </c>
      <c r="F1553">
        <v>6</v>
      </c>
      <c r="G1553">
        <v>6</v>
      </c>
      <c r="H1553" t="s">
        <v>245</v>
      </c>
      <c r="I1553" t="s">
        <v>69</v>
      </c>
      <c r="J1553" t="s">
        <v>2036</v>
      </c>
      <c r="K1553" t="s">
        <v>17</v>
      </c>
      <c r="L1553" s="1">
        <v>44039</v>
      </c>
      <c r="M1553" s="1">
        <v>44134</v>
      </c>
      <c r="N1553" s="1">
        <v>44074</v>
      </c>
      <c r="P1553" t="s">
        <v>18</v>
      </c>
    </row>
    <row r="1554" spans="1:16" hidden="1">
      <c r="A1554">
        <v>7896</v>
      </c>
      <c r="B1554" t="s">
        <v>990</v>
      </c>
      <c r="C1554" t="str">
        <f>"4102"</f>
        <v>4102</v>
      </c>
      <c r="D1554" t="str">
        <f t="shared" si="74"/>
        <v>1</v>
      </c>
      <c r="E1554" t="s">
        <v>991</v>
      </c>
      <c r="F1554">
        <v>6</v>
      </c>
      <c r="G1554">
        <v>6</v>
      </c>
      <c r="H1554" t="s">
        <v>68</v>
      </c>
      <c r="I1554" t="s">
        <v>69</v>
      </c>
      <c r="K1554" t="s">
        <v>17</v>
      </c>
      <c r="L1554" s="1">
        <v>44039</v>
      </c>
      <c r="M1554" s="1">
        <v>44134</v>
      </c>
      <c r="N1554" s="1">
        <v>44074</v>
      </c>
      <c r="P1554" t="s">
        <v>18</v>
      </c>
    </row>
    <row r="1555" spans="1:16" hidden="1">
      <c r="A1555">
        <v>7897</v>
      </c>
      <c r="B1555" t="s">
        <v>990</v>
      </c>
      <c r="C1555" t="str">
        <f>"4103"</f>
        <v>4103</v>
      </c>
      <c r="D1555" t="str">
        <f t="shared" si="74"/>
        <v>1</v>
      </c>
      <c r="E1555" t="s">
        <v>991</v>
      </c>
      <c r="F1555">
        <v>6</v>
      </c>
      <c r="G1555">
        <v>6</v>
      </c>
      <c r="H1555" t="s">
        <v>68</v>
      </c>
      <c r="I1555" t="s">
        <v>69</v>
      </c>
      <c r="K1555" t="s">
        <v>17</v>
      </c>
      <c r="L1555" s="1">
        <v>44039</v>
      </c>
      <c r="M1555" s="1">
        <v>44134</v>
      </c>
      <c r="N1555" s="1">
        <v>44074</v>
      </c>
      <c r="P1555" t="s">
        <v>18</v>
      </c>
    </row>
    <row r="1556" spans="1:16" hidden="1">
      <c r="A1556">
        <v>7898</v>
      </c>
      <c r="B1556" t="s">
        <v>990</v>
      </c>
      <c r="C1556" t="str">
        <f>"4105"</f>
        <v>4105</v>
      </c>
      <c r="D1556" t="str">
        <f t="shared" si="74"/>
        <v>1</v>
      </c>
      <c r="E1556" t="s">
        <v>991</v>
      </c>
      <c r="F1556">
        <v>6</v>
      </c>
      <c r="G1556">
        <v>6</v>
      </c>
      <c r="H1556" t="s">
        <v>68</v>
      </c>
      <c r="I1556" t="s">
        <v>69</v>
      </c>
      <c r="K1556" t="s">
        <v>17</v>
      </c>
      <c r="L1556" s="1">
        <v>44039</v>
      </c>
      <c r="M1556" s="1">
        <v>44134</v>
      </c>
      <c r="N1556" s="1">
        <v>44074</v>
      </c>
      <c r="P1556" t="s">
        <v>18</v>
      </c>
    </row>
    <row r="1557" spans="1:16" hidden="1">
      <c r="A1557">
        <v>9071</v>
      </c>
      <c r="B1557" t="s">
        <v>268</v>
      </c>
      <c r="C1557" t="str">
        <f>"2085"</f>
        <v>2085</v>
      </c>
      <c r="D1557" t="str">
        <f t="shared" si="74"/>
        <v>1</v>
      </c>
      <c r="E1557" t="s">
        <v>2037</v>
      </c>
      <c r="F1557">
        <v>6</v>
      </c>
      <c r="G1557">
        <v>6</v>
      </c>
      <c r="H1557" t="s">
        <v>174</v>
      </c>
      <c r="I1557" t="s">
        <v>69</v>
      </c>
      <c r="J1557" t="s">
        <v>2038</v>
      </c>
      <c r="K1557" t="s">
        <v>17</v>
      </c>
      <c r="L1557" s="1">
        <v>44039</v>
      </c>
      <c r="M1557" s="1">
        <v>44134</v>
      </c>
      <c r="N1557" s="1">
        <v>44074</v>
      </c>
      <c r="P1557" t="s">
        <v>18</v>
      </c>
    </row>
    <row r="1558" spans="1:16" hidden="1">
      <c r="A1558">
        <v>7909</v>
      </c>
      <c r="B1558" t="s">
        <v>222</v>
      </c>
      <c r="C1558" t="str">
        <f>"1007"</f>
        <v>1007</v>
      </c>
      <c r="D1558" t="str">
        <f t="shared" si="74"/>
        <v>1</v>
      </c>
      <c r="E1558" t="s">
        <v>2039</v>
      </c>
      <c r="F1558">
        <v>6</v>
      </c>
      <c r="G1558">
        <v>6</v>
      </c>
      <c r="H1558" t="s">
        <v>224</v>
      </c>
      <c r="I1558" t="s">
        <v>69</v>
      </c>
      <c r="J1558" t="s">
        <v>2040</v>
      </c>
      <c r="K1558" t="s">
        <v>17</v>
      </c>
      <c r="L1558" s="1">
        <v>44039</v>
      </c>
      <c r="M1558" s="1">
        <v>44134</v>
      </c>
      <c r="N1558" s="1">
        <v>44074</v>
      </c>
      <c r="P1558" t="s">
        <v>18</v>
      </c>
    </row>
    <row r="1559" spans="1:16" ht="48" hidden="1">
      <c r="A1559">
        <v>7923</v>
      </c>
      <c r="B1559" t="s">
        <v>744</v>
      </c>
      <c r="C1559" t="str">
        <f>"3005"</f>
        <v>3005</v>
      </c>
      <c r="D1559" t="str">
        <f t="shared" si="74"/>
        <v>1</v>
      </c>
      <c r="E1559" t="s">
        <v>2041</v>
      </c>
      <c r="F1559">
        <v>6</v>
      </c>
      <c r="G1559">
        <v>6</v>
      </c>
      <c r="H1559" t="s">
        <v>224</v>
      </c>
      <c r="I1559" t="s">
        <v>69</v>
      </c>
      <c r="J1559" s="2" t="s">
        <v>2042</v>
      </c>
      <c r="K1559" t="s">
        <v>17</v>
      </c>
      <c r="L1559" s="1">
        <v>44039</v>
      </c>
      <c r="M1559" s="1">
        <v>44134</v>
      </c>
      <c r="N1559" s="1">
        <v>44074</v>
      </c>
      <c r="P1559" t="s">
        <v>18</v>
      </c>
    </row>
    <row r="1560" spans="1:16" hidden="1">
      <c r="A1560">
        <v>7922</v>
      </c>
      <c r="B1560" t="s">
        <v>312</v>
      </c>
      <c r="C1560" t="str">
        <f>"3029"</f>
        <v>3029</v>
      </c>
      <c r="D1560" t="str">
        <f t="shared" si="74"/>
        <v>1</v>
      </c>
      <c r="E1560" t="s">
        <v>2043</v>
      </c>
      <c r="F1560">
        <v>6</v>
      </c>
      <c r="G1560">
        <v>6</v>
      </c>
      <c r="H1560" t="s">
        <v>224</v>
      </c>
      <c r="I1560" t="s">
        <v>69</v>
      </c>
      <c r="J1560" t="s">
        <v>2044</v>
      </c>
      <c r="K1560" t="s">
        <v>17</v>
      </c>
      <c r="L1560" s="1">
        <v>44039</v>
      </c>
      <c r="M1560" s="1">
        <v>44134</v>
      </c>
      <c r="N1560" s="1">
        <v>44074</v>
      </c>
      <c r="P1560" t="s">
        <v>18</v>
      </c>
    </row>
    <row r="1561" spans="1:16" hidden="1">
      <c r="A1561">
        <v>7910</v>
      </c>
      <c r="B1561" t="s">
        <v>153</v>
      </c>
      <c r="C1561" t="str">
        <f>"2067"</f>
        <v>2067</v>
      </c>
      <c r="D1561" t="str">
        <f t="shared" si="74"/>
        <v>1</v>
      </c>
      <c r="E1561" t="s">
        <v>2045</v>
      </c>
      <c r="F1561">
        <v>6</v>
      </c>
      <c r="G1561">
        <v>6</v>
      </c>
      <c r="H1561" t="s">
        <v>114</v>
      </c>
      <c r="I1561" t="s">
        <v>69</v>
      </c>
      <c r="J1561" t="s">
        <v>2046</v>
      </c>
      <c r="K1561" t="s">
        <v>17</v>
      </c>
      <c r="L1561" s="1">
        <v>44039</v>
      </c>
      <c r="M1561" s="1">
        <v>44134</v>
      </c>
      <c r="N1561" s="1">
        <v>44074</v>
      </c>
      <c r="P1561" t="s">
        <v>18</v>
      </c>
    </row>
    <row r="1562" spans="1:16" hidden="1">
      <c r="A1562">
        <v>9358</v>
      </c>
      <c r="B1562" t="s">
        <v>106</v>
      </c>
      <c r="C1562" t="str">
        <f>"2093"</f>
        <v>2093</v>
      </c>
      <c r="D1562" t="str">
        <f t="shared" si="74"/>
        <v>1</v>
      </c>
      <c r="E1562" t="s">
        <v>2047</v>
      </c>
      <c r="F1562">
        <v>6</v>
      </c>
      <c r="G1562">
        <v>6</v>
      </c>
      <c r="H1562" t="s">
        <v>873</v>
      </c>
      <c r="I1562" t="s">
        <v>99</v>
      </c>
      <c r="J1562" t="s">
        <v>816</v>
      </c>
      <c r="K1562" t="s">
        <v>17</v>
      </c>
      <c r="L1562" s="1">
        <v>44039</v>
      </c>
      <c r="M1562" s="1">
        <v>44134</v>
      </c>
      <c r="N1562" s="1">
        <v>44074</v>
      </c>
      <c r="P1562" t="s">
        <v>18</v>
      </c>
    </row>
    <row r="1563" spans="1:16" hidden="1">
      <c r="A1563">
        <v>9045</v>
      </c>
      <c r="B1563" t="s">
        <v>112</v>
      </c>
      <c r="C1563" t="str">
        <f>"3026"</f>
        <v>3026</v>
      </c>
      <c r="D1563" t="str">
        <f t="shared" si="74"/>
        <v>1</v>
      </c>
      <c r="E1563" t="s">
        <v>2048</v>
      </c>
      <c r="F1563">
        <v>6</v>
      </c>
      <c r="G1563">
        <v>6</v>
      </c>
      <c r="H1563" t="s">
        <v>114</v>
      </c>
      <c r="I1563" t="s">
        <v>69</v>
      </c>
      <c r="J1563" t="s">
        <v>2049</v>
      </c>
      <c r="K1563" t="s">
        <v>17</v>
      </c>
      <c r="L1563" s="1">
        <v>44039</v>
      </c>
      <c r="M1563" s="1">
        <v>44134</v>
      </c>
      <c r="N1563" s="1">
        <v>44074</v>
      </c>
      <c r="P1563" t="s">
        <v>18</v>
      </c>
    </row>
    <row r="1564" spans="1:16" hidden="1">
      <c r="A1564">
        <v>7934</v>
      </c>
      <c r="B1564" t="s">
        <v>538</v>
      </c>
      <c r="C1564" t="str">
        <f>"2023"</f>
        <v>2023</v>
      </c>
      <c r="D1564" t="str">
        <f t="shared" si="74"/>
        <v>1</v>
      </c>
      <c r="E1564" t="s">
        <v>2050</v>
      </c>
      <c r="F1564">
        <v>6</v>
      </c>
      <c r="G1564">
        <v>6</v>
      </c>
      <c r="H1564" t="s">
        <v>256</v>
      </c>
      <c r="I1564" t="s">
        <v>161</v>
      </c>
      <c r="J1564" t="s">
        <v>2051</v>
      </c>
      <c r="K1564" t="s">
        <v>17</v>
      </c>
      <c r="L1564" s="1">
        <v>44039</v>
      </c>
      <c r="M1564" s="1">
        <v>44134</v>
      </c>
      <c r="N1564" s="1">
        <v>44074</v>
      </c>
      <c r="P1564" t="s">
        <v>18</v>
      </c>
    </row>
    <row r="1565" spans="1:16" hidden="1">
      <c r="A1565">
        <v>8059</v>
      </c>
      <c r="B1565" t="s">
        <v>235</v>
      </c>
      <c r="C1565" t="str">
        <f>"1009"</f>
        <v>1009</v>
      </c>
      <c r="D1565" t="str">
        <f t="shared" si="74"/>
        <v>1</v>
      </c>
      <c r="E1565" t="s">
        <v>2052</v>
      </c>
      <c r="F1565">
        <v>6</v>
      </c>
      <c r="G1565">
        <v>6</v>
      </c>
      <c r="H1565" t="s">
        <v>237</v>
      </c>
      <c r="I1565" t="s">
        <v>69</v>
      </c>
      <c r="K1565" t="s">
        <v>17</v>
      </c>
      <c r="L1565" s="1">
        <v>44039</v>
      </c>
      <c r="M1565" s="1">
        <v>44134</v>
      </c>
      <c r="N1565" s="1">
        <v>44074</v>
      </c>
      <c r="P1565" t="s">
        <v>18</v>
      </c>
    </row>
    <row r="1566" spans="1:16" hidden="1">
      <c r="A1566">
        <v>9445</v>
      </c>
      <c r="B1566" t="s">
        <v>198</v>
      </c>
      <c r="C1566" t="str">
        <f>"2012"</f>
        <v>2012</v>
      </c>
      <c r="D1566" t="str">
        <f t="shared" si="74"/>
        <v>1</v>
      </c>
      <c r="E1566" t="s">
        <v>2053</v>
      </c>
      <c r="F1566">
        <v>6</v>
      </c>
      <c r="G1566">
        <v>6</v>
      </c>
      <c r="H1566" t="s">
        <v>200</v>
      </c>
      <c r="I1566" t="s">
        <v>69</v>
      </c>
      <c r="J1566" t="s">
        <v>1144</v>
      </c>
      <c r="K1566" t="s">
        <v>17</v>
      </c>
      <c r="L1566" s="1">
        <v>44039</v>
      </c>
      <c r="M1566" s="1">
        <v>44134</v>
      </c>
      <c r="N1566" s="1">
        <v>44074</v>
      </c>
      <c r="P1566" t="s">
        <v>18</v>
      </c>
    </row>
    <row r="1567" spans="1:16" hidden="1">
      <c r="A1567">
        <v>7950</v>
      </c>
      <c r="B1567" t="s">
        <v>243</v>
      </c>
      <c r="C1567" t="str">
        <f>"3001"</f>
        <v>3001</v>
      </c>
      <c r="D1567" t="str">
        <f t="shared" si="74"/>
        <v>1</v>
      </c>
      <c r="E1567" t="s">
        <v>2054</v>
      </c>
      <c r="F1567">
        <v>6</v>
      </c>
      <c r="G1567">
        <v>6</v>
      </c>
      <c r="H1567" t="s">
        <v>245</v>
      </c>
      <c r="I1567" t="s">
        <v>69</v>
      </c>
      <c r="K1567" t="s">
        <v>17</v>
      </c>
      <c r="L1567" s="1">
        <v>44039</v>
      </c>
      <c r="M1567" s="1">
        <v>44134</v>
      </c>
      <c r="N1567" s="1">
        <v>44074</v>
      </c>
      <c r="P1567" t="s">
        <v>18</v>
      </c>
    </row>
    <row r="1568" spans="1:16" hidden="1">
      <c r="A1568">
        <v>8014</v>
      </c>
      <c r="B1568" t="s">
        <v>235</v>
      </c>
      <c r="C1568" t="str">
        <f>"3033"</f>
        <v>3033</v>
      </c>
      <c r="D1568" t="str">
        <f t="shared" si="74"/>
        <v>1</v>
      </c>
      <c r="E1568" t="s">
        <v>2055</v>
      </c>
      <c r="F1568">
        <v>6</v>
      </c>
      <c r="G1568">
        <v>6</v>
      </c>
      <c r="H1568" t="s">
        <v>237</v>
      </c>
      <c r="I1568" t="s">
        <v>69</v>
      </c>
      <c r="J1568" t="s">
        <v>2056</v>
      </c>
      <c r="K1568" t="s">
        <v>17</v>
      </c>
      <c r="L1568" s="1">
        <v>44039</v>
      </c>
      <c r="M1568" s="1">
        <v>44134</v>
      </c>
      <c r="N1568" s="1">
        <v>44074</v>
      </c>
      <c r="P1568" t="s">
        <v>18</v>
      </c>
    </row>
    <row r="1569" spans="1:16" hidden="1">
      <c r="A1569">
        <v>7987</v>
      </c>
      <c r="B1569" t="s">
        <v>168</v>
      </c>
      <c r="C1569" t="str">
        <f>"2239"</f>
        <v>2239</v>
      </c>
      <c r="D1569" t="str">
        <f t="shared" si="74"/>
        <v>1</v>
      </c>
      <c r="E1569" t="s">
        <v>2057</v>
      </c>
      <c r="F1569">
        <v>6</v>
      </c>
      <c r="G1569">
        <v>6</v>
      </c>
      <c r="H1569" t="s">
        <v>170</v>
      </c>
      <c r="I1569" t="s">
        <v>69</v>
      </c>
      <c r="J1569" t="s">
        <v>2058</v>
      </c>
      <c r="K1569" t="s">
        <v>17</v>
      </c>
      <c r="L1569" s="1">
        <v>44039</v>
      </c>
      <c r="M1569" s="1">
        <v>44134</v>
      </c>
      <c r="N1569" s="1">
        <v>44074</v>
      </c>
      <c r="P1569" t="s">
        <v>18</v>
      </c>
    </row>
    <row r="1570" spans="1:16" ht="48" hidden="1">
      <c r="A1570">
        <v>9173</v>
      </c>
      <c r="B1570" t="s">
        <v>19</v>
      </c>
      <c r="C1570" t="str">
        <f>"4281"</f>
        <v>4281</v>
      </c>
      <c r="D1570" t="str">
        <f t="shared" si="74"/>
        <v>1</v>
      </c>
      <c r="E1570" t="s">
        <v>1010</v>
      </c>
      <c r="F1570">
        <v>6</v>
      </c>
      <c r="G1570">
        <v>6</v>
      </c>
      <c r="H1570" t="s">
        <v>21</v>
      </c>
      <c r="I1570" t="s">
        <v>22</v>
      </c>
      <c r="J1570" s="2" t="s">
        <v>23</v>
      </c>
      <c r="K1570" t="s">
        <v>17</v>
      </c>
      <c r="L1570" s="1">
        <v>44039</v>
      </c>
      <c r="M1570" s="1">
        <v>44134</v>
      </c>
      <c r="N1570" s="1">
        <v>44074</v>
      </c>
      <c r="P1570" t="s">
        <v>333</v>
      </c>
    </row>
    <row r="1571" spans="1:16" hidden="1">
      <c r="A1571">
        <v>8246</v>
      </c>
      <c r="B1571" t="s">
        <v>158</v>
      </c>
      <c r="C1571" t="str">
        <f>"2016"</f>
        <v>2016</v>
      </c>
      <c r="D1571" t="str">
        <f t="shared" si="74"/>
        <v>1</v>
      </c>
      <c r="E1571" t="s">
        <v>2059</v>
      </c>
      <c r="F1571">
        <v>6</v>
      </c>
      <c r="G1571">
        <v>6</v>
      </c>
      <c r="H1571" t="s">
        <v>160</v>
      </c>
      <c r="I1571" t="s">
        <v>161</v>
      </c>
      <c r="J1571" t="s">
        <v>2060</v>
      </c>
      <c r="K1571" t="s">
        <v>17</v>
      </c>
      <c r="L1571" s="1">
        <v>44039</v>
      </c>
      <c r="M1571" s="1">
        <v>44134</v>
      </c>
      <c r="N1571" s="1">
        <v>44074</v>
      </c>
      <c r="P1571" t="s">
        <v>18</v>
      </c>
    </row>
    <row r="1572" spans="1:16" ht="32" hidden="1">
      <c r="A1572">
        <v>7997</v>
      </c>
      <c r="B1572" t="s">
        <v>186</v>
      </c>
      <c r="C1572" t="str">
        <f>"3017"</f>
        <v>3017</v>
      </c>
      <c r="D1572" t="str">
        <f t="shared" si="74"/>
        <v>1</v>
      </c>
      <c r="E1572" t="s">
        <v>2061</v>
      </c>
      <c r="F1572">
        <v>6</v>
      </c>
      <c r="G1572">
        <v>6</v>
      </c>
      <c r="H1572" t="s">
        <v>188</v>
      </c>
      <c r="I1572" t="s">
        <v>161</v>
      </c>
      <c r="J1572" s="2" t="s">
        <v>2062</v>
      </c>
      <c r="K1572" t="s">
        <v>17</v>
      </c>
      <c r="L1572" s="1">
        <v>44039</v>
      </c>
      <c r="M1572" s="1">
        <v>44134</v>
      </c>
      <c r="N1572" s="1">
        <v>44074</v>
      </c>
      <c r="P1572" t="s">
        <v>18</v>
      </c>
    </row>
    <row r="1573" spans="1:16" hidden="1">
      <c r="A1573">
        <v>8009</v>
      </c>
      <c r="B1573" t="s">
        <v>158</v>
      </c>
      <c r="C1573" t="str">
        <f>"3152"</f>
        <v>3152</v>
      </c>
      <c r="D1573" t="str">
        <f t="shared" si="74"/>
        <v>1</v>
      </c>
      <c r="E1573" t="s">
        <v>2063</v>
      </c>
      <c r="F1573">
        <v>6</v>
      </c>
      <c r="G1573">
        <v>6</v>
      </c>
      <c r="H1573" t="s">
        <v>160</v>
      </c>
      <c r="I1573" t="s">
        <v>161</v>
      </c>
      <c r="J1573" t="s">
        <v>2064</v>
      </c>
      <c r="K1573" t="s">
        <v>17</v>
      </c>
      <c r="L1573" s="1">
        <v>44039</v>
      </c>
      <c r="M1573" s="1">
        <v>44134</v>
      </c>
      <c r="N1573" s="1">
        <v>44074</v>
      </c>
      <c r="P1573" t="s">
        <v>18</v>
      </c>
    </row>
    <row r="1574" spans="1:16">
      <c r="A1574">
        <v>8564</v>
      </c>
      <c r="B1574" t="s">
        <v>43</v>
      </c>
      <c r="C1574" t="str">
        <f>"1113"</f>
        <v>1113</v>
      </c>
      <c r="D1574" t="str">
        <f t="shared" si="74"/>
        <v>1</v>
      </c>
      <c r="E1574" t="s">
        <v>1900</v>
      </c>
      <c r="F1574">
        <v>6</v>
      </c>
      <c r="G1574">
        <v>6</v>
      </c>
      <c r="H1574" t="s">
        <v>45</v>
      </c>
      <c r="I1574" t="s">
        <v>16</v>
      </c>
      <c r="J1574" t="s">
        <v>1901</v>
      </c>
      <c r="K1574" t="s">
        <v>17</v>
      </c>
      <c r="L1574" s="1">
        <v>44039</v>
      </c>
      <c r="M1574" s="1">
        <v>44134</v>
      </c>
      <c r="N1574" s="1">
        <v>44074</v>
      </c>
      <c r="P1574" t="s">
        <v>18</v>
      </c>
    </row>
    <row r="1575" spans="1:16" hidden="1">
      <c r="A1575">
        <v>9200</v>
      </c>
      <c r="B1575" t="s">
        <v>268</v>
      </c>
      <c r="C1575" t="str">
        <f>"2086"</f>
        <v>2086</v>
      </c>
      <c r="D1575" t="str">
        <f t="shared" si="74"/>
        <v>1</v>
      </c>
      <c r="E1575" t="s">
        <v>2065</v>
      </c>
      <c r="F1575">
        <v>6</v>
      </c>
      <c r="G1575">
        <v>6</v>
      </c>
      <c r="H1575" t="s">
        <v>174</v>
      </c>
      <c r="I1575" t="s">
        <v>69</v>
      </c>
      <c r="J1575" t="s">
        <v>2066</v>
      </c>
      <c r="K1575" t="s">
        <v>17</v>
      </c>
      <c r="L1575" s="1">
        <v>44039</v>
      </c>
      <c r="M1575" s="1">
        <v>44134</v>
      </c>
      <c r="N1575" s="1">
        <v>44074</v>
      </c>
      <c r="P1575" t="s">
        <v>18</v>
      </c>
    </row>
    <row r="1576" spans="1:16" hidden="1">
      <c r="A1576">
        <v>8797</v>
      </c>
      <c r="B1576" t="s">
        <v>57</v>
      </c>
      <c r="C1576" t="str">
        <f>"4000"</f>
        <v>4000</v>
      </c>
      <c r="D1576" t="str">
        <f t="shared" si="74"/>
        <v>1</v>
      </c>
      <c r="E1576" t="s">
        <v>1015</v>
      </c>
      <c r="F1576">
        <v>6</v>
      </c>
      <c r="G1576">
        <v>6</v>
      </c>
      <c r="H1576" t="s">
        <v>59</v>
      </c>
      <c r="I1576" t="s">
        <v>16</v>
      </c>
      <c r="K1576" t="s">
        <v>17</v>
      </c>
      <c r="L1576" s="1">
        <v>44039</v>
      </c>
      <c r="M1576" s="1">
        <v>44134</v>
      </c>
      <c r="N1576" s="1">
        <v>44074</v>
      </c>
      <c r="P1576" t="s">
        <v>18</v>
      </c>
    </row>
    <row r="1577" spans="1:16" hidden="1">
      <c r="A1577">
        <v>8797</v>
      </c>
      <c r="B1577" t="s">
        <v>57</v>
      </c>
      <c r="C1577" t="str">
        <f>"4000"</f>
        <v>4000</v>
      </c>
      <c r="D1577" t="str">
        <f t="shared" si="74"/>
        <v>1</v>
      </c>
      <c r="E1577" t="s">
        <v>1015</v>
      </c>
      <c r="F1577">
        <v>6</v>
      </c>
      <c r="G1577">
        <v>6</v>
      </c>
      <c r="H1577" t="s">
        <v>59</v>
      </c>
      <c r="I1577" t="s">
        <v>16</v>
      </c>
      <c r="K1577" t="s">
        <v>17</v>
      </c>
      <c r="L1577" s="1">
        <v>44039</v>
      </c>
      <c r="M1577" s="1">
        <v>44134</v>
      </c>
      <c r="N1577" s="1">
        <v>44074</v>
      </c>
      <c r="P1577" t="s">
        <v>18</v>
      </c>
    </row>
    <row r="1578" spans="1:16" hidden="1">
      <c r="A1578">
        <v>8248</v>
      </c>
      <c r="B1578" t="s">
        <v>478</v>
      </c>
      <c r="C1578" t="str">
        <f>"4015"</f>
        <v>4015</v>
      </c>
      <c r="D1578" t="str">
        <f t="shared" si="74"/>
        <v>1</v>
      </c>
      <c r="E1578" t="s">
        <v>1019</v>
      </c>
      <c r="F1578">
        <v>6</v>
      </c>
      <c r="G1578">
        <v>6</v>
      </c>
      <c r="H1578" t="s">
        <v>188</v>
      </c>
      <c r="I1578" t="s">
        <v>161</v>
      </c>
      <c r="J1578" t="s">
        <v>1020</v>
      </c>
      <c r="K1578" t="s">
        <v>17</v>
      </c>
      <c r="L1578" s="1">
        <v>44039</v>
      </c>
      <c r="M1578" s="1">
        <v>44134</v>
      </c>
      <c r="N1578" s="1">
        <v>44074</v>
      </c>
      <c r="P1578" t="s">
        <v>18</v>
      </c>
    </row>
    <row r="1579" spans="1:16" hidden="1">
      <c r="A1579">
        <v>8518</v>
      </c>
      <c r="B1579" t="s">
        <v>168</v>
      </c>
      <c r="C1579" t="str">
        <f>"2240"</f>
        <v>2240</v>
      </c>
      <c r="D1579" t="str">
        <f t="shared" si="74"/>
        <v>1</v>
      </c>
      <c r="E1579" t="s">
        <v>2067</v>
      </c>
      <c r="F1579">
        <v>6</v>
      </c>
      <c r="G1579">
        <v>6</v>
      </c>
      <c r="H1579" t="s">
        <v>170</v>
      </c>
      <c r="I1579" t="s">
        <v>69</v>
      </c>
      <c r="J1579" t="s">
        <v>2068</v>
      </c>
      <c r="K1579" t="s">
        <v>17</v>
      </c>
      <c r="L1579" s="1">
        <v>44039</v>
      </c>
      <c r="M1579" s="1">
        <v>44134</v>
      </c>
      <c r="N1579" s="1">
        <v>44074</v>
      </c>
      <c r="P1579" t="s">
        <v>18</v>
      </c>
    </row>
    <row r="1580" spans="1:16" hidden="1">
      <c r="A1580">
        <v>8785</v>
      </c>
      <c r="B1580" t="s">
        <v>57</v>
      </c>
      <c r="C1580" t="str">
        <f>"2001"</f>
        <v>2001</v>
      </c>
      <c r="D1580" t="str">
        <f t="shared" si="74"/>
        <v>1</v>
      </c>
      <c r="E1580" t="s">
        <v>2069</v>
      </c>
      <c r="F1580">
        <v>6</v>
      </c>
      <c r="G1580">
        <v>6</v>
      </c>
      <c r="H1580" t="s">
        <v>59</v>
      </c>
      <c r="I1580" t="s">
        <v>16</v>
      </c>
      <c r="J1580" t="s">
        <v>2070</v>
      </c>
      <c r="K1580" t="s">
        <v>17</v>
      </c>
      <c r="L1580" s="1">
        <v>44039</v>
      </c>
      <c r="M1580" s="1">
        <v>44134</v>
      </c>
      <c r="N1580" s="1">
        <v>44074</v>
      </c>
      <c r="P1580" t="s">
        <v>18</v>
      </c>
    </row>
    <row r="1581" spans="1:16" hidden="1">
      <c r="A1581">
        <v>8991</v>
      </c>
      <c r="B1581" t="s">
        <v>1025</v>
      </c>
      <c r="C1581" t="str">
        <f>"4005"</f>
        <v>4005</v>
      </c>
      <c r="D1581" t="str">
        <f>"3"</f>
        <v>3</v>
      </c>
      <c r="E1581" t="s">
        <v>1026</v>
      </c>
      <c r="F1581">
        <v>6</v>
      </c>
      <c r="G1581">
        <v>6</v>
      </c>
      <c r="H1581" t="s">
        <v>1027</v>
      </c>
      <c r="I1581" t="s">
        <v>16</v>
      </c>
      <c r="K1581" t="s">
        <v>17</v>
      </c>
      <c r="L1581" s="1">
        <v>44039</v>
      </c>
      <c r="M1581" s="1">
        <v>44134</v>
      </c>
      <c r="N1581" s="1">
        <v>44074</v>
      </c>
      <c r="P1581" t="s">
        <v>18</v>
      </c>
    </row>
    <row r="1582" spans="1:16">
      <c r="A1582">
        <v>8564</v>
      </c>
      <c r="B1582" t="s">
        <v>43</v>
      </c>
      <c r="C1582" t="str">
        <f>"1113"</f>
        <v>1113</v>
      </c>
      <c r="D1582" t="str">
        <f t="shared" ref="D1582:D1591" si="75">"1"</f>
        <v>1</v>
      </c>
      <c r="E1582" t="s">
        <v>1900</v>
      </c>
      <c r="F1582">
        <v>6</v>
      </c>
      <c r="G1582">
        <v>6</v>
      </c>
      <c r="H1582" t="s">
        <v>45</v>
      </c>
      <c r="I1582" t="s">
        <v>16</v>
      </c>
      <c r="J1582" t="s">
        <v>1901</v>
      </c>
      <c r="K1582" t="s">
        <v>17</v>
      </c>
      <c r="L1582" s="1">
        <v>44039</v>
      </c>
      <c r="M1582" s="1">
        <v>44134</v>
      </c>
      <c r="N1582" s="1">
        <v>44074</v>
      </c>
      <c r="P1582" t="s">
        <v>18</v>
      </c>
    </row>
    <row r="1583" spans="1:16" hidden="1">
      <c r="A1583">
        <v>8660</v>
      </c>
      <c r="B1583" t="s">
        <v>82</v>
      </c>
      <c r="C1583" t="str">
        <f>"3208"</f>
        <v>3208</v>
      </c>
      <c r="D1583" t="str">
        <f t="shared" si="75"/>
        <v>1</v>
      </c>
      <c r="E1583" t="s">
        <v>2073</v>
      </c>
      <c r="F1583">
        <v>6</v>
      </c>
      <c r="G1583">
        <v>6</v>
      </c>
      <c r="H1583" t="s">
        <v>84</v>
      </c>
      <c r="I1583" t="s">
        <v>16</v>
      </c>
      <c r="J1583" t="s">
        <v>2074</v>
      </c>
      <c r="K1583" t="s">
        <v>17</v>
      </c>
      <c r="L1583" s="1">
        <v>44039</v>
      </c>
      <c r="M1583" s="1">
        <v>44134</v>
      </c>
      <c r="N1583" s="1">
        <v>44074</v>
      </c>
      <c r="P1583" t="s">
        <v>18</v>
      </c>
    </row>
    <row r="1584" spans="1:16" hidden="1">
      <c r="A1584">
        <v>8036</v>
      </c>
      <c r="B1584" t="s">
        <v>96</v>
      </c>
      <c r="C1584" t="str">
        <f>"2005"</f>
        <v>2005</v>
      </c>
      <c r="D1584" t="str">
        <f t="shared" si="75"/>
        <v>1</v>
      </c>
      <c r="E1584" t="s">
        <v>2075</v>
      </c>
      <c r="F1584">
        <v>6</v>
      </c>
      <c r="G1584">
        <v>6</v>
      </c>
      <c r="H1584" t="s">
        <v>98</v>
      </c>
      <c r="I1584" t="s">
        <v>99</v>
      </c>
      <c r="J1584" t="s">
        <v>2076</v>
      </c>
      <c r="K1584" t="s">
        <v>17</v>
      </c>
      <c r="L1584" s="1">
        <v>44039</v>
      </c>
      <c r="M1584" s="1">
        <v>44134</v>
      </c>
      <c r="N1584" s="1">
        <v>44074</v>
      </c>
      <c r="P1584" t="s">
        <v>18</v>
      </c>
    </row>
    <row r="1585" spans="1:16" hidden="1">
      <c r="A1585">
        <v>8037</v>
      </c>
      <c r="B1585" t="s">
        <v>96</v>
      </c>
      <c r="C1585" t="str">
        <f>"2003"</f>
        <v>2003</v>
      </c>
      <c r="D1585" t="str">
        <f t="shared" si="75"/>
        <v>1</v>
      </c>
      <c r="E1585" t="s">
        <v>2077</v>
      </c>
      <c r="F1585">
        <v>6</v>
      </c>
      <c r="G1585">
        <v>6</v>
      </c>
      <c r="H1585" t="s">
        <v>98</v>
      </c>
      <c r="I1585" t="s">
        <v>99</v>
      </c>
      <c r="J1585" t="s">
        <v>2078</v>
      </c>
      <c r="K1585" t="s">
        <v>17</v>
      </c>
      <c r="L1585" s="1">
        <v>44039</v>
      </c>
      <c r="M1585" s="1">
        <v>44134</v>
      </c>
      <c r="N1585" s="1">
        <v>44074</v>
      </c>
      <c r="P1585" t="s">
        <v>18</v>
      </c>
    </row>
    <row r="1586" spans="1:16" hidden="1">
      <c r="A1586">
        <v>8038</v>
      </c>
      <c r="B1586" t="s">
        <v>811</v>
      </c>
      <c r="C1586" t="str">
        <f>"1022"</f>
        <v>1022</v>
      </c>
      <c r="D1586" t="str">
        <f t="shared" si="75"/>
        <v>1</v>
      </c>
      <c r="E1586" t="s">
        <v>2079</v>
      </c>
      <c r="F1586">
        <v>6</v>
      </c>
      <c r="G1586">
        <v>6</v>
      </c>
      <c r="H1586" t="s">
        <v>813</v>
      </c>
      <c r="I1586" t="s">
        <v>99</v>
      </c>
      <c r="J1586" t="s">
        <v>2080</v>
      </c>
      <c r="K1586" t="s">
        <v>17</v>
      </c>
      <c r="L1586" s="1">
        <v>44039</v>
      </c>
      <c r="M1586" s="1">
        <v>44134</v>
      </c>
      <c r="N1586" s="1">
        <v>44074</v>
      </c>
      <c r="P1586" t="s">
        <v>18</v>
      </c>
    </row>
    <row r="1587" spans="1:16" hidden="1">
      <c r="A1587">
        <v>8227</v>
      </c>
      <c r="B1587" t="s">
        <v>309</v>
      </c>
      <c r="C1587" t="str">
        <f>"4061"</f>
        <v>4061</v>
      </c>
      <c r="D1587" t="str">
        <f t="shared" si="75"/>
        <v>1</v>
      </c>
      <c r="E1587" t="s">
        <v>2081</v>
      </c>
      <c r="F1587">
        <v>6</v>
      </c>
      <c r="G1587">
        <v>6</v>
      </c>
      <c r="H1587" t="s">
        <v>188</v>
      </c>
      <c r="I1587" t="s">
        <v>161</v>
      </c>
      <c r="J1587" t="s">
        <v>1037</v>
      </c>
      <c r="K1587" t="s">
        <v>17</v>
      </c>
      <c r="L1587" s="1">
        <v>44039</v>
      </c>
      <c r="M1587" s="1">
        <v>44134</v>
      </c>
      <c r="N1587" s="1">
        <v>44074</v>
      </c>
      <c r="P1587" t="s">
        <v>18</v>
      </c>
    </row>
    <row r="1588" spans="1:16" hidden="1">
      <c r="A1588">
        <v>8233</v>
      </c>
      <c r="B1588" t="s">
        <v>478</v>
      </c>
      <c r="C1588" t="str">
        <f>"4106"</f>
        <v>4106</v>
      </c>
      <c r="D1588" t="str">
        <f t="shared" si="75"/>
        <v>1</v>
      </c>
      <c r="E1588" t="s">
        <v>1038</v>
      </c>
      <c r="F1588">
        <v>6</v>
      </c>
      <c r="G1588">
        <v>6</v>
      </c>
      <c r="H1588" t="s">
        <v>188</v>
      </c>
      <c r="I1588" t="s">
        <v>161</v>
      </c>
      <c r="J1588" t="s">
        <v>1039</v>
      </c>
      <c r="K1588" t="s">
        <v>17</v>
      </c>
      <c r="L1588" s="1">
        <v>44039</v>
      </c>
      <c r="M1588" s="1">
        <v>44134</v>
      </c>
      <c r="N1588" s="1">
        <v>44074</v>
      </c>
      <c r="P1588" t="s">
        <v>18</v>
      </c>
    </row>
    <row r="1589" spans="1:16" hidden="1">
      <c r="A1589">
        <v>9703</v>
      </c>
      <c r="B1589" t="s">
        <v>186</v>
      </c>
      <c r="C1589" t="str">
        <f>"4038"</f>
        <v>4038</v>
      </c>
      <c r="D1589" t="str">
        <f t="shared" si="75"/>
        <v>1</v>
      </c>
      <c r="E1589" t="s">
        <v>303</v>
      </c>
      <c r="F1589">
        <v>6</v>
      </c>
      <c r="G1589">
        <v>6</v>
      </c>
      <c r="H1589" t="s">
        <v>188</v>
      </c>
      <c r="I1589" t="s">
        <v>161</v>
      </c>
      <c r="J1589" t="s">
        <v>1040</v>
      </c>
      <c r="K1589" t="s">
        <v>17</v>
      </c>
      <c r="L1589" s="1">
        <v>44039</v>
      </c>
      <c r="M1589" s="1">
        <v>44134</v>
      </c>
      <c r="N1589" s="1">
        <v>44074</v>
      </c>
      <c r="P1589" t="s">
        <v>18</v>
      </c>
    </row>
    <row r="1590" spans="1:16" hidden="1">
      <c r="A1590">
        <v>8235</v>
      </c>
      <c r="B1590" t="s">
        <v>186</v>
      </c>
      <c r="C1590" t="str">
        <f>"4116"</f>
        <v>4116</v>
      </c>
      <c r="D1590" t="str">
        <f t="shared" si="75"/>
        <v>1</v>
      </c>
      <c r="E1590" t="s">
        <v>2033</v>
      </c>
      <c r="F1590">
        <v>6</v>
      </c>
      <c r="G1590">
        <v>6</v>
      </c>
      <c r="H1590" t="s">
        <v>188</v>
      </c>
      <c r="I1590" t="s">
        <v>161</v>
      </c>
      <c r="J1590" t="s">
        <v>2082</v>
      </c>
      <c r="K1590" t="s">
        <v>17</v>
      </c>
      <c r="L1590" s="1">
        <v>44039</v>
      </c>
      <c r="M1590" s="1">
        <v>44134</v>
      </c>
      <c r="N1590" s="1">
        <v>44074</v>
      </c>
      <c r="P1590" t="s">
        <v>18</v>
      </c>
    </row>
    <row r="1591" spans="1:16" hidden="1">
      <c r="A1591">
        <v>8234</v>
      </c>
      <c r="B1591" t="s">
        <v>186</v>
      </c>
      <c r="C1591" t="str">
        <f>"4026"</f>
        <v>4026</v>
      </c>
      <c r="D1591" t="str">
        <f t="shared" si="75"/>
        <v>1</v>
      </c>
      <c r="E1591" t="s">
        <v>1489</v>
      </c>
      <c r="F1591">
        <v>6</v>
      </c>
      <c r="G1591">
        <v>6</v>
      </c>
      <c r="H1591" t="s">
        <v>188</v>
      </c>
      <c r="I1591" t="s">
        <v>161</v>
      </c>
      <c r="J1591" t="s">
        <v>2083</v>
      </c>
      <c r="K1591" t="s">
        <v>17</v>
      </c>
      <c r="L1591" s="1">
        <v>44039</v>
      </c>
      <c r="M1591" s="1">
        <v>44134</v>
      </c>
      <c r="N1591" s="1">
        <v>44074</v>
      </c>
      <c r="P1591" t="s">
        <v>18</v>
      </c>
    </row>
    <row r="1592" spans="1:16" hidden="1">
      <c r="A1592">
        <v>9805</v>
      </c>
      <c r="B1592" t="s">
        <v>186</v>
      </c>
      <c r="C1592" t="str">
        <f>"4030"</f>
        <v>4030</v>
      </c>
      <c r="D1592" t="str">
        <f>"2"</f>
        <v>2</v>
      </c>
      <c r="E1592" t="s">
        <v>1540</v>
      </c>
      <c r="F1592">
        <v>6</v>
      </c>
      <c r="G1592">
        <v>6</v>
      </c>
      <c r="H1592" t="s">
        <v>188</v>
      </c>
      <c r="I1592" t="s">
        <v>161</v>
      </c>
      <c r="K1592" t="s">
        <v>17</v>
      </c>
      <c r="L1592" s="1">
        <v>44039</v>
      </c>
      <c r="M1592" s="1">
        <v>44134</v>
      </c>
      <c r="N1592" s="1">
        <v>44074</v>
      </c>
      <c r="P1592" t="s">
        <v>18</v>
      </c>
    </row>
    <row r="1593" spans="1:16" hidden="1">
      <c r="A1593">
        <v>8254</v>
      </c>
      <c r="B1593" t="s">
        <v>186</v>
      </c>
      <c r="C1593" t="str">
        <f>"4055"</f>
        <v>4055</v>
      </c>
      <c r="D1593" t="str">
        <f t="shared" ref="D1593:D1622" si="76">"1"</f>
        <v>1</v>
      </c>
      <c r="E1593" t="s">
        <v>1044</v>
      </c>
      <c r="F1593">
        <v>6</v>
      </c>
      <c r="G1593">
        <v>6</v>
      </c>
      <c r="H1593" t="s">
        <v>188</v>
      </c>
      <c r="I1593" t="s">
        <v>161</v>
      </c>
      <c r="J1593" t="s">
        <v>1045</v>
      </c>
      <c r="K1593" t="s">
        <v>17</v>
      </c>
      <c r="L1593" s="1">
        <v>44039</v>
      </c>
      <c r="M1593" s="1">
        <v>44134</v>
      </c>
      <c r="N1593" s="1">
        <v>44074</v>
      </c>
      <c r="P1593" t="s">
        <v>18</v>
      </c>
    </row>
    <row r="1594" spans="1:16" hidden="1">
      <c r="A1594">
        <v>8245</v>
      </c>
      <c r="B1594" t="s">
        <v>186</v>
      </c>
      <c r="C1594" t="str">
        <f>"4036"</f>
        <v>4036</v>
      </c>
      <c r="D1594" t="str">
        <f t="shared" si="76"/>
        <v>1</v>
      </c>
      <c r="E1594" t="s">
        <v>1607</v>
      </c>
      <c r="F1594">
        <v>6</v>
      </c>
      <c r="G1594">
        <v>6</v>
      </c>
      <c r="H1594" t="s">
        <v>188</v>
      </c>
      <c r="I1594" t="s">
        <v>161</v>
      </c>
      <c r="J1594" t="s">
        <v>2084</v>
      </c>
      <c r="K1594" t="s">
        <v>17</v>
      </c>
      <c r="L1594" s="1">
        <v>44039</v>
      </c>
      <c r="M1594" s="1">
        <v>44134</v>
      </c>
      <c r="N1594" s="1">
        <v>44074</v>
      </c>
      <c r="P1594" t="s">
        <v>18</v>
      </c>
    </row>
    <row r="1595" spans="1:16" hidden="1">
      <c r="A1595">
        <v>8229</v>
      </c>
      <c r="B1595" t="s">
        <v>158</v>
      </c>
      <c r="C1595" t="str">
        <f>"4403"</f>
        <v>4403</v>
      </c>
      <c r="D1595" t="str">
        <f t="shared" si="76"/>
        <v>1</v>
      </c>
      <c r="E1595" t="s">
        <v>2027</v>
      </c>
      <c r="F1595">
        <v>6</v>
      </c>
      <c r="G1595">
        <v>6</v>
      </c>
      <c r="H1595" t="s">
        <v>160</v>
      </c>
      <c r="I1595" t="s">
        <v>161</v>
      </c>
      <c r="J1595" t="s">
        <v>2085</v>
      </c>
      <c r="K1595" t="s">
        <v>17</v>
      </c>
      <c r="L1595" s="1">
        <v>44039</v>
      </c>
      <c r="M1595" s="1">
        <v>44134</v>
      </c>
      <c r="N1595" s="1">
        <v>44074</v>
      </c>
      <c r="P1595" t="s">
        <v>18</v>
      </c>
    </row>
    <row r="1596" spans="1:16" hidden="1">
      <c r="A1596">
        <v>8368</v>
      </c>
      <c r="B1596" t="s">
        <v>158</v>
      </c>
      <c r="C1596" t="str">
        <f>"4414"</f>
        <v>4414</v>
      </c>
      <c r="D1596" t="str">
        <f t="shared" si="76"/>
        <v>1</v>
      </c>
      <c r="E1596" t="s">
        <v>1478</v>
      </c>
      <c r="F1596">
        <v>6</v>
      </c>
      <c r="G1596">
        <v>6</v>
      </c>
      <c r="H1596" t="s">
        <v>160</v>
      </c>
      <c r="I1596" t="s">
        <v>161</v>
      </c>
      <c r="J1596" t="s">
        <v>2086</v>
      </c>
      <c r="K1596" t="s">
        <v>17</v>
      </c>
      <c r="L1596" s="1">
        <v>44039</v>
      </c>
      <c r="M1596" s="1">
        <v>44134</v>
      </c>
      <c r="N1596" s="1">
        <v>44074</v>
      </c>
      <c r="P1596" t="s">
        <v>18</v>
      </c>
    </row>
    <row r="1597" spans="1:16" hidden="1">
      <c r="A1597">
        <v>8226</v>
      </c>
      <c r="B1597" t="s">
        <v>158</v>
      </c>
      <c r="C1597" t="str">
        <f>"4421"</f>
        <v>4421</v>
      </c>
      <c r="D1597" t="str">
        <f t="shared" si="76"/>
        <v>1</v>
      </c>
      <c r="E1597" t="s">
        <v>2087</v>
      </c>
      <c r="F1597">
        <v>6</v>
      </c>
      <c r="G1597">
        <v>6</v>
      </c>
      <c r="H1597" t="s">
        <v>160</v>
      </c>
      <c r="I1597" t="s">
        <v>161</v>
      </c>
      <c r="J1597" t="s">
        <v>2088</v>
      </c>
      <c r="K1597" t="s">
        <v>17</v>
      </c>
      <c r="L1597" s="1">
        <v>44039</v>
      </c>
      <c r="M1597" s="1">
        <v>44134</v>
      </c>
      <c r="N1597" s="1">
        <v>44074</v>
      </c>
      <c r="P1597" t="s">
        <v>18</v>
      </c>
    </row>
    <row r="1598" spans="1:16" hidden="1">
      <c r="A1598">
        <v>8231</v>
      </c>
      <c r="B1598" t="s">
        <v>158</v>
      </c>
      <c r="C1598" t="str">
        <f>"4437"</f>
        <v>4437</v>
      </c>
      <c r="D1598" t="str">
        <f t="shared" si="76"/>
        <v>1</v>
      </c>
      <c r="E1598" t="s">
        <v>2089</v>
      </c>
      <c r="F1598">
        <v>6</v>
      </c>
      <c r="G1598">
        <v>6</v>
      </c>
      <c r="H1598" t="s">
        <v>160</v>
      </c>
      <c r="I1598" t="s">
        <v>161</v>
      </c>
      <c r="K1598" t="s">
        <v>17</v>
      </c>
      <c r="L1598" s="1">
        <v>44039</v>
      </c>
      <c r="M1598" s="1">
        <v>44134</v>
      </c>
      <c r="N1598" s="1">
        <v>44074</v>
      </c>
      <c r="P1598" t="s">
        <v>18</v>
      </c>
    </row>
    <row r="1599" spans="1:16" hidden="1">
      <c r="A1599">
        <v>8232</v>
      </c>
      <c r="B1599" t="s">
        <v>158</v>
      </c>
      <c r="C1599" t="str">
        <f>"4453"</f>
        <v>4453</v>
      </c>
      <c r="D1599" t="str">
        <f t="shared" si="76"/>
        <v>1</v>
      </c>
      <c r="E1599" t="s">
        <v>2090</v>
      </c>
      <c r="F1599">
        <v>6</v>
      </c>
      <c r="G1599">
        <v>6</v>
      </c>
      <c r="H1599" t="s">
        <v>160</v>
      </c>
      <c r="I1599" t="s">
        <v>161</v>
      </c>
      <c r="J1599" t="s">
        <v>2091</v>
      </c>
      <c r="K1599" t="s">
        <v>17</v>
      </c>
      <c r="L1599" s="1">
        <v>44039</v>
      </c>
      <c r="M1599" s="1">
        <v>44134</v>
      </c>
      <c r="N1599" s="1">
        <v>44074</v>
      </c>
      <c r="P1599" t="s">
        <v>18</v>
      </c>
    </row>
    <row r="1600" spans="1:16" hidden="1">
      <c r="A1600">
        <v>8241</v>
      </c>
      <c r="B1600" t="s">
        <v>165</v>
      </c>
      <c r="C1600" t="str">
        <f>"4308"</f>
        <v>4308</v>
      </c>
      <c r="D1600" t="str">
        <f t="shared" si="76"/>
        <v>1</v>
      </c>
      <c r="E1600" t="s">
        <v>2092</v>
      </c>
      <c r="F1600">
        <v>6</v>
      </c>
      <c r="G1600">
        <v>6</v>
      </c>
      <c r="H1600" t="s">
        <v>160</v>
      </c>
      <c r="I1600" t="s">
        <v>161</v>
      </c>
      <c r="K1600" t="s">
        <v>17</v>
      </c>
      <c r="L1600" s="1">
        <v>44039</v>
      </c>
      <c r="M1600" s="1">
        <v>44134</v>
      </c>
      <c r="N1600" s="1">
        <v>44074</v>
      </c>
      <c r="P1600" t="s">
        <v>18</v>
      </c>
    </row>
    <row r="1601" spans="1:16" hidden="1">
      <c r="A1601">
        <v>8242</v>
      </c>
      <c r="B1601" t="s">
        <v>165</v>
      </c>
      <c r="C1601" t="str">
        <f>"4310"</f>
        <v>4310</v>
      </c>
      <c r="D1601" t="str">
        <f t="shared" si="76"/>
        <v>1</v>
      </c>
      <c r="E1601" t="s">
        <v>2093</v>
      </c>
      <c r="F1601">
        <v>6</v>
      </c>
      <c r="G1601">
        <v>6</v>
      </c>
      <c r="H1601" t="s">
        <v>160</v>
      </c>
      <c r="I1601" t="s">
        <v>161</v>
      </c>
      <c r="K1601" t="s">
        <v>17</v>
      </c>
      <c r="L1601" s="1">
        <v>44039</v>
      </c>
      <c r="M1601" s="1">
        <v>44134</v>
      </c>
      <c r="N1601" s="1">
        <v>44074</v>
      </c>
      <c r="P1601" t="s">
        <v>18</v>
      </c>
    </row>
    <row r="1602" spans="1:16" hidden="1">
      <c r="A1602">
        <v>8243</v>
      </c>
      <c r="B1602" t="s">
        <v>165</v>
      </c>
      <c r="C1602" t="str">
        <f>"4312"</f>
        <v>4312</v>
      </c>
      <c r="D1602" t="str">
        <f t="shared" si="76"/>
        <v>1</v>
      </c>
      <c r="E1602" t="s">
        <v>2094</v>
      </c>
      <c r="F1602">
        <v>6</v>
      </c>
      <c r="G1602">
        <v>6</v>
      </c>
      <c r="H1602" t="s">
        <v>160</v>
      </c>
      <c r="I1602" t="s">
        <v>161</v>
      </c>
      <c r="K1602" t="s">
        <v>17</v>
      </c>
      <c r="L1602" s="1">
        <v>44039</v>
      </c>
      <c r="M1602" s="1">
        <v>44134</v>
      </c>
      <c r="N1602" s="1">
        <v>44074</v>
      </c>
      <c r="P1602" t="s">
        <v>18</v>
      </c>
    </row>
    <row r="1603" spans="1:16" hidden="1">
      <c r="A1603">
        <v>8083</v>
      </c>
      <c r="B1603" t="s">
        <v>243</v>
      </c>
      <c r="C1603" t="str">
        <f>"3124"</f>
        <v>3124</v>
      </c>
      <c r="D1603" t="str">
        <f t="shared" si="76"/>
        <v>1</v>
      </c>
      <c r="E1603" t="s">
        <v>2095</v>
      </c>
      <c r="F1603">
        <v>6</v>
      </c>
      <c r="G1603">
        <v>6</v>
      </c>
      <c r="H1603" t="s">
        <v>245</v>
      </c>
      <c r="I1603" t="s">
        <v>69</v>
      </c>
      <c r="J1603" t="s">
        <v>2096</v>
      </c>
      <c r="K1603" t="s">
        <v>17</v>
      </c>
      <c r="L1603" s="1">
        <v>44039</v>
      </c>
      <c r="M1603" s="1">
        <v>44134</v>
      </c>
      <c r="N1603" s="1">
        <v>44074</v>
      </c>
      <c r="P1603" t="s">
        <v>18</v>
      </c>
    </row>
    <row r="1604" spans="1:16" hidden="1">
      <c r="A1604">
        <v>9203</v>
      </c>
      <c r="B1604" t="s">
        <v>268</v>
      </c>
      <c r="C1604" t="str">
        <f>"3036"</f>
        <v>3036</v>
      </c>
      <c r="D1604" t="str">
        <f t="shared" si="76"/>
        <v>1</v>
      </c>
      <c r="E1604" t="s">
        <v>2097</v>
      </c>
      <c r="F1604">
        <v>6</v>
      </c>
      <c r="G1604">
        <v>6</v>
      </c>
      <c r="H1604" t="s">
        <v>174</v>
      </c>
      <c r="I1604" t="s">
        <v>69</v>
      </c>
      <c r="J1604" t="s">
        <v>2098</v>
      </c>
      <c r="K1604" t="s">
        <v>17</v>
      </c>
      <c r="L1604" s="1">
        <v>44039</v>
      </c>
      <c r="M1604" s="1">
        <v>44134</v>
      </c>
      <c r="N1604" s="1">
        <v>44074</v>
      </c>
      <c r="P1604" t="s">
        <v>18</v>
      </c>
    </row>
    <row r="1605" spans="1:16" hidden="1">
      <c r="A1605">
        <v>8068</v>
      </c>
      <c r="B1605" t="s">
        <v>106</v>
      </c>
      <c r="C1605" t="str">
        <f>"2067"</f>
        <v>2067</v>
      </c>
      <c r="D1605" t="str">
        <f t="shared" si="76"/>
        <v>1</v>
      </c>
      <c r="E1605" t="s">
        <v>2099</v>
      </c>
      <c r="F1605">
        <v>6</v>
      </c>
      <c r="G1605">
        <v>6</v>
      </c>
      <c r="H1605" t="s">
        <v>1443</v>
      </c>
      <c r="I1605" t="s">
        <v>99</v>
      </c>
      <c r="K1605" t="s">
        <v>17</v>
      </c>
      <c r="L1605" s="1">
        <v>44039</v>
      </c>
      <c r="M1605" s="1">
        <v>44134</v>
      </c>
      <c r="N1605" s="1">
        <v>44074</v>
      </c>
      <c r="P1605" t="s">
        <v>18</v>
      </c>
    </row>
    <row r="1606" spans="1:16" hidden="1">
      <c r="A1606">
        <v>8069</v>
      </c>
      <c r="B1606" t="s">
        <v>235</v>
      </c>
      <c r="C1606" t="str">
        <f>"3035"</f>
        <v>3035</v>
      </c>
      <c r="D1606" t="str">
        <f t="shared" si="76"/>
        <v>1</v>
      </c>
      <c r="E1606" t="s">
        <v>2100</v>
      </c>
      <c r="F1606">
        <v>6</v>
      </c>
      <c r="G1606">
        <v>6</v>
      </c>
      <c r="H1606" t="s">
        <v>237</v>
      </c>
      <c r="I1606" t="s">
        <v>69</v>
      </c>
      <c r="J1606" t="s">
        <v>2101</v>
      </c>
      <c r="K1606" t="s">
        <v>17</v>
      </c>
      <c r="L1606" s="1">
        <v>44039</v>
      </c>
      <c r="M1606" s="1">
        <v>44134</v>
      </c>
      <c r="N1606" s="1">
        <v>44074</v>
      </c>
      <c r="P1606" t="s">
        <v>18</v>
      </c>
    </row>
    <row r="1607" spans="1:16" hidden="1">
      <c r="A1607">
        <v>9620</v>
      </c>
      <c r="B1607" t="s">
        <v>106</v>
      </c>
      <c r="C1607" t="str">
        <f>"3108"</f>
        <v>3108</v>
      </c>
      <c r="D1607" t="str">
        <f t="shared" si="76"/>
        <v>1</v>
      </c>
      <c r="E1607" t="s">
        <v>1069</v>
      </c>
      <c r="F1607">
        <v>6</v>
      </c>
      <c r="G1607">
        <v>6</v>
      </c>
      <c r="H1607" t="s">
        <v>98</v>
      </c>
      <c r="I1607" t="s">
        <v>99</v>
      </c>
      <c r="J1607" t="s">
        <v>1070</v>
      </c>
      <c r="K1607" t="s">
        <v>17</v>
      </c>
      <c r="L1607" s="1">
        <v>44039</v>
      </c>
      <c r="M1607" s="1">
        <v>44134</v>
      </c>
      <c r="N1607" s="1">
        <v>44074</v>
      </c>
      <c r="P1607" t="s">
        <v>18</v>
      </c>
    </row>
    <row r="1608" spans="1:16" hidden="1">
      <c r="A1608">
        <v>8084</v>
      </c>
      <c r="B1608" t="s">
        <v>228</v>
      </c>
      <c r="C1608" t="str">
        <f>"3106"</f>
        <v>3106</v>
      </c>
      <c r="D1608" t="str">
        <f t="shared" si="76"/>
        <v>1</v>
      </c>
      <c r="E1608" t="s">
        <v>2102</v>
      </c>
      <c r="F1608">
        <v>6</v>
      </c>
      <c r="G1608">
        <v>6</v>
      </c>
      <c r="H1608" t="s">
        <v>174</v>
      </c>
      <c r="I1608" t="s">
        <v>69</v>
      </c>
      <c r="J1608" t="s">
        <v>2103</v>
      </c>
      <c r="K1608" t="s">
        <v>17</v>
      </c>
      <c r="L1608" s="1">
        <v>44039</v>
      </c>
      <c r="M1608" s="1">
        <v>44134</v>
      </c>
      <c r="N1608" s="1">
        <v>44074</v>
      </c>
      <c r="P1608" t="s">
        <v>18</v>
      </c>
    </row>
    <row r="1609" spans="1:16" hidden="1">
      <c r="A1609">
        <v>9106</v>
      </c>
      <c r="B1609" t="s">
        <v>826</v>
      </c>
      <c r="C1609" t="str">
        <f>"1110"</f>
        <v>1110</v>
      </c>
      <c r="D1609" t="str">
        <f t="shared" si="76"/>
        <v>1</v>
      </c>
      <c r="E1609" t="s">
        <v>1079</v>
      </c>
      <c r="F1609">
        <v>6</v>
      </c>
      <c r="G1609">
        <v>6</v>
      </c>
      <c r="H1609" t="s">
        <v>828</v>
      </c>
      <c r="I1609" t="s">
        <v>69</v>
      </c>
      <c r="J1609" t="s">
        <v>1080</v>
      </c>
      <c r="K1609" t="s">
        <v>17</v>
      </c>
      <c r="L1609" s="1">
        <v>44039</v>
      </c>
      <c r="M1609" s="1">
        <v>44134</v>
      </c>
      <c r="N1609" s="1">
        <v>44074</v>
      </c>
      <c r="P1609" t="s">
        <v>18</v>
      </c>
    </row>
    <row r="1610" spans="1:16" hidden="1">
      <c r="A1610">
        <v>8109</v>
      </c>
      <c r="B1610" t="s">
        <v>158</v>
      </c>
      <c r="C1610" t="str">
        <f>"4480"</f>
        <v>4480</v>
      </c>
      <c r="D1610" t="str">
        <f t="shared" si="76"/>
        <v>1</v>
      </c>
      <c r="E1610" t="s">
        <v>2104</v>
      </c>
      <c r="F1610">
        <v>6</v>
      </c>
      <c r="G1610">
        <v>6</v>
      </c>
      <c r="H1610" t="s">
        <v>160</v>
      </c>
      <c r="I1610" t="s">
        <v>161</v>
      </c>
      <c r="K1610" t="s">
        <v>17</v>
      </c>
      <c r="L1610" s="1">
        <v>44039</v>
      </c>
      <c r="M1610" s="1">
        <v>44134</v>
      </c>
      <c r="N1610" s="1">
        <v>44074</v>
      </c>
      <c r="P1610" t="s">
        <v>18</v>
      </c>
    </row>
    <row r="1611" spans="1:16" hidden="1">
      <c r="A1611">
        <v>8886</v>
      </c>
      <c r="B1611" t="s">
        <v>1025</v>
      </c>
      <c r="C1611" t="str">
        <f>"3000"</f>
        <v>3000</v>
      </c>
      <c r="D1611" t="str">
        <f t="shared" si="76"/>
        <v>1</v>
      </c>
      <c r="E1611" t="s">
        <v>2105</v>
      </c>
      <c r="F1611">
        <v>6</v>
      </c>
      <c r="G1611">
        <v>6</v>
      </c>
      <c r="H1611" t="s">
        <v>1027</v>
      </c>
      <c r="I1611" t="s">
        <v>16</v>
      </c>
      <c r="J1611" t="s">
        <v>2106</v>
      </c>
      <c r="K1611" t="s">
        <v>17</v>
      </c>
      <c r="L1611" s="1">
        <v>44039</v>
      </c>
      <c r="M1611" s="1">
        <v>44134</v>
      </c>
      <c r="N1611" s="1">
        <v>44074</v>
      </c>
      <c r="P1611" t="s">
        <v>18</v>
      </c>
    </row>
    <row r="1612" spans="1:16" hidden="1">
      <c r="A1612">
        <v>8404</v>
      </c>
      <c r="B1612" t="s">
        <v>1081</v>
      </c>
      <c r="C1612" t="str">
        <f>"3070"</f>
        <v>3070</v>
      </c>
      <c r="D1612" t="str">
        <f t="shared" si="76"/>
        <v>1</v>
      </c>
      <c r="E1612" t="s">
        <v>1082</v>
      </c>
      <c r="F1612">
        <v>6</v>
      </c>
      <c r="G1612">
        <v>6</v>
      </c>
      <c r="H1612" t="s">
        <v>1083</v>
      </c>
      <c r="I1612" t="s">
        <v>161</v>
      </c>
      <c r="J1612" t="s">
        <v>1084</v>
      </c>
      <c r="K1612" t="s">
        <v>17</v>
      </c>
      <c r="L1612" s="1">
        <v>44039</v>
      </c>
      <c r="M1612" s="1">
        <v>44134</v>
      </c>
      <c r="N1612" s="1">
        <v>44074</v>
      </c>
      <c r="P1612" t="s">
        <v>18</v>
      </c>
    </row>
    <row r="1613" spans="1:16" hidden="1">
      <c r="A1613">
        <v>8105</v>
      </c>
      <c r="B1613" t="s">
        <v>826</v>
      </c>
      <c r="C1613" t="str">
        <f>"1112"</f>
        <v>1112</v>
      </c>
      <c r="D1613" t="str">
        <f t="shared" si="76"/>
        <v>1</v>
      </c>
      <c r="E1613" t="s">
        <v>2107</v>
      </c>
      <c r="F1613">
        <v>6</v>
      </c>
      <c r="G1613">
        <v>6</v>
      </c>
      <c r="H1613" t="s">
        <v>828</v>
      </c>
      <c r="I1613" t="s">
        <v>69</v>
      </c>
      <c r="J1613" t="s">
        <v>2108</v>
      </c>
      <c r="K1613" t="s">
        <v>17</v>
      </c>
      <c r="L1613" s="1">
        <v>44039</v>
      </c>
      <c r="M1613" s="1">
        <v>44134</v>
      </c>
      <c r="N1613" s="1">
        <v>44074</v>
      </c>
      <c r="P1613" t="s">
        <v>18</v>
      </c>
    </row>
    <row r="1614" spans="1:16" hidden="1">
      <c r="A1614">
        <v>8106</v>
      </c>
      <c r="B1614" t="s">
        <v>826</v>
      </c>
      <c r="C1614" t="str">
        <f>"2224"</f>
        <v>2224</v>
      </c>
      <c r="D1614" t="str">
        <f t="shared" si="76"/>
        <v>1</v>
      </c>
      <c r="E1614" t="s">
        <v>2109</v>
      </c>
      <c r="F1614">
        <v>6</v>
      </c>
      <c r="G1614">
        <v>6</v>
      </c>
      <c r="H1614" t="s">
        <v>828</v>
      </c>
      <c r="I1614" t="s">
        <v>69</v>
      </c>
      <c r="J1614" t="s">
        <v>2110</v>
      </c>
      <c r="K1614" t="s">
        <v>17</v>
      </c>
      <c r="L1614" s="1">
        <v>44039</v>
      </c>
      <c r="M1614" s="1">
        <v>44134</v>
      </c>
      <c r="N1614" s="1">
        <v>44074</v>
      </c>
      <c r="P1614" t="s">
        <v>18</v>
      </c>
    </row>
    <row r="1615" spans="1:16" hidden="1">
      <c r="A1615">
        <v>9196</v>
      </c>
      <c r="B1615" t="s">
        <v>34</v>
      </c>
      <c r="C1615" t="str">
        <f>"4012"</f>
        <v>4012</v>
      </c>
      <c r="D1615" t="str">
        <f t="shared" si="76"/>
        <v>1</v>
      </c>
      <c r="E1615" t="s">
        <v>2111</v>
      </c>
      <c r="F1615">
        <v>6</v>
      </c>
      <c r="G1615">
        <v>6</v>
      </c>
      <c r="H1615" t="s">
        <v>36</v>
      </c>
      <c r="I1615" t="s">
        <v>16</v>
      </c>
      <c r="J1615" t="s">
        <v>2112</v>
      </c>
      <c r="K1615" t="s">
        <v>17</v>
      </c>
      <c r="L1615" s="1">
        <v>44039</v>
      </c>
      <c r="M1615" s="1">
        <v>44134</v>
      </c>
      <c r="N1615" s="1">
        <v>44074</v>
      </c>
      <c r="P1615" t="s">
        <v>18</v>
      </c>
    </row>
    <row r="1616" spans="1:16" hidden="1">
      <c r="A1616">
        <v>8739</v>
      </c>
      <c r="B1616" t="s">
        <v>39</v>
      </c>
      <c r="C1616" t="str">
        <f>"4017"</f>
        <v>4017</v>
      </c>
      <c r="D1616" t="str">
        <f t="shared" si="76"/>
        <v>1</v>
      </c>
      <c r="E1616" t="s">
        <v>1091</v>
      </c>
      <c r="F1616">
        <v>6</v>
      </c>
      <c r="G1616">
        <v>6</v>
      </c>
      <c r="H1616" t="s">
        <v>41</v>
      </c>
      <c r="I1616" t="s">
        <v>16</v>
      </c>
      <c r="J1616" t="s">
        <v>1092</v>
      </c>
      <c r="K1616" t="s">
        <v>17</v>
      </c>
      <c r="L1616" s="1">
        <v>44039</v>
      </c>
      <c r="M1616" s="1">
        <v>44134</v>
      </c>
      <c r="N1616" s="1">
        <v>44074</v>
      </c>
      <c r="P1616" t="s">
        <v>18</v>
      </c>
    </row>
    <row r="1617" spans="1:16" ht="48" hidden="1">
      <c r="A1617">
        <v>9797</v>
      </c>
      <c r="B1617" t="s">
        <v>39</v>
      </c>
      <c r="C1617" t="str">
        <f>"4109"</f>
        <v>4109</v>
      </c>
      <c r="D1617" t="str">
        <f t="shared" si="76"/>
        <v>1</v>
      </c>
      <c r="E1617" t="s">
        <v>2113</v>
      </c>
      <c r="F1617">
        <v>6</v>
      </c>
      <c r="G1617">
        <v>6</v>
      </c>
      <c r="H1617" t="s">
        <v>41</v>
      </c>
      <c r="I1617" t="s">
        <v>16</v>
      </c>
      <c r="J1617" s="2" t="s">
        <v>2114</v>
      </c>
      <c r="K1617" t="s">
        <v>17</v>
      </c>
      <c r="L1617" s="1">
        <v>44039</v>
      </c>
      <c r="M1617" s="1">
        <v>44134</v>
      </c>
      <c r="N1617" s="1">
        <v>44074</v>
      </c>
      <c r="P1617" t="s">
        <v>18</v>
      </c>
    </row>
    <row r="1618" spans="1:16" ht="48" hidden="1">
      <c r="A1618">
        <v>9715</v>
      </c>
      <c r="B1618" t="s">
        <v>39</v>
      </c>
      <c r="C1618" t="str">
        <f>"4121"</f>
        <v>4121</v>
      </c>
      <c r="D1618" t="str">
        <f t="shared" si="76"/>
        <v>1</v>
      </c>
      <c r="E1618" t="s">
        <v>2115</v>
      </c>
      <c r="F1618">
        <v>6</v>
      </c>
      <c r="G1618">
        <v>6</v>
      </c>
      <c r="H1618" t="s">
        <v>41</v>
      </c>
      <c r="I1618" t="s">
        <v>16</v>
      </c>
      <c r="J1618" s="2" t="s">
        <v>2116</v>
      </c>
      <c r="K1618" t="s">
        <v>17</v>
      </c>
      <c r="L1618" s="1">
        <v>44039</v>
      </c>
      <c r="M1618" s="1">
        <v>44134</v>
      </c>
      <c r="N1618" s="1">
        <v>44074</v>
      </c>
      <c r="P1618" t="s">
        <v>18</v>
      </c>
    </row>
    <row r="1619" spans="1:16" hidden="1">
      <c r="A1619">
        <v>8743</v>
      </c>
      <c r="B1619" t="s">
        <v>39</v>
      </c>
      <c r="C1619" t="str">
        <f>"4123"</f>
        <v>4123</v>
      </c>
      <c r="D1619" t="str">
        <f t="shared" si="76"/>
        <v>1</v>
      </c>
      <c r="E1619" t="s">
        <v>2117</v>
      </c>
      <c r="F1619">
        <v>6</v>
      </c>
      <c r="G1619">
        <v>6</v>
      </c>
      <c r="H1619" t="s">
        <v>41</v>
      </c>
      <c r="I1619" t="s">
        <v>16</v>
      </c>
      <c r="J1619" t="s">
        <v>2118</v>
      </c>
      <c r="K1619" t="s">
        <v>17</v>
      </c>
      <c r="L1619" s="1">
        <v>44039</v>
      </c>
      <c r="M1619" s="1">
        <v>44134</v>
      </c>
      <c r="N1619" s="1">
        <v>44074</v>
      </c>
      <c r="P1619" t="s">
        <v>18</v>
      </c>
    </row>
    <row r="1620" spans="1:16" hidden="1">
      <c r="A1620">
        <v>8890</v>
      </c>
      <c r="B1620" t="s">
        <v>1025</v>
      </c>
      <c r="C1620" t="str">
        <f>"4101"</f>
        <v>4101</v>
      </c>
      <c r="D1620" t="str">
        <f t="shared" si="76"/>
        <v>1</v>
      </c>
      <c r="E1620" t="s">
        <v>1097</v>
      </c>
      <c r="F1620">
        <v>6</v>
      </c>
      <c r="G1620">
        <v>6</v>
      </c>
      <c r="H1620" t="s">
        <v>1027</v>
      </c>
      <c r="I1620" t="s">
        <v>16</v>
      </c>
      <c r="J1620" t="s">
        <v>1098</v>
      </c>
      <c r="K1620" t="s">
        <v>17</v>
      </c>
      <c r="L1620" s="1">
        <v>44039</v>
      </c>
      <c r="M1620" s="1">
        <v>44134</v>
      </c>
      <c r="N1620" s="1">
        <v>44074</v>
      </c>
      <c r="P1620" t="s">
        <v>38</v>
      </c>
    </row>
    <row r="1621" spans="1:16" hidden="1">
      <c r="A1621">
        <v>8889</v>
      </c>
      <c r="B1621" t="s">
        <v>1025</v>
      </c>
      <c r="C1621" t="str">
        <f>"4100"</f>
        <v>4100</v>
      </c>
      <c r="D1621" t="str">
        <f t="shared" si="76"/>
        <v>1</v>
      </c>
      <c r="E1621" t="s">
        <v>1101</v>
      </c>
      <c r="F1621">
        <v>6</v>
      </c>
      <c r="G1621">
        <v>6</v>
      </c>
      <c r="H1621" t="s">
        <v>1027</v>
      </c>
      <c r="I1621" t="s">
        <v>16</v>
      </c>
      <c r="K1621" t="s">
        <v>17</v>
      </c>
      <c r="L1621" s="1">
        <v>44039</v>
      </c>
      <c r="M1621" s="1">
        <v>44134</v>
      </c>
      <c r="N1621" s="1">
        <v>44074</v>
      </c>
      <c r="P1621" t="s">
        <v>38</v>
      </c>
    </row>
    <row r="1622" spans="1:16" hidden="1">
      <c r="A1622">
        <v>8891</v>
      </c>
      <c r="B1622" t="s">
        <v>1025</v>
      </c>
      <c r="C1622" t="str">
        <f>"4315"</f>
        <v>4315</v>
      </c>
      <c r="D1622" t="str">
        <f t="shared" si="76"/>
        <v>1</v>
      </c>
      <c r="E1622" t="s">
        <v>1102</v>
      </c>
      <c r="F1622">
        <v>6</v>
      </c>
      <c r="G1622">
        <v>6</v>
      </c>
      <c r="H1622" t="s">
        <v>1027</v>
      </c>
      <c r="I1622" t="s">
        <v>16</v>
      </c>
      <c r="J1622" t="s">
        <v>1103</v>
      </c>
      <c r="K1622" t="s">
        <v>17</v>
      </c>
      <c r="L1622" s="1">
        <v>44039</v>
      </c>
      <c r="M1622" s="1">
        <v>44134</v>
      </c>
      <c r="N1622" s="1">
        <v>44074</v>
      </c>
      <c r="P1622" t="s">
        <v>18</v>
      </c>
    </row>
    <row r="1623" spans="1:16" hidden="1">
      <c r="A1623">
        <v>8892</v>
      </c>
      <c r="B1623" t="s">
        <v>1025</v>
      </c>
      <c r="C1623" t="str">
        <f>"4315"</f>
        <v>4315</v>
      </c>
      <c r="D1623" t="str">
        <f>"2"</f>
        <v>2</v>
      </c>
      <c r="E1623" t="s">
        <v>1102</v>
      </c>
      <c r="F1623">
        <v>6</v>
      </c>
      <c r="G1623">
        <v>6</v>
      </c>
      <c r="H1623" t="s">
        <v>1027</v>
      </c>
      <c r="I1623" t="s">
        <v>16</v>
      </c>
      <c r="J1623" t="s">
        <v>1103</v>
      </c>
      <c r="K1623" t="s">
        <v>17</v>
      </c>
      <c r="L1623" s="1">
        <v>44039</v>
      </c>
      <c r="M1623" s="1">
        <v>44134</v>
      </c>
      <c r="N1623" s="1">
        <v>44074</v>
      </c>
      <c r="P1623" t="s">
        <v>38</v>
      </c>
    </row>
    <row r="1624" spans="1:16" hidden="1">
      <c r="A1624">
        <v>8113</v>
      </c>
      <c r="B1624" t="s">
        <v>532</v>
      </c>
      <c r="C1624" t="str">
        <f>"4007"</f>
        <v>4007</v>
      </c>
      <c r="D1624" t="str">
        <f t="shared" ref="D1624:D1631" si="77">"1"</f>
        <v>1</v>
      </c>
      <c r="E1624" t="s">
        <v>1104</v>
      </c>
      <c r="F1624">
        <v>6</v>
      </c>
      <c r="G1624">
        <v>6</v>
      </c>
      <c r="H1624" t="s">
        <v>534</v>
      </c>
      <c r="I1624" t="s">
        <v>161</v>
      </c>
      <c r="J1624" t="s">
        <v>1105</v>
      </c>
      <c r="K1624" t="s">
        <v>17</v>
      </c>
      <c r="L1624" s="1">
        <v>44039</v>
      </c>
      <c r="M1624" s="1">
        <v>44134</v>
      </c>
      <c r="N1624" s="1">
        <v>44074</v>
      </c>
      <c r="P1624" t="s">
        <v>18</v>
      </c>
    </row>
    <row r="1625" spans="1:16" hidden="1">
      <c r="A1625">
        <v>8115</v>
      </c>
      <c r="B1625" t="s">
        <v>532</v>
      </c>
      <c r="C1625" t="str">
        <f>"4013"</f>
        <v>4013</v>
      </c>
      <c r="D1625" t="str">
        <f t="shared" si="77"/>
        <v>1</v>
      </c>
      <c r="E1625" t="s">
        <v>1106</v>
      </c>
      <c r="F1625">
        <v>6</v>
      </c>
      <c r="G1625">
        <v>6</v>
      </c>
      <c r="H1625" t="s">
        <v>534</v>
      </c>
      <c r="I1625" t="s">
        <v>161</v>
      </c>
      <c r="J1625" t="s">
        <v>1107</v>
      </c>
      <c r="K1625" t="s">
        <v>17</v>
      </c>
      <c r="L1625" s="1">
        <v>44039</v>
      </c>
      <c r="M1625" s="1">
        <v>44134</v>
      </c>
      <c r="N1625" s="1">
        <v>44074</v>
      </c>
      <c r="P1625" t="s">
        <v>18</v>
      </c>
    </row>
    <row r="1626" spans="1:16" hidden="1">
      <c r="A1626">
        <v>8463</v>
      </c>
      <c r="B1626" t="s">
        <v>532</v>
      </c>
      <c r="C1626" t="str">
        <f>"4045"</f>
        <v>4045</v>
      </c>
      <c r="D1626" t="str">
        <f t="shared" si="77"/>
        <v>1</v>
      </c>
      <c r="E1626" t="s">
        <v>1108</v>
      </c>
      <c r="F1626">
        <v>6</v>
      </c>
      <c r="G1626">
        <v>6</v>
      </c>
      <c r="H1626" t="s">
        <v>534</v>
      </c>
      <c r="I1626" t="s">
        <v>161</v>
      </c>
      <c r="J1626" t="s">
        <v>1109</v>
      </c>
      <c r="K1626" t="s">
        <v>17</v>
      </c>
      <c r="L1626" s="1">
        <v>44039</v>
      </c>
      <c r="M1626" s="1">
        <v>44134</v>
      </c>
      <c r="N1626" s="1">
        <v>44074</v>
      </c>
      <c r="P1626" t="s">
        <v>18</v>
      </c>
    </row>
    <row r="1627" spans="1:16" hidden="1">
      <c r="A1627">
        <v>9098</v>
      </c>
      <c r="B1627" t="s">
        <v>1217</v>
      </c>
      <c r="C1627" t="str">
        <f>"3001"</f>
        <v>3001</v>
      </c>
      <c r="D1627" t="str">
        <f t="shared" si="77"/>
        <v>1</v>
      </c>
      <c r="E1627" t="s">
        <v>2119</v>
      </c>
      <c r="F1627">
        <v>6</v>
      </c>
      <c r="G1627">
        <v>6</v>
      </c>
      <c r="H1627" t="s">
        <v>138</v>
      </c>
      <c r="I1627" t="s">
        <v>69</v>
      </c>
      <c r="J1627" t="s">
        <v>2120</v>
      </c>
      <c r="K1627" t="s">
        <v>17</v>
      </c>
      <c r="L1627" s="1">
        <v>44039</v>
      </c>
      <c r="M1627" s="1">
        <v>44134</v>
      </c>
      <c r="N1627" s="1">
        <v>44074</v>
      </c>
      <c r="P1627" t="s">
        <v>18</v>
      </c>
    </row>
    <row r="1628" spans="1:16">
      <c r="A1628">
        <v>8565</v>
      </c>
      <c r="B1628" t="s">
        <v>43</v>
      </c>
      <c r="C1628" t="str">
        <f>"1116"</f>
        <v>1116</v>
      </c>
      <c r="D1628" t="str">
        <f t="shared" si="77"/>
        <v>1</v>
      </c>
      <c r="E1628" t="s">
        <v>1560</v>
      </c>
      <c r="F1628">
        <v>6</v>
      </c>
      <c r="G1628">
        <v>6</v>
      </c>
      <c r="H1628" t="s">
        <v>45</v>
      </c>
      <c r="I1628" t="s">
        <v>16</v>
      </c>
      <c r="J1628" t="s">
        <v>1561</v>
      </c>
      <c r="K1628" t="s">
        <v>17</v>
      </c>
      <c r="L1628" s="1">
        <v>44039</v>
      </c>
      <c r="M1628" s="1">
        <v>44134</v>
      </c>
      <c r="N1628" s="1">
        <v>44074</v>
      </c>
      <c r="P1628" t="s">
        <v>18</v>
      </c>
    </row>
    <row r="1629" spans="1:16" hidden="1">
      <c r="A1629">
        <v>9092</v>
      </c>
      <c r="B1629" t="s">
        <v>1217</v>
      </c>
      <c r="C1629" t="str">
        <f>"1001"</f>
        <v>1001</v>
      </c>
      <c r="D1629" t="str">
        <f t="shared" si="77"/>
        <v>1</v>
      </c>
      <c r="E1629" t="s">
        <v>2123</v>
      </c>
      <c r="F1629">
        <v>6</v>
      </c>
      <c r="G1629">
        <v>6</v>
      </c>
      <c r="H1629" t="s">
        <v>138</v>
      </c>
      <c r="I1629" t="s">
        <v>69</v>
      </c>
      <c r="K1629" t="s">
        <v>17</v>
      </c>
      <c r="L1629" s="1">
        <v>44039</v>
      </c>
      <c r="M1629" s="1">
        <v>44134</v>
      </c>
      <c r="N1629" s="1">
        <v>44074</v>
      </c>
      <c r="P1629" t="s">
        <v>18</v>
      </c>
    </row>
    <row r="1630" spans="1:16" hidden="1">
      <c r="A1630">
        <v>8251</v>
      </c>
      <c r="B1630" t="s">
        <v>186</v>
      </c>
      <c r="C1630" t="str">
        <f>"2005"</f>
        <v>2005</v>
      </c>
      <c r="D1630" t="str">
        <f t="shared" si="77"/>
        <v>1</v>
      </c>
      <c r="E1630" t="s">
        <v>2124</v>
      </c>
      <c r="F1630">
        <v>6</v>
      </c>
      <c r="G1630">
        <v>6</v>
      </c>
      <c r="H1630" t="s">
        <v>188</v>
      </c>
      <c r="I1630" t="s">
        <v>161</v>
      </c>
      <c r="J1630" t="s">
        <v>2125</v>
      </c>
      <c r="K1630" t="s">
        <v>17</v>
      </c>
      <c r="L1630" s="1">
        <v>44039</v>
      </c>
      <c r="M1630" s="1">
        <v>44134</v>
      </c>
      <c r="N1630" s="1">
        <v>44074</v>
      </c>
      <c r="P1630" t="s">
        <v>18</v>
      </c>
    </row>
    <row r="1631" spans="1:16" hidden="1">
      <c r="A1631">
        <v>9391</v>
      </c>
      <c r="B1631" t="s">
        <v>612</v>
      </c>
      <c r="C1631" t="str">
        <f>"1003"</f>
        <v>1003</v>
      </c>
      <c r="D1631" t="str">
        <f t="shared" si="77"/>
        <v>1</v>
      </c>
      <c r="E1631" t="s">
        <v>2126</v>
      </c>
      <c r="F1631">
        <v>6</v>
      </c>
      <c r="G1631">
        <v>6</v>
      </c>
      <c r="H1631" t="s">
        <v>98</v>
      </c>
      <c r="I1631" t="s">
        <v>99</v>
      </c>
      <c r="J1631" t="s">
        <v>2127</v>
      </c>
      <c r="K1631" t="s">
        <v>17</v>
      </c>
      <c r="L1631" s="1">
        <v>44039</v>
      </c>
      <c r="M1631" s="1">
        <v>44134</v>
      </c>
      <c r="N1631" s="1">
        <v>44074</v>
      </c>
      <c r="P1631" t="s">
        <v>38</v>
      </c>
    </row>
    <row r="1632" spans="1:16" hidden="1">
      <c r="A1632">
        <v>9610</v>
      </c>
      <c r="B1632" t="s">
        <v>612</v>
      </c>
      <c r="C1632" t="str">
        <f>"1003"</f>
        <v>1003</v>
      </c>
      <c r="D1632" t="str">
        <f>"2"</f>
        <v>2</v>
      </c>
      <c r="E1632" t="s">
        <v>2126</v>
      </c>
      <c r="F1632">
        <v>6</v>
      </c>
      <c r="G1632">
        <v>6</v>
      </c>
      <c r="H1632" t="s">
        <v>98</v>
      </c>
      <c r="I1632" t="s">
        <v>99</v>
      </c>
      <c r="J1632" t="s">
        <v>2127</v>
      </c>
      <c r="K1632" t="s">
        <v>17</v>
      </c>
      <c r="L1632" s="1">
        <v>44039</v>
      </c>
      <c r="M1632" s="1">
        <v>44134</v>
      </c>
      <c r="N1632" s="1">
        <v>44074</v>
      </c>
      <c r="P1632" t="s">
        <v>38</v>
      </c>
    </row>
    <row r="1633" spans="1:16" hidden="1">
      <c r="A1633">
        <v>8224</v>
      </c>
      <c r="B1633" t="s">
        <v>158</v>
      </c>
      <c r="C1633" t="str">
        <f>"3180"</f>
        <v>3180</v>
      </c>
      <c r="D1633" t="str">
        <f t="shared" ref="D1633:D1651" si="78">"1"</f>
        <v>1</v>
      </c>
      <c r="E1633" t="s">
        <v>2104</v>
      </c>
      <c r="F1633">
        <v>6</v>
      </c>
      <c r="G1633">
        <v>6</v>
      </c>
      <c r="H1633" t="s">
        <v>160</v>
      </c>
      <c r="I1633" t="s">
        <v>161</v>
      </c>
      <c r="J1633" t="s">
        <v>2128</v>
      </c>
      <c r="K1633" t="s">
        <v>17</v>
      </c>
      <c r="L1633" s="1">
        <v>44039</v>
      </c>
      <c r="M1633" s="1">
        <v>44134</v>
      </c>
      <c r="N1633" s="1">
        <v>44074</v>
      </c>
      <c r="P1633" t="s">
        <v>18</v>
      </c>
    </row>
    <row r="1634" spans="1:16" hidden="1">
      <c r="A1634">
        <v>8665</v>
      </c>
      <c r="B1634" t="s">
        <v>101</v>
      </c>
      <c r="C1634" t="str">
        <f>"2114"</f>
        <v>2114</v>
      </c>
      <c r="D1634" t="str">
        <f t="shared" si="78"/>
        <v>1</v>
      </c>
      <c r="E1634" t="s">
        <v>2129</v>
      </c>
      <c r="F1634">
        <v>6</v>
      </c>
      <c r="G1634">
        <v>6</v>
      </c>
      <c r="H1634" t="s">
        <v>103</v>
      </c>
      <c r="I1634" t="s">
        <v>16</v>
      </c>
      <c r="J1634" t="s">
        <v>2130</v>
      </c>
      <c r="K1634" t="s">
        <v>17</v>
      </c>
      <c r="L1634" s="1">
        <v>44039</v>
      </c>
      <c r="M1634" s="1">
        <v>44134</v>
      </c>
      <c r="N1634" s="1">
        <v>44074</v>
      </c>
      <c r="P1634" t="s">
        <v>18</v>
      </c>
    </row>
    <row r="1635" spans="1:16" hidden="1">
      <c r="A1635">
        <v>8666</v>
      </c>
      <c r="B1635" t="s">
        <v>101</v>
      </c>
      <c r="C1635" t="str">
        <f>"2115"</f>
        <v>2115</v>
      </c>
      <c r="D1635" t="str">
        <f t="shared" si="78"/>
        <v>1</v>
      </c>
      <c r="E1635" t="s">
        <v>2131</v>
      </c>
      <c r="F1635">
        <v>6</v>
      </c>
      <c r="G1635">
        <v>6</v>
      </c>
      <c r="H1635" t="s">
        <v>103</v>
      </c>
      <c r="I1635" t="s">
        <v>16</v>
      </c>
      <c r="J1635" t="s">
        <v>2132</v>
      </c>
      <c r="K1635" t="s">
        <v>17</v>
      </c>
      <c r="L1635" s="1">
        <v>44039</v>
      </c>
      <c r="M1635" s="1">
        <v>44134</v>
      </c>
      <c r="N1635" s="1">
        <v>44074</v>
      </c>
      <c r="P1635" t="s">
        <v>18</v>
      </c>
    </row>
    <row r="1636" spans="1:16" hidden="1">
      <c r="A1636">
        <v>8667</v>
      </c>
      <c r="B1636" t="s">
        <v>101</v>
      </c>
      <c r="C1636" t="str">
        <f>"2117"</f>
        <v>2117</v>
      </c>
      <c r="D1636" t="str">
        <f t="shared" si="78"/>
        <v>1</v>
      </c>
      <c r="E1636" t="s">
        <v>2133</v>
      </c>
      <c r="F1636">
        <v>6</v>
      </c>
      <c r="G1636">
        <v>6</v>
      </c>
      <c r="H1636" t="s">
        <v>103</v>
      </c>
      <c r="I1636" t="s">
        <v>16</v>
      </c>
      <c r="J1636" t="s">
        <v>2134</v>
      </c>
      <c r="K1636" t="s">
        <v>17</v>
      </c>
      <c r="L1636" s="1">
        <v>44039</v>
      </c>
      <c r="M1636" s="1">
        <v>44134</v>
      </c>
      <c r="N1636" s="1">
        <v>44074</v>
      </c>
      <c r="P1636" t="s">
        <v>18</v>
      </c>
    </row>
    <row r="1637" spans="1:16" hidden="1">
      <c r="A1637">
        <v>8673</v>
      </c>
      <c r="B1637" t="s">
        <v>101</v>
      </c>
      <c r="C1637" t="str">
        <f>"3108"</f>
        <v>3108</v>
      </c>
      <c r="D1637" t="str">
        <f t="shared" si="78"/>
        <v>1</v>
      </c>
      <c r="E1637" t="s">
        <v>2135</v>
      </c>
      <c r="F1637">
        <v>6</v>
      </c>
      <c r="G1637">
        <v>6</v>
      </c>
      <c r="H1637" t="s">
        <v>400</v>
      </c>
      <c r="I1637" t="s">
        <v>16</v>
      </c>
      <c r="J1637" t="s">
        <v>2136</v>
      </c>
      <c r="K1637" t="s">
        <v>17</v>
      </c>
      <c r="L1637" s="1">
        <v>44039</v>
      </c>
      <c r="M1637" s="1">
        <v>44134</v>
      </c>
      <c r="N1637" s="1">
        <v>44074</v>
      </c>
      <c r="P1637" t="s">
        <v>18</v>
      </c>
    </row>
    <row r="1638" spans="1:16" hidden="1">
      <c r="A1638">
        <v>8682</v>
      </c>
      <c r="B1638" t="s">
        <v>101</v>
      </c>
      <c r="C1638" t="str">
        <f>"3205"</f>
        <v>3205</v>
      </c>
      <c r="D1638" t="str">
        <f t="shared" si="78"/>
        <v>1</v>
      </c>
      <c r="E1638" t="s">
        <v>2137</v>
      </c>
      <c r="F1638">
        <v>6</v>
      </c>
      <c r="G1638">
        <v>6</v>
      </c>
      <c r="H1638" t="s">
        <v>400</v>
      </c>
      <c r="I1638" t="s">
        <v>16</v>
      </c>
      <c r="J1638" t="s">
        <v>2138</v>
      </c>
      <c r="K1638" t="s">
        <v>17</v>
      </c>
      <c r="L1638" s="1">
        <v>44039</v>
      </c>
      <c r="M1638" s="1">
        <v>44134</v>
      </c>
      <c r="N1638" s="1">
        <v>44074</v>
      </c>
      <c r="P1638" t="s">
        <v>18</v>
      </c>
    </row>
    <row r="1639" spans="1:16" hidden="1">
      <c r="A1639">
        <v>9453</v>
      </c>
      <c r="B1639" t="s">
        <v>1121</v>
      </c>
      <c r="C1639" t="str">
        <f>"1002"</f>
        <v>1002</v>
      </c>
      <c r="D1639" t="str">
        <f t="shared" si="78"/>
        <v>1</v>
      </c>
      <c r="E1639" t="s">
        <v>2139</v>
      </c>
      <c r="F1639">
        <v>6</v>
      </c>
      <c r="G1639">
        <v>6</v>
      </c>
      <c r="H1639" t="s">
        <v>224</v>
      </c>
      <c r="I1639" t="s">
        <v>69</v>
      </c>
      <c r="J1639" t="s">
        <v>2140</v>
      </c>
      <c r="K1639" t="s">
        <v>17</v>
      </c>
      <c r="L1639" s="1">
        <v>44039</v>
      </c>
      <c r="M1639" s="1">
        <v>44134</v>
      </c>
      <c r="N1639" s="1">
        <v>44074</v>
      </c>
      <c r="P1639" t="s">
        <v>18</v>
      </c>
    </row>
    <row r="1640" spans="1:16" hidden="1">
      <c r="A1640">
        <v>9454</v>
      </c>
      <c r="B1640" t="s">
        <v>1121</v>
      </c>
      <c r="C1640" t="str">
        <f>"2001"</f>
        <v>2001</v>
      </c>
      <c r="D1640" t="str">
        <f t="shared" si="78"/>
        <v>1</v>
      </c>
      <c r="E1640" t="s">
        <v>2141</v>
      </c>
      <c r="F1640">
        <v>6</v>
      </c>
      <c r="G1640">
        <v>6</v>
      </c>
      <c r="H1640" t="s">
        <v>224</v>
      </c>
      <c r="I1640" t="s">
        <v>69</v>
      </c>
      <c r="J1640" t="s">
        <v>2142</v>
      </c>
      <c r="K1640" t="s">
        <v>17</v>
      </c>
      <c r="L1640" s="1">
        <v>44039</v>
      </c>
      <c r="M1640" s="1">
        <v>44134</v>
      </c>
      <c r="N1640" s="1">
        <v>44074</v>
      </c>
      <c r="P1640" t="s">
        <v>18</v>
      </c>
    </row>
    <row r="1641" spans="1:16" hidden="1">
      <c r="A1641">
        <v>9455</v>
      </c>
      <c r="B1641" t="s">
        <v>1121</v>
      </c>
      <c r="C1641" t="str">
        <f>"2003"</f>
        <v>2003</v>
      </c>
      <c r="D1641" t="str">
        <f t="shared" si="78"/>
        <v>1</v>
      </c>
      <c r="E1641" t="s">
        <v>2143</v>
      </c>
      <c r="F1641">
        <v>6</v>
      </c>
      <c r="G1641">
        <v>6</v>
      </c>
      <c r="H1641" t="s">
        <v>224</v>
      </c>
      <c r="I1641" t="s">
        <v>69</v>
      </c>
      <c r="J1641" t="s">
        <v>2144</v>
      </c>
      <c r="K1641" t="s">
        <v>17</v>
      </c>
      <c r="L1641" s="1">
        <v>44039</v>
      </c>
      <c r="M1641" s="1">
        <v>44134</v>
      </c>
      <c r="N1641" s="1">
        <v>44074</v>
      </c>
      <c r="P1641" t="s">
        <v>18</v>
      </c>
    </row>
    <row r="1642" spans="1:16" hidden="1">
      <c r="A1642">
        <v>9456</v>
      </c>
      <c r="B1642" t="s">
        <v>1121</v>
      </c>
      <c r="C1642" t="str">
        <f>"2006"</f>
        <v>2006</v>
      </c>
      <c r="D1642" t="str">
        <f t="shared" si="78"/>
        <v>1</v>
      </c>
      <c r="E1642" t="s">
        <v>2145</v>
      </c>
      <c r="F1642">
        <v>6</v>
      </c>
      <c r="G1642">
        <v>6</v>
      </c>
      <c r="H1642" t="s">
        <v>224</v>
      </c>
      <c r="I1642" t="s">
        <v>69</v>
      </c>
      <c r="J1642" t="s">
        <v>2146</v>
      </c>
      <c r="K1642" t="s">
        <v>17</v>
      </c>
      <c r="L1642" s="1">
        <v>44039</v>
      </c>
      <c r="M1642" s="1">
        <v>44134</v>
      </c>
      <c r="N1642" s="1">
        <v>44074</v>
      </c>
      <c r="P1642" t="s">
        <v>18</v>
      </c>
    </row>
    <row r="1643" spans="1:16" hidden="1">
      <c r="A1643">
        <v>9458</v>
      </c>
      <c r="B1643" t="s">
        <v>1121</v>
      </c>
      <c r="C1643" t="str">
        <f>"3010"</f>
        <v>3010</v>
      </c>
      <c r="D1643" t="str">
        <f t="shared" si="78"/>
        <v>1</v>
      </c>
      <c r="E1643" t="s">
        <v>1127</v>
      </c>
      <c r="F1643">
        <v>6</v>
      </c>
      <c r="G1643">
        <v>6</v>
      </c>
      <c r="H1643" t="s">
        <v>224</v>
      </c>
      <c r="I1643" t="s">
        <v>69</v>
      </c>
      <c r="J1643" t="s">
        <v>1128</v>
      </c>
      <c r="K1643" t="s">
        <v>17</v>
      </c>
      <c r="L1643" s="1">
        <v>44039</v>
      </c>
      <c r="M1643" s="1">
        <v>44134</v>
      </c>
      <c r="N1643" s="1">
        <v>44074</v>
      </c>
      <c r="P1643" t="s">
        <v>18</v>
      </c>
    </row>
    <row r="1644" spans="1:16" hidden="1">
      <c r="A1644">
        <v>9080</v>
      </c>
      <c r="B1644" t="s">
        <v>136</v>
      </c>
      <c r="C1644" t="str">
        <f>"2008"</f>
        <v>2008</v>
      </c>
      <c r="D1644" t="str">
        <f t="shared" si="78"/>
        <v>1</v>
      </c>
      <c r="E1644" t="s">
        <v>2147</v>
      </c>
      <c r="F1644">
        <v>6</v>
      </c>
      <c r="G1644">
        <v>6</v>
      </c>
      <c r="H1644" t="s">
        <v>138</v>
      </c>
      <c r="I1644" t="s">
        <v>69</v>
      </c>
      <c r="J1644" t="s">
        <v>2148</v>
      </c>
      <c r="K1644" t="s">
        <v>17</v>
      </c>
      <c r="L1644" s="1">
        <v>44039</v>
      </c>
      <c r="M1644" s="1">
        <v>44134</v>
      </c>
      <c r="N1644" s="1">
        <v>44074</v>
      </c>
      <c r="P1644" t="s">
        <v>18</v>
      </c>
    </row>
    <row r="1645" spans="1:16" hidden="1">
      <c r="A1645">
        <v>9087</v>
      </c>
      <c r="B1645" t="s">
        <v>136</v>
      </c>
      <c r="C1645" t="str">
        <f>"2010"</f>
        <v>2010</v>
      </c>
      <c r="D1645" t="str">
        <f t="shared" si="78"/>
        <v>1</v>
      </c>
      <c r="E1645" t="s">
        <v>2149</v>
      </c>
      <c r="F1645">
        <v>6</v>
      </c>
      <c r="G1645">
        <v>6</v>
      </c>
      <c r="H1645" t="s">
        <v>138</v>
      </c>
      <c r="I1645" t="s">
        <v>69</v>
      </c>
      <c r="J1645" t="s">
        <v>2150</v>
      </c>
      <c r="K1645" t="s">
        <v>17</v>
      </c>
      <c r="L1645" s="1">
        <v>44039</v>
      </c>
      <c r="M1645" s="1">
        <v>44134</v>
      </c>
      <c r="N1645" s="1">
        <v>44074</v>
      </c>
      <c r="P1645" t="s">
        <v>18</v>
      </c>
    </row>
    <row r="1646" spans="1:16" hidden="1">
      <c r="A1646">
        <v>9089</v>
      </c>
      <c r="B1646" t="s">
        <v>136</v>
      </c>
      <c r="C1646" t="str">
        <f>"2011"</f>
        <v>2011</v>
      </c>
      <c r="D1646" t="str">
        <f t="shared" si="78"/>
        <v>1</v>
      </c>
      <c r="E1646" t="s">
        <v>2151</v>
      </c>
      <c r="F1646">
        <v>6</v>
      </c>
      <c r="G1646">
        <v>6</v>
      </c>
      <c r="H1646" t="s">
        <v>138</v>
      </c>
      <c r="I1646" t="s">
        <v>69</v>
      </c>
      <c r="J1646" t="s">
        <v>2148</v>
      </c>
      <c r="K1646" t="s">
        <v>17</v>
      </c>
      <c r="L1646" s="1">
        <v>44039</v>
      </c>
      <c r="M1646" s="1">
        <v>44134</v>
      </c>
      <c r="N1646" s="1">
        <v>44074</v>
      </c>
      <c r="P1646" t="s">
        <v>18</v>
      </c>
    </row>
    <row r="1647" spans="1:16" hidden="1">
      <c r="A1647">
        <v>8383</v>
      </c>
      <c r="B1647" t="s">
        <v>572</v>
      </c>
      <c r="C1647" t="str">
        <f>"1001"</f>
        <v>1001</v>
      </c>
      <c r="D1647" t="str">
        <f t="shared" si="78"/>
        <v>1</v>
      </c>
      <c r="E1647" t="s">
        <v>2152</v>
      </c>
      <c r="F1647">
        <v>6</v>
      </c>
      <c r="G1647">
        <v>6</v>
      </c>
      <c r="H1647" t="s">
        <v>114</v>
      </c>
      <c r="I1647" t="s">
        <v>69</v>
      </c>
      <c r="K1647" t="s">
        <v>17</v>
      </c>
      <c r="L1647" s="1">
        <v>44039</v>
      </c>
      <c r="M1647" s="1">
        <v>44134</v>
      </c>
      <c r="N1647" s="1">
        <v>44074</v>
      </c>
      <c r="P1647" t="s">
        <v>18</v>
      </c>
    </row>
    <row r="1648" spans="1:16" hidden="1">
      <c r="A1648">
        <v>8452</v>
      </c>
      <c r="B1648" t="s">
        <v>235</v>
      </c>
      <c r="C1648" t="str">
        <f>"3036"</f>
        <v>3036</v>
      </c>
      <c r="D1648" t="str">
        <f t="shared" si="78"/>
        <v>1</v>
      </c>
      <c r="E1648" t="s">
        <v>2153</v>
      </c>
      <c r="F1648">
        <v>6</v>
      </c>
      <c r="G1648">
        <v>6</v>
      </c>
      <c r="H1648" t="s">
        <v>237</v>
      </c>
      <c r="I1648" t="s">
        <v>69</v>
      </c>
      <c r="J1648" t="s">
        <v>2154</v>
      </c>
      <c r="K1648" t="s">
        <v>17</v>
      </c>
      <c r="L1648" s="1">
        <v>44039</v>
      </c>
      <c r="M1648" s="1">
        <v>44134</v>
      </c>
      <c r="N1648" s="1">
        <v>44074</v>
      </c>
      <c r="P1648" t="s">
        <v>18</v>
      </c>
    </row>
    <row r="1649" spans="1:16" hidden="1">
      <c r="A1649">
        <v>8946</v>
      </c>
      <c r="B1649" t="s">
        <v>90</v>
      </c>
      <c r="C1649" t="str">
        <f>"2015"</f>
        <v>2015</v>
      </c>
      <c r="D1649" t="str">
        <f t="shared" si="78"/>
        <v>1</v>
      </c>
      <c r="E1649" t="s">
        <v>2155</v>
      </c>
      <c r="F1649">
        <v>6</v>
      </c>
      <c r="G1649">
        <v>6</v>
      </c>
      <c r="H1649" t="s">
        <v>92</v>
      </c>
      <c r="I1649" t="s">
        <v>16</v>
      </c>
      <c r="J1649" t="s">
        <v>2156</v>
      </c>
      <c r="K1649" t="s">
        <v>17</v>
      </c>
      <c r="L1649" s="1">
        <v>44039</v>
      </c>
      <c r="M1649" s="1">
        <v>44134</v>
      </c>
      <c r="N1649" s="1">
        <v>44074</v>
      </c>
      <c r="P1649" t="s">
        <v>18</v>
      </c>
    </row>
    <row r="1650" spans="1:16" hidden="1">
      <c r="A1650">
        <v>9400</v>
      </c>
      <c r="B1650" t="s">
        <v>781</v>
      </c>
      <c r="C1650" t="str">
        <f>"2124"</f>
        <v>2124</v>
      </c>
      <c r="D1650" t="str">
        <f t="shared" si="78"/>
        <v>1</v>
      </c>
      <c r="E1650" t="s">
        <v>2157</v>
      </c>
      <c r="F1650">
        <v>6</v>
      </c>
      <c r="G1650">
        <v>6</v>
      </c>
      <c r="H1650" t="s">
        <v>783</v>
      </c>
      <c r="I1650" t="s">
        <v>99</v>
      </c>
      <c r="J1650" t="s">
        <v>2158</v>
      </c>
      <c r="K1650" t="s">
        <v>17</v>
      </c>
      <c r="L1650" s="1">
        <v>44039</v>
      </c>
      <c r="M1650" s="1">
        <v>44134</v>
      </c>
      <c r="N1650" s="1">
        <v>44074</v>
      </c>
      <c r="P1650" t="s">
        <v>18</v>
      </c>
    </row>
    <row r="1651" spans="1:16" hidden="1">
      <c r="A1651">
        <v>8194</v>
      </c>
      <c r="B1651" t="s">
        <v>864</v>
      </c>
      <c r="C1651" t="str">
        <f>"2003"</f>
        <v>2003</v>
      </c>
      <c r="D1651" t="str">
        <f t="shared" si="78"/>
        <v>1</v>
      </c>
      <c r="E1651" t="s">
        <v>2159</v>
      </c>
      <c r="F1651">
        <v>6</v>
      </c>
      <c r="G1651">
        <v>6</v>
      </c>
      <c r="H1651" t="s">
        <v>98</v>
      </c>
      <c r="I1651" t="s">
        <v>99</v>
      </c>
      <c r="J1651" t="s">
        <v>2160</v>
      </c>
      <c r="K1651" t="s">
        <v>17</v>
      </c>
      <c r="L1651" s="1">
        <v>44039</v>
      </c>
      <c r="M1651" s="1">
        <v>44134</v>
      </c>
      <c r="N1651" s="1">
        <v>44074</v>
      </c>
      <c r="P1651" t="s">
        <v>38</v>
      </c>
    </row>
    <row r="1652" spans="1:16" hidden="1">
      <c r="A1652">
        <v>9614</v>
      </c>
      <c r="B1652" t="s">
        <v>864</v>
      </c>
      <c r="C1652" t="str">
        <f>"2003"</f>
        <v>2003</v>
      </c>
      <c r="D1652" t="str">
        <f>"2"</f>
        <v>2</v>
      </c>
      <c r="E1652" t="s">
        <v>2159</v>
      </c>
      <c r="F1652">
        <v>6</v>
      </c>
      <c r="G1652">
        <v>6</v>
      </c>
      <c r="H1652" t="s">
        <v>98</v>
      </c>
      <c r="I1652" t="s">
        <v>99</v>
      </c>
      <c r="J1652" t="s">
        <v>2160</v>
      </c>
      <c r="K1652" t="s">
        <v>17</v>
      </c>
      <c r="L1652" s="1">
        <v>44039</v>
      </c>
      <c r="M1652" s="1">
        <v>44134</v>
      </c>
      <c r="N1652" s="1">
        <v>44074</v>
      </c>
      <c r="P1652" t="s">
        <v>38</v>
      </c>
    </row>
    <row r="1653" spans="1:16" hidden="1">
      <c r="A1653">
        <v>9498</v>
      </c>
      <c r="B1653" t="s">
        <v>412</v>
      </c>
      <c r="C1653" t="str">
        <f>"3015"</f>
        <v>3015</v>
      </c>
      <c r="D1653" t="str">
        <f t="shared" ref="D1653:D1686" si="79">"1"</f>
        <v>1</v>
      </c>
      <c r="E1653" t="s">
        <v>1137</v>
      </c>
      <c r="F1653">
        <v>6</v>
      </c>
      <c r="G1653">
        <v>6</v>
      </c>
      <c r="H1653" t="s">
        <v>98</v>
      </c>
      <c r="I1653" t="s">
        <v>99</v>
      </c>
      <c r="J1653" t="s">
        <v>1138</v>
      </c>
      <c r="K1653" t="s">
        <v>17</v>
      </c>
      <c r="L1653" s="1">
        <v>44039</v>
      </c>
      <c r="M1653" s="1">
        <v>44134</v>
      </c>
      <c r="N1653" s="1">
        <v>44074</v>
      </c>
      <c r="P1653" t="s">
        <v>18</v>
      </c>
    </row>
    <row r="1654" spans="1:16">
      <c r="A1654">
        <v>8566</v>
      </c>
      <c r="B1654" t="s">
        <v>43</v>
      </c>
      <c r="C1654" t="str">
        <f>"2242"</f>
        <v>2242</v>
      </c>
      <c r="D1654" t="str">
        <f t="shared" si="79"/>
        <v>1</v>
      </c>
      <c r="E1654" t="s">
        <v>2071</v>
      </c>
      <c r="F1654">
        <v>6</v>
      </c>
      <c r="G1654">
        <v>6</v>
      </c>
      <c r="H1654" t="s">
        <v>45</v>
      </c>
      <c r="I1654" t="s">
        <v>16</v>
      </c>
      <c r="J1654" t="s">
        <v>2072</v>
      </c>
      <c r="K1654" t="s">
        <v>17</v>
      </c>
      <c r="L1654" s="1">
        <v>44039</v>
      </c>
      <c r="M1654" s="1">
        <v>44134</v>
      </c>
      <c r="N1654" s="1">
        <v>44074</v>
      </c>
      <c r="P1654" t="s">
        <v>18</v>
      </c>
    </row>
    <row r="1655" spans="1:16">
      <c r="A1655">
        <v>8567</v>
      </c>
      <c r="B1655" t="s">
        <v>43</v>
      </c>
      <c r="C1655" t="str">
        <f>"2306"</f>
        <v>2306</v>
      </c>
      <c r="D1655" t="str">
        <f t="shared" si="79"/>
        <v>1</v>
      </c>
      <c r="E1655" t="s">
        <v>1644</v>
      </c>
      <c r="F1655">
        <v>6</v>
      </c>
      <c r="G1655">
        <v>6</v>
      </c>
      <c r="H1655" t="s">
        <v>45</v>
      </c>
      <c r="I1655" t="s">
        <v>16</v>
      </c>
      <c r="J1655" t="s">
        <v>1645</v>
      </c>
      <c r="K1655" t="s">
        <v>17</v>
      </c>
      <c r="L1655" s="1">
        <v>44039</v>
      </c>
      <c r="M1655" s="1">
        <v>44134</v>
      </c>
      <c r="N1655" s="1">
        <v>44074</v>
      </c>
      <c r="P1655" t="s">
        <v>18</v>
      </c>
    </row>
    <row r="1656" spans="1:16">
      <c r="A1656">
        <v>8568</v>
      </c>
      <c r="B1656" t="s">
        <v>43</v>
      </c>
      <c r="C1656" t="str">
        <f>"2307"</f>
        <v>2307</v>
      </c>
      <c r="D1656" t="str">
        <f t="shared" si="79"/>
        <v>1</v>
      </c>
      <c r="E1656" t="s">
        <v>1705</v>
      </c>
      <c r="F1656">
        <v>6</v>
      </c>
      <c r="G1656">
        <v>6</v>
      </c>
      <c r="H1656" t="s">
        <v>45</v>
      </c>
      <c r="I1656" t="s">
        <v>16</v>
      </c>
      <c r="J1656" t="s">
        <v>1706</v>
      </c>
      <c r="K1656" t="s">
        <v>17</v>
      </c>
      <c r="L1656" s="1">
        <v>44039</v>
      </c>
      <c r="M1656" s="1">
        <v>44134</v>
      </c>
      <c r="N1656" s="1">
        <v>44074</v>
      </c>
      <c r="P1656" t="s">
        <v>18</v>
      </c>
    </row>
    <row r="1657" spans="1:16" hidden="1">
      <c r="A1657">
        <v>8511</v>
      </c>
      <c r="B1657" t="s">
        <v>168</v>
      </c>
      <c r="C1657" t="str">
        <f>"1215"</f>
        <v>1215</v>
      </c>
      <c r="D1657" t="str">
        <f t="shared" si="79"/>
        <v>1</v>
      </c>
      <c r="E1657" t="s">
        <v>2165</v>
      </c>
      <c r="F1657">
        <v>6</v>
      </c>
      <c r="G1657">
        <v>6</v>
      </c>
      <c r="H1657" t="s">
        <v>170</v>
      </c>
      <c r="I1657" t="s">
        <v>69</v>
      </c>
      <c r="K1657" t="s">
        <v>17</v>
      </c>
      <c r="L1657" s="1">
        <v>44039</v>
      </c>
      <c r="M1657" s="1">
        <v>44134</v>
      </c>
      <c r="N1657" s="1">
        <v>44074</v>
      </c>
      <c r="P1657" t="s">
        <v>18</v>
      </c>
    </row>
    <row r="1658" spans="1:16" hidden="1">
      <c r="A1658">
        <v>8449</v>
      </c>
      <c r="B1658" t="s">
        <v>235</v>
      </c>
      <c r="C1658" t="str">
        <f>"2134"</f>
        <v>2134</v>
      </c>
      <c r="D1658" t="str">
        <f t="shared" si="79"/>
        <v>1</v>
      </c>
      <c r="E1658" t="s">
        <v>2166</v>
      </c>
      <c r="F1658">
        <v>6</v>
      </c>
      <c r="G1658">
        <v>6</v>
      </c>
      <c r="H1658" t="s">
        <v>237</v>
      </c>
      <c r="I1658" t="s">
        <v>69</v>
      </c>
      <c r="J1658" t="s">
        <v>785</v>
      </c>
      <c r="K1658" t="s">
        <v>17</v>
      </c>
      <c r="L1658" s="1">
        <v>44039</v>
      </c>
      <c r="M1658" s="1">
        <v>44134</v>
      </c>
      <c r="N1658" s="1">
        <v>44074</v>
      </c>
      <c r="P1658" t="s">
        <v>18</v>
      </c>
    </row>
    <row r="1659" spans="1:16" hidden="1">
      <c r="A1659">
        <v>9407</v>
      </c>
      <c r="B1659" t="s">
        <v>612</v>
      </c>
      <c r="C1659" t="str">
        <f>"2002"</f>
        <v>2002</v>
      </c>
      <c r="D1659" t="str">
        <f t="shared" si="79"/>
        <v>1</v>
      </c>
      <c r="E1659" t="s">
        <v>2167</v>
      </c>
      <c r="F1659">
        <v>6</v>
      </c>
      <c r="G1659">
        <v>6</v>
      </c>
      <c r="H1659" t="s">
        <v>98</v>
      </c>
      <c r="I1659" t="s">
        <v>99</v>
      </c>
      <c r="J1659" t="s">
        <v>2168</v>
      </c>
      <c r="K1659" t="s">
        <v>17</v>
      </c>
      <c r="L1659" s="1">
        <v>44039</v>
      </c>
      <c r="M1659" s="1">
        <v>44134</v>
      </c>
      <c r="N1659" s="1">
        <v>44074</v>
      </c>
      <c r="P1659" t="s">
        <v>38</v>
      </c>
    </row>
    <row r="1660" spans="1:16" hidden="1">
      <c r="A1660">
        <v>9632</v>
      </c>
      <c r="B1660" t="s">
        <v>143</v>
      </c>
      <c r="C1660" t="str">
        <f>"3004"</f>
        <v>3004</v>
      </c>
      <c r="D1660" t="str">
        <f t="shared" si="79"/>
        <v>1</v>
      </c>
      <c r="E1660" t="s">
        <v>144</v>
      </c>
      <c r="F1660">
        <v>6</v>
      </c>
      <c r="G1660">
        <v>6</v>
      </c>
      <c r="H1660" t="s">
        <v>145</v>
      </c>
      <c r="I1660" t="s">
        <v>69</v>
      </c>
      <c r="J1660" t="s">
        <v>146</v>
      </c>
      <c r="K1660" t="s">
        <v>17</v>
      </c>
      <c r="L1660" s="1">
        <v>44039</v>
      </c>
      <c r="M1660" s="1">
        <v>44134</v>
      </c>
      <c r="N1660" s="1">
        <v>44074</v>
      </c>
      <c r="P1660" t="s">
        <v>18</v>
      </c>
    </row>
    <row r="1661" spans="1:16" hidden="1">
      <c r="A1661">
        <v>8263</v>
      </c>
      <c r="B1661" t="s">
        <v>532</v>
      </c>
      <c r="C1661" t="str">
        <f>"3051"</f>
        <v>3051</v>
      </c>
      <c r="D1661" t="str">
        <f t="shared" si="79"/>
        <v>1</v>
      </c>
      <c r="E1661" t="s">
        <v>1152</v>
      </c>
      <c r="F1661">
        <v>6</v>
      </c>
      <c r="G1661">
        <v>6</v>
      </c>
      <c r="H1661" t="s">
        <v>534</v>
      </c>
      <c r="I1661" t="s">
        <v>161</v>
      </c>
      <c r="J1661" t="s">
        <v>1153</v>
      </c>
      <c r="K1661" t="s">
        <v>17</v>
      </c>
      <c r="L1661" s="1">
        <v>44039</v>
      </c>
      <c r="M1661" s="1">
        <v>44134</v>
      </c>
      <c r="N1661" s="1">
        <v>44074</v>
      </c>
      <c r="P1661" t="s">
        <v>18</v>
      </c>
    </row>
    <row r="1662" spans="1:16" hidden="1">
      <c r="A1662">
        <v>9199</v>
      </c>
      <c r="B1662" t="s">
        <v>268</v>
      </c>
      <c r="C1662" t="str">
        <f>"2015"</f>
        <v>2015</v>
      </c>
      <c r="D1662" t="str">
        <f t="shared" si="79"/>
        <v>1</v>
      </c>
      <c r="E1662" t="s">
        <v>2169</v>
      </c>
      <c r="F1662">
        <v>6</v>
      </c>
      <c r="G1662">
        <v>6</v>
      </c>
      <c r="H1662" t="s">
        <v>174</v>
      </c>
      <c r="I1662" t="s">
        <v>69</v>
      </c>
      <c r="J1662" t="s">
        <v>2170</v>
      </c>
      <c r="K1662" t="s">
        <v>17</v>
      </c>
      <c r="L1662" s="1">
        <v>44039</v>
      </c>
      <c r="M1662" s="1">
        <v>44134</v>
      </c>
      <c r="N1662" s="1">
        <v>44074</v>
      </c>
      <c r="P1662" t="s">
        <v>18</v>
      </c>
    </row>
    <row r="1663" spans="1:16" hidden="1">
      <c r="A1663">
        <v>8333</v>
      </c>
      <c r="B1663" t="s">
        <v>826</v>
      </c>
      <c r="C1663" t="str">
        <f>"4410"</f>
        <v>4410</v>
      </c>
      <c r="D1663" t="str">
        <f t="shared" si="79"/>
        <v>1</v>
      </c>
      <c r="E1663" t="s">
        <v>2171</v>
      </c>
      <c r="F1663">
        <v>6</v>
      </c>
      <c r="G1663">
        <v>6</v>
      </c>
      <c r="H1663" t="s">
        <v>828</v>
      </c>
      <c r="I1663" t="s">
        <v>69</v>
      </c>
      <c r="J1663" t="s">
        <v>2172</v>
      </c>
      <c r="K1663" t="s">
        <v>17</v>
      </c>
      <c r="L1663" s="1">
        <v>44039</v>
      </c>
      <c r="M1663" s="1">
        <v>44134</v>
      </c>
      <c r="N1663" s="1">
        <v>44074</v>
      </c>
      <c r="P1663" t="s">
        <v>18</v>
      </c>
    </row>
    <row r="1664" spans="1:16" hidden="1">
      <c r="A1664">
        <v>8340</v>
      </c>
      <c r="B1664" t="s">
        <v>826</v>
      </c>
      <c r="C1664" t="str">
        <f>"4412"</f>
        <v>4412</v>
      </c>
      <c r="D1664" t="str">
        <f t="shared" si="79"/>
        <v>1</v>
      </c>
      <c r="E1664" t="s">
        <v>1158</v>
      </c>
      <c r="F1664">
        <v>6</v>
      </c>
      <c r="G1664">
        <v>6</v>
      </c>
      <c r="H1664" t="s">
        <v>828</v>
      </c>
      <c r="I1664" t="s">
        <v>69</v>
      </c>
      <c r="J1664" t="s">
        <v>1159</v>
      </c>
      <c r="K1664" t="s">
        <v>17</v>
      </c>
      <c r="L1664" s="1">
        <v>44039</v>
      </c>
      <c r="M1664" s="1">
        <v>44134</v>
      </c>
      <c r="N1664" s="1">
        <v>44074</v>
      </c>
      <c r="P1664" t="s">
        <v>18</v>
      </c>
    </row>
    <row r="1665" spans="1:16" hidden="1">
      <c r="A1665">
        <v>8317</v>
      </c>
      <c r="B1665" t="s">
        <v>826</v>
      </c>
      <c r="C1665" t="str">
        <f>"2226"</f>
        <v>2226</v>
      </c>
      <c r="D1665" t="str">
        <f t="shared" si="79"/>
        <v>1</v>
      </c>
      <c r="E1665" t="s">
        <v>2173</v>
      </c>
      <c r="F1665">
        <v>6</v>
      </c>
      <c r="G1665">
        <v>6</v>
      </c>
      <c r="H1665" t="s">
        <v>828</v>
      </c>
      <c r="I1665" t="s">
        <v>69</v>
      </c>
      <c r="K1665" t="s">
        <v>17</v>
      </c>
      <c r="L1665" s="1">
        <v>44039</v>
      </c>
      <c r="M1665" s="1">
        <v>44134</v>
      </c>
      <c r="N1665" s="1">
        <v>44074</v>
      </c>
      <c r="P1665" t="s">
        <v>18</v>
      </c>
    </row>
    <row r="1666" spans="1:16" hidden="1">
      <c r="A1666">
        <v>8221</v>
      </c>
      <c r="B1666" t="s">
        <v>320</v>
      </c>
      <c r="C1666" t="str">
        <f>"3011"</f>
        <v>3011</v>
      </c>
      <c r="D1666" t="str">
        <f t="shared" si="79"/>
        <v>1</v>
      </c>
      <c r="E1666" t="s">
        <v>2174</v>
      </c>
      <c r="F1666">
        <v>6</v>
      </c>
      <c r="G1666">
        <v>6</v>
      </c>
      <c r="H1666" t="s">
        <v>174</v>
      </c>
      <c r="I1666" t="s">
        <v>69</v>
      </c>
      <c r="J1666" t="s">
        <v>2175</v>
      </c>
      <c r="K1666" t="s">
        <v>17</v>
      </c>
      <c r="L1666" s="1">
        <v>44039</v>
      </c>
      <c r="M1666" s="1">
        <v>44134</v>
      </c>
      <c r="N1666" s="1">
        <v>44074</v>
      </c>
      <c r="P1666" t="s">
        <v>18</v>
      </c>
    </row>
    <row r="1667" spans="1:16" hidden="1">
      <c r="A1667">
        <v>8482</v>
      </c>
      <c r="B1667" t="s">
        <v>320</v>
      </c>
      <c r="C1667" t="str">
        <f>"3515"</f>
        <v>3515</v>
      </c>
      <c r="D1667" t="str">
        <f t="shared" si="79"/>
        <v>1</v>
      </c>
      <c r="E1667" t="s">
        <v>2176</v>
      </c>
      <c r="F1667">
        <v>6</v>
      </c>
      <c r="G1667">
        <v>6</v>
      </c>
      <c r="H1667" t="s">
        <v>174</v>
      </c>
      <c r="I1667" t="s">
        <v>69</v>
      </c>
      <c r="J1667" t="s">
        <v>2177</v>
      </c>
      <c r="K1667" t="s">
        <v>17</v>
      </c>
      <c r="L1667" s="1">
        <v>44039</v>
      </c>
      <c r="M1667" s="1">
        <v>44134</v>
      </c>
      <c r="N1667" s="1">
        <v>44074</v>
      </c>
      <c r="P1667" t="s">
        <v>18</v>
      </c>
    </row>
    <row r="1668" spans="1:16" hidden="1">
      <c r="A1668">
        <v>8285</v>
      </c>
      <c r="B1668" t="s">
        <v>1081</v>
      </c>
      <c r="C1668" t="str">
        <f>"3001"</f>
        <v>3001</v>
      </c>
      <c r="D1668" t="str">
        <f t="shared" si="79"/>
        <v>1</v>
      </c>
      <c r="E1668" t="s">
        <v>1162</v>
      </c>
      <c r="F1668">
        <v>6</v>
      </c>
      <c r="G1668">
        <v>6</v>
      </c>
      <c r="H1668" t="s">
        <v>1083</v>
      </c>
      <c r="I1668" t="s">
        <v>161</v>
      </c>
      <c r="J1668" t="s">
        <v>1163</v>
      </c>
      <c r="K1668" t="s">
        <v>17</v>
      </c>
      <c r="L1668" s="1">
        <v>44039</v>
      </c>
      <c r="M1668" s="1">
        <v>44134</v>
      </c>
      <c r="N1668" s="1">
        <v>44074</v>
      </c>
      <c r="P1668" t="s">
        <v>18</v>
      </c>
    </row>
    <row r="1669" spans="1:16" hidden="1">
      <c r="A1669">
        <v>9167</v>
      </c>
      <c r="B1669" t="s">
        <v>19</v>
      </c>
      <c r="C1669" t="str">
        <f>"4285"</f>
        <v>4285</v>
      </c>
      <c r="D1669" t="str">
        <f t="shared" si="79"/>
        <v>1</v>
      </c>
      <c r="E1669" t="s">
        <v>2178</v>
      </c>
      <c r="F1669">
        <v>6</v>
      </c>
      <c r="G1669">
        <v>6</v>
      </c>
      <c r="H1669" t="s">
        <v>21</v>
      </c>
      <c r="I1669" t="s">
        <v>22</v>
      </c>
      <c r="J1669" t="s">
        <v>2179</v>
      </c>
      <c r="K1669" t="s">
        <v>17</v>
      </c>
      <c r="L1669" s="1">
        <v>44039</v>
      </c>
      <c r="M1669" s="1">
        <v>44134</v>
      </c>
      <c r="N1669" s="1">
        <v>44074</v>
      </c>
      <c r="P1669" t="s">
        <v>333</v>
      </c>
    </row>
    <row r="1670" spans="1:16" ht="32" hidden="1">
      <c r="A1670">
        <v>8953</v>
      </c>
      <c r="B1670" t="s">
        <v>90</v>
      </c>
      <c r="C1670" t="str">
        <f>"3033"</f>
        <v>3033</v>
      </c>
      <c r="D1670" t="str">
        <f t="shared" si="79"/>
        <v>1</v>
      </c>
      <c r="E1670" t="s">
        <v>2180</v>
      </c>
      <c r="F1670">
        <v>6</v>
      </c>
      <c r="G1670">
        <v>6</v>
      </c>
      <c r="H1670" t="s">
        <v>92</v>
      </c>
      <c r="I1670" t="s">
        <v>16</v>
      </c>
      <c r="J1670" s="2" t="s">
        <v>2181</v>
      </c>
      <c r="K1670" t="s">
        <v>17</v>
      </c>
      <c r="L1670" s="1">
        <v>44039</v>
      </c>
      <c r="M1670" s="1">
        <v>44134</v>
      </c>
      <c r="N1670" s="1">
        <v>44074</v>
      </c>
      <c r="P1670" t="s">
        <v>18</v>
      </c>
    </row>
    <row r="1671" spans="1:16" hidden="1">
      <c r="A1671">
        <v>9605</v>
      </c>
      <c r="B1671" t="s">
        <v>467</v>
      </c>
      <c r="C1671" t="str">
        <f>"4114"</f>
        <v>4114</v>
      </c>
      <c r="D1671" t="str">
        <f t="shared" si="79"/>
        <v>1</v>
      </c>
      <c r="E1671" t="s">
        <v>2182</v>
      </c>
      <c r="F1671">
        <v>6</v>
      </c>
      <c r="G1671">
        <v>6</v>
      </c>
      <c r="H1671" t="s">
        <v>263</v>
      </c>
      <c r="I1671" t="s">
        <v>69</v>
      </c>
      <c r="J1671" t="s">
        <v>2183</v>
      </c>
      <c r="K1671" t="s">
        <v>17</v>
      </c>
      <c r="L1671" s="1">
        <v>44039</v>
      </c>
      <c r="M1671" s="1">
        <v>44134</v>
      </c>
      <c r="N1671" s="1">
        <v>44074</v>
      </c>
      <c r="P1671" t="s">
        <v>18</v>
      </c>
    </row>
    <row r="1672" spans="1:16" hidden="1">
      <c r="A1672">
        <v>8824</v>
      </c>
      <c r="B1672" t="s">
        <v>1169</v>
      </c>
      <c r="C1672" t="str">
        <f>"1002"</f>
        <v>1002</v>
      </c>
      <c r="D1672" t="str">
        <f t="shared" si="79"/>
        <v>1</v>
      </c>
      <c r="E1672" t="s">
        <v>2184</v>
      </c>
      <c r="F1672">
        <v>6</v>
      </c>
      <c r="G1672">
        <v>6</v>
      </c>
      <c r="H1672" t="s">
        <v>15</v>
      </c>
      <c r="I1672" t="s">
        <v>16</v>
      </c>
      <c r="J1672" t="s">
        <v>2185</v>
      </c>
      <c r="K1672" t="s">
        <v>17</v>
      </c>
      <c r="L1672" s="1">
        <v>44039</v>
      </c>
      <c r="M1672" s="1">
        <v>44134</v>
      </c>
      <c r="N1672" s="1">
        <v>44074</v>
      </c>
      <c r="P1672" t="s">
        <v>18</v>
      </c>
    </row>
    <row r="1673" spans="1:16" hidden="1">
      <c r="A1673">
        <v>9126</v>
      </c>
      <c r="B1673" t="s">
        <v>1169</v>
      </c>
      <c r="C1673" t="str">
        <f>"3002"</f>
        <v>3002</v>
      </c>
      <c r="D1673" t="str">
        <f t="shared" si="79"/>
        <v>1</v>
      </c>
      <c r="E1673" t="s">
        <v>1172</v>
      </c>
      <c r="F1673">
        <v>6</v>
      </c>
      <c r="G1673">
        <v>6</v>
      </c>
      <c r="H1673" t="s">
        <v>15</v>
      </c>
      <c r="I1673" t="s">
        <v>16</v>
      </c>
      <c r="J1673" t="s">
        <v>1173</v>
      </c>
      <c r="K1673" t="s">
        <v>17</v>
      </c>
      <c r="L1673" s="1">
        <v>44039</v>
      </c>
      <c r="M1673" s="1">
        <v>44134</v>
      </c>
      <c r="N1673" s="1">
        <v>44074</v>
      </c>
      <c r="P1673" t="s">
        <v>18</v>
      </c>
    </row>
    <row r="1674" spans="1:16" ht="48" hidden="1">
      <c r="A1674">
        <v>8838</v>
      </c>
      <c r="B1674" t="s">
        <v>1174</v>
      </c>
      <c r="C1674" t="str">
        <f>"2002"</f>
        <v>2002</v>
      </c>
      <c r="D1674" t="str">
        <f t="shared" si="79"/>
        <v>1</v>
      </c>
      <c r="E1674" t="s">
        <v>2186</v>
      </c>
      <c r="F1674">
        <v>6</v>
      </c>
      <c r="G1674">
        <v>6</v>
      </c>
      <c r="H1674" t="s">
        <v>15</v>
      </c>
      <c r="I1674" t="s">
        <v>16</v>
      </c>
      <c r="J1674" s="2" t="s">
        <v>2187</v>
      </c>
      <c r="K1674" t="s">
        <v>17</v>
      </c>
      <c r="L1674" s="1">
        <v>44039</v>
      </c>
      <c r="M1674" s="1">
        <v>44134</v>
      </c>
      <c r="N1674" s="1">
        <v>44074</v>
      </c>
      <c r="P1674" t="s">
        <v>18</v>
      </c>
    </row>
    <row r="1675" spans="1:16" hidden="1">
      <c r="A1675">
        <v>9025</v>
      </c>
      <c r="B1675" t="s">
        <v>243</v>
      </c>
      <c r="C1675" t="str">
        <f>"2169"</f>
        <v>2169</v>
      </c>
      <c r="D1675" t="str">
        <f t="shared" si="79"/>
        <v>1</v>
      </c>
      <c r="E1675" t="s">
        <v>2188</v>
      </c>
      <c r="F1675">
        <v>6</v>
      </c>
      <c r="G1675">
        <v>6</v>
      </c>
      <c r="H1675" t="s">
        <v>245</v>
      </c>
      <c r="I1675" t="s">
        <v>69</v>
      </c>
      <c r="J1675" t="s">
        <v>2189</v>
      </c>
      <c r="K1675" t="s">
        <v>17</v>
      </c>
      <c r="L1675" s="1">
        <v>44039</v>
      </c>
      <c r="M1675" s="1">
        <v>44134</v>
      </c>
      <c r="N1675" s="1">
        <v>44074</v>
      </c>
      <c r="P1675" t="s">
        <v>18</v>
      </c>
    </row>
    <row r="1676" spans="1:16" hidden="1">
      <c r="A1676">
        <v>8308</v>
      </c>
      <c r="B1676" t="s">
        <v>986</v>
      </c>
      <c r="C1676" t="str">
        <f>"2003"</f>
        <v>2003</v>
      </c>
      <c r="D1676" t="str">
        <f t="shared" si="79"/>
        <v>1</v>
      </c>
      <c r="E1676" t="s">
        <v>2190</v>
      </c>
      <c r="F1676">
        <v>6</v>
      </c>
      <c r="G1676">
        <v>6</v>
      </c>
      <c r="H1676" t="s">
        <v>988</v>
      </c>
      <c r="I1676" t="s">
        <v>69</v>
      </c>
      <c r="K1676" t="s">
        <v>17</v>
      </c>
      <c r="L1676" s="1">
        <v>44039</v>
      </c>
      <c r="M1676" s="1">
        <v>44134</v>
      </c>
      <c r="N1676" s="1">
        <v>44074</v>
      </c>
      <c r="P1676" t="s">
        <v>18</v>
      </c>
    </row>
    <row r="1677" spans="1:16" hidden="1">
      <c r="A1677">
        <v>8468</v>
      </c>
      <c r="B1677" t="s">
        <v>478</v>
      </c>
      <c r="C1677" t="str">
        <f>"3009"</f>
        <v>3009</v>
      </c>
      <c r="D1677" t="str">
        <f t="shared" si="79"/>
        <v>1</v>
      </c>
      <c r="E1677" t="s">
        <v>1177</v>
      </c>
      <c r="F1677">
        <v>6</v>
      </c>
      <c r="G1677">
        <v>6</v>
      </c>
      <c r="H1677" t="s">
        <v>188</v>
      </c>
      <c r="I1677" t="s">
        <v>161</v>
      </c>
      <c r="K1677" t="s">
        <v>17</v>
      </c>
      <c r="L1677" s="1">
        <v>44039</v>
      </c>
      <c r="M1677" s="1">
        <v>44134</v>
      </c>
      <c r="N1677" s="1">
        <v>44074</v>
      </c>
      <c r="P1677" t="s">
        <v>18</v>
      </c>
    </row>
    <row r="1678" spans="1:16" hidden="1">
      <c r="A1678">
        <v>8468</v>
      </c>
      <c r="B1678" t="s">
        <v>478</v>
      </c>
      <c r="C1678" t="str">
        <f>"3009"</f>
        <v>3009</v>
      </c>
      <c r="D1678" t="str">
        <f t="shared" si="79"/>
        <v>1</v>
      </c>
      <c r="E1678" t="s">
        <v>1177</v>
      </c>
      <c r="F1678">
        <v>6</v>
      </c>
      <c r="G1678">
        <v>6</v>
      </c>
      <c r="H1678" t="s">
        <v>188</v>
      </c>
      <c r="I1678" t="s">
        <v>161</v>
      </c>
      <c r="K1678" t="s">
        <v>17</v>
      </c>
      <c r="L1678" s="1">
        <v>44039</v>
      </c>
      <c r="M1678" s="1">
        <v>44134</v>
      </c>
      <c r="N1678" s="1">
        <v>44074</v>
      </c>
      <c r="P1678" t="s">
        <v>18</v>
      </c>
    </row>
    <row r="1679" spans="1:16" hidden="1">
      <c r="A1679">
        <v>8470</v>
      </c>
      <c r="B1679" t="s">
        <v>478</v>
      </c>
      <c r="C1679" t="str">
        <f>"3010"</f>
        <v>3010</v>
      </c>
      <c r="D1679" t="str">
        <f t="shared" si="79"/>
        <v>1</v>
      </c>
      <c r="E1679" t="s">
        <v>1178</v>
      </c>
      <c r="F1679">
        <v>6</v>
      </c>
      <c r="G1679">
        <v>6</v>
      </c>
      <c r="H1679" t="s">
        <v>188</v>
      </c>
      <c r="I1679" t="s">
        <v>161</v>
      </c>
      <c r="K1679" t="s">
        <v>17</v>
      </c>
      <c r="L1679" s="1">
        <v>44039</v>
      </c>
      <c r="M1679" s="1">
        <v>44134</v>
      </c>
      <c r="N1679" s="1">
        <v>44074</v>
      </c>
      <c r="P1679" t="s">
        <v>18</v>
      </c>
    </row>
    <row r="1680" spans="1:16" hidden="1">
      <c r="A1680">
        <v>8470</v>
      </c>
      <c r="B1680" t="s">
        <v>478</v>
      </c>
      <c r="C1680" t="str">
        <f>"3010"</f>
        <v>3010</v>
      </c>
      <c r="D1680" t="str">
        <f t="shared" si="79"/>
        <v>1</v>
      </c>
      <c r="E1680" t="s">
        <v>1178</v>
      </c>
      <c r="F1680">
        <v>6</v>
      </c>
      <c r="G1680">
        <v>6</v>
      </c>
      <c r="H1680" t="s">
        <v>188</v>
      </c>
      <c r="I1680" t="s">
        <v>161</v>
      </c>
      <c r="K1680" t="s">
        <v>17</v>
      </c>
      <c r="L1680" s="1">
        <v>44039</v>
      </c>
      <c r="M1680" s="1">
        <v>44134</v>
      </c>
      <c r="N1680" s="1">
        <v>44074</v>
      </c>
      <c r="P1680" t="s">
        <v>18</v>
      </c>
    </row>
    <row r="1681" spans="1:16">
      <c r="A1681">
        <v>8569</v>
      </c>
      <c r="B1681" t="s">
        <v>43</v>
      </c>
      <c r="C1681" t="str">
        <f>"2322"</f>
        <v>2322</v>
      </c>
      <c r="D1681" t="str">
        <f t="shared" si="79"/>
        <v>1</v>
      </c>
      <c r="E1681" t="s">
        <v>1646</v>
      </c>
      <c r="F1681">
        <v>6</v>
      </c>
      <c r="G1681">
        <v>6</v>
      </c>
      <c r="H1681" t="s">
        <v>45</v>
      </c>
      <c r="I1681" t="s">
        <v>16</v>
      </c>
      <c r="J1681" t="s">
        <v>1647</v>
      </c>
      <c r="K1681" t="s">
        <v>17</v>
      </c>
      <c r="L1681" s="1">
        <v>44039</v>
      </c>
      <c r="M1681" s="1">
        <v>44134</v>
      </c>
      <c r="N1681" s="1">
        <v>44074</v>
      </c>
      <c r="P1681" t="s">
        <v>18</v>
      </c>
    </row>
    <row r="1682" spans="1:16" hidden="1">
      <c r="A1682">
        <v>8512</v>
      </c>
      <c r="B1682" t="s">
        <v>1235</v>
      </c>
      <c r="C1682" t="str">
        <f>"1003"</f>
        <v>1003</v>
      </c>
      <c r="D1682" t="str">
        <f t="shared" si="79"/>
        <v>1</v>
      </c>
      <c r="E1682" t="s">
        <v>2193</v>
      </c>
      <c r="F1682">
        <v>6</v>
      </c>
      <c r="G1682">
        <v>6</v>
      </c>
      <c r="H1682" t="s">
        <v>170</v>
      </c>
      <c r="I1682" t="s">
        <v>69</v>
      </c>
      <c r="K1682" t="s">
        <v>17</v>
      </c>
      <c r="L1682" s="1">
        <v>44039</v>
      </c>
      <c r="M1682" s="1">
        <v>44134</v>
      </c>
      <c r="N1682" s="1">
        <v>44074</v>
      </c>
      <c r="P1682" t="s">
        <v>18</v>
      </c>
    </row>
    <row r="1683" spans="1:16" hidden="1">
      <c r="A1683">
        <v>9077</v>
      </c>
      <c r="B1683" t="s">
        <v>222</v>
      </c>
      <c r="C1683" t="str">
        <f>"2162"</f>
        <v>2162</v>
      </c>
      <c r="D1683" t="str">
        <f t="shared" si="79"/>
        <v>1</v>
      </c>
      <c r="E1683" t="s">
        <v>2194</v>
      </c>
      <c r="F1683">
        <v>6</v>
      </c>
      <c r="G1683">
        <v>6</v>
      </c>
      <c r="H1683" t="s">
        <v>224</v>
      </c>
      <c r="I1683" t="s">
        <v>69</v>
      </c>
      <c r="J1683" t="s">
        <v>2195</v>
      </c>
      <c r="K1683" t="s">
        <v>17</v>
      </c>
      <c r="L1683" s="1">
        <v>44039</v>
      </c>
      <c r="M1683" s="1">
        <v>44134</v>
      </c>
      <c r="N1683" s="1">
        <v>44074</v>
      </c>
      <c r="P1683" t="s">
        <v>18</v>
      </c>
    </row>
    <row r="1684" spans="1:16" hidden="1">
      <c r="A1684">
        <v>9078</v>
      </c>
      <c r="B1684" t="s">
        <v>222</v>
      </c>
      <c r="C1684" t="str">
        <f>"2166"</f>
        <v>2166</v>
      </c>
      <c r="D1684" t="str">
        <f t="shared" si="79"/>
        <v>1</v>
      </c>
      <c r="E1684" t="s">
        <v>1183</v>
      </c>
      <c r="F1684">
        <v>6</v>
      </c>
      <c r="G1684">
        <v>6</v>
      </c>
      <c r="H1684" t="s">
        <v>224</v>
      </c>
      <c r="I1684" t="s">
        <v>69</v>
      </c>
      <c r="J1684" t="s">
        <v>1184</v>
      </c>
      <c r="K1684" t="s">
        <v>17</v>
      </c>
      <c r="L1684" s="1">
        <v>44039</v>
      </c>
      <c r="M1684" s="1">
        <v>44134</v>
      </c>
      <c r="N1684" s="1">
        <v>44074</v>
      </c>
      <c r="P1684" t="s">
        <v>18</v>
      </c>
    </row>
    <row r="1685" spans="1:16" hidden="1">
      <c r="A1685">
        <v>9675</v>
      </c>
      <c r="B1685" t="s">
        <v>222</v>
      </c>
      <c r="C1685" t="str">
        <f>"2171"</f>
        <v>2171</v>
      </c>
      <c r="D1685" t="str">
        <f t="shared" si="79"/>
        <v>1</v>
      </c>
      <c r="E1685" t="s">
        <v>2196</v>
      </c>
      <c r="F1685">
        <v>6</v>
      </c>
      <c r="G1685">
        <v>6</v>
      </c>
      <c r="H1685" t="s">
        <v>224</v>
      </c>
      <c r="I1685" t="s">
        <v>69</v>
      </c>
      <c r="J1685" t="s">
        <v>2197</v>
      </c>
      <c r="K1685" t="s">
        <v>17</v>
      </c>
      <c r="L1685" s="1">
        <v>44039</v>
      </c>
      <c r="M1685" s="1">
        <v>44134</v>
      </c>
      <c r="N1685" s="1">
        <v>44074</v>
      </c>
      <c r="P1685" t="s">
        <v>18</v>
      </c>
    </row>
    <row r="1686" spans="1:16" hidden="1">
      <c r="A1686">
        <v>9506</v>
      </c>
      <c r="B1686" t="s">
        <v>502</v>
      </c>
      <c r="C1686" t="str">
        <f>"3018"</f>
        <v>3018</v>
      </c>
      <c r="D1686" t="str">
        <f t="shared" si="79"/>
        <v>1</v>
      </c>
      <c r="E1686" t="s">
        <v>2198</v>
      </c>
      <c r="F1686">
        <v>6</v>
      </c>
      <c r="G1686">
        <v>6</v>
      </c>
      <c r="H1686" t="s">
        <v>98</v>
      </c>
      <c r="I1686" t="s">
        <v>99</v>
      </c>
      <c r="J1686" t="s">
        <v>2199</v>
      </c>
      <c r="K1686" t="s">
        <v>17</v>
      </c>
      <c r="L1686" s="1">
        <v>44039</v>
      </c>
      <c r="M1686" s="1">
        <v>44134</v>
      </c>
      <c r="N1686" s="1">
        <v>44074</v>
      </c>
      <c r="P1686" t="s">
        <v>18</v>
      </c>
    </row>
    <row r="1687" spans="1:16" hidden="1">
      <c r="A1687">
        <v>9816</v>
      </c>
      <c r="B1687" t="s">
        <v>106</v>
      </c>
      <c r="C1687" t="str">
        <f>"3083"</f>
        <v>3083</v>
      </c>
      <c r="D1687" t="str">
        <f>"2"</f>
        <v>2</v>
      </c>
      <c r="E1687" t="s">
        <v>1197</v>
      </c>
      <c r="F1687">
        <v>6</v>
      </c>
      <c r="G1687">
        <v>6</v>
      </c>
      <c r="H1687" t="s">
        <v>98</v>
      </c>
      <c r="I1687" t="s">
        <v>99</v>
      </c>
      <c r="K1687" t="s">
        <v>17</v>
      </c>
      <c r="L1687" s="1">
        <v>44039</v>
      </c>
      <c r="M1687" s="1">
        <v>44134</v>
      </c>
      <c r="N1687" s="1">
        <v>44074</v>
      </c>
      <c r="P1687" t="s">
        <v>18</v>
      </c>
    </row>
    <row r="1688" spans="1:16" hidden="1">
      <c r="A1688">
        <v>9035</v>
      </c>
      <c r="B1688" t="s">
        <v>1217</v>
      </c>
      <c r="C1688" t="str">
        <f>"4006"</f>
        <v>4006</v>
      </c>
      <c r="D1688" t="str">
        <f>"1"</f>
        <v>1</v>
      </c>
      <c r="E1688" t="s">
        <v>2188</v>
      </c>
      <c r="F1688">
        <v>6</v>
      </c>
      <c r="G1688">
        <v>6</v>
      </c>
      <c r="H1688" t="s">
        <v>245</v>
      </c>
      <c r="I1688" t="s">
        <v>69</v>
      </c>
      <c r="J1688" t="s">
        <v>2200</v>
      </c>
      <c r="K1688" t="s">
        <v>17</v>
      </c>
      <c r="L1688" s="1">
        <v>44039</v>
      </c>
      <c r="M1688" s="1">
        <v>44134</v>
      </c>
      <c r="N1688" s="1">
        <v>44074</v>
      </c>
      <c r="P1688" t="s">
        <v>18</v>
      </c>
    </row>
    <row r="1689" spans="1:16" hidden="1">
      <c r="A1689">
        <v>9387</v>
      </c>
      <c r="B1689" t="s">
        <v>106</v>
      </c>
      <c r="C1689" t="str">
        <f>"2111"</f>
        <v>2111</v>
      </c>
      <c r="D1689" t="str">
        <f>"1"</f>
        <v>1</v>
      </c>
      <c r="E1689" t="s">
        <v>2201</v>
      </c>
      <c r="F1689">
        <v>6</v>
      </c>
      <c r="G1689">
        <v>6</v>
      </c>
      <c r="H1689" t="s">
        <v>627</v>
      </c>
      <c r="I1689" t="s">
        <v>99</v>
      </c>
      <c r="J1689" t="s">
        <v>2202</v>
      </c>
      <c r="K1689" t="s">
        <v>17</v>
      </c>
      <c r="L1689" s="1">
        <v>44039</v>
      </c>
      <c r="M1689" s="1">
        <v>44134</v>
      </c>
      <c r="N1689" s="1">
        <v>44074</v>
      </c>
      <c r="P1689" t="s">
        <v>18</v>
      </c>
    </row>
    <row r="1690" spans="1:16" hidden="1">
      <c r="A1690">
        <v>9443</v>
      </c>
      <c r="B1690" t="s">
        <v>96</v>
      </c>
      <c r="C1690" t="str">
        <f>"3002"</f>
        <v>3002</v>
      </c>
      <c r="D1690" t="str">
        <f>"1"</f>
        <v>1</v>
      </c>
      <c r="E1690" t="s">
        <v>2203</v>
      </c>
      <c r="F1690">
        <v>6</v>
      </c>
      <c r="G1690">
        <v>6</v>
      </c>
      <c r="H1690" t="s">
        <v>98</v>
      </c>
      <c r="I1690" t="s">
        <v>99</v>
      </c>
      <c r="J1690" t="s">
        <v>2204</v>
      </c>
      <c r="K1690" t="s">
        <v>17</v>
      </c>
      <c r="L1690" s="1">
        <v>44039</v>
      </c>
      <c r="M1690" s="1">
        <v>44134</v>
      </c>
      <c r="N1690" s="1">
        <v>44074</v>
      </c>
      <c r="P1690" t="s">
        <v>18</v>
      </c>
    </row>
    <row r="1691" spans="1:16" hidden="1">
      <c r="A1691">
        <v>9430</v>
      </c>
      <c r="B1691" t="s">
        <v>507</v>
      </c>
      <c r="C1691" t="str">
        <f>"3005"</f>
        <v>3005</v>
      </c>
      <c r="D1691" t="str">
        <f>"1"</f>
        <v>1</v>
      </c>
      <c r="E1691" t="s">
        <v>2205</v>
      </c>
      <c r="F1691">
        <v>6</v>
      </c>
      <c r="G1691">
        <v>6</v>
      </c>
      <c r="H1691" t="s">
        <v>98</v>
      </c>
      <c r="I1691" t="s">
        <v>99</v>
      </c>
      <c r="K1691" t="s">
        <v>17</v>
      </c>
      <c r="L1691" s="1">
        <v>44039</v>
      </c>
      <c r="M1691" s="1">
        <v>44134</v>
      </c>
      <c r="N1691" s="1">
        <v>44074</v>
      </c>
      <c r="P1691" t="s">
        <v>18</v>
      </c>
    </row>
    <row r="1692" spans="1:16" hidden="1">
      <c r="A1692">
        <v>9451</v>
      </c>
      <c r="B1692" t="s">
        <v>507</v>
      </c>
      <c r="C1692" t="str">
        <f>"3005"</f>
        <v>3005</v>
      </c>
      <c r="D1692" t="str">
        <f>"2"</f>
        <v>2</v>
      </c>
      <c r="E1692" t="s">
        <v>2205</v>
      </c>
      <c r="F1692">
        <v>6</v>
      </c>
      <c r="G1692">
        <v>6</v>
      </c>
      <c r="H1692" t="s">
        <v>98</v>
      </c>
      <c r="I1692" t="s">
        <v>99</v>
      </c>
      <c r="K1692" t="s">
        <v>17</v>
      </c>
      <c r="L1692" s="1">
        <v>44039</v>
      </c>
      <c r="M1692" s="1">
        <v>44134</v>
      </c>
      <c r="N1692" s="1">
        <v>44074</v>
      </c>
      <c r="P1692" t="s">
        <v>38</v>
      </c>
    </row>
    <row r="1693" spans="1:16" hidden="1">
      <c r="A1693">
        <v>9617</v>
      </c>
      <c r="B1693" t="s">
        <v>507</v>
      </c>
      <c r="C1693" t="str">
        <f>"3005"</f>
        <v>3005</v>
      </c>
      <c r="D1693" t="str">
        <f>"3"</f>
        <v>3</v>
      </c>
      <c r="E1693" t="s">
        <v>2205</v>
      </c>
      <c r="F1693">
        <v>6</v>
      </c>
      <c r="G1693">
        <v>6</v>
      </c>
      <c r="H1693" t="s">
        <v>98</v>
      </c>
      <c r="I1693" t="s">
        <v>99</v>
      </c>
      <c r="K1693" t="s">
        <v>17</v>
      </c>
      <c r="L1693" s="1">
        <v>44039</v>
      </c>
      <c r="M1693" s="1">
        <v>44134</v>
      </c>
      <c r="N1693" s="1">
        <v>44074</v>
      </c>
      <c r="P1693" t="s">
        <v>38</v>
      </c>
    </row>
    <row r="1694" spans="1:16" hidden="1">
      <c r="A1694">
        <v>9467</v>
      </c>
      <c r="B1694" t="s">
        <v>222</v>
      </c>
      <c r="C1694" t="str">
        <f>"3004"</f>
        <v>3004</v>
      </c>
      <c r="D1694" t="str">
        <f t="shared" ref="D1694:D1725" si="80">"1"</f>
        <v>1</v>
      </c>
      <c r="E1694" t="s">
        <v>2206</v>
      </c>
      <c r="F1694">
        <v>6</v>
      </c>
      <c r="G1694">
        <v>6</v>
      </c>
      <c r="H1694" t="s">
        <v>224</v>
      </c>
      <c r="I1694" t="s">
        <v>69</v>
      </c>
      <c r="J1694" t="s">
        <v>2207</v>
      </c>
      <c r="K1694" t="s">
        <v>17</v>
      </c>
      <c r="L1694" s="1">
        <v>44039</v>
      </c>
      <c r="M1694" s="1">
        <v>44134</v>
      </c>
      <c r="N1694" s="1">
        <v>44074</v>
      </c>
      <c r="P1694" t="s">
        <v>18</v>
      </c>
    </row>
    <row r="1695" spans="1:16" hidden="1">
      <c r="A1695">
        <v>9118</v>
      </c>
      <c r="B1695" t="s">
        <v>747</v>
      </c>
      <c r="C1695" t="str">
        <f>"3504"</f>
        <v>3504</v>
      </c>
      <c r="D1695" t="str">
        <f t="shared" si="80"/>
        <v>1</v>
      </c>
      <c r="E1695" t="s">
        <v>2208</v>
      </c>
      <c r="F1695">
        <v>6</v>
      </c>
      <c r="G1695">
        <v>6</v>
      </c>
      <c r="H1695" t="s">
        <v>174</v>
      </c>
      <c r="I1695" t="s">
        <v>69</v>
      </c>
      <c r="J1695" t="s">
        <v>2209</v>
      </c>
      <c r="K1695" t="s">
        <v>17</v>
      </c>
      <c r="L1695" s="1">
        <v>44039</v>
      </c>
      <c r="M1695" s="1">
        <v>44134</v>
      </c>
      <c r="N1695" s="1">
        <v>44074</v>
      </c>
      <c r="P1695" t="s">
        <v>18</v>
      </c>
    </row>
    <row r="1696" spans="1:16" ht="32" hidden="1">
      <c r="A1696">
        <v>8457</v>
      </c>
      <c r="B1696" t="s">
        <v>51</v>
      </c>
      <c r="C1696" t="str">
        <f>"2201"</f>
        <v>2201</v>
      </c>
      <c r="D1696" t="str">
        <f t="shared" si="80"/>
        <v>1</v>
      </c>
      <c r="E1696" t="s">
        <v>2210</v>
      </c>
      <c r="F1696">
        <v>6</v>
      </c>
      <c r="G1696">
        <v>6</v>
      </c>
      <c r="H1696" t="s">
        <v>53</v>
      </c>
      <c r="I1696" t="s">
        <v>16</v>
      </c>
      <c r="J1696" s="2" t="s">
        <v>2211</v>
      </c>
      <c r="K1696" t="s">
        <v>17</v>
      </c>
      <c r="L1696" s="1">
        <v>44039</v>
      </c>
      <c r="M1696" s="1">
        <v>44134</v>
      </c>
      <c r="N1696" s="1">
        <v>44074</v>
      </c>
      <c r="P1696" t="s">
        <v>18</v>
      </c>
    </row>
    <row r="1697" spans="1:16" hidden="1">
      <c r="A1697">
        <v>8856</v>
      </c>
      <c r="B1697" t="s">
        <v>51</v>
      </c>
      <c r="C1697" t="str">
        <f>"2205"</f>
        <v>2205</v>
      </c>
      <c r="D1697" t="str">
        <f t="shared" si="80"/>
        <v>1</v>
      </c>
      <c r="E1697" t="s">
        <v>2212</v>
      </c>
      <c r="F1697">
        <v>6</v>
      </c>
      <c r="G1697">
        <v>6</v>
      </c>
      <c r="H1697" t="s">
        <v>53</v>
      </c>
      <c r="I1697" t="s">
        <v>16</v>
      </c>
      <c r="J1697" t="s">
        <v>2213</v>
      </c>
      <c r="K1697" t="s">
        <v>17</v>
      </c>
      <c r="L1697" s="1">
        <v>44039</v>
      </c>
      <c r="M1697" s="1">
        <v>44134</v>
      </c>
      <c r="N1697" s="1">
        <v>44074</v>
      </c>
      <c r="P1697" t="s">
        <v>18</v>
      </c>
    </row>
    <row r="1698" spans="1:16" hidden="1">
      <c r="A1698">
        <v>8856</v>
      </c>
      <c r="B1698" t="s">
        <v>51</v>
      </c>
      <c r="C1698" t="str">
        <f>"2205"</f>
        <v>2205</v>
      </c>
      <c r="D1698" t="str">
        <f t="shared" si="80"/>
        <v>1</v>
      </c>
      <c r="E1698" t="s">
        <v>2212</v>
      </c>
      <c r="F1698">
        <v>6</v>
      </c>
      <c r="G1698">
        <v>6</v>
      </c>
      <c r="H1698" t="s">
        <v>53</v>
      </c>
      <c r="I1698" t="s">
        <v>16</v>
      </c>
      <c r="J1698" t="s">
        <v>2213</v>
      </c>
      <c r="K1698" t="s">
        <v>17</v>
      </c>
      <c r="L1698" s="1">
        <v>44039</v>
      </c>
      <c r="M1698" s="1">
        <v>44134</v>
      </c>
      <c r="N1698" s="1">
        <v>44074</v>
      </c>
      <c r="P1698" t="s">
        <v>18</v>
      </c>
    </row>
    <row r="1699" spans="1:16" ht="32" hidden="1">
      <c r="A1699">
        <v>8401</v>
      </c>
      <c r="B1699" t="s">
        <v>51</v>
      </c>
      <c r="C1699" t="str">
        <f>"3103"</f>
        <v>3103</v>
      </c>
      <c r="D1699" t="str">
        <f t="shared" si="80"/>
        <v>1</v>
      </c>
      <c r="E1699" t="s">
        <v>1209</v>
      </c>
      <c r="F1699">
        <v>6</v>
      </c>
      <c r="G1699">
        <v>6</v>
      </c>
      <c r="H1699" t="s">
        <v>53</v>
      </c>
      <c r="I1699" t="s">
        <v>16</v>
      </c>
      <c r="J1699" s="2" t="s">
        <v>1210</v>
      </c>
      <c r="K1699" t="s">
        <v>17</v>
      </c>
      <c r="L1699" s="1">
        <v>44039</v>
      </c>
      <c r="M1699" s="1">
        <v>44134</v>
      </c>
      <c r="N1699" s="1">
        <v>44074</v>
      </c>
      <c r="P1699" t="s">
        <v>18</v>
      </c>
    </row>
    <row r="1700" spans="1:16" ht="32" hidden="1">
      <c r="A1700">
        <v>8402</v>
      </c>
      <c r="B1700" t="s">
        <v>51</v>
      </c>
      <c r="C1700" t="str">
        <f>"3201"</f>
        <v>3201</v>
      </c>
      <c r="D1700" t="str">
        <f t="shared" si="80"/>
        <v>1</v>
      </c>
      <c r="E1700" t="s">
        <v>2214</v>
      </c>
      <c r="F1700">
        <v>6</v>
      </c>
      <c r="G1700">
        <v>6</v>
      </c>
      <c r="H1700" t="s">
        <v>53</v>
      </c>
      <c r="I1700" t="s">
        <v>16</v>
      </c>
      <c r="J1700" s="2" t="s">
        <v>2215</v>
      </c>
      <c r="K1700" t="s">
        <v>17</v>
      </c>
      <c r="L1700" s="1">
        <v>44039</v>
      </c>
      <c r="M1700" s="1">
        <v>44134</v>
      </c>
      <c r="N1700" s="1">
        <v>44074</v>
      </c>
      <c r="P1700" t="s">
        <v>18</v>
      </c>
    </row>
    <row r="1701" spans="1:16" ht="32" hidden="1">
      <c r="A1701">
        <v>8403</v>
      </c>
      <c r="B1701" t="s">
        <v>51</v>
      </c>
      <c r="C1701" t="str">
        <f>"3202"</f>
        <v>3202</v>
      </c>
      <c r="D1701" t="str">
        <f t="shared" si="80"/>
        <v>1</v>
      </c>
      <c r="E1701" t="s">
        <v>2216</v>
      </c>
      <c r="F1701">
        <v>6</v>
      </c>
      <c r="G1701">
        <v>6</v>
      </c>
      <c r="H1701" t="s">
        <v>2217</v>
      </c>
      <c r="I1701" t="s">
        <v>16</v>
      </c>
      <c r="J1701" s="2" t="s">
        <v>2218</v>
      </c>
      <c r="K1701" t="s">
        <v>17</v>
      </c>
      <c r="L1701" s="1">
        <v>44039</v>
      </c>
      <c r="M1701" s="1">
        <v>44134</v>
      </c>
      <c r="N1701" s="1">
        <v>44074</v>
      </c>
      <c r="P1701" t="s">
        <v>18</v>
      </c>
    </row>
    <row r="1702" spans="1:16" hidden="1">
      <c r="A1702">
        <v>9052</v>
      </c>
      <c r="B1702" t="s">
        <v>474</v>
      </c>
      <c r="C1702" t="str">
        <f>"3002"</f>
        <v>3002</v>
      </c>
      <c r="D1702" t="str">
        <f t="shared" si="80"/>
        <v>1</v>
      </c>
      <c r="E1702" t="s">
        <v>2219</v>
      </c>
      <c r="F1702">
        <v>6</v>
      </c>
      <c r="G1702">
        <v>6</v>
      </c>
      <c r="H1702" t="s">
        <v>237</v>
      </c>
      <c r="I1702" t="s">
        <v>69</v>
      </c>
      <c r="J1702" t="s">
        <v>2220</v>
      </c>
      <c r="K1702" t="s">
        <v>17</v>
      </c>
      <c r="L1702" s="1">
        <v>44039</v>
      </c>
      <c r="M1702" s="1">
        <v>44134</v>
      </c>
      <c r="N1702" s="1">
        <v>44074</v>
      </c>
      <c r="P1702" t="s">
        <v>18</v>
      </c>
    </row>
    <row r="1703" spans="1:16" hidden="1">
      <c r="A1703">
        <v>9052</v>
      </c>
      <c r="B1703" t="s">
        <v>474</v>
      </c>
      <c r="C1703" t="str">
        <f>"3002"</f>
        <v>3002</v>
      </c>
      <c r="D1703" t="str">
        <f t="shared" si="80"/>
        <v>1</v>
      </c>
      <c r="E1703" t="s">
        <v>2219</v>
      </c>
      <c r="F1703">
        <v>6</v>
      </c>
      <c r="G1703">
        <v>6</v>
      </c>
      <c r="H1703" t="s">
        <v>237</v>
      </c>
      <c r="I1703" t="s">
        <v>69</v>
      </c>
      <c r="J1703" t="s">
        <v>2220</v>
      </c>
      <c r="K1703" t="s">
        <v>17</v>
      </c>
      <c r="L1703" s="1">
        <v>44039</v>
      </c>
      <c r="M1703" s="1">
        <v>44134</v>
      </c>
      <c r="N1703" s="1">
        <v>44074</v>
      </c>
      <c r="P1703" t="s">
        <v>18</v>
      </c>
    </row>
    <row r="1704" spans="1:16" hidden="1">
      <c r="A1704">
        <v>9094</v>
      </c>
      <c r="B1704" t="s">
        <v>1217</v>
      </c>
      <c r="C1704" t="str">
        <f>"4003"</f>
        <v>4003</v>
      </c>
      <c r="D1704" t="str">
        <f t="shared" si="80"/>
        <v>1</v>
      </c>
      <c r="E1704" t="s">
        <v>2221</v>
      </c>
      <c r="F1704">
        <v>6</v>
      </c>
      <c r="G1704">
        <v>6</v>
      </c>
      <c r="H1704" t="s">
        <v>138</v>
      </c>
      <c r="I1704" t="s">
        <v>69</v>
      </c>
      <c r="J1704" t="s">
        <v>2222</v>
      </c>
      <c r="K1704" t="s">
        <v>17</v>
      </c>
      <c r="L1704" s="1">
        <v>44039</v>
      </c>
      <c r="M1704" s="1">
        <v>44134</v>
      </c>
      <c r="N1704" s="1">
        <v>44074</v>
      </c>
      <c r="P1704" t="s">
        <v>18</v>
      </c>
    </row>
    <row r="1705" spans="1:16" ht="32" hidden="1">
      <c r="A1705">
        <v>9095</v>
      </c>
      <c r="B1705" t="s">
        <v>1217</v>
      </c>
      <c r="C1705" t="str">
        <f>"4009"</f>
        <v>4009</v>
      </c>
      <c r="D1705" t="str">
        <f t="shared" si="80"/>
        <v>1</v>
      </c>
      <c r="E1705" t="s">
        <v>2223</v>
      </c>
      <c r="F1705">
        <v>6</v>
      </c>
      <c r="G1705">
        <v>6</v>
      </c>
      <c r="H1705" t="s">
        <v>138</v>
      </c>
      <c r="I1705" t="s">
        <v>69</v>
      </c>
      <c r="J1705" s="2" t="s">
        <v>2224</v>
      </c>
      <c r="K1705" t="s">
        <v>17</v>
      </c>
      <c r="L1705" s="1">
        <v>44039</v>
      </c>
      <c r="M1705" s="1">
        <v>44134</v>
      </c>
      <c r="N1705" s="1">
        <v>44074</v>
      </c>
      <c r="P1705" t="s">
        <v>18</v>
      </c>
    </row>
    <row r="1706" spans="1:16" hidden="1">
      <c r="A1706">
        <v>9413</v>
      </c>
      <c r="B1706" t="s">
        <v>412</v>
      </c>
      <c r="C1706" t="str">
        <f>"2017"</f>
        <v>2017</v>
      </c>
      <c r="D1706" t="str">
        <f t="shared" si="80"/>
        <v>1</v>
      </c>
      <c r="E1706" t="s">
        <v>2225</v>
      </c>
      <c r="F1706">
        <v>6</v>
      </c>
      <c r="G1706">
        <v>6</v>
      </c>
      <c r="H1706" t="s">
        <v>98</v>
      </c>
      <c r="I1706" t="s">
        <v>99</v>
      </c>
      <c r="J1706" t="s">
        <v>2226</v>
      </c>
      <c r="K1706" t="s">
        <v>17</v>
      </c>
      <c r="L1706" s="1">
        <v>44039</v>
      </c>
      <c r="M1706" s="1">
        <v>44134</v>
      </c>
      <c r="N1706" s="1">
        <v>44074</v>
      </c>
      <c r="P1706" t="s">
        <v>18</v>
      </c>
    </row>
    <row r="1707" spans="1:16" hidden="1">
      <c r="A1707">
        <v>9414</v>
      </c>
      <c r="B1707" t="s">
        <v>412</v>
      </c>
      <c r="C1707" t="str">
        <f>"2021"</f>
        <v>2021</v>
      </c>
      <c r="D1707" t="str">
        <f t="shared" si="80"/>
        <v>1</v>
      </c>
      <c r="E1707" t="s">
        <v>2227</v>
      </c>
      <c r="F1707">
        <v>6</v>
      </c>
      <c r="G1707">
        <v>6</v>
      </c>
      <c r="H1707" t="s">
        <v>98</v>
      </c>
      <c r="I1707" t="s">
        <v>99</v>
      </c>
      <c r="J1707" t="s">
        <v>2228</v>
      </c>
      <c r="K1707" t="s">
        <v>17</v>
      </c>
      <c r="L1707" s="1">
        <v>44039</v>
      </c>
      <c r="M1707" s="1">
        <v>44134</v>
      </c>
      <c r="N1707" s="1">
        <v>44074</v>
      </c>
      <c r="P1707" t="s">
        <v>18</v>
      </c>
    </row>
    <row r="1708" spans="1:16" hidden="1">
      <c r="A1708">
        <v>9415</v>
      </c>
      <c r="B1708" t="s">
        <v>412</v>
      </c>
      <c r="C1708" t="str">
        <f>"2025"</f>
        <v>2025</v>
      </c>
      <c r="D1708" t="str">
        <f t="shared" si="80"/>
        <v>1</v>
      </c>
      <c r="E1708" t="s">
        <v>2229</v>
      </c>
      <c r="F1708">
        <v>6</v>
      </c>
      <c r="G1708">
        <v>6</v>
      </c>
      <c r="H1708" t="s">
        <v>98</v>
      </c>
      <c r="I1708" t="s">
        <v>99</v>
      </c>
      <c r="J1708" t="s">
        <v>2230</v>
      </c>
      <c r="K1708" t="s">
        <v>17</v>
      </c>
      <c r="L1708" s="1">
        <v>44039</v>
      </c>
      <c r="M1708" s="1">
        <v>44134</v>
      </c>
      <c r="N1708" s="1">
        <v>44074</v>
      </c>
      <c r="P1708" t="s">
        <v>18</v>
      </c>
    </row>
    <row r="1709" spans="1:16" hidden="1">
      <c r="A1709">
        <v>8427</v>
      </c>
      <c r="B1709" t="s">
        <v>214</v>
      </c>
      <c r="C1709" t="str">
        <f>"4008"</f>
        <v>4008</v>
      </c>
      <c r="D1709" t="str">
        <f t="shared" si="80"/>
        <v>1</v>
      </c>
      <c r="E1709" t="s">
        <v>2231</v>
      </c>
      <c r="F1709">
        <v>6</v>
      </c>
      <c r="G1709">
        <v>6</v>
      </c>
      <c r="H1709" t="s">
        <v>174</v>
      </c>
      <c r="I1709" t="s">
        <v>69</v>
      </c>
      <c r="J1709" t="s">
        <v>2232</v>
      </c>
      <c r="K1709" t="s">
        <v>17</v>
      </c>
      <c r="L1709" s="1">
        <v>44039</v>
      </c>
      <c r="M1709" s="1">
        <v>44134</v>
      </c>
      <c r="N1709" s="1">
        <v>44074</v>
      </c>
      <c r="P1709" t="s">
        <v>18</v>
      </c>
    </row>
    <row r="1710" spans="1:16" hidden="1">
      <c r="A1710">
        <v>9603</v>
      </c>
      <c r="B1710" t="s">
        <v>467</v>
      </c>
      <c r="C1710" t="str">
        <f>"3002"</f>
        <v>3002</v>
      </c>
      <c r="D1710" t="str">
        <f t="shared" si="80"/>
        <v>1</v>
      </c>
      <c r="E1710" t="s">
        <v>2233</v>
      </c>
      <c r="F1710">
        <v>6</v>
      </c>
      <c r="G1710">
        <v>6</v>
      </c>
      <c r="H1710" t="s">
        <v>263</v>
      </c>
      <c r="I1710" t="s">
        <v>69</v>
      </c>
      <c r="J1710" t="s">
        <v>2234</v>
      </c>
      <c r="K1710" t="s">
        <v>17</v>
      </c>
      <c r="L1710" s="1">
        <v>44039</v>
      </c>
      <c r="M1710" s="1">
        <v>44134</v>
      </c>
      <c r="N1710" s="1">
        <v>44074</v>
      </c>
      <c r="P1710" t="s">
        <v>18</v>
      </c>
    </row>
    <row r="1711" spans="1:16" hidden="1">
      <c r="A1711">
        <v>8448</v>
      </c>
      <c r="B1711" t="s">
        <v>235</v>
      </c>
      <c r="C1711" t="str">
        <f>"2044"</f>
        <v>2044</v>
      </c>
      <c r="D1711" t="str">
        <f t="shared" si="80"/>
        <v>1</v>
      </c>
      <c r="E1711" t="s">
        <v>2235</v>
      </c>
      <c r="F1711">
        <v>6</v>
      </c>
      <c r="G1711">
        <v>6</v>
      </c>
      <c r="H1711" t="s">
        <v>237</v>
      </c>
      <c r="I1711" t="s">
        <v>69</v>
      </c>
      <c r="J1711" t="s">
        <v>2236</v>
      </c>
      <c r="K1711" t="s">
        <v>17</v>
      </c>
      <c r="L1711" s="1">
        <v>44039</v>
      </c>
      <c r="M1711" s="1">
        <v>44134</v>
      </c>
      <c r="N1711" s="1">
        <v>44074</v>
      </c>
      <c r="P1711" t="s">
        <v>18</v>
      </c>
    </row>
    <row r="1712" spans="1:16" hidden="1">
      <c r="A1712">
        <v>8448</v>
      </c>
      <c r="B1712" t="s">
        <v>235</v>
      </c>
      <c r="C1712" t="str">
        <f>"2044"</f>
        <v>2044</v>
      </c>
      <c r="D1712" t="str">
        <f t="shared" si="80"/>
        <v>1</v>
      </c>
      <c r="E1712" t="s">
        <v>2235</v>
      </c>
      <c r="F1712">
        <v>6</v>
      </c>
      <c r="G1712">
        <v>6</v>
      </c>
      <c r="H1712" t="s">
        <v>237</v>
      </c>
      <c r="I1712" t="s">
        <v>69</v>
      </c>
      <c r="J1712" t="s">
        <v>2236</v>
      </c>
      <c r="K1712" t="s">
        <v>17</v>
      </c>
      <c r="L1712" s="1">
        <v>44039</v>
      </c>
      <c r="M1712" s="1">
        <v>44134</v>
      </c>
      <c r="N1712" s="1">
        <v>44074</v>
      </c>
      <c r="P1712" t="s">
        <v>18</v>
      </c>
    </row>
    <row r="1713" spans="1:16" ht="48" hidden="1">
      <c r="A1713">
        <v>9093</v>
      </c>
      <c r="B1713" t="s">
        <v>1217</v>
      </c>
      <c r="C1713" t="str">
        <f>"4002"</f>
        <v>4002</v>
      </c>
      <c r="D1713" t="str">
        <f t="shared" si="80"/>
        <v>1</v>
      </c>
      <c r="E1713" t="s">
        <v>2237</v>
      </c>
      <c r="F1713">
        <v>6</v>
      </c>
      <c r="G1713">
        <v>6</v>
      </c>
      <c r="H1713" t="s">
        <v>138</v>
      </c>
      <c r="I1713" t="s">
        <v>69</v>
      </c>
      <c r="J1713" s="2" t="s">
        <v>2238</v>
      </c>
      <c r="K1713" t="s">
        <v>17</v>
      </c>
      <c r="L1713" s="1">
        <v>44039</v>
      </c>
      <c r="M1713" s="1">
        <v>44134</v>
      </c>
      <c r="N1713" s="1">
        <v>44074</v>
      </c>
      <c r="P1713" t="s">
        <v>18</v>
      </c>
    </row>
    <row r="1714" spans="1:16" hidden="1">
      <c r="A1714">
        <v>9376</v>
      </c>
      <c r="B1714" t="s">
        <v>106</v>
      </c>
      <c r="C1714" t="str">
        <f>"3033"</f>
        <v>3033</v>
      </c>
      <c r="D1714" t="str">
        <f t="shared" si="80"/>
        <v>1</v>
      </c>
      <c r="E1714" t="s">
        <v>2239</v>
      </c>
      <c r="F1714">
        <v>6</v>
      </c>
      <c r="G1714">
        <v>6</v>
      </c>
      <c r="H1714" t="s">
        <v>98</v>
      </c>
      <c r="I1714" t="s">
        <v>99</v>
      </c>
      <c r="J1714" t="s">
        <v>2240</v>
      </c>
      <c r="K1714" t="s">
        <v>17</v>
      </c>
      <c r="L1714" s="1">
        <v>44039</v>
      </c>
      <c r="M1714" s="1">
        <v>44134</v>
      </c>
      <c r="N1714" s="1">
        <v>44074</v>
      </c>
      <c r="P1714" t="s">
        <v>18</v>
      </c>
    </row>
    <row r="1715" spans="1:16" hidden="1">
      <c r="A1715">
        <v>9375</v>
      </c>
      <c r="B1715" t="s">
        <v>106</v>
      </c>
      <c r="C1715" t="str">
        <f>"3034"</f>
        <v>3034</v>
      </c>
      <c r="D1715" t="str">
        <f t="shared" si="80"/>
        <v>1</v>
      </c>
      <c r="E1715" t="s">
        <v>2241</v>
      </c>
      <c r="F1715">
        <v>6</v>
      </c>
      <c r="G1715">
        <v>6</v>
      </c>
      <c r="H1715" t="s">
        <v>98</v>
      </c>
      <c r="I1715" t="s">
        <v>99</v>
      </c>
      <c r="J1715" t="s">
        <v>498</v>
      </c>
      <c r="K1715" t="s">
        <v>17</v>
      </c>
      <c r="L1715" s="1">
        <v>44039</v>
      </c>
      <c r="M1715" s="1">
        <v>44134</v>
      </c>
      <c r="N1715" s="1">
        <v>44074</v>
      </c>
      <c r="P1715" t="s">
        <v>18</v>
      </c>
    </row>
    <row r="1716" spans="1:16" hidden="1">
      <c r="A1716">
        <v>9375</v>
      </c>
      <c r="B1716" t="s">
        <v>106</v>
      </c>
      <c r="C1716" t="str">
        <f>"3034"</f>
        <v>3034</v>
      </c>
      <c r="D1716" t="str">
        <f t="shared" si="80"/>
        <v>1</v>
      </c>
      <c r="E1716" t="s">
        <v>2241</v>
      </c>
      <c r="F1716">
        <v>6</v>
      </c>
      <c r="G1716">
        <v>6</v>
      </c>
      <c r="H1716" t="s">
        <v>98</v>
      </c>
      <c r="I1716" t="s">
        <v>99</v>
      </c>
      <c r="J1716" t="s">
        <v>498</v>
      </c>
      <c r="K1716" t="s">
        <v>17</v>
      </c>
      <c r="L1716" s="1">
        <v>44039</v>
      </c>
      <c r="M1716" s="1">
        <v>44134</v>
      </c>
      <c r="N1716" s="1">
        <v>44074</v>
      </c>
      <c r="P1716" t="s">
        <v>18</v>
      </c>
    </row>
    <row r="1717" spans="1:16" hidden="1">
      <c r="A1717">
        <v>9389</v>
      </c>
      <c r="B1717" t="s">
        <v>811</v>
      </c>
      <c r="C1717" t="str">
        <f>"3001"</f>
        <v>3001</v>
      </c>
      <c r="D1717" t="str">
        <f t="shared" si="80"/>
        <v>1</v>
      </c>
      <c r="E1717" t="s">
        <v>2242</v>
      </c>
      <c r="F1717">
        <v>6</v>
      </c>
      <c r="G1717">
        <v>6</v>
      </c>
      <c r="H1717" t="s">
        <v>813</v>
      </c>
      <c r="I1717" t="s">
        <v>99</v>
      </c>
      <c r="J1717" t="s">
        <v>2243</v>
      </c>
      <c r="K1717" t="s">
        <v>17</v>
      </c>
      <c r="L1717" s="1">
        <v>44039</v>
      </c>
      <c r="M1717" s="1">
        <v>44134</v>
      </c>
      <c r="N1717" s="1">
        <v>44074</v>
      </c>
      <c r="P1717" t="s">
        <v>18</v>
      </c>
    </row>
    <row r="1718" spans="1:16" hidden="1">
      <c r="A1718">
        <v>9377</v>
      </c>
      <c r="B1718" t="s">
        <v>106</v>
      </c>
      <c r="C1718" t="str">
        <f>"3035"</f>
        <v>3035</v>
      </c>
      <c r="D1718" t="str">
        <f t="shared" si="80"/>
        <v>1</v>
      </c>
      <c r="E1718" t="s">
        <v>2244</v>
      </c>
      <c r="F1718">
        <v>6</v>
      </c>
      <c r="G1718">
        <v>6</v>
      </c>
      <c r="H1718" t="s">
        <v>98</v>
      </c>
      <c r="I1718" t="s">
        <v>99</v>
      </c>
      <c r="J1718" t="s">
        <v>2245</v>
      </c>
      <c r="K1718" t="s">
        <v>17</v>
      </c>
      <c r="L1718" s="1">
        <v>44039</v>
      </c>
      <c r="M1718" s="1">
        <v>44134</v>
      </c>
      <c r="N1718" s="1">
        <v>44074</v>
      </c>
      <c r="P1718" t="s">
        <v>18</v>
      </c>
    </row>
    <row r="1719" spans="1:16" hidden="1">
      <c r="A1719">
        <v>9418</v>
      </c>
      <c r="B1719" t="s">
        <v>463</v>
      </c>
      <c r="C1719" t="str">
        <f>"2001"</f>
        <v>2001</v>
      </c>
      <c r="D1719" t="str">
        <f t="shared" si="80"/>
        <v>1</v>
      </c>
      <c r="E1719" t="s">
        <v>2026</v>
      </c>
      <c r="F1719">
        <v>6</v>
      </c>
      <c r="G1719">
        <v>6</v>
      </c>
      <c r="H1719" t="s">
        <v>98</v>
      </c>
      <c r="I1719" t="s">
        <v>99</v>
      </c>
      <c r="J1719" t="s">
        <v>2246</v>
      </c>
      <c r="K1719" t="s">
        <v>17</v>
      </c>
      <c r="L1719" s="1">
        <v>44039</v>
      </c>
      <c r="M1719" s="1">
        <v>44134</v>
      </c>
      <c r="N1719" s="1">
        <v>44074</v>
      </c>
      <c r="P1719" t="s">
        <v>18</v>
      </c>
    </row>
    <row r="1720" spans="1:16" hidden="1">
      <c r="A1720">
        <v>9390</v>
      </c>
      <c r="B1720" t="s">
        <v>811</v>
      </c>
      <c r="C1720" t="str">
        <f>"3002"</f>
        <v>3002</v>
      </c>
      <c r="D1720" t="str">
        <f t="shared" si="80"/>
        <v>1</v>
      </c>
      <c r="E1720" t="s">
        <v>2247</v>
      </c>
      <c r="F1720">
        <v>6</v>
      </c>
      <c r="G1720">
        <v>6</v>
      </c>
      <c r="H1720" t="s">
        <v>813</v>
      </c>
      <c r="I1720" t="s">
        <v>99</v>
      </c>
      <c r="J1720" t="s">
        <v>2243</v>
      </c>
      <c r="K1720" t="s">
        <v>17</v>
      </c>
      <c r="L1720" s="1">
        <v>44039</v>
      </c>
      <c r="M1720" s="1">
        <v>44134</v>
      </c>
      <c r="N1720" s="1">
        <v>44074</v>
      </c>
      <c r="P1720" t="s">
        <v>18</v>
      </c>
    </row>
    <row r="1721" spans="1:16" hidden="1">
      <c r="A1721">
        <v>9560</v>
      </c>
      <c r="B1721" t="s">
        <v>1235</v>
      </c>
      <c r="C1721" t="str">
        <f>"2002"</f>
        <v>2002</v>
      </c>
      <c r="D1721" t="str">
        <f t="shared" si="80"/>
        <v>1</v>
      </c>
      <c r="E1721" t="s">
        <v>2248</v>
      </c>
      <c r="F1721">
        <v>6</v>
      </c>
      <c r="G1721">
        <v>6</v>
      </c>
      <c r="H1721" t="s">
        <v>783</v>
      </c>
      <c r="I1721" t="s">
        <v>99</v>
      </c>
      <c r="J1721" t="s">
        <v>1238</v>
      </c>
      <c r="K1721" t="s">
        <v>17</v>
      </c>
      <c r="L1721" s="1">
        <v>44039</v>
      </c>
      <c r="M1721" s="1">
        <v>44134</v>
      </c>
      <c r="N1721" s="1">
        <v>44074</v>
      </c>
      <c r="P1721" t="s">
        <v>18</v>
      </c>
    </row>
    <row r="1722" spans="1:16" hidden="1">
      <c r="A1722">
        <v>8429</v>
      </c>
      <c r="B1722" t="s">
        <v>1243</v>
      </c>
      <c r="C1722" t="str">
        <f>"2122"</f>
        <v>2122</v>
      </c>
      <c r="D1722" t="str">
        <f t="shared" si="80"/>
        <v>1</v>
      </c>
      <c r="E1722" t="s">
        <v>2249</v>
      </c>
      <c r="F1722">
        <v>6</v>
      </c>
      <c r="G1722">
        <v>6</v>
      </c>
      <c r="H1722" t="s">
        <v>174</v>
      </c>
      <c r="I1722" t="s">
        <v>69</v>
      </c>
      <c r="J1722" t="s">
        <v>2250</v>
      </c>
      <c r="K1722" t="s">
        <v>17</v>
      </c>
      <c r="L1722" s="1">
        <v>44039</v>
      </c>
      <c r="M1722" s="1">
        <v>44134</v>
      </c>
      <c r="N1722" s="1">
        <v>44074</v>
      </c>
      <c r="P1722" t="s">
        <v>18</v>
      </c>
    </row>
    <row r="1723" spans="1:16" hidden="1">
      <c r="A1723">
        <v>9806</v>
      </c>
      <c r="B1723" t="s">
        <v>1243</v>
      </c>
      <c r="C1723" t="str">
        <f>"3125"</f>
        <v>3125</v>
      </c>
      <c r="D1723" t="str">
        <f t="shared" si="80"/>
        <v>1</v>
      </c>
      <c r="E1723" t="s">
        <v>1246</v>
      </c>
      <c r="F1723">
        <v>6</v>
      </c>
      <c r="G1723">
        <v>6</v>
      </c>
      <c r="H1723" t="s">
        <v>174</v>
      </c>
      <c r="I1723" t="s">
        <v>69</v>
      </c>
      <c r="J1723" t="s">
        <v>1247</v>
      </c>
      <c r="K1723" t="s">
        <v>17</v>
      </c>
      <c r="L1723" s="1">
        <v>44039</v>
      </c>
      <c r="M1723" s="1">
        <v>44134</v>
      </c>
      <c r="N1723" s="1">
        <v>44074</v>
      </c>
      <c r="P1723" t="s">
        <v>18</v>
      </c>
    </row>
    <row r="1724" spans="1:16" hidden="1">
      <c r="A1724">
        <v>8432</v>
      </c>
      <c r="B1724" t="s">
        <v>1248</v>
      </c>
      <c r="C1724" t="str">
        <f>"2122"</f>
        <v>2122</v>
      </c>
      <c r="D1724" t="str">
        <f t="shared" si="80"/>
        <v>1</v>
      </c>
      <c r="E1724" t="s">
        <v>2251</v>
      </c>
      <c r="F1724">
        <v>6</v>
      </c>
      <c r="G1724">
        <v>6</v>
      </c>
      <c r="H1724" t="s">
        <v>174</v>
      </c>
      <c r="I1724" t="s">
        <v>69</v>
      </c>
      <c r="J1724" t="s">
        <v>2252</v>
      </c>
      <c r="K1724" t="s">
        <v>17</v>
      </c>
      <c r="L1724" s="1">
        <v>44039</v>
      </c>
      <c r="M1724" s="1">
        <v>44134</v>
      </c>
      <c r="N1724" s="1">
        <v>44074</v>
      </c>
      <c r="P1724" t="s">
        <v>18</v>
      </c>
    </row>
    <row r="1725" spans="1:16" hidden="1">
      <c r="A1725">
        <v>8478</v>
      </c>
      <c r="B1725" t="s">
        <v>1253</v>
      </c>
      <c r="C1725" t="str">
        <f>"1004"</f>
        <v>1004</v>
      </c>
      <c r="D1725" t="str">
        <f t="shared" si="80"/>
        <v>1</v>
      </c>
      <c r="E1725" t="s">
        <v>2253</v>
      </c>
      <c r="F1725">
        <v>6</v>
      </c>
      <c r="G1725">
        <v>6</v>
      </c>
      <c r="H1725" t="s">
        <v>174</v>
      </c>
      <c r="I1725" t="s">
        <v>69</v>
      </c>
      <c r="J1725" t="s">
        <v>2254</v>
      </c>
      <c r="K1725" t="s">
        <v>17</v>
      </c>
      <c r="L1725" s="1">
        <v>44039</v>
      </c>
      <c r="M1725" s="1">
        <v>44134</v>
      </c>
      <c r="N1725" s="1">
        <v>44074</v>
      </c>
      <c r="P1725" t="s">
        <v>18</v>
      </c>
    </row>
    <row r="1726" spans="1:16" hidden="1">
      <c r="A1726">
        <v>8527</v>
      </c>
      <c r="B1726" t="s">
        <v>198</v>
      </c>
      <c r="C1726" t="str">
        <f>"2128"</f>
        <v>2128</v>
      </c>
      <c r="D1726" t="str">
        <f t="shared" ref="D1726:D1744" si="81">"1"</f>
        <v>1</v>
      </c>
      <c r="E1726" t="s">
        <v>2255</v>
      </c>
      <c r="F1726">
        <v>6</v>
      </c>
      <c r="G1726">
        <v>6</v>
      </c>
      <c r="H1726" t="s">
        <v>200</v>
      </c>
      <c r="I1726" t="s">
        <v>69</v>
      </c>
      <c r="J1726" t="s">
        <v>2256</v>
      </c>
      <c r="K1726" t="s">
        <v>17</v>
      </c>
      <c r="L1726" s="1">
        <v>44039</v>
      </c>
      <c r="M1726" s="1">
        <v>44134</v>
      </c>
      <c r="N1726" s="1">
        <v>44074</v>
      </c>
      <c r="P1726" t="s">
        <v>18</v>
      </c>
    </row>
    <row r="1727" spans="1:16" hidden="1">
      <c r="A1727">
        <v>9179</v>
      </c>
      <c r="B1727" t="s">
        <v>19</v>
      </c>
      <c r="C1727" t="str">
        <f>"4302"</f>
        <v>4302</v>
      </c>
      <c r="D1727" t="str">
        <f t="shared" si="81"/>
        <v>1</v>
      </c>
      <c r="E1727" t="s">
        <v>1256</v>
      </c>
      <c r="F1727">
        <v>6</v>
      </c>
      <c r="G1727">
        <v>6</v>
      </c>
      <c r="H1727" t="s">
        <v>21</v>
      </c>
      <c r="I1727" t="s">
        <v>22</v>
      </c>
      <c r="J1727" t="s">
        <v>1257</v>
      </c>
      <c r="K1727" t="s">
        <v>17</v>
      </c>
      <c r="L1727" s="1">
        <v>44039</v>
      </c>
      <c r="M1727" s="1">
        <v>44134</v>
      </c>
      <c r="N1727" s="1">
        <v>44074</v>
      </c>
      <c r="P1727" t="s">
        <v>333</v>
      </c>
    </row>
    <row r="1728" spans="1:16" hidden="1">
      <c r="A1728">
        <v>8417</v>
      </c>
      <c r="B1728" t="s">
        <v>158</v>
      </c>
      <c r="C1728" t="str">
        <f>"3128"</f>
        <v>3128</v>
      </c>
      <c r="D1728" t="str">
        <f t="shared" si="81"/>
        <v>1</v>
      </c>
      <c r="E1728" t="s">
        <v>2257</v>
      </c>
      <c r="F1728">
        <v>6</v>
      </c>
      <c r="G1728">
        <v>6</v>
      </c>
      <c r="H1728" t="s">
        <v>160</v>
      </c>
      <c r="I1728" t="s">
        <v>161</v>
      </c>
      <c r="J1728" t="s">
        <v>2258</v>
      </c>
      <c r="K1728" t="s">
        <v>17</v>
      </c>
      <c r="L1728" s="1">
        <v>44039</v>
      </c>
      <c r="M1728" s="1">
        <v>44134</v>
      </c>
      <c r="N1728" s="1">
        <v>44074</v>
      </c>
      <c r="P1728" t="s">
        <v>18</v>
      </c>
    </row>
    <row r="1729" spans="1:16" hidden="1">
      <c r="A1729">
        <v>8486</v>
      </c>
      <c r="B1729" t="s">
        <v>363</v>
      </c>
      <c r="C1729" t="str">
        <f>"3506"</f>
        <v>3506</v>
      </c>
      <c r="D1729" t="str">
        <f t="shared" si="81"/>
        <v>1</v>
      </c>
      <c r="E1729" t="s">
        <v>2259</v>
      </c>
      <c r="F1729">
        <v>6</v>
      </c>
      <c r="G1729">
        <v>6</v>
      </c>
      <c r="H1729" t="s">
        <v>174</v>
      </c>
      <c r="I1729" t="s">
        <v>69</v>
      </c>
      <c r="J1729" t="s">
        <v>2260</v>
      </c>
      <c r="K1729" t="s">
        <v>17</v>
      </c>
      <c r="L1729" s="1">
        <v>44039</v>
      </c>
      <c r="M1729" s="1">
        <v>44134</v>
      </c>
      <c r="N1729" s="1">
        <v>44074</v>
      </c>
      <c r="P1729" t="s">
        <v>18</v>
      </c>
    </row>
    <row r="1730" spans="1:16" hidden="1">
      <c r="A1730">
        <v>9459</v>
      </c>
      <c r="B1730" t="s">
        <v>1121</v>
      </c>
      <c r="C1730" t="str">
        <f>"4012"</f>
        <v>4012</v>
      </c>
      <c r="D1730" t="str">
        <f t="shared" si="81"/>
        <v>1</v>
      </c>
      <c r="E1730" t="s">
        <v>2261</v>
      </c>
      <c r="F1730">
        <v>6</v>
      </c>
      <c r="G1730">
        <v>6</v>
      </c>
      <c r="H1730" t="s">
        <v>224</v>
      </c>
      <c r="I1730" t="s">
        <v>69</v>
      </c>
      <c r="J1730" t="s">
        <v>2262</v>
      </c>
      <c r="K1730" t="s">
        <v>17</v>
      </c>
      <c r="L1730" s="1">
        <v>44039</v>
      </c>
      <c r="M1730" s="1">
        <v>44134</v>
      </c>
      <c r="N1730" s="1">
        <v>44074</v>
      </c>
      <c r="P1730" t="s">
        <v>18</v>
      </c>
    </row>
    <row r="1731" spans="1:16">
      <c r="A1731">
        <v>8570</v>
      </c>
      <c r="B1731" t="s">
        <v>43</v>
      </c>
      <c r="C1731" t="str">
        <f>"3015"</f>
        <v>3015</v>
      </c>
      <c r="D1731" t="str">
        <f t="shared" si="81"/>
        <v>1</v>
      </c>
      <c r="E1731" t="s">
        <v>1605</v>
      </c>
      <c r="F1731">
        <v>6</v>
      </c>
      <c r="G1731">
        <v>6</v>
      </c>
      <c r="H1731" t="s">
        <v>45</v>
      </c>
      <c r="I1731" t="s">
        <v>16</v>
      </c>
      <c r="J1731" t="s">
        <v>1606</v>
      </c>
      <c r="K1731" t="s">
        <v>17</v>
      </c>
      <c r="L1731" s="1">
        <v>44039</v>
      </c>
      <c r="M1731" s="1">
        <v>44134</v>
      </c>
      <c r="N1731" s="1">
        <v>44074</v>
      </c>
      <c r="P1731" t="s">
        <v>18</v>
      </c>
    </row>
    <row r="1732" spans="1:16">
      <c r="A1732">
        <v>8571</v>
      </c>
      <c r="B1732" t="s">
        <v>43</v>
      </c>
      <c r="C1732" t="str">
        <f>"3104"</f>
        <v>3104</v>
      </c>
      <c r="D1732" t="str">
        <f t="shared" si="81"/>
        <v>1</v>
      </c>
      <c r="E1732" t="s">
        <v>1646</v>
      </c>
      <c r="F1732">
        <v>6</v>
      </c>
      <c r="G1732">
        <v>6</v>
      </c>
      <c r="H1732" t="s">
        <v>45</v>
      </c>
      <c r="I1732" t="s">
        <v>16</v>
      </c>
      <c r="J1732" t="s">
        <v>1820</v>
      </c>
      <c r="K1732" t="s">
        <v>17</v>
      </c>
      <c r="L1732" s="1">
        <v>44039</v>
      </c>
      <c r="M1732" s="1">
        <v>44134</v>
      </c>
      <c r="N1732" s="1">
        <v>44074</v>
      </c>
      <c r="P1732" t="s">
        <v>18</v>
      </c>
    </row>
    <row r="1733" spans="1:16" hidden="1">
      <c r="A1733">
        <v>9706</v>
      </c>
      <c r="B1733" t="s">
        <v>467</v>
      </c>
      <c r="C1733" t="str">
        <f>"4115"</f>
        <v>4115</v>
      </c>
      <c r="D1733" t="str">
        <f t="shared" si="81"/>
        <v>1</v>
      </c>
      <c r="E1733" t="s">
        <v>2267</v>
      </c>
      <c r="F1733">
        <v>6</v>
      </c>
      <c r="G1733">
        <v>6</v>
      </c>
      <c r="H1733" t="s">
        <v>263</v>
      </c>
      <c r="I1733" t="s">
        <v>69</v>
      </c>
      <c r="J1733" t="s">
        <v>2268</v>
      </c>
      <c r="K1733" t="s">
        <v>17</v>
      </c>
      <c r="L1733" s="1">
        <v>44039</v>
      </c>
      <c r="M1733" s="1">
        <v>44134</v>
      </c>
      <c r="N1733" s="1">
        <v>44074</v>
      </c>
      <c r="P1733" t="s">
        <v>18</v>
      </c>
    </row>
    <row r="1734" spans="1:16" hidden="1">
      <c r="A1734">
        <v>9055</v>
      </c>
      <c r="B1734" t="s">
        <v>235</v>
      </c>
      <c r="C1734" t="str">
        <f>"3041"</f>
        <v>3041</v>
      </c>
      <c r="D1734" t="str">
        <f t="shared" si="81"/>
        <v>1</v>
      </c>
      <c r="E1734" t="s">
        <v>2269</v>
      </c>
      <c r="F1734">
        <v>6</v>
      </c>
      <c r="G1734">
        <v>6</v>
      </c>
      <c r="H1734" t="s">
        <v>237</v>
      </c>
      <c r="I1734" t="s">
        <v>69</v>
      </c>
      <c r="J1734" t="s">
        <v>2270</v>
      </c>
      <c r="K1734" t="s">
        <v>17</v>
      </c>
      <c r="L1734" s="1">
        <v>44039</v>
      </c>
      <c r="M1734" s="1">
        <v>44134</v>
      </c>
      <c r="N1734" s="1">
        <v>44074</v>
      </c>
      <c r="P1734" t="s">
        <v>18</v>
      </c>
    </row>
    <row r="1735" spans="1:16" hidden="1">
      <c r="A1735">
        <v>8544</v>
      </c>
      <c r="B1735" t="s">
        <v>1273</v>
      </c>
      <c r="C1735" t="str">
        <f>"2001"</f>
        <v>2001</v>
      </c>
      <c r="D1735" t="str">
        <f t="shared" si="81"/>
        <v>1</v>
      </c>
      <c r="E1735" t="s">
        <v>2271</v>
      </c>
      <c r="F1735">
        <v>6</v>
      </c>
      <c r="G1735">
        <v>6</v>
      </c>
      <c r="H1735" t="s">
        <v>174</v>
      </c>
      <c r="I1735" t="s">
        <v>69</v>
      </c>
      <c r="J1735" t="s">
        <v>2272</v>
      </c>
      <c r="K1735" t="s">
        <v>17</v>
      </c>
      <c r="L1735" s="1">
        <v>44039</v>
      </c>
      <c r="M1735" s="1">
        <v>44134</v>
      </c>
      <c r="N1735" s="1">
        <v>44074</v>
      </c>
      <c r="P1735" t="s">
        <v>18</v>
      </c>
    </row>
    <row r="1736" spans="1:16" hidden="1">
      <c r="A1736">
        <v>9698</v>
      </c>
      <c r="B1736" t="s">
        <v>1273</v>
      </c>
      <c r="C1736" t="str">
        <f>"3003"</f>
        <v>3003</v>
      </c>
      <c r="D1736" t="str">
        <f t="shared" si="81"/>
        <v>1</v>
      </c>
      <c r="E1736" t="s">
        <v>1276</v>
      </c>
      <c r="F1736">
        <v>6</v>
      </c>
      <c r="G1736">
        <v>6</v>
      </c>
      <c r="H1736" t="s">
        <v>174</v>
      </c>
      <c r="I1736" t="s">
        <v>69</v>
      </c>
      <c r="K1736" t="s">
        <v>17</v>
      </c>
      <c r="L1736" s="1">
        <v>44039</v>
      </c>
      <c r="M1736" s="1">
        <v>44134</v>
      </c>
      <c r="N1736" s="1">
        <v>44074</v>
      </c>
      <c r="P1736" t="s">
        <v>18</v>
      </c>
    </row>
    <row r="1737" spans="1:16" hidden="1">
      <c r="A1737">
        <v>9478</v>
      </c>
      <c r="B1737" t="s">
        <v>312</v>
      </c>
      <c r="C1737" t="str">
        <f>"1404"</f>
        <v>1404</v>
      </c>
      <c r="D1737" t="str">
        <f t="shared" si="81"/>
        <v>1</v>
      </c>
      <c r="E1737" t="s">
        <v>2273</v>
      </c>
      <c r="F1737">
        <v>6</v>
      </c>
      <c r="G1737">
        <v>6</v>
      </c>
      <c r="H1737" t="s">
        <v>224</v>
      </c>
      <c r="I1737" t="s">
        <v>69</v>
      </c>
      <c r="J1737" t="s">
        <v>2274</v>
      </c>
      <c r="K1737" t="s">
        <v>17</v>
      </c>
      <c r="L1737" s="1">
        <v>44039</v>
      </c>
      <c r="M1737" s="1">
        <v>44134</v>
      </c>
      <c r="N1737" s="1">
        <v>44074</v>
      </c>
      <c r="P1737" t="s">
        <v>18</v>
      </c>
    </row>
    <row r="1738" spans="1:16" hidden="1">
      <c r="A1738">
        <v>9481</v>
      </c>
      <c r="B1738" t="s">
        <v>312</v>
      </c>
      <c r="C1738" t="str">
        <f>"1804"</f>
        <v>1804</v>
      </c>
      <c r="D1738" t="str">
        <f t="shared" si="81"/>
        <v>1</v>
      </c>
      <c r="E1738" t="s">
        <v>2275</v>
      </c>
      <c r="F1738">
        <v>6</v>
      </c>
      <c r="G1738">
        <v>6</v>
      </c>
      <c r="H1738" t="s">
        <v>224</v>
      </c>
      <c r="I1738" t="s">
        <v>69</v>
      </c>
      <c r="J1738" t="s">
        <v>1282</v>
      </c>
      <c r="K1738" t="s">
        <v>17</v>
      </c>
      <c r="L1738" s="1">
        <v>44039</v>
      </c>
      <c r="M1738" s="1">
        <v>44134</v>
      </c>
      <c r="N1738" s="1">
        <v>44074</v>
      </c>
      <c r="P1738" t="s">
        <v>18</v>
      </c>
    </row>
    <row r="1739" spans="1:16" hidden="1">
      <c r="A1739">
        <v>9483</v>
      </c>
      <c r="B1739" t="s">
        <v>312</v>
      </c>
      <c r="C1739" t="str">
        <f>"2410"</f>
        <v>2410</v>
      </c>
      <c r="D1739" t="str">
        <f t="shared" si="81"/>
        <v>1</v>
      </c>
      <c r="E1739" t="s">
        <v>2276</v>
      </c>
      <c r="F1739">
        <v>6</v>
      </c>
      <c r="G1739">
        <v>6</v>
      </c>
      <c r="H1739" t="s">
        <v>224</v>
      </c>
      <c r="I1739" t="s">
        <v>69</v>
      </c>
      <c r="J1739" t="s">
        <v>2277</v>
      </c>
      <c r="K1739" t="s">
        <v>17</v>
      </c>
      <c r="L1739" s="1">
        <v>44039</v>
      </c>
      <c r="M1739" s="1">
        <v>44134</v>
      </c>
      <c r="N1739" s="1">
        <v>44074</v>
      </c>
      <c r="P1739" t="s">
        <v>18</v>
      </c>
    </row>
    <row r="1740" spans="1:16" hidden="1">
      <c r="A1740">
        <v>9487</v>
      </c>
      <c r="B1740" t="s">
        <v>312</v>
      </c>
      <c r="C1740" t="str">
        <f>"3034"</f>
        <v>3034</v>
      </c>
      <c r="D1740" t="str">
        <f t="shared" si="81"/>
        <v>1</v>
      </c>
      <c r="E1740" t="s">
        <v>2278</v>
      </c>
      <c r="F1740">
        <v>6</v>
      </c>
      <c r="G1740">
        <v>6</v>
      </c>
      <c r="H1740" t="s">
        <v>224</v>
      </c>
      <c r="I1740" t="s">
        <v>69</v>
      </c>
      <c r="J1740" t="s">
        <v>2279</v>
      </c>
      <c r="K1740" t="s">
        <v>17</v>
      </c>
      <c r="L1740" s="1">
        <v>44039</v>
      </c>
      <c r="M1740" s="1">
        <v>44134</v>
      </c>
      <c r="N1740" s="1">
        <v>44074</v>
      </c>
      <c r="P1740" t="s">
        <v>18</v>
      </c>
    </row>
    <row r="1741" spans="1:16" hidden="1">
      <c r="A1741">
        <v>9482</v>
      </c>
      <c r="B1741" t="s">
        <v>312</v>
      </c>
      <c r="C1741" t="str">
        <f>"2060"</f>
        <v>2060</v>
      </c>
      <c r="D1741" t="str">
        <f t="shared" si="81"/>
        <v>1</v>
      </c>
      <c r="E1741" t="s">
        <v>2280</v>
      </c>
      <c r="F1741">
        <v>6</v>
      </c>
      <c r="G1741">
        <v>6</v>
      </c>
      <c r="H1741" t="s">
        <v>224</v>
      </c>
      <c r="I1741" t="s">
        <v>69</v>
      </c>
      <c r="J1741" t="s">
        <v>1288</v>
      </c>
      <c r="K1741" t="s">
        <v>17</v>
      </c>
      <c r="L1741" s="1">
        <v>44039</v>
      </c>
      <c r="M1741" s="1">
        <v>44134</v>
      </c>
      <c r="N1741" s="1">
        <v>44074</v>
      </c>
      <c r="P1741" t="s">
        <v>18</v>
      </c>
    </row>
    <row r="1742" spans="1:16" hidden="1">
      <c r="A1742">
        <v>9484</v>
      </c>
      <c r="B1742" t="s">
        <v>312</v>
      </c>
      <c r="C1742" t="str">
        <f>"2801"</f>
        <v>2801</v>
      </c>
      <c r="D1742" t="str">
        <f t="shared" si="81"/>
        <v>1</v>
      </c>
      <c r="E1742" t="s">
        <v>2281</v>
      </c>
      <c r="F1742">
        <v>6</v>
      </c>
      <c r="G1742">
        <v>6</v>
      </c>
      <c r="H1742" t="s">
        <v>224</v>
      </c>
      <c r="I1742" t="s">
        <v>69</v>
      </c>
      <c r="K1742" t="s">
        <v>17</v>
      </c>
      <c r="L1742" s="1">
        <v>44039</v>
      </c>
      <c r="M1742" s="1">
        <v>44134</v>
      </c>
      <c r="N1742" s="1">
        <v>44074</v>
      </c>
      <c r="P1742" t="s">
        <v>18</v>
      </c>
    </row>
    <row r="1743" spans="1:16" hidden="1">
      <c r="A1743">
        <v>9226</v>
      </c>
      <c r="B1743" t="s">
        <v>235</v>
      </c>
      <c r="C1743" t="str">
        <f>"4038"</f>
        <v>4038</v>
      </c>
      <c r="D1743" t="str">
        <f t="shared" si="81"/>
        <v>1</v>
      </c>
      <c r="E1743" t="s">
        <v>2282</v>
      </c>
      <c r="F1743">
        <v>6</v>
      </c>
      <c r="G1743">
        <v>6</v>
      </c>
      <c r="H1743" t="s">
        <v>237</v>
      </c>
      <c r="I1743" t="s">
        <v>69</v>
      </c>
      <c r="J1743" t="s">
        <v>2283</v>
      </c>
      <c r="K1743" t="s">
        <v>17</v>
      </c>
      <c r="L1743" s="1">
        <v>44039</v>
      </c>
      <c r="M1743" s="1">
        <v>44134</v>
      </c>
      <c r="N1743" s="1">
        <v>44074</v>
      </c>
      <c r="P1743" t="s">
        <v>18</v>
      </c>
    </row>
    <row r="1744" spans="1:16" hidden="1">
      <c r="A1744">
        <v>9424</v>
      </c>
      <c r="B1744" t="s">
        <v>1302</v>
      </c>
      <c r="C1744" t="str">
        <f>"1003"</f>
        <v>1003</v>
      </c>
      <c r="D1744" t="str">
        <f t="shared" si="81"/>
        <v>1</v>
      </c>
      <c r="E1744" t="s">
        <v>2284</v>
      </c>
      <c r="F1744">
        <v>6</v>
      </c>
      <c r="G1744">
        <v>6</v>
      </c>
      <c r="H1744" t="s">
        <v>98</v>
      </c>
      <c r="I1744" t="s">
        <v>99</v>
      </c>
      <c r="J1744" t="s">
        <v>2285</v>
      </c>
      <c r="K1744" t="s">
        <v>17</v>
      </c>
      <c r="L1744" s="1">
        <v>44039</v>
      </c>
      <c r="M1744" s="1">
        <v>44134</v>
      </c>
      <c r="N1744" s="1">
        <v>44074</v>
      </c>
      <c r="P1744" t="s">
        <v>38</v>
      </c>
    </row>
    <row r="1745" spans="1:16" hidden="1">
      <c r="A1745">
        <v>9794</v>
      </c>
      <c r="B1745" t="s">
        <v>1302</v>
      </c>
      <c r="C1745" t="str">
        <f>"1003"</f>
        <v>1003</v>
      </c>
      <c r="D1745" t="str">
        <f>"2"</f>
        <v>2</v>
      </c>
      <c r="E1745" t="s">
        <v>2284</v>
      </c>
      <c r="F1745">
        <v>6</v>
      </c>
      <c r="G1745">
        <v>6</v>
      </c>
      <c r="H1745" t="s">
        <v>98</v>
      </c>
      <c r="I1745" t="s">
        <v>99</v>
      </c>
      <c r="J1745" t="s">
        <v>2285</v>
      </c>
      <c r="K1745" t="s">
        <v>17</v>
      </c>
      <c r="L1745" s="1">
        <v>44039</v>
      </c>
      <c r="M1745" s="1">
        <v>44134</v>
      </c>
      <c r="N1745" s="1">
        <v>44074</v>
      </c>
      <c r="P1745" t="s">
        <v>38</v>
      </c>
    </row>
    <row r="1746" spans="1:16" hidden="1">
      <c r="A1746">
        <v>9412</v>
      </c>
      <c r="B1746" t="s">
        <v>1302</v>
      </c>
      <c r="C1746" t="str">
        <f>"2002"</f>
        <v>2002</v>
      </c>
      <c r="D1746" t="str">
        <f t="shared" ref="D1746:D1777" si="82">"1"</f>
        <v>1</v>
      </c>
      <c r="E1746" t="s">
        <v>2286</v>
      </c>
      <c r="F1746">
        <v>6</v>
      </c>
      <c r="G1746">
        <v>6</v>
      </c>
      <c r="H1746" t="s">
        <v>98</v>
      </c>
      <c r="I1746" t="s">
        <v>99</v>
      </c>
      <c r="J1746" t="s">
        <v>2287</v>
      </c>
      <c r="K1746" t="s">
        <v>17</v>
      </c>
      <c r="L1746" s="1">
        <v>44039</v>
      </c>
      <c r="M1746" s="1">
        <v>44134</v>
      </c>
      <c r="N1746" s="1">
        <v>44074</v>
      </c>
      <c r="P1746" t="s">
        <v>38</v>
      </c>
    </row>
    <row r="1747" spans="1:16" hidden="1">
      <c r="A1747">
        <v>9416</v>
      </c>
      <c r="B1747" t="s">
        <v>1307</v>
      </c>
      <c r="C1747" t="str">
        <f>"3212"</f>
        <v>3212</v>
      </c>
      <c r="D1747" t="str">
        <f t="shared" si="82"/>
        <v>1</v>
      </c>
      <c r="E1747" t="s">
        <v>2288</v>
      </c>
      <c r="F1747">
        <v>6</v>
      </c>
      <c r="G1747">
        <v>6</v>
      </c>
      <c r="H1747" t="s">
        <v>98</v>
      </c>
      <c r="I1747" t="s">
        <v>99</v>
      </c>
      <c r="J1747" t="s">
        <v>2289</v>
      </c>
      <c r="K1747" t="s">
        <v>17</v>
      </c>
      <c r="L1747" s="1">
        <v>44039</v>
      </c>
      <c r="M1747" s="1">
        <v>44134</v>
      </c>
      <c r="N1747" s="1">
        <v>44074</v>
      </c>
      <c r="P1747" t="s">
        <v>18</v>
      </c>
    </row>
    <row r="1748" spans="1:16" hidden="1">
      <c r="A1748">
        <v>8547</v>
      </c>
      <c r="B1748" t="s">
        <v>1169</v>
      </c>
      <c r="C1748" t="str">
        <f>"2002"</f>
        <v>2002</v>
      </c>
      <c r="D1748" t="str">
        <f t="shared" si="82"/>
        <v>1</v>
      </c>
      <c r="E1748" t="s">
        <v>2290</v>
      </c>
      <c r="F1748">
        <v>6</v>
      </c>
      <c r="G1748">
        <v>6</v>
      </c>
      <c r="H1748" t="s">
        <v>15</v>
      </c>
      <c r="I1748" t="s">
        <v>16</v>
      </c>
      <c r="J1748" t="s">
        <v>1031</v>
      </c>
      <c r="K1748" t="s">
        <v>17</v>
      </c>
      <c r="L1748" s="1">
        <v>44039</v>
      </c>
      <c r="M1748" s="1">
        <v>44134</v>
      </c>
      <c r="N1748" s="1">
        <v>44074</v>
      </c>
      <c r="P1748" t="s">
        <v>18</v>
      </c>
    </row>
    <row r="1749" spans="1:16" hidden="1">
      <c r="A1749">
        <v>8549</v>
      </c>
      <c r="B1749" t="s">
        <v>34</v>
      </c>
      <c r="C1749" t="str">
        <f>"2013"</f>
        <v>2013</v>
      </c>
      <c r="D1749" t="str">
        <f t="shared" si="82"/>
        <v>1</v>
      </c>
      <c r="E1749" t="s">
        <v>2291</v>
      </c>
      <c r="F1749">
        <v>6</v>
      </c>
      <c r="G1749">
        <v>6</v>
      </c>
      <c r="H1749" t="s">
        <v>36</v>
      </c>
      <c r="I1749" t="s">
        <v>16</v>
      </c>
      <c r="J1749" t="s">
        <v>2292</v>
      </c>
      <c r="K1749" t="s">
        <v>17</v>
      </c>
      <c r="L1749" s="1">
        <v>44039</v>
      </c>
      <c r="M1749" s="1">
        <v>44134</v>
      </c>
      <c r="N1749" s="1">
        <v>44074</v>
      </c>
      <c r="P1749" t="s">
        <v>18</v>
      </c>
    </row>
    <row r="1750" spans="1:16" hidden="1">
      <c r="A1750">
        <v>9197</v>
      </c>
      <c r="B1750" t="s">
        <v>34</v>
      </c>
      <c r="C1750" t="str">
        <f>"4008"</f>
        <v>4008</v>
      </c>
      <c r="D1750" t="str">
        <f t="shared" si="82"/>
        <v>1</v>
      </c>
      <c r="E1750" t="s">
        <v>2293</v>
      </c>
      <c r="F1750">
        <v>6</v>
      </c>
      <c r="G1750">
        <v>6</v>
      </c>
      <c r="H1750" t="s">
        <v>36</v>
      </c>
      <c r="I1750" t="s">
        <v>16</v>
      </c>
      <c r="K1750" t="s">
        <v>17</v>
      </c>
      <c r="L1750" s="1">
        <v>44039</v>
      </c>
      <c r="M1750" s="1">
        <v>44134</v>
      </c>
      <c r="N1750" s="1">
        <v>44074</v>
      </c>
      <c r="P1750" t="s">
        <v>18</v>
      </c>
    </row>
    <row r="1751" spans="1:16" hidden="1">
      <c r="A1751">
        <v>8545</v>
      </c>
      <c r="B1751" t="s">
        <v>39</v>
      </c>
      <c r="C1751" t="str">
        <f>"2024"</f>
        <v>2024</v>
      </c>
      <c r="D1751" t="str">
        <f t="shared" si="82"/>
        <v>1</v>
      </c>
      <c r="E1751" t="s">
        <v>2294</v>
      </c>
      <c r="F1751">
        <v>6</v>
      </c>
      <c r="G1751">
        <v>6</v>
      </c>
      <c r="H1751" t="s">
        <v>41</v>
      </c>
      <c r="I1751" t="s">
        <v>16</v>
      </c>
      <c r="J1751" t="s">
        <v>2295</v>
      </c>
      <c r="K1751" t="s">
        <v>17</v>
      </c>
      <c r="L1751" s="1">
        <v>44039</v>
      </c>
      <c r="M1751" s="1">
        <v>44134</v>
      </c>
      <c r="N1751" s="1">
        <v>44074</v>
      </c>
      <c r="P1751" t="s">
        <v>18</v>
      </c>
    </row>
    <row r="1752" spans="1:16" hidden="1">
      <c r="A1752">
        <v>8546</v>
      </c>
      <c r="B1752" t="s">
        <v>39</v>
      </c>
      <c r="C1752" t="str">
        <f>"3034"</f>
        <v>3034</v>
      </c>
      <c r="D1752" t="str">
        <f t="shared" si="82"/>
        <v>1</v>
      </c>
      <c r="E1752" t="s">
        <v>2296</v>
      </c>
      <c r="F1752">
        <v>6</v>
      </c>
      <c r="G1752">
        <v>6</v>
      </c>
      <c r="H1752" t="s">
        <v>41</v>
      </c>
      <c r="I1752" t="s">
        <v>16</v>
      </c>
      <c r="J1752" t="s">
        <v>2297</v>
      </c>
      <c r="K1752" t="s">
        <v>17</v>
      </c>
      <c r="L1752" s="1">
        <v>44039</v>
      </c>
      <c r="M1752" s="1">
        <v>44134</v>
      </c>
      <c r="N1752" s="1">
        <v>44074</v>
      </c>
      <c r="P1752" t="s">
        <v>18</v>
      </c>
    </row>
    <row r="1753" spans="1:16" hidden="1">
      <c r="A1753">
        <v>8611</v>
      </c>
      <c r="B1753" t="s">
        <v>51</v>
      </c>
      <c r="C1753" t="str">
        <f>"3104"</f>
        <v>3104</v>
      </c>
      <c r="D1753" t="str">
        <f t="shared" si="82"/>
        <v>1</v>
      </c>
      <c r="E1753" t="s">
        <v>1320</v>
      </c>
      <c r="F1753">
        <v>6</v>
      </c>
      <c r="G1753">
        <v>6</v>
      </c>
      <c r="H1753" t="s">
        <v>53</v>
      </c>
      <c r="I1753" t="s">
        <v>16</v>
      </c>
      <c r="J1753" t="s">
        <v>1321</v>
      </c>
      <c r="K1753" t="s">
        <v>17</v>
      </c>
      <c r="L1753" s="1">
        <v>44039</v>
      </c>
      <c r="M1753" s="1">
        <v>44134</v>
      </c>
      <c r="N1753" s="1">
        <v>44074</v>
      </c>
      <c r="P1753" t="s">
        <v>18</v>
      </c>
    </row>
    <row r="1754" spans="1:16" hidden="1">
      <c r="A1754">
        <v>8557</v>
      </c>
      <c r="B1754" t="s">
        <v>51</v>
      </c>
      <c r="C1754" t="str">
        <f>"3203"</f>
        <v>3203</v>
      </c>
      <c r="D1754" t="str">
        <f t="shared" si="82"/>
        <v>1</v>
      </c>
      <c r="E1754" t="s">
        <v>2298</v>
      </c>
      <c r="F1754">
        <v>6</v>
      </c>
      <c r="G1754">
        <v>6</v>
      </c>
      <c r="H1754" t="s">
        <v>53</v>
      </c>
      <c r="I1754" t="s">
        <v>16</v>
      </c>
      <c r="J1754" t="s">
        <v>2299</v>
      </c>
      <c r="K1754" t="s">
        <v>17</v>
      </c>
      <c r="L1754" s="1">
        <v>44039</v>
      </c>
      <c r="M1754" s="1">
        <v>44134</v>
      </c>
      <c r="N1754" s="1">
        <v>44074</v>
      </c>
      <c r="P1754" t="s">
        <v>18</v>
      </c>
    </row>
    <row r="1755" spans="1:16" hidden="1">
      <c r="A1755">
        <v>8554</v>
      </c>
      <c r="B1755" t="s">
        <v>51</v>
      </c>
      <c r="C1755" t="str">
        <f>"3701"</f>
        <v>3701</v>
      </c>
      <c r="D1755" t="str">
        <f t="shared" si="82"/>
        <v>1</v>
      </c>
      <c r="E1755" t="s">
        <v>1322</v>
      </c>
      <c r="F1755">
        <v>6</v>
      </c>
      <c r="G1755">
        <v>6</v>
      </c>
      <c r="H1755" t="s">
        <v>53</v>
      </c>
      <c r="I1755" t="s">
        <v>16</v>
      </c>
      <c r="K1755" t="s">
        <v>17</v>
      </c>
      <c r="L1755" s="1">
        <v>44039</v>
      </c>
      <c r="M1755" s="1">
        <v>44134</v>
      </c>
      <c r="N1755" s="1">
        <v>44074</v>
      </c>
      <c r="P1755" t="s">
        <v>18</v>
      </c>
    </row>
    <row r="1756" spans="1:16" hidden="1">
      <c r="A1756">
        <v>9604</v>
      </c>
      <c r="B1756" t="s">
        <v>463</v>
      </c>
      <c r="C1756" t="str">
        <f>"3022"</f>
        <v>3022</v>
      </c>
      <c r="D1756" t="str">
        <f t="shared" si="82"/>
        <v>1</v>
      </c>
      <c r="E1756" t="s">
        <v>2233</v>
      </c>
      <c r="F1756">
        <v>6</v>
      </c>
      <c r="G1756">
        <v>6</v>
      </c>
      <c r="H1756" t="s">
        <v>263</v>
      </c>
      <c r="I1756" t="s">
        <v>69</v>
      </c>
      <c r="J1756" t="s">
        <v>2300</v>
      </c>
      <c r="K1756" t="s">
        <v>17</v>
      </c>
      <c r="L1756" s="1">
        <v>44039</v>
      </c>
      <c r="M1756" s="1">
        <v>44134</v>
      </c>
      <c r="N1756" s="1">
        <v>44074</v>
      </c>
      <c r="P1756" t="s">
        <v>18</v>
      </c>
    </row>
    <row r="1757" spans="1:16" hidden="1">
      <c r="A1757">
        <v>9396</v>
      </c>
      <c r="B1757" t="s">
        <v>728</v>
      </c>
      <c r="C1757" t="str">
        <f>"3010"</f>
        <v>3010</v>
      </c>
      <c r="D1757" t="str">
        <f t="shared" si="82"/>
        <v>1</v>
      </c>
      <c r="E1757" t="s">
        <v>2301</v>
      </c>
      <c r="F1757">
        <v>6</v>
      </c>
      <c r="G1757">
        <v>6</v>
      </c>
      <c r="H1757" t="s">
        <v>873</v>
      </c>
      <c r="I1757" t="s">
        <v>99</v>
      </c>
      <c r="J1757" t="s">
        <v>2302</v>
      </c>
      <c r="K1757" t="s">
        <v>17</v>
      </c>
      <c r="L1757" s="1">
        <v>44039</v>
      </c>
      <c r="M1757" s="1">
        <v>44134</v>
      </c>
      <c r="N1757" s="1">
        <v>44074</v>
      </c>
      <c r="P1757" t="s">
        <v>18</v>
      </c>
    </row>
    <row r="1758" spans="1:16" hidden="1">
      <c r="A1758">
        <v>9399</v>
      </c>
      <c r="B1758" t="s">
        <v>235</v>
      </c>
      <c r="C1758" t="str">
        <f>"4043"</f>
        <v>4043</v>
      </c>
      <c r="D1758" t="str">
        <f t="shared" si="82"/>
        <v>1</v>
      </c>
      <c r="E1758" t="s">
        <v>2303</v>
      </c>
      <c r="F1758">
        <v>6</v>
      </c>
      <c r="G1758">
        <v>6</v>
      </c>
      <c r="H1758" t="s">
        <v>489</v>
      </c>
      <c r="I1758" t="s">
        <v>99</v>
      </c>
      <c r="J1758" t="s">
        <v>2304</v>
      </c>
      <c r="K1758" t="s">
        <v>17</v>
      </c>
      <c r="L1758" s="1">
        <v>44039</v>
      </c>
      <c r="M1758" s="1">
        <v>44134</v>
      </c>
      <c r="N1758" s="1">
        <v>44074</v>
      </c>
      <c r="P1758" t="s">
        <v>18</v>
      </c>
    </row>
    <row r="1759" spans="1:16" hidden="1">
      <c r="A1759">
        <v>9645</v>
      </c>
      <c r="B1759" t="s">
        <v>235</v>
      </c>
      <c r="C1759" t="str">
        <f>"4044"</f>
        <v>4044</v>
      </c>
      <c r="D1759" t="str">
        <f t="shared" si="82"/>
        <v>1</v>
      </c>
      <c r="E1759" t="s">
        <v>2305</v>
      </c>
      <c r="F1759">
        <v>6</v>
      </c>
      <c r="G1759">
        <v>6</v>
      </c>
      <c r="H1759" t="s">
        <v>489</v>
      </c>
      <c r="I1759" t="s">
        <v>99</v>
      </c>
      <c r="J1759" t="s">
        <v>2306</v>
      </c>
      <c r="K1759" t="s">
        <v>17</v>
      </c>
      <c r="L1759" s="1">
        <v>44039</v>
      </c>
      <c r="M1759" s="1">
        <v>44134</v>
      </c>
      <c r="N1759" s="1">
        <v>44074</v>
      </c>
      <c r="P1759" t="s">
        <v>18</v>
      </c>
    </row>
    <row r="1760" spans="1:16" hidden="1">
      <c r="A1760">
        <v>9513</v>
      </c>
      <c r="B1760" t="s">
        <v>24</v>
      </c>
      <c r="C1760" t="str">
        <f>"2301"</f>
        <v>2301</v>
      </c>
      <c r="D1760" t="str">
        <f t="shared" si="82"/>
        <v>1</v>
      </c>
      <c r="E1760" t="s">
        <v>2307</v>
      </c>
      <c r="F1760">
        <v>6</v>
      </c>
      <c r="G1760">
        <v>6</v>
      </c>
      <c r="H1760" t="s">
        <v>26</v>
      </c>
      <c r="I1760" t="s">
        <v>27</v>
      </c>
      <c r="J1760" t="s">
        <v>2308</v>
      </c>
      <c r="K1760" t="s">
        <v>17</v>
      </c>
      <c r="L1760" s="1">
        <v>44039</v>
      </c>
      <c r="M1760" s="1">
        <v>44134</v>
      </c>
      <c r="N1760" s="1">
        <v>44074</v>
      </c>
      <c r="P1760" t="s">
        <v>18</v>
      </c>
    </row>
    <row r="1761" spans="1:16" hidden="1">
      <c r="A1761">
        <v>8612</v>
      </c>
      <c r="B1761" t="s">
        <v>186</v>
      </c>
      <c r="C1761" t="str">
        <f>"2013"</f>
        <v>2013</v>
      </c>
      <c r="D1761" t="str">
        <f t="shared" si="82"/>
        <v>1</v>
      </c>
      <c r="E1761" t="s">
        <v>1338</v>
      </c>
      <c r="F1761">
        <v>6</v>
      </c>
      <c r="G1761">
        <v>6</v>
      </c>
      <c r="H1761" t="s">
        <v>188</v>
      </c>
      <c r="I1761" t="s">
        <v>161</v>
      </c>
      <c r="J1761" t="s">
        <v>1339</v>
      </c>
      <c r="K1761" t="s">
        <v>17</v>
      </c>
      <c r="L1761" s="1">
        <v>44039</v>
      </c>
      <c r="M1761" s="1">
        <v>44134</v>
      </c>
      <c r="N1761" s="1">
        <v>44074</v>
      </c>
      <c r="P1761" t="s">
        <v>18</v>
      </c>
    </row>
    <row r="1762" spans="1:16" hidden="1">
      <c r="A1762">
        <v>8613</v>
      </c>
      <c r="B1762" t="s">
        <v>186</v>
      </c>
      <c r="C1762" t="str">
        <f>"2014"</f>
        <v>2014</v>
      </c>
      <c r="D1762" t="str">
        <f t="shared" si="82"/>
        <v>1</v>
      </c>
      <c r="E1762" t="s">
        <v>1340</v>
      </c>
      <c r="F1762">
        <v>6</v>
      </c>
      <c r="G1762">
        <v>6</v>
      </c>
      <c r="H1762" t="s">
        <v>188</v>
      </c>
      <c r="I1762" t="s">
        <v>161</v>
      </c>
      <c r="J1762" t="s">
        <v>1341</v>
      </c>
      <c r="K1762" t="s">
        <v>17</v>
      </c>
      <c r="L1762" s="1">
        <v>44039</v>
      </c>
      <c r="M1762" s="1">
        <v>44134</v>
      </c>
      <c r="N1762" s="1">
        <v>44074</v>
      </c>
      <c r="P1762" t="s">
        <v>18</v>
      </c>
    </row>
    <row r="1763" spans="1:16" hidden="1">
      <c r="A1763">
        <v>9388</v>
      </c>
      <c r="B1763" t="s">
        <v>1231</v>
      </c>
      <c r="C1763" t="str">
        <f>"2001"</f>
        <v>2001</v>
      </c>
      <c r="D1763" t="str">
        <f t="shared" si="82"/>
        <v>1</v>
      </c>
      <c r="E1763" t="s">
        <v>2309</v>
      </c>
      <c r="F1763">
        <v>6</v>
      </c>
      <c r="G1763">
        <v>6</v>
      </c>
      <c r="H1763" t="s">
        <v>1233</v>
      </c>
      <c r="I1763" t="s">
        <v>99</v>
      </c>
      <c r="J1763" t="s">
        <v>2310</v>
      </c>
      <c r="K1763" t="s">
        <v>17</v>
      </c>
      <c r="L1763" s="1">
        <v>44039</v>
      </c>
      <c r="M1763" s="1">
        <v>44134</v>
      </c>
      <c r="N1763" s="1">
        <v>44074</v>
      </c>
      <c r="P1763" t="s">
        <v>18</v>
      </c>
    </row>
    <row r="1764" spans="1:16" hidden="1">
      <c r="A1764">
        <v>9209</v>
      </c>
      <c r="B1764" t="s">
        <v>172</v>
      </c>
      <c r="C1764" t="str">
        <f>"3035"</f>
        <v>3035</v>
      </c>
      <c r="D1764" t="str">
        <f t="shared" si="82"/>
        <v>1</v>
      </c>
      <c r="E1764" t="s">
        <v>2311</v>
      </c>
      <c r="F1764">
        <v>6</v>
      </c>
      <c r="G1764">
        <v>6</v>
      </c>
      <c r="H1764" t="s">
        <v>174</v>
      </c>
      <c r="I1764" t="s">
        <v>69</v>
      </c>
      <c r="J1764" t="s">
        <v>2312</v>
      </c>
      <c r="K1764" t="s">
        <v>17</v>
      </c>
      <c r="L1764" s="1">
        <v>44039</v>
      </c>
      <c r="M1764" s="1">
        <v>44134</v>
      </c>
      <c r="N1764" s="1">
        <v>44074</v>
      </c>
      <c r="P1764" t="s">
        <v>18</v>
      </c>
    </row>
    <row r="1765" spans="1:16" hidden="1">
      <c r="A1765">
        <v>9480</v>
      </c>
      <c r="B1765" t="s">
        <v>312</v>
      </c>
      <c r="C1765" t="str">
        <f>"1704"</f>
        <v>1704</v>
      </c>
      <c r="D1765" t="str">
        <f t="shared" si="82"/>
        <v>1</v>
      </c>
      <c r="E1765" t="s">
        <v>1344</v>
      </c>
      <c r="F1765">
        <v>6</v>
      </c>
      <c r="G1765">
        <v>6</v>
      </c>
      <c r="H1765" t="s">
        <v>224</v>
      </c>
      <c r="I1765" t="s">
        <v>69</v>
      </c>
      <c r="J1765" t="s">
        <v>1345</v>
      </c>
      <c r="K1765" t="s">
        <v>17</v>
      </c>
      <c r="L1765" s="1">
        <v>44039</v>
      </c>
      <c r="M1765" s="1">
        <v>44134</v>
      </c>
      <c r="N1765" s="1">
        <v>44074</v>
      </c>
      <c r="P1765" t="s">
        <v>18</v>
      </c>
    </row>
    <row r="1766" spans="1:16" hidden="1">
      <c r="A1766">
        <v>8950</v>
      </c>
      <c r="B1766" t="s">
        <v>90</v>
      </c>
      <c r="C1766" t="str">
        <f>"3005"</f>
        <v>3005</v>
      </c>
      <c r="D1766" t="str">
        <f t="shared" si="82"/>
        <v>1</v>
      </c>
      <c r="E1766" t="s">
        <v>148</v>
      </c>
      <c r="F1766">
        <v>6</v>
      </c>
      <c r="G1766">
        <v>6</v>
      </c>
      <c r="H1766" t="s">
        <v>92</v>
      </c>
      <c r="I1766" t="s">
        <v>16</v>
      </c>
      <c r="K1766" t="s">
        <v>17</v>
      </c>
      <c r="L1766" s="1">
        <v>44039</v>
      </c>
      <c r="M1766" s="1">
        <v>44134</v>
      </c>
      <c r="N1766" s="1">
        <v>44074</v>
      </c>
      <c r="P1766" t="s">
        <v>18</v>
      </c>
    </row>
    <row r="1767" spans="1:16" ht="32" hidden="1">
      <c r="A1767">
        <v>9539</v>
      </c>
      <c r="B1767" t="s">
        <v>19</v>
      </c>
      <c r="C1767" t="str">
        <f>"2290"</f>
        <v>2290</v>
      </c>
      <c r="D1767" t="str">
        <f t="shared" si="82"/>
        <v>1</v>
      </c>
      <c r="E1767" t="s">
        <v>2313</v>
      </c>
      <c r="F1767">
        <v>6</v>
      </c>
      <c r="G1767">
        <v>6</v>
      </c>
      <c r="H1767" t="s">
        <v>21</v>
      </c>
      <c r="I1767" t="s">
        <v>22</v>
      </c>
      <c r="J1767" s="2" t="s">
        <v>2314</v>
      </c>
      <c r="K1767" t="s">
        <v>17</v>
      </c>
      <c r="L1767" s="1">
        <v>44039</v>
      </c>
      <c r="M1767" s="1">
        <v>44134</v>
      </c>
      <c r="N1767" s="1">
        <v>44074</v>
      </c>
      <c r="P1767" t="s">
        <v>333</v>
      </c>
    </row>
    <row r="1768" spans="1:16" ht="32" hidden="1">
      <c r="A1768">
        <v>9539</v>
      </c>
      <c r="B1768" t="s">
        <v>19</v>
      </c>
      <c r="C1768" t="str">
        <f>"2290"</f>
        <v>2290</v>
      </c>
      <c r="D1768" t="str">
        <f t="shared" si="82"/>
        <v>1</v>
      </c>
      <c r="E1768" t="s">
        <v>2313</v>
      </c>
      <c r="F1768">
        <v>6</v>
      </c>
      <c r="G1768">
        <v>6</v>
      </c>
      <c r="H1768" t="s">
        <v>21</v>
      </c>
      <c r="I1768" t="s">
        <v>22</v>
      </c>
      <c r="J1768" s="2" t="s">
        <v>2314</v>
      </c>
      <c r="K1768" t="s">
        <v>17</v>
      </c>
      <c r="L1768" s="1">
        <v>44039</v>
      </c>
      <c r="M1768" s="1">
        <v>44134</v>
      </c>
      <c r="N1768" s="1">
        <v>44074</v>
      </c>
      <c r="P1768" t="s">
        <v>333</v>
      </c>
    </row>
    <row r="1769" spans="1:16" ht="112" hidden="1">
      <c r="A1769">
        <v>9166</v>
      </c>
      <c r="B1769" t="s">
        <v>19</v>
      </c>
      <c r="C1769" t="str">
        <f>"4231"</f>
        <v>4231</v>
      </c>
      <c r="D1769" t="str">
        <f t="shared" si="82"/>
        <v>1</v>
      </c>
      <c r="E1769" t="s">
        <v>2313</v>
      </c>
      <c r="F1769">
        <v>6</v>
      </c>
      <c r="G1769">
        <v>6</v>
      </c>
      <c r="H1769" t="s">
        <v>21</v>
      </c>
      <c r="I1769" t="s">
        <v>22</v>
      </c>
      <c r="J1769" s="2" t="s">
        <v>2315</v>
      </c>
      <c r="K1769" t="s">
        <v>17</v>
      </c>
      <c r="L1769" s="1">
        <v>44039</v>
      </c>
      <c r="M1769" s="1">
        <v>44134</v>
      </c>
      <c r="N1769" s="1">
        <v>44074</v>
      </c>
      <c r="P1769" t="s">
        <v>333</v>
      </c>
    </row>
    <row r="1770" spans="1:16" hidden="1">
      <c r="A1770">
        <v>8998</v>
      </c>
      <c r="B1770" t="s">
        <v>532</v>
      </c>
      <c r="C1770" t="str">
        <f>"4111"</f>
        <v>4111</v>
      </c>
      <c r="D1770" t="str">
        <f t="shared" si="82"/>
        <v>1</v>
      </c>
      <c r="E1770" t="s">
        <v>2316</v>
      </c>
      <c r="F1770">
        <v>6</v>
      </c>
      <c r="G1770">
        <v>6</v>
      </c>
      <c r="H1770" t="s">
        <v>534</v>
      </c>
      <c r="I1770" t="s">
        <v>161</v>
      </c>
      <c r="J1770" t="s">
        <v>2317</v>
      </c>
      <c r="K1770" t="s">
        <v>17</v>
      </c>
      <c r="L1770" s="1">
        <v>44039</v>
      </c>
      <c r="M1770" s="1">
        <v>44134</v>
      </c>
      <c r="N1770" s="1">
        <v>44074</v>
      </c>
      <c r="P1770" t="s">
        <v>18</v>
      </c>
    </row>
    <row r="1771" spans="1:16" hidden="1">
      <c r="A1771">
        <v>8627</v>
      </c>
      <c r="B1771" t="s">
        <v>555</v>
      </c>
      <c r="C1771" t="str">
        <f>"2008"</f>
        <v>2008</v>
      </c>
      <c r="D1771" t="str">
        <f t="shared" si="82"/>
        <v>1</v>
      </c>
      <c r="E1771" t="s">
        <v>2318</v>
      </c>
      <c r="F1771">
        <v>6</v>
      </c>
      <c r="G1771">
        <v>6</v>
      </c>
      <c r="H1771" t="s">
        <v>256</v>
      </c>
      <c r="I1771" t="s">
        <v>161</v>
      </c>
      <c r="K1771" t="s">
        <v>17</v>
      </c>
      <c r="L1771" s="1">
        <v>44039</v>
      </c>
      <c r="M1771" s="1">
        <v>44134</v>
      </c>
      <c r="N1771" s="1">
        <v>44074</v>
      </c>
      <c r="P1771" t="s">
        <v>18</v>
      </c>
    </row>
    <row r="1772" spans="1:16" hidden="1">
      <c r="A1772">
        <v>9085</v>
      </c>
      <c r="B1772" t="s">
        <v>136</v>
      </c>
      <c r="C1772" t="str">
        <f>"1002"</f>
        <v>1002</v>
      </c>
      <c r="D1772" t="str">
        <f t="shared" si="82"/>
        <v>1</v>
      </c>
      <c r="E1772" t="s">
        <v>2319</v>
      </c>
      <c r="F1772">
        <v>6</v>
      </c>
      <c r="G1772">
        <v>6</v>
      </c>
      <c r="H1772" t="s">
        <v>138</v>
      </c>
      <c r="I1772" t="s">
        <v>69</v>
      </c>
      <c r="K1772" t="s">
        <v>17</v>
      </c>
      <c r="L1772" s="1">
        <v>44039</v>
      </c>
      <c r="M1772" s="1">
        <v>44134</v>
      </c>
      <c r="N1772" s="1">
        <v>44074</v>
      </c>
      <c r="P1772" t="s">
        <v>18</v>
      </c>
    </row>
    <row r="1773" spans="1:16" hidden="1">
      <c r="A1773">
        <v>8997</v>
      </c>
      <c r="B1773" t="s">
        <v>309</v>
      </c>
      <c r="C1773" t="str">
        <f>"4062"</f>
        <v>4062</v>
      </c>
      <c r="D1773" t="str">
        <f t="shared" si="82"/>
        <v>1</v>
      </c>
      <c r="E1773" t="s">
        <v>2320</v>
      </c>
      <c r="F1773">
        <v>6</v>
      </c>
      <c r="G1773">
        <v>6</v>
      </c>
      <c r="H1773" t="s">
        <v>188</v>
      </c>
      <c r="I1773" t="s">
        <v>161</v>
      </c>
      <c r="K1773" t="s">
        <v>17</v>
      </c>
      <c r="L1773" s="1">
        <v>44039</v>
      </c>
      <c r="M1773" s="1">
        <v>44134</v>
      </c>
      <c r="N1773" s="1">
        <v>44074</v>
      </c>
      <c r="P1773" t="s">
        <v>18</v>
      </c>
    </row>
    <row r="1774" spans="1:16" hidden="1">
      <c r="A1774">
        <v>9214</v>
      </c>
      <c r="B1774" t="s">
        <v>143</v>
      </c>
      <c r="C1774" t="str">
        <f>"1002"</f>
        <v>1002</v>
      </c>
      <c r="D1774" t="str">
        <f t="shared" si="82"/>
        <v>1</v>
      </c>
      <c r="E1774" t="s">
        <v>2321</v>
      </c>
      <c r="F1774">
        <v>6</v>
      </c>
      <c r="G1774">
        <v>6</v>
      </c>
      <c r="H1774" t="s">
        <v>68</v>
      </c>
      <c r="I1774" t="s">
        <v>69</v>
      </c>
      <c r="K1774" t="s">
        <v>17</v>
      </c>
      <c r="L1774" s="1">
        <v>44039</v>
      </c>
      <c r="M1774" s="1">
        <v>44134</v>
      </c>
      <c r="N1774" s="1">
        <v>44074</v>
      </c>
      <c r="P1774" t="s">
        <v>18</v>
      </c>
    </row>
    <row r="1775" spans="1:16" hidden="1">
      <c r="A1775">
        <v>9775</v>
      </c>
      <c r="B1775" t="s">
        <v>143</v>
      </c>
      <c r="C1775" t="str">
        <f>"3006"</f>
        <v>3006</v>
      </c>
      <c r="D1775" t="str">
        <f t="shared" si="82"/>
        <v>1</v>
      </c>
      <c r="E1775" t="s">
        <v>2322</v>
      </c>
      <c r="F1775">
        <v>6</v>
      </c>
      <c r="G1775">
        <v>6</v>
      </c>
      <c r="H1775" t="s">
        <v>145</v>
      </c>
      <c r="I1775" t="s">
        <v>69</v>
      </c>
      <c r="J1775" t="s">
        <v>2323</v>
      </c>
      <c r="K1775" t="s">
        <v>17</v>
      </c>
      <c r="L1775" s="1">
        <v>44039</v>
      </c>
      <c r="M1775" s="1">
        <v>44134</v>
      </c>
      <c r="N1775" s="1">
        <v>44074</v>
      </c>
      <c r="P1775" t="s">
        <v>18</v>
      </c>
    </row>
    <row r="1776" spans="1:16" hidden="1">
      <c r="A1776">
        <v>9775</v>
      </c>
      <c r="B1776" t="s">
        <v>143</v>
      </c>
      <c r="C1776" t="str">
        <f>"3006"</f>
        <v>3006</v>
      </c>
      <c r="D1776" t="str">
        <f t="shared" si="82"/>
        <v>1</v>
      </c>
      <c r="E1776" t="s">
        <v>2322</v>
      </c>
      <c r="F1776">
        <v>6</v>
      </c>
      <c r="G1776">
        <v>6</v>
      </c>
      <c r="H1776" t="s">
        <v>145</v>
      </c>
      <c r="I1776" t="s">
        <v>69</v>
      </c>
      <c r="J1776" t="s">
        <v>2323</v>
      </c>
      <c r="K1776" t="s">
        <v>17</v>
      </c>
      <c r="L1776" s="1">
        <v>44039</v>
      </c>
      <c r="M1776" s="1">
        <v>44134</v>
      </c>
      <c r="N1776" s="1">
        <v>44074</v>
      </c>
      <c r="P1776" t="s">
        <v>18</v>
      </c>
    </row>
    <row r="1777" spans="1:16" hidden="1">
      <c r="A1777">
        <v>9570</v>
      </c>
      <c r="B1777" t="s">
        <v>235</v>
      </c>
      <c r="C1777" t="str">
        <f>"3004"</f>
        <v>3004</v>
      </c>
      <c r="D1777" t="str">
        <f t="shared" si="82"/>
        <v>1</v>
      </c>
      <c r="E1777" t="s">
        <v>2324</v>
      </c>
      <c r="F1777">
        <v>6</v>
      </c>
      <c r="G1777">
        <v>6</v>
      </c>
      <c r="H1777" t="s">
        <v>489</v>
      </c>
      <c r="I1777" t="s">
        <v>99</v>
      </c>
      <c r="J1777" t="s">
        <v>2325</v>
      </c>
      <c r="K1777" t="s">
        <v>17</v>
      </c>
      <c r="L1777" s="1">
        <v>44039</v>
      </c>
      <c r="M1777" s="1">
        <v>44134</v>
      </c>
      <c r="N1777" s="1">
        <v>44074</v>
      </c>
      <c r="P1777" t="s">
        <v>18</v>
      </c>
    </row>
    <row r="1778" spans="1:16" hidden="1">
      <c r="A1778">
        <v>9114</v>
      </c>
      <c r="B1778" t="s">
        <v>826</v>
      </c>
      <c r="C1778" t="str">
        <f>"1502"</f>
        <v>1502</v>
      </c>
      <c r="D1778" t="str">
        <f t="shared" ref="D1778:D1801" si="83">"1"</f>
        <v>1</v>
      </c>
      <c r="E1778" t="s">
        <v>2326</v>
      </c>
      <c r="F1778">
        <v>6</v>
      </c>
      <c r="G1778">
        <v>6</v>
      </c>
      <c r="H1778" t="s">
        <v>828</v>
      </c>
      <c r="I1778" t="s">
        <v>69</v>
      </c>
      <c r="J1778" t="s">
        <v>2327</v>
      </c>
      <c r="K1778" t="s">
        <v>17</v>
      </c>
      <c r="L1778" s="1">
        <v>44039</v>
      </c>
      <c r="M1778" s="1">
        <v>44134</v>
      </c>
      <c r="N1778" s="1">
        <v>44074</v>
      </c>
      <c r="P1778" t="s">
        <v>18</v>
      </c>
    </row>
    <row r="1779" spans="1:16" hidden="1">
      <c r="A1779">
        <v>9628</v>
      </c>
      <c r="B1779" t="s">
        <v>826</v>
      </c>
      <c r="C1779" t="str">
        <f>"1510"</f>
        <v>1510</v>
      </c>
      <c r="D1779" t="str">
        <f t="shared" si="83"/>
        <v>1</v>
      </c>
      <c r="E1779" t="s">
        <v>2328</v>
      </c>
      <c r="F1779">
        <v>6</v>
      </c>
      <c r="G1779">
        <v>6</v>
      </c>
      <c r="H1779" t="s">
        <v>828</v>
      </c>
      <c r="I1779" t="s">
        <v>69</v>
      </c>
      <c r="K1779" t="s">
        <v>17</v>
      </c>
      <c r="L1779" s="1">
        <v>44039</v>
      </c>
      <c r="M1779" s="1">
        <v>44134</v>
      </c>
      <c r="N1779" s="1">
        <v>44074</v>
      </c>
      <c r="P1779" t="s">
        <v>18</v>
      </c>
    </row>
    <row r="1780" spans="1:16" hidden="1">
      <c r="A1780">
        <v>9115</v>
      </c>
      <c r="B1780" t="s">
        <v>826</v>
      </c>
      <c r="C1780" t="str">
        <f>"2504"</f>
        <v>2504</v>
      </c>
      <c r="D1780" t="str">
        <f t="shared" si="83"/>
        <v>1</v>
      </c>
      <c r="E1780" t="s">
        <v>2329</v>
      </c>
      <c r="F1780">
        <v>6</v>
      </c>
      <c r="G1780">
        <v>6</v>
      </c>
      <c r="H1780" t="s">
        <v>828</v>
      </c>
      <c r="I1780" t="s">
        <v>69</v>
      </c>
      <c r="J1780" t="s">
        <v>2330</v>
      </c>
      <c r="K1780" t="s">
        <v>17</v>
      </c>
      <c r="L1780" s="1">
        <v>44039</v>
      </c>
      <c r="M1780" s="1">
        <v>44134</v>
      </c>
      <c r="N1780" s="1">
        <v>44074</v>
      </c>
      <c r="P1780" t="s">
        <v>18</v>
      </c>
    </row>
    <row r="1781" spans="1:16" hidden="1">
      <c r="A1781">
        <v>9116</v>
      </c>
      <c r="B1781" t="s">
        <v>826</v>
      </c>
      <c r="C1781" t="str">
        <f>"2508"</f>
        <v>2508</v>
      </c>
      <c r="D1781" t="str">
        <f t="shared" si="83"/>
        <v>1</v>
      </c>
      <c r="E1781" t="s">
        <v>2331</v>
      </c>
      <c r="F1781">
        <v>6</v>
      </c>
      <c r="G1781">
        <v>6</v>
      </c>
      <c r="H1781" t="s">
        <v>828</v>
      </c>
      <c r="I1781" t="s">
        <v>69</v>
      </c>
      <c r="J1781" t="s">
        <v>2332</v>
      </c>
      <c r="K1781" t="s">
        <v>17</v>
      </c>
      <c r="L1781" s="1">
        <v>44039</v>
      </c>
      <c r="M1781" s="1">
        <v>44134</v>
      </c>
      <c r="N1781" s="1">
        <v>44074</v>
      </c>
      <c r="P1781" t="s">
        <v>18</v>
      </c>
    </row>
    <row r="1782" spans="1:16" hidden="1">
      <c r="A1782">
        <v>9601</v>
      </c>
      <c r="B1782" t="s">
        <v>186</v>
      </c>
      <c r="C1782" t="str">
        <f>"3050"</f>
        <v>3050</v>
      </c>
      <c r="D1782" t="str">
        <f t="shared" si="83"/>
        <v>1</v>
      </c>
      <c r="E1782" t="s">
        <v>2333</v>
      </c>
      <c r="F1782">
        <v>6</v>
      </c>
      <c r="G1782">
        <v>6</v>
      </c>
      <c r="H1782" t="s">
        <v>188</v>
      </c>
      <c r="I1782" t="s">
        <v>161</v>
      </c>
      <c r="J1782" t="s">
        <v>2334</v>
      </c>
      <c r="K1782" t="s">
        <v>17</v>
      </c>
      <c r="L1782" s="1">
        <v>44039</v>
      </c>
      <c r="M1782" s="1">
        <v>44134</v>
      </c>
      <c r="N1782" s="1">
        <v>44074</v>
      </c>
      <c r="P1782" t="s">
        <v>18</v>
      </c>
    </row>
    <row r="1783" spans="1:16" hidden="1">
      <c r="A1783">
        <v>9702</v>
      </c>
      <c r="B1783" t="s">
        <v>186</v>
      </c>
      <c r="C1783" t="str">
        <f>"4050"</f>
        <v>4050</v>
      </c>
      <c r="D1783" t="str">
        <f t="shared" si="83"/>
        <v>1</v>
      </c>
      <c r="E1783" t="s">
        <v>2333</v>
      </c>
      <c r="F1783">
        <v>6</v>
      </c>
      <c r="G1783">
        <v>6</v>
      </c>
      <c r="H1783" t="s">
        <v>188</v>
      </c>
      <c r="I1783" t="s">
        <v>161</v>
      </c>
      <c r="J1783" t="s">
        <v>2335</v>
      </c>
      <c r="K1783" t="s">
        <v>17</v>
      </c>
      <c r="L1783" s="1">
        <v>44039</v>
      </c>
      <c r="M1783" s="1">
        <v>44134</v>
      </c>
      <c r="N1783" s="1">
        <v>44074</v>
      </c>
      <c r="P1783" t="s">
        <v>18</v>
      </c>
    </row>
    <row r="1784" spans="1:16" hidden="1">
      <c r="A1784">
        <v>9663</v>
      </c>
      <c r="B1784" t="s">
        <v>19</v>
      </c>
      <c r="C1784" t="str">
        <f>"4311"</f>
        <v>4311</v>
      </c>
      <c r="D1784" t="str">
        <f t="shared" si="83"/>
        <v>1</v>
      </c>
      <c r="E1784" t="s">
        <v>1363</v>
      </c>
      <c r="F1784">
        <v>6</v>
      </c>
      <c r="G1784">
        <v>6</v>
      </c>
      <c r="H1784" t="s">
        <v>21</v>
      </c>
      <c r="I1784" t="s">
        <v>22</v>
      </c>
      <c r="J1784" t="s">
        <v>1364</v>
      </c>
      <c r="K1784" t="s">
        <v>17</v>
      </c>
      <c r="L1784" s="1">
        <v>44039</v>
      </c>
      <c r="M1784" s="1">
        <v>44134</v>
      </c>
      <c r="N1784" s="1">
        <v>44074</v>
      </c>
      <c r="P1784" t="s">
        <v>38</v>
      </c>
    </row>
    <row r="1785" spans="1:16" hidden="1">
      <c r="A1785">
        <v>9726</v>
      </c>
      <c r="B1785" t="s">
        <v>39</v>
      </c>
      <c r="C1785" t="str">
        <f>"4712"</f>
        <v>4712</v>
      </c>
      <c r="D1785" t="str">
        <f t="shared" si="83"/>
        <v>1</v>
      </c>
      <c r="E1785" t="s">
        <v>2336</v>
      </c>
      <c r="F1785">
        <v>6</v>
      </c>
      <c r="G1785">
        <v>6</v>
      </c>
      <c r="H1785" t="s">
        <v>41</v>
      </c>
      <c r="I1785" t="s">
        <v>16</v>
      </c>
      <c r="K1785" t="s">
        <v>17</v>
      </c>
      <c r="L1785" s="1">
        <v>44039</v>
      </c>
      <c r="M1785" s="1">
        <v>44134</v>
      </c>
      <c r="N1785" s="1">
        <v>44074</v>
      </c>
      <c r="P1785" t="s">
        <v>18</v>
      </c>
    </row>
    <row r="1786" spans="1:16" hidden="1">
      <c r="A1786">
        <v>9790</v>
      </c>
      <c r="B1786" t="s">
        <v>228</v>
      </c>
      <c r="C1786" t="str">
        <f>"2114"</f>
        <v>2114</v>
      </c>
      <c r="D1786" t="str">
        <f t="shared" si="83"/>
        <v>1</v>
      </c>
      <c r="E1786" t="s">
        <v>2337</v>
      </c>
      <c r="F1786">
        <v>6</v>
      </c>
      <c r="G1786">
        <v>6</v>
      </c>
      <c r="H1786" t="s">
        <v>174</v>
      </c>
      <c r="I1786" t="s">
        <v>69</v>
      </c>
      <c r="J1786" t="s">
        <v>2338</v>
      </c>
      <c r="K1786" t="s">
        <v>17</v>
      </c>
      <c r="L1786" s="1">
        <v>44039</v>
      </c>
      <c r="M1786" s="1">
        <v>44134</v>
      </c>
      <c r="N1786" s="1">
        <v>44074</v>
      </c>
      <c r="P1786" t="s">
        <v>18</v>
      </c>
    </row>
    <row r="1787" spans="1:16" hidden="1">
      <c r="A1787">
        <v>9791</v>
      </c>
      <c r="B1787" t="s">
        <v>228</v>
      </c>
      <c r="C1787" t="str">
        <f>"3114"</f>
        <v>3114</v>
      </c>
      <c r="D1787" t="str">
        <f t="shared" si="83"/>
        <v>1</v>
      </c>
      <c r="E1787" t="s">
        <v>2339</v>
      </c>
      <c r="F1787">
        <v>6</v>
      </c>
      <c r="G1787">
        <v>6</v>
      </c>
      <c r="H1787" t="s">
        <v>174</v>
      </c>
      <c r="I1787" t="s">
        <v>69</v>
      </c>
      <c r="J1787" t="s">
        <v>2338</v>
      </c>
      <c r="K1787" t="s">
        <v>17</v>
      </c>
      <c r="L1787" s="1">
        <v>44039</v>
      </c>
      <c r="M1787" s="1">
        <v>44134</v>
      </c>
      <c r="N1787" s="1">
        <v>44074</v>
      </c>
      <c r="P1787" t="s">
        <v>18</v>
      </c>
    </row>
    <row r="1788" spans="1:16" hidden="1">
      <c r="A1788">
        <v>9729</v>
      </c>
      <c r="B1788" t="s">
        <v>172</v>
      </c>
      <c r="C1788" t="str">
        <f>"4106"</f>
        <v>4106</v>
      </c>
      <c r="D1788" t="str">
        <f t="shared" si="83"/>
        <v>1</v>
      </c>
      <c r="E1788" t="s">
        <v>1379</v>
      </c>
      <c r="F1788">
        <v>6</v>
      </c>
      <c r="G1788">
        <v>6</v>
      </c>
      <c r="H1788" t="s">
        <v>174</v>
      </c>
      <c r="I1788" t="s">
        <v>69</v>
      </c>
      <c r="J1788" t="s">
        <v>1380</v>
      </c>
      <c r="K1788" t="s">
        <v>17</v>
      </c>
      <c r="L1788" s="1">
        <v>44039</v>
      </c>
      <c r="M1788" s="1">
        <v>44134</v>
      </c>
      <c r="N1788" s="1">
        <v>44074</v>
      </c>
      <c r="P1788" t="s">
        <v>18</v>
      </c>
    </row>
    <row r="1789" spans="1:16" hidden="1">
      <c r="A1789">
        <v>9657</v>
      </c>
      <c r="B1789" t="s">
        <v>986</v>
      </c>
      <c r="C1789" t="str">
        <f>"1001"</f>
        <v>1001</v>
      </c>
      <c r="D1789" t="str">
        <f t="shared" si="83"/>
        <v>1</v>
      </c>
      <c r="E1789" t="s">
        <v>2340</v>
      </c>
      <c r="F1789">
        <v>6</v>
      </c>
      <c r="G1789">
        <v>6</v>
      </c>
      <c r="H1789" t="s">
        <v>988</v>
      </c>
      <c r="I1789" t="s">
        <v>69</v>
      </c>
      <c r="K1789" t="s">
        <v>17</v>
      </c>
      <c r="L1789" s="1">
        <v>44039</v>
      </c>
      <c r="M1789" s="1">
        <v>44134</v>
      </c>
      <c r="N1789" s="1">
        <v>44074</v>
      </c>
      <c r="P1789" t="s">
        <v>18</v>
      </c>
    </row>
    <row r="1790" spans="1:16" hidden="1">
      <c r="A1790">
        <v>9819</v>
      </c>
      <c r="B1790" t="s">
        <v>61</v>
      </c>
      <c r="C1790" t="str">
        <f>"3022"</f>
        <v>3022</v>
      </c>
      <c r="D1790" t="str">
        <f t="shared" si="83"/>
        <v>1</v>
      </c>
      <c r="E1790" t="s">
        <v>2341</v>
      </c>
      <c r="F1790">
        <v>6</v>
      </c>
      <c r="G1790">
        <v>6</v>
      </c>
      <c r="H1790" t="s">
        <v>63</v>
      </c>
      <c r="I1790" t="s">
        <v>16</v>
      </c>
      <c r="J1790" t="s">
        <v>2342</v>
      </c>
      <c r="K1790" t="s">
        <v>17</v>
      </c>
      <c r="L1790" s="1">
        <v>44039</v>
      </c>
      <c r="M1790" s="1">
        <v>44134</v>
      </c>
      <c r="N1790" s="1">
        <v>44074</v>
      </c>
      <c r="P1790" t="s">
        <v>18</v>
      </c>
    </row>
    <row r="1791" spans="1:16" hidden="1">
      <c r="A1791">
        <v>9813</v>
      </c>
      <c r="B1791" t="s">
        <v>478</v>
      </c>
      <c r="C1791" t="str">
        <f>"4600"</f>
        <v>4600</v>
      </c>
      <c r="D1791" t="str">
        <f t="shared" si="83"/>
        <v>1</v>
      </c>
      <c r="E1791" t="s">
        <v>2343</v>
      </c>
      <c r="F1791">
        <v>6</v>
      </c>
      <c r="G1791">
        <v>6</v>
      </c>
      <c r="H1791" t="s">
        <v>188</v>
      </c>
      <c r="I1791" t="s">
        <v>161</v>
      </c>
      <c r="K1791" t="s">
        <v>17</v>
      </c>
      <c r="L1791" s="1">
        <v>44039</v>
      </c>
      <c r="M1791" s="1">
        <v>44134</v>
      </c>
      <c r="N1791" s="1">
        <v>44074</v>
      </c>
      <c r="P1791" t="s">
        <v>18</v>
      </c>
    </row>
    <row r="1792" spans="1:16">
      <c r="A1792">
        <v>8572</v>
      </c>
      <c r="B1792" t="s">
        <v>43</v>
      </c>
      <c r="C1792" t="str">
        <f>"3228"</f>
        <v>3228</v>
      </c>
      <c r="D1792" t="str">
        <f t="shared" si="83"/>
        <v>1</v>
      </c>
      <c r="E1792" t="s">
        <v>1513</v>
      </c>
      <c r="F1792">
        <v>6</v>
      </c>
      <c r="G1792">
        <v>6</v>
      </c>
      <c r="H1792" t="s">
        <v>45</v>
      </c>
      <c r="I1792" t="s">
        <v>16</v>
      </c>
      <c r="J1792" t="s">
        <v>450</v>
      </c>
      <c r="K1792" t="s">
        <v>17</v>
      </c>
      <c r="L1792" s="1">
        <v>44039</v>
      </c>
      <c r="M1792" s="1">
        <v>44134</v>
      </c>
      <c r="N1792" s="1">
        <v>44074</v>
      </c>
      <c r="P1792" t="s">
        <v>18</v>
      </c>
    </row>
    <row r="1793" spans="1:16" hidden="1">
      <c r="A1793">
        <v>9622</v>
      </c>
      <c r="B1793" t="s">
        <v>82</v>
      </c>
      <c r="C1793" t="str">
        <f>"4005"</f>
        <v>4005</v>
      </c>
      <c r="D1793" t="str">
        <f t="shared" si="83"/>
        <v>1</v>
      </c>
      <c r="E1793" t="s">
        <v>2345</v>
      </c>
      <c r="F1793">
        <v>6</v>
      </c>
      <c r="G1793">
        <v>6</v>
      </c>
      <c r="H1793" t="s">
        <v>84</v>
      </c>
      <c r="I1793" t="s">
        <v>16</v>
      </c>
      <c r="K1793" t="s">
        <v>2346</v>
      </c>
      <c r="L1793" s="1">
        <v>44105</v>
      </c>
      <c r="M1793" s="1">
        <v>44196</v>
      </c>
      <c r="N1793" s="1">
        <v>44127</v>
      </c>
      <c r="O1793" s="1">
        <v>44127</v>
      </c>
      <c r="P1793" t="s">
        <v>18</v>
      </c>
    </row>
    <row r="1794" spans="1:16" hidden="1">
      <c r="A1794">
        <v>9622</v>
      </c>
      <c r="B1794" t="s">
        <v>82</v>
      </c>
      <c r="C1794" t="str">
        <f>"4005"</f>
        <v>4005</v>
      </c>
      <c r="D1794" t="str">
        <f t="shared" si="83"/>
        <v>1</v>
      </c>
      <c r="E1794" t="s">
        <v>2345</v>
      </c>
      <c r="F1794">
        <v>6</v>
      </c>
      <c r="G1794">
        <v>6</v>
      </c>
      <c r="H1794" t="s">
        <v>84</v>
      </c>
      <c r="I1794" t="s">
        <v>16</v>
      </c>
      <c r="K1794" t="s">
        <v>2346</v>
      </c>
      <c r="L1794" s="1">
        <v>44105</v>
      </c>
      <c r="M1794" s="1">
        <v>44196</v>
      </c>
      <c r="N1794" s="1">
        <v>44127</v>
      </c>
      <c r="O1794" s="1">
        <v>44127</v>
      </c>
      <c r="P1794" t="s">
        <v>18</v>
      </c>
    </row>
    <row r="1795" spans="1:16">
      <c r="A1795">
        <v>8573</v>
      </c>
      <c r="B1795" t="s">
        <v>43</v>
      </c>
      <c r="C1795" t="str">
        <f>"3301"</f>
        <v>3301</v>
      </c>
      <c r="D1795" t="str">
        <f t="shared" si="83"/>
        <v>1</v>
      </c>
      <c r="E1795" t="s">
        <v>1648</v>
      </c>
      <c r="F1795">
        <v>6</v>
      </c>
      <c r="G1795">
        <v>6</v>
      </c>
      <c r="H1795" t="s">
        <v>45</v>
      </c>
      <c r="I1795" t="s">
        <v>16</v>
      </c>
      <c r="J1795" t="s">
        <v>1649</v>
      </c>
      <c r="K1795" t="s">
        <v>17</v>
      </c>
      <c r="L1795" s="1">
        <v>44039</v>
      </c>
      <c r="M1795" s="1">
        <v>44134</v>
      </c>
      <c r="N1795" s="1">
        <v>44074</v>
      </c>
      <c r="P1795" t="s">
        <v>18</v>
      </c>
    </row>
    <row r="1796" spans="1:16">
      <c r="A1796">
        <v>8574</v>
      </c>
      <c r="B1796" t="s">
        <v>43</v>
      </c>
      <c r="C1796" t="str">
        <f>"3325"</f>
        <v>3325</v>
      </c>
      <c r="D1796" t="str">
        <f t="shared" si="83"/>
        <v>1</v>
      </c>
      <c r="E1796" t="s">
        <v>1650</v>
      </c>
      <c r="F1796">
        <v>6</v>
      </c>
      <c r="G1796">
        <v>6</v>
      </c>
      <c r="H1796" t="s">
        <v>45</v>
      </c>
      <c r="I1796" t="s">
        <v>16</v>
      </c>
      <c r="J1796" t="s">
        <v>1651</v>
      </c>
      <c r="K1796" t="s">
        <v>17</v>
      </c>
      <c r="L1796" s="1">
        <v>44039</v>
      </c>
      <c r="M1796" s="1">
        <v>44134</v>
      </c>
      <c r="N1796" s="1">
        <v>44074</v>
      </c>
      <c r="P1796" t="s">
        <v>18</v>
      </c>
    </row>
    <row r="1797" spans="1:16" hidden="1">
      <c r="A1797">
        <v>9288</v>
      </c>
      <c r="B1797" t="s">
        <v>39</v>
      </c>
      <c r="C1797" t="str">
        <f>"3019"</f>
        <v>3019</v>
      </c>
      <c r="D1797" t="str">
        <f t="shared" si="83"/>
        <v>1</v>
      </c>
      <c r="E1797" t="s">
        <v>2347</v>
      </c>
      <c r="F1797">
        <v>6</v>
      </c>
      <c r="G1797">
        <v>6</v>
      </c>
      <c r="H1797" t="s">
        <v>41</v>
      </c>
      <c r="I1797" t="s">
        <v>16</v>
      </c>
      <c r="J1797" t="s">
        <v>2348</v>
      </c>
      <c r="K1797" t="s">
        <v>17</v>
      </c>
      <c r="L1797" s="1">
        <v>44158</v>
      </c>
      <c r="M1797" s="1">
        <v>44196</v>
      </c>
      <c r="N1797" s="1">
        <v>44169</v>
      </c>
      <c r="O1797" s="1">
        <v>44169</v>
      </c>
      <c r="P1797" t="s">
        <v>18</v>
      </c>
    </row>
    <row r="1798" spans="1:16" hidden="1">
      <c r="A1798">
        <v>9293</v>
      </c>
      <c r="B1798" t="s">
        <v>39</v>
      </c>
      <c r="C1798" t="str">
        <f>"3050"</f>
        <v>3050</v>
      </c>
      <c r="D1798" t="str">
        <f t="shared" si="83"/>
        <v>1</v>
      </c>
      <c r="E1798" t="s">
        <v>40</v>
      </c>
      <c r="F1798">
        <v>6</v>
      </c>
      <c r="G1798">
        <v>6</v>
      </c>
      <c r="H1798" t="s">
        <v>41</v>
      </c>
      <c r="I1798" t="s">
        <v>16</v>
      </c>
      <c r="J1798" t="s">
        <v>42</v>
      </c>
      <c r="K1798" t="s">
        <v>17</v>
      </c>
      <c r="L1798" s="1">
        <v>44105</v>
      </c>
      <c r="M1798" s="1">
        <v>44196</v>
      </c>
      <c r="N1798" s="1">
        <v>44127</v>
      </c>
      <c r="O1798" s="1">
        <v>44127</v>
      </c>
      <c r="P1798" t="s">
        <v>18</v>
      </c>
    </row>
    <row r="1799" spans="1:16">
      <c r="A1799">
        <v>8575</v>
      </c>
      <c r="B1799" t="s">
        <v>43</v>
      </c>
      <c r="C1799" t="str">
        <f>"3354"</f>
        <v>3354</v>
      </c>
      <c r="D1799" t="str">
        <f t="shared" si="83"/>
        <v>1</v>
      </c>
      <c r="E1799" t="s">
        <v>1874</v>
      </c>
      <c r="F1799">
        <v>6</v>
      </c>
      <c r="G1799">
        <v>6</v>
      </c>
      <c r="H1799" t="s">
        <v>45</v>
      </c>
      <c r="I1799" t="s">
        <v>16</v>
      </c>
      <c r="J1799" t="s">
        <v>1875</v>
      </c>
      <c r="K1799" t="s">
        <v>17</v>
      </c>
      <c r="L1799" s="1">
        <v>44039</v>
      </c>
      <c r="M1799" s="1">
        <v>44134</v>
      </c>
      <c r="N1799" s="1">
        <v>44074</v>
      </c>
      <c r="P1799" t="s">
        <v>18</v>
      </c>
    </row>
    <row r="1800" spans="1:16" hidden="1">
      <c r="A1800">
        <v>9625</v>
      </c>
      <c r="B1800" t="s">
        <v>57</v>
      </c>
      <c r="C1800" t="str">
        <f>"3007"</f>
        <v>3007</v>
      </c>
      <c r="D1800" t="str">
        <f t="shared" si="83"/>
        <v>1</v>
      </c>
      <c r="E1800" t="s">
        <v>2349</v>
      </c>
      <c r="F1800">
        <v>6</v>
      </c>
      <c r="G1800">
        <v>6</v>
      </c>
      <c r="H1800" t="s">
        <v>59</v>
      </c>
      <c r="I1800" t="s">
        <v>16</v>
      </c>
      <c r="J1800" t="s">
        <v>2350</v>
      </c>
      <c r="K1800" t="s">
        <v>17</v>
      </c>
      <c r="L1800" s="1">
        <v>44158</v>
      </c>
      <c r="M1800" s="1">
        <v>44183</v>
      </c>
      <c r="N1800" s="1">
        <v>44162</v>
      </c>
      <c r="O1800" s="1">
        <v>44159</v>
      </c>
      <c r="P1800" t="s">
        <v>18</v>
      </c>
    </row>
    <row r="1801" spans="1:16" hidden="1">
      <c r="A1801">
        <v>9109</v>
      </c>
      <c r="B1801" t="s">
        <v>61</v>
      </c>
      <c r="C1801" t="str">
        <f>"2101"</f>
        <v>2101</v>
      </c>
      <c r="D1801" t="str">
        <f t="shared" si="83"/>
        <v>1</v>
      </c>
      <c r="E1801" t="s">
        <v>62</v>
      </c>
      <c r="F1801">
        <v>6</v>
      </c>
      <c r="G1801">
        <v>6</v>
      </c>
      <c r="H1801" t="s">
        <v>63</v>
      </c>
      <c r="I1801" t="s">
        <v>16</v>
      </c>
      <c r="J1801" t="s">
        <v>64</v>
      </c>
      <c r="K1801" t="s">
        <v>17</v>
      </c>
      <c r="L1801" s="1">
        <v>44105</v>
      </c>
      <c r="M1801" s="1">
        <v>44196</v>
      </c>
      <c r="N1801" s="1">
        <v>44127</v>
      </c>
      <c r="O1801" s="1">
        <v>44120</v>
      </c>
      <c r="P1801" t="s">
        <v>18</v>
      </c>
    </row>
    <row r="1802" spans="1:16" hidden="1">
      <c r="A1802">
        <v>9548</v>
      </c>
      <c r="B1802" t="s">
        <v>61</v>
      </c>
      <c r="C1802" t="str">
        <f>"2101"</f>
        <v>2101</v>
      </c>
      <c r="D1802" t="str">
        <f>"2"</f>
        <v>2</v>
      </c>
      <c r="E1802" t="s">
        <v>62</v>
      </c>
      <c r="F1802">
        <v>6</v>
      </c>
      <c r="G1802">
        <v>6</v>
      </c>
      <c r="H1802" t="s">
        <v>63</v>
      </c>
      <c r="I1802" t="s">
        <v>16</v>
      </c>
      <c r="J1802" t="s">
        <v>64</v>
      </c>
      <c r="K1802" t="s">
        <v>17</v>
      </c>
      <c r="L1802" s="1">
        <v>44105</v>
      </c>
      <c r="M1802" s="1">
        <v>44196</v>
      </c>
      <c r="N1802" s="1">
        <v>44127</v>
      </c>
      <c r="O1802" s="1">
        <v>44120</v>
      </c>
      <c r="P1802" t="s">
        <v>18</v>
      </c>
    </row>
    <row r="1803" spans="1:16" ht="32" hidden="1">
      <c r="A1803">
        <v>9111</v>
      </c>
      <c r="B1803" t="s">
        <v>61</v>
      </c>
      <c r="C1803" t="str">
        <f>"3101"</f>
        <v>3101</v>
      </c>
      <c r="D1803" t="str">
        <f>"1"</f>
        <v>1</v>
      </c>
      <c r="E1803" t="s">
        <v>62</v>
      </c>
      <c r="F1803">
        <v>6</v>
      </c>
      <c r="G1803">
        <v>6</v>
      </c>
      <c r="H1803" t="s">
        <v>63</v>
      </c>
      <c r="I1803" t="s">
        <v>16</v>
      </c>
      <c r="J1803" s="2" t="s">
        <v>65</v>
      </c>
      <c r="K1803" t="s">
        <v>17</v>
      </c>
      <c r="L1803" s="1">
        <v>44105</v>
      </c>
      <c r="M1803" s="1">
        <v>44196</v>
      </c>
      <c r="N1803" s="1">
        <v>44127</v>
      </c>
      <c r="O1803" s="1">
        <v>44120</v>
      </c>
      <c r="P1803" t="s">
        <v>18</v>
      </c>
    </row>
    <row r="1804" spans="1:16" ht="32" hidden="1">
      <c r="A1804">
        <v>9549</v>
      </c>
      <c r="B1804" t="s">
        <v>61</v>
      </c>
      <c r="C1804" t="str">
        <f>"3101"</f>
        <v>3101</v>
      </c>
      <c r="D1804" t="str">
        <f>"2"</f>
        <v>2</v>
      </c>
      <c r="E1804" t="s">
        <v>62</v>
      </c>
      <c r="F1804">
        <v>6</v>
      </c>
      <c r="G1804">
        <v>6</v>
      </c>
      <c r="H1804" t="s">
        <v>63</v>
      </c>
      <c r="I1804" t="s">
        <v>16</v>
      </c>
      <c r="J1804" s="2" t="s">
        <v>65</v>
      </c>
      <c r="K1804" t="s">
        <v>17</v>
      </c>
      <c r="L1804" s="1">
        <v>44105</v>
      </c>
      <c r="M1804" s="1">
        <v>44196</v>
      </c>
      <c r="N1804" s="1">
        <v>44127</v>
      </c>
      <c r="O1804" s="1">
        <v>44120</v>
      </c>
      <c r="P1804" t="s">
        <v>18</v>
      </c>
    </row>
    <row r="1805" spans="1:16" hidden="1">
      <c r="A1805">
        <v>9166</v>
      </c>
      <c r="B1805" t="s">
        <v>66</v>
      </c>
      <c r="C1805" t="str">
        <f>"2101"</f>
        <v>2101</v>
      </c>
      <c r="D1805" t="str">
        <f>"1"</f>
        <v>1</v>
      </c>
      <c r="E1805" t="s">
        <v>67</v>
      </c>
      <c r="F1805">
        <v>6</v>
      </c>
      <c r="G1805">
        <v>6</v>
      </c>
      <c r="H1805" t="s">
        <v>68</v>
      </c>
      <c r="I1805" t="s">
        <v>69</v>
      </c>
      <c r="J1805" t="s">
        <v>70</v>
      </c>
      <c r="K1805" t="s">
        <v>17</v>
      </c>
      <c r="L1805" s="1">
        <v>44105</v>
      </c>
      <c r="M1805" s="1">
        <v>44196</v>
      </c>
      <c r="N1805" s="1">
        <v>44127</v>
      </c>
      <c r="O1805" s="1">
        <v>44127</v>
      </c>
      <c r="P1805" t="s">
        <v>18</v>
      </c>
    </row>
    <row r="1806" spans="1:16" hidden="1">
      <c r="A1806">
        <v>9167</v>
      </c>
      <c r="B1806" t="s">
        <v>66</v>
      </c>
      <c r="C1806" t="str">
        <f>"2102"</f>
        <v>2102</v>
      </c>
      <c r="D1806" t="str">
        <f>"1"</f>
        <v>1</v>
      </c>
      <c r="E1806" t="s">
        <v>71</v>
      </c>
      <c r="F1806">
        <v>6</v>
      </c>
      <c r="G1806">
        <v>6</v>
      </c>
      <c r="H1806" t="s">
        <v>68</v>
      </c>
      <c r="I1806" t="s">
        <v>69</v>
      </c>
      <c r="J1806" t="s">
        <v>70</v>
      </c>
      <c r="K1806" t="s">
        <v>17</v>
      </c>
      <c r="L1806" s="1">
        <v>44105</v>
      </c>
      <c r="M1806" s="1">
        <v>44196</v>
      </c>
      <c r="N1806" s="1">
        <v>44127</v>
      </c>
      <c r="O1806" s="1">
        <v>44127</v>
      </c>
      <c r="P1806" t="s">
        <v>18</v>
      </c>
    </row>
    <row r="1807" spans="1:16" hidden="1">
      <c r="A1807">
        <v>9168</v>
      </c>
      <c r="B1807" t="s">
        <v>66</v>
      </c>
      <c r="C1807" t="str">
        <f>"3101"</f>
        <v>3101</v>
      </c>
      <c r="D1807" t="str">
        <f>"1"</f>
        <v>1</v>
      </c>
      <c r="E1807" t="s">
        <v>72</v>
      </c>
      <c r="F1807">
        <v>6</v>
      </c>
      <c r="G1807">
        <v>6</v>
      </c>
      <c r="H1807" t="s">
        <v>68</v>
      </c>
      <c r="I1807" t="s">
        <v>69</v>
      </c>
      <c r="J1807" t="s">
        <v>70</v>
      </c>
      <c r="K1807" t="s">
        <v>17</v>
      </c>
      <c r="L1807" s="1">
        <v>44105</v>
      </c>
      <c r="M1807" s="1">
        <v>44196</v>
      </c>
      <c r="N1807" s="1">
        <v>44127</v>
      </c>
      <c r="O1807" s="1">
        <v>44127</v>
      </c>
      <c r="P1807" t="s">
        <v>18</v>
      </c>
    </row>
    <row r="1808" spans="1:16" hidden="1">
      <c r="A1808">
        <v>9186</v>
      </c>
      <c r="B1808" t="s">
        <v>66</v>
      </c>
      <c r="C1808" t="str">
        <f>"3101"</f>
        <v>3101</v>
      </c>
      <c r="D1808" t="str">
        <f>"2"</f>
        <v>2</v>
      </c>
      <c r="E1808" t="s">
        <v>72</v>
      </c>
      <c r="F1808">
        <v>6</v>
      </c>
      <c r="G1808">
        <v>6</v>
      </c>
      <c r="H1808" t="s">
        <v>68</v>
      </c>
      <c r="I1808" t="s">
        <v>69</v>
      </c>
      <c r="J1808" t="s">
        <v>70</v>
      </c>
      <c r="K1808" t="s">
        <v>17</v>
      </c>
      <c r="L1808" s="1">
        <v>44105</v>
      </c>
      <c r="M1808" s="1">
        <v>44196</v>
      </c>
      <c r="N1808" s="1">
        <v>44127</v>
      </c>
      <c r="O1808" s="1">
        <v>44127</v>
      </c>
      <c r="P1808" t="s">
        <v>18</v>
      </c>
    </row>
    <row r="1809" spans="1:16" hidden="1">
      <c r="A1809">
        <v>9169</v>
      </c>
      <c r="B1809" t="s">
        <v>66</v>
      </c>
      <c r="C1809" t="str">
        <f t="shared" ref="C1809:C1814" si="84">"3102"</f>
        <v>3102</v>
      </c>
      <c r="D1809" t="str">
        <f>"1"</f>
        <v>1</v>
      </c>
      <c r="E1809" t="s">
        <v>73</v>
      </c>
      <c r="F1809">
        <v>6</v>
      </c>
      <c r="G1809">
        <v>6</v>
      </c>
      <c r="H1809" t="s">
        <v>68</v>
      </c>
      <c r="I1809" t="s">
        <v>69</v>
      </c>
      <c r="J1809" t="s">
        <v>70</v>
      </c>
      <c r="K1809" t="s">
        <v>17</v>
      </c>
      <c r="L1809" s="1">
        <v>44105</v>
      </c>
      <c r="M1809" s="1">
        <v>44196</v>
      </c>
      <c r="N1809" s="1">
        <v>44127</v>
      </c>
      <c r="O1809" s="1">
        <v>44127</v>
      </c>
      <c r="P1809" t="s">
        <v>18</v>
      </c>
    </row>
    <row r="1810" spans="1:16" hidden="1">
      <c r="A1810">
        <v>9187</v>
      </c>
      <c r="B1810" t="s">
        <v>66</v>
      </c>
      <c r="C1810" t="str">
        <f t="shared" si="84"/>
        <v>3102</v>
      </c>
      <c r="D1810" t="str">
        <f>"2"</f>
        <v>2</v>
      </c>
      <c r="E1810" t="s">
        <v>73</v>
      </c>
      <c r="F1810">
        <v>6</v>
      </c>
      <c r="G1810">
        <v>6</v>
      </c>
      <c r="H1810" t="s">
        <v>68</v>
      </c>
      <c r="I1810" t="s">
        <v>69</v>
      </c>
      <c r="J1810" t="s">
        <v>70</v>
      </c>
      <c r="K1810" t="s">
        <v>17</v>
      </c>
      <c r="L1810" s="1">
        <v>44105</v>
      </c>
      <c r="M1810" s="1">
        <v>44196</v>
      </c>
      <c r="N1810" s="1">
        <v>44127</v>
      </c>
      <c r="O1810" s="1">
        <v>44127</v>
      </c>
      <c r="P1810" t="s">
        <v>18</v>
      </c>
    </row>
    <row r="1811" spans="1:16" hidden="1">
      <c r="A1811">
        <v>9188</v>
      </c>
      <c r="B1811" t="s">
        <v>66</v>
      </c>
      <c r="C1811" t="str">
        <f t="shared" si="84"/>
        <v>3102</v>
      </c>
      <c r="D1811" t="str">
        <f>"3"</f>
        <v>3</v>
      </c>
      <c r="E1811" t="s">
        <v>73</v>
      </c>
      <c r="F1811">
        <v>6</v>
      </c>
      <c r="G1811">
        <v>6</v>
      </c>
      <c r="H1811" t="s">
        <v>68</v>
      </c>
      <c r="I1811" t="s">
        <v>69</v>
      </c>
      <c r="J1811" t="s">
        <v>70</v>
      </c>
      <c r="K1811" t="s">
        <v>17</v>
      </c>
      <c r="L1811" s="1">
        <v>44105</v>
      </c>
      <c r="M1811" s="1">
        <v>44196</v>
      </c>
      <c r="N1811" s="1">
        <v>44127</v>
      </c>
      <c r="O1811" s="1">
        <v>44127</v>
      </c>
      <c r="P1811" t="s">
        <v>18</v>
      </c>
    </row>
    <row r="1812" spans="1:16" hidden="1">
      <c r="A1812">
        <v>9189</v>
      </c>
      <c r="B1812" t="s">
        <v>66</v>
      </c>
      <c r="C1812" t="str">
        <f t="shared" si="84"/>
        <v>3102</v>
      </c>
      <c r="D1812" t="str">
        <f>"4"</f>
        <v>4</v>
      </c>
      <c r="E1812" t="s">
        <v>73</v>
      </c>
      <c r="F1812">
        <v>6</v>
      </c>
      <c r="G1812">
        <v>6</v>
      </c>
      <c r="H1812" t="s">
        <v>68</v>
      </c>
      <c r="I1812" t="s">
        <v>69</v>
      </c>
      <c r="J1812" t="s">
        <v>70</v>
      </c>
      <c r="K1812" t="s">
        <v>17</v>
      </c>
      <c r="L1812" s="1">
        <v>44105</v>
      </c>
      <c r="M1812" s="1">
        <v>44196</v>
      </c>
      <c r="N1812" s="1">
        <v>44127</v>
      </c>
      <c r="O1812" s="1">
        <v>44127</v>
      </c>
      <c r="P1812" t="s">
        <v>18</v>
      </c>
    </row>
    <row r="1813" spans="1:16" hidden="1">
      <c r="A1813">
        <v>9190</v>
      </c>
      <c r="B1813" t="s">
        <v>66</v>
      </c>
      <c r="C1813" t="str">
        <f t="shared" si="84"/>
        <v>3102</v>
      </c>
      <c r="D1813" t="str">
        <f>"5"</f>
        <v>5</v>
      </c>
      <c r="E1813" t="s">
        <v>73</v>
      </c>
      <c r="F1813">
        <v>6</v>
      </c>
      <c r="G1813">
        <v>6</v>
      </c>
      <c r="H1813" t="s">
        <v>68</v>
      </c>
      <c r="I1813" t="s">
        <v>69</v>
      </c>
      <c r="J1813" t="s">
        <v>70</v>
      </c>
      <c r="K1813" t="s">
        <v>17</v>
      </c>
      <c r="L1813" s="1">
        <v>44105</v>
      </c>
      <c r="M1813" s="1">
        <v>44196</v>
      </c>
      <c r="N1813" s="1">
        <v>44127</v>
      </c>
      <c r="O1813" s="1">
        <v>44127</v>
      </c>
      <c r="P1813" t="s">
        <v>18</v>
      </c>
    </row>
    <row r="1814" spans="1:16" hidden="1">
      <c r="A1814">
        <v>9191</v>
      </c>
      <c r="B1814" t="s">
        <v>66</v>
      </c>
      <c r="C1814" t="str">
        <f t="shared" si="84"/>
        <v>3102</v>
      </c>
      <c r="D1814" t="str">
        <f>"6"</f>
        <v>6</v>
      </c>
      <c r="E1814" t="s">
        <v>73</v>
      </c>
      <c r="F1814">
        <v>6</v>
      </c>
      <c r="G1814">
        <v>6</v>
      </c>
      <c r="H1814" t="s">
        <v>68</v>
      </c>
      <c r="I1814" t="s">
        <v>69</v>
      </c>
      <c r="J1814" t="s">
        <v>70</v>
      </c>
      <c r="K1814" t="s">
        <v>17</v>
      </c>
      <c r="L1814" s="1">
        <v>44105</v>
      </c>
      <c r="M1814" s="1">
        <v>44196</v>
      </c>
      <c r="N1814" s="1">
        <v>44127</v>
      </c>
      <c r="O1814" s="1">
        <v>44127</v>
      </c>
      <c r="P1814" t="s">
        <v>18</v>
      </c>
    </row>
    <row r="1815" spans="1:16" hidden="1">
      <c r="A1815">
        <v>9331</v>
      </c>
      <c r="B1815" t="s">
        <v>74</v>
      </c>
      <c r="C1815" t="str">
        <f>"3023"</f>
        <v>3023</v>
      </c>
      <c r="D1815" t="str">
        <f t="shared" ref="D1815:D1839" si="85">"1"</f>
        <v>1</v>
      </c>
      <c r="E1815" t="s">
        <v>75</v>
      </c>
      <c r="F1815">
        <v>6</v>
      </c>
      <c r="G1815">
        <v>6</v>
      </c>
      <c r="H1815" t="s">
        <v>76</v>
      </c>
      <c r="I1815" t="s">
        <v>16</v>
      </c>
      <c r="K1815" t="s">
        <v>17</v>
      </c>
      <c r="L1815" s="1">
        <v>44105</v>
      </c>
      <c r="M1815" s="1">
        <v>44196</v>
      </c>
      <c r="N1815" s="1">
        <v>44127</v>
      </c>
      <c r="O1815" s="1">
        <v>44127</v>
      </c>
      <c r="P1815" t="s">
        <v>18</v>
      </c>
    </row>
    <row r="1816" spans="1:16" hidden="1">
      <c r="A1816">
        <v>9313</v>
      </c>
      <c r="B1816" t="s">
        <v>57</v>
      </c>
      <c r="C1816" t="str">
        <f>"3016"</f>
        <v>3016</v>
      </c>
      <c r="D1816" t="str">
        <f t="shared" si="85"/>
        <v>1</v>
      </c>
      <c r="E1816" t="s">
        <v>79</v>
      </c>
      <c r="F1816">
        <v>6</v>
      </c>
      <c r="G1816">
        <v>6</v>
      </c>
      <c r="H1816" t="s">
        <v>59</v>
      </c>
      <c r="I1816" t="s">
        <v>16</v>
      </c>
      <c r="K1816" t="s">
        <v>17</v>
      </c>
      <c r="L1816" s="1">
        <v>44105</v>
      </c>
      <c r="M1816" s="1">
        <v>44196</v>
      </c>
      <c r="N1816" s="1">
        <v>44127</v>
      </c>
      <c r="O1816" s="1">
        <v>44127</v>
      </c>
      <c r="P1816" t="s">
        <v>18</v>
      </c>
    </row>
    <row r="1817" spans="1:16" hidden="1">
      <c r="A1817">
        <v>9525</v>
      </c>
      <c r="B1817" t="s">
        <v>19</v>
      </c>
      <c r="C1817" t="str">
        <f>"4266"</f>
        <v>4266</v>
      </c>
      <c r="D1817" t="str">
        <f t="shared" si="85"/>
        <v>1</v>
      </c>
      <c r="E1817" t="s">
        <v>2351</v>
      </c>
      <c r="F1817">
        <v>6</v>
      </c>
      <c r="G1817">
        <v>6</v>
      </c>
      <c r="H1817" t="s">
        <v>21</v>
      </c>
      <c r="I1817" t="s">
        <v>22</v>
      </c>
      <c r="J1817" t="s">
        <v>1396</v>
      </c>
      <c r="K1817" t="s">
        <v>17</v>
      </c>
      <c r="L1817" s="1">
        <v>44039</v>
      </c>
      <c r="M1817" s="1">
        <v>44150</v>
      </c>
      <c r="N1817" s="1">
        <v>44105</v>
      </c>
      <c r="O1817" s="1">
        <v>44043</v>
      </c>
      <c r="P1817" t="s">
        <v>38</v>
      </c>
    </row>
    <row r="1818" spans="1:16" hidden="1">
      <c r="A1818">
        <v>9284</v>
      </c>
      <c r="B1818" t="s">
        <v>82</v>
      </c>
      <c r="C1818" t="str">
        <f>"3060"</f>
        <v>3060</v>
      </c>
      <c r="D1818" t="str">
        <f t="shared" si="85"/>
        <v>1</v>
      </c>
      <c r="E1818" t="s">
        <v>83</v>
      </c>
      <c r="F1818">
        <v>6</v>
      </c>
      <c r="G1818">
        <v>6</v>
      </c>
      <c r="H1818" t="s">
        <v>84</v>
      </c>
      <c r="I1818" t="s">
        <v>16</v>
      </c>
      <c r="J1818" t="s">
        <v>85</v>
      </c>
      <c r="K1818" t="s">
        <v>17</v>
      </c>
      <c r="L1818" s="1">
        <v>44105</v>
      </c>
      <c r="M1818" s="1">
        <v>44196</v>
      </c>
      <c r="N1818" s="1">
        <v>44127</v>
      </c>
      <c r="O1818" s="1">
        <v>44127</v>
      </c>
      <c r="P1818" t="s">
        <v>18</v>
      </c>
    </row>
    <row r="1819" spans="1:16" hidden="1">
      <c r="A1819">
        <v>9335</v>
      </c>
      <c r="B1819" t="s">
        <v>61</v>
      </c>
      <c r="C1819" t="str">
        <f>"3021"</f>
        <v>3021</v>
      </c>
      <c r="D1819" t="str">
        <f t="shared" si="85"/>
        <v>1</v>
      </c>
      <c r="E1819" t="s">
        <v>95</v>
      </c>
      <c r="F1819">
        <v>6</v>
      </c>
      <c r="G1819">
        <v>6</v>
      </c>
      <c r="H1819" t="s">
        <v>63</v>
      </c>
      <c r="I1819" t="s">
        <v>16</v>
      </c>
      <c r="K1819" t="s">
        <v>17</v>
      </c>
      <c r="L1819" s="1">
        <v>44105</v>
      </c>
      <c r="M1819" s="1">
        <v>44196</v>
      </c>
      <c r="N1819" s="1">
        <v>44127</v>
      </c>
      <c r="O1819" s="1">
        <v>44127</v>
      </c>
      <c r="P1819" t="s">
        <v>18</v>
      </c>
    </row>
    <row r="1820" spans="1:16" hidden="1">
      <c r="A1820">
        <v>9285</v>
      </c>
      <c r="B1820" t="s">
        <v>101</v>
      </c>
      <c r="C1820" t="str">
        <f>"3208"</f>
        <v>3208</v>
      </c>
      <c r="D1820" t="str">
        <f t="shared" si="85"/>
        <v>1</v>
      </c>
      <c r="E1820" t="s">
        <v>102</v>
      </c>
      <c r="F1820">
        <v>6</v>
      </c>
      <c r="G1820">
        <v>6</v>
      </c>
      <c r="H1820" t="s">
        <v>103</v>
      </c>
      <c r="I1820" t="s">
        <v>16</v>
      </c>
      <c r="K1820" t="s">
        <v>17</v>
      </c>
      <c r="L1820" s="1">
        <v>44105</v>
      </c>
      <c r="M1820" s="1">
        <v>44196</v>
      </c>
      <c r="N1820" s="1">
        <v>44127</v>
      </c>
      <c r="O1820" s="1">
        <v>44127</v>
      </c>
      <c r="P1820" t="s">
        <v>18</v>
      </c>
    </row>
    <row r="1821" spans="1:16" hidden="1">
      <c r="A1821">
        <v>9639</v>
      </c>
      <c r="B1821" t="s">
        <v>312</v>
      </c>
      <c r="C1821" t="str">
        <f>"1302"</f>
        <v>1302</v>
      </c>
      <c r="D1821" t="str">
        <f t="shared" si="85"/>
        <v>1</v>
      </c>
      <c r="E1821" t="s">
        <v>2352</v>
      </c>
      <c r="F1821">
        <v>6</v>
      </c>
      <c r="G1821">
        <v>6</v>
      </c>
      <c r="H1821" t="s">
        <v>224</v>
      </c>
      <c r="I1821" t="s">
        <v>69</v>
      </c>
      <c r="J1821" t="s">
        <v>2353</v>
      </c>
      <c r="K1821" t="s">
        <v>17</v>
      </c>
      <c r="L1821" s="1">
        <v>44158</v>
      </c>
      <c r="M1821" s="1">
        <v>44176</v>
      </c>
      <c r="N1821" s="1">
        <v>44162</v>
      </c>
      <c r="O1821" s="1">
        <v>44158</v>
      </c>
      <c r="P1821" t="s">
        <v>18</v>
      </c>
    </row>
    <row r="1822" spans="1:16" hidden="1">
      <c r="A1822">
        <v>9638</v>
      </c>
      <c r="B1822" t="s">
        <v>312</v>
      </c>
      <c r="C1822" t="str">
        <f>"1202"</f>
        <v>1202</v>
      </c>
      <c r="D1822" t="str">
        <f t="shared" si="85"/>
        <v>1</v>
      </c>
      <c r="E1822" t="s">
        <v>2354</v>
      </c>
      <c r="F1822">
        <v>6</v>
      </c>
      <c r="G1822">
        <v>6</v>
      </c>
      <c r="H1822" t="s">
        <v>224</v>
      </c>
      <c r="I1822" t="s">
        <v>69</v>
      </c>
      <c r="J1822" t="s">
        <v>2355</v>
      </c>
      <c r="K1822" t="s">
        <v>17</v>
      </c>
      <c r="L1822" s="1">
        <v>44158</v>
      </c>
      <c r="M1822" s="1">
        <v>44183</v>
      </c>
      <c r="N1822" s="1">
        <v>44169</v>
      </c>
      <c r="O1822" s="1">
        <v>44158</v>
      </c>
      <c r="P1822" t="s">
        <v>18</v>
      </c>
    </row>
    <row r="1823" spans="1:16" hidden="1">
      <c r="A1823">
        <v>9531</v>
      </c>
      <c r="B1823" t="s">
        <v>106</v>
      </c>
      <c r="C1823" t="str">
        <f>"3051"</f>
        <v>3051</v>
      </c>
      <c r="D1823" t="str">
        <f t="shared" si="85"/>
        <v>1</v>
      </c>
      <c r="E1823" t="s">
        <v>2356</v>
      </c>
      <c r="F1823">
        <v>6</v>
      </c>
      <c r="G1823">
        <v>6</v>
      </c>
      <c r="H1823" t="s">
        <v>98</v>
      </c>
      <c r="I1823" t="s">
        <v>99</v>
      </c>
      <c r="J1823" t="s">
        <v>2357</v>
      </c>
      <c r="K1823" t="s">
        <v>17</v>
      </c>
      <c r="L1823" s="1">
        <v>44105</v>
      </c>
      <c r="M1823" s="1">
        <v>44196</v>
      </c>
      <c r="N1823" s="1">
        <v>44127</v>
      </c>
      <c r="O1823" s="1">
        <v>44127</v>
      </c>
      <c r="P1823" t="s">
        <v>18</v>
      </c>
    </row>
    <row r="1824" spans="1:16" hidden="1">
      <c r="A1824">
        <v>9333</v>
      </c>
      <c r="B1824" t="s">
        <v>61</v>
      </c>
      <c r="C1824" t="str">
        <f>"2021"</f>
        <v>2021</v>
      </c>
      <c r="D1824" t="str">
        <f t="shared" si="85"/>
        <v>1</v>
      </c>
      <c r="E1824" t="s">
        <v>95</v>
      </c>
      <c r="F1824">
        <v>6</v>
      </c>
      <c r="G1824">
        <v>6</v>
      </c>
      <c r="H1824" t="s">
        <v>63</v>
      </c>
      <c r="I1824" t="s">
        <v>16</v>
      </c>
      <c r="K1824" t="s">
        <v>17</v>
      </c>
      <c r="L1824" s="1">
        <v>44105</v>
      </c>
      <c r="M1824" s="1">
        <v>44196</v>
      </c>
      <c r="N1824" s="1">
        <v>44127</v>
      </c>
      <c r="O1824" s="1">
        <v>44127</v>
      </c>
      <c r="P1824" t="s">
        <v>18</v>
      </c>
    </row>
    <row r="1825" spans="1:16" hidden="1">
      <c r="A1825">
        <v>9183</v>
      </c>
      <c r="B1825" t="s">
        <v>106</v>
      </c>
      <c r="C1825" t="str">
        <f>"2114"</f>
        <v>2114</v>
      </c>
      <c r="D1825" t="str">
        <f t="shared" si="85"/>
        <v>1</v>
      </c>
      <c r="E1825" t="s">
        <v>107</v>
      </c>
      <c r="F1825">
        <v>6</v>
      </c>
      <c r="G1825">
        <v>6</v>
      </c>
      <c r="H1825" t="s">
        <v>108</v>
      </c>
      <c r="I1825" t="s">
        <v>99</v>
      </c>
      <c r="K1825" t="s">
        <v>17</v>
      </c>
      <c r="L1825" s="1">
        <v>44105</v>
      </c>
      <c r="M1825" s="1">
        <v>44196</v>
      </c>
      <c r="N1825" s="1">
        <v>44127</v>
      </c>
      <c r="O1825" s="1">
        <v>44127</v>
      </c>
      <c r="P1825" t="s">
        <v>18</v>
      </c>
    </row>
    <row r="1826" spans="1:16" hidden="1">
      <c r="A1826">
        <v>9184</v>
      </c>
      <c r="B1826" t="s">
        <v>106</v>
      </c>
      <c r="C1826" t="str">
        <f>"1114"</f>
        <v>1114</v>
      </c>
      <c r="D1826" t="str">
        <f t="shared" si="85"/>
        <v>1</v>
      </c>
      <c r="E1826" t="s">
        <v>109</v>
      </c>
      <c r="F1826">
        <v>6</v>
      </c>
      <c r="G1826">
        <v>6</v>
      </c>
      <c r="H1826" t="s">
        <v>108</v>
      </c>
      <c r="I1826" t="s">
        <v>99</v>
      </c>
      <c r="K1826" t="s">
        <v>17</v>
      </c>
      <c r="L1826" s="1">
        <v>44105</v>
      </c>
      <c r="M1826" s="1">
        <v>44196</v>
      </c>
      <c r="N1826" s="1">
        <v>44127</v>
      </c>
      <c r="O1826" s="1">
        <v>44127</v>
      </c>
      <c r="P1826" t="s">
        <v>18</v>
      </c>
    </row>
    <row r="1827" spans="1:16" hidden="1">
      <c r="A1827">
        <v>9185</v>
      </c>
      <c r="B1827" t="s">
        <v>106</v>
      </c>
      <c r="C1827" t="str">
        <f>"3114"</f>
        <v>3114</v>
      </c>
      <c r="D1827" t="str">
        <f t="shared" si="85"/>
        <v>1</v>
      </c>
      <c r="E1827" t="s">
        <v>110</v>
      </c>
      <c r="F1827">
        <v>6</v>
      </c>
      <c r="G1827">
        <v>6</v>
      </c>
      <c r="H1827" t="s">
        <v>108</v>
      </c>
      <c r="I1827" t="s">
        <v>99</v>
      </c>
      <c r="K1827" t="s">
        <v>17</v>
      </c>
      <c r="L1827" s="1">
        <v>44105</v>
      </c>
      <c r="M1827" s="1">
        <v>44196</v>
      </c>
      <c r="N1827" s="1">
        <v>44127</v>
      </c>
      <c r="O1827" s="1">
        <v>44127</v>
      </c>
      <c r="P1827" t="s">
        <v>18</v>
      </c>
    </row>
    <row r="1828" spans="1:16" hidden="1">
      <c r="A1828">
        <v>9341</v>
      </c>
      <c r="B1828" t="s">
        <v>90</v>
      </c>
      <c r="C1828" t="str">
        <f>"3004"</f>
        <v>3004</v>
      </c>
      <c r="D1828" t="str">
        <f t="shared" si="85"/>
        <v>1</v>
      </c>
      <c r="E1828" t="s">
        <v>116</v>
      </c>
      <c r="F1828">
        <v>6</v>
      </c>
      <c r="G1828">
        <v>6</v>
      </c>
      <c r="H1828" t="s">
        <v>92</v>
      </c>
      <c r="I1828" t="s">
        <v>16</v>
      </c>
      <c r="J1828" t="s">
        <v>117</v>
      </c>
      <c r="K1828" t="s">
        <v>118</v>
      </c>
      <c r="L1828" s="1">
        <v>44105</v>
      </c>
      <c r="M1828" s="1">
        <v>44196</v>
      </c>
      <c r="N1828" s="1">
        <v>44127</v>
      </c>
      <c r="O1828" s="1">
        <v>44127</v>
      </c>
      <c r="P1828" t="s">
        <v>18</v>
      </c>
    </row>
    <row r="1829" spans="1:16" hidden="1">
      <c r="A1829">
        <v>9629</v>
      </c>
      <c r="B1829" t="s">
        <v>101</v>
      </c>
      <c r="C1829" t="str">
        <f>"2222"</f>
        <v>2222</v>
      </c>
      <c r="D1829" t="str">
        <f t="shared" si="85"/>
        <v>1</v>
      </c>
      <c r="E1829" t="s">
        <v>2358</v>
      </c>
      <c r="F1829">
        <v>6</v>
      </c>
      <c r="G1829">
        <v>6</v>
      </c>
      <c r="H1829" t="s">
        <v>15</v>
      </c>
      <c r="I1829" t="s">
        <v>16</v>
      </c>
      <c r="K1829" t="s">
        <v>17</v>
      </c>
      <c r="L1829" s="1">
        <v>44155</v>
      </c>
      <c r="M1829" s="1">
        <v>44176</v>
      </c>
      <c r="N1829" s="1">
        <v>44162</v>
      </c>
      <c r="O1829" s="1">
        <v>44162</v>
      </c>
      <c r="P1829" t="s">
        <v>18</v>
      </c>
    </row>
    <row r="1830" spans="1:16" hidden="1">
      <c r="A1830">
        <v>9629</v>
      </c>
      <c r="B1830" t="s">
        <v>101</v>
      </c>
      <c r="C1830" t="str">
        <f>"2222"</f>
        <v>2222</v>
      </c>
      <c r="D1830" t="str">
        <f t="shared" si="85"/>
        <v>1</v>
      </c>
      <c r="E1830" t="s">
        <v>2358</v>
      </c>
      <c r="F1830">
        <v>6</v>
      </c>
      <c r="G1830">
        <v>6</v>
      </c>
      <c r="H1830" t="s">
        <v>15</v>
      </c>
      <c r="I1830" t="s">
        <v>16</v>
      </c>
      <c r="K1830" t="s">
        <v>17</v>
      </c>
      <c r="L1830" s="1">
        <v>44155</v>
      </c>
      <c r="M1830" s="1">
        <v>44176</v>
      </c>
      <c r="N1830" s="1">
        <v>44162</v>
      </c>
      <c r="O1830" s="1">
        <v>44162</v>
      </c>
      <c r="P1830" t="s">
        <v>18</v>
      </c>
    </row>
    <row r="1831" spans="1:16" hidden="1">
      <c r="A1831">
        <v>9523</v>
      </c>
      <c r="B1831" t="s">
        <v>106</v>
      </c>
      <c r="C1831" t="str">
        <f>"2096"</f>
        <v>2096</v>
      </c>
      <c r="D1831" t="str">
        <f t="shared" si="85"/>
        <v>1</v>
      </c>
      <c r="E1831" t="s">
        <v>2359</v>
      </c>
      <c r="F1831">
        <v>6</v>
      </c>
      <c r="G1831">
        <v>6</v>
      </c>
      <c r="H1831" t="s">
        <v>98</v>
      </c>
      <c r="I1831" t="s">
        <v>99</v>
      </c>
      <c r="J1831" t="s">
        <v>1429</v>
      </c>
      <c r="K1831" t="s">
        <v>17</v>
      </c>
      <c r="L1831" s="1">
        <v>44158</v>
      </c>
      <c r="M1831" s="1">
        <v>44169</v>
      </c>
      <c r="N1831" s="1">
        <v>44162</v>
      </c>
      <c r="O1831" s="1">
        <v>44162</v>
      </c>
      <c r="P1831" t="s">
        <v>18</v>
      </c>
    </row>
    <row r="1832" spans="1:16" hidden="1">
      <c r="A1832">
        <v>9355</v>
      </c>
      <c r="B1832" t="s">
        <v>1081</v>
      </c>
      <c r="C1832" t="str">
        <f>"3066"</f>
        <v>3066</v>
      </c>
      <c r="D1832" t="str">
        <f t="shared" si="85"/>
        <v>1</v>
      </c>
      <c r="E1832" t="s">
        <v>1401</v>
      </c>
      <c r="F1832">
        <v>6</v>
      </c>
      <c r="G1832">
        <v>6</v>
      </c>
      <c r="H1832" t="s">
        <v>1083</v>
      </c>
      <c r="I1832" t="s">
        <v>161</v>
      </c>
      <c r="J1832" t="s">
        <v>1402</v>
      </c>
      <c r="K1832" t="s">
        <v>17</v>
      </c>
      <c r="L1832" s="1">
        <v>44106</v>
      </c>
      <c r="M1832" s="1">
        <v>44253</v>
      </c>
      <c r="N1832" s="1">
        <v>44134</v>
      </c>
      <c r="O1832" s="1">
        <v>44134</v>
      </c>
      <c r="P1832" t="s">
        <v>18</v>
      </c>
    </row>
    <row r="1833" spans="1:16" ht="48" hidden="1">
      <c r="A1833">
        <v>9648</v>
      </c>
      <c r="B1833" t="s">
        <v>24</v>
      </c>
      <c r="C1833" t="str">
        <f>"3013"</f>
        <v>3013</v>
      </c>
      <c r="D1833" t="str">
        <f t="shared" si="85"/>
        <v>1</v>
      </c>
      <c r="E1833" t="s">
        <v>141</v>
      </c>
      <c r="F1833">
        <v>6</v>
      </c>
      <c r="G1833">
        <v>6</v>
      </c>
      <c r="H1833" t="s">
        <v>26</v>
      </c>
      <c r="I1833" t="s">
        <v>27</v>
      </c>
      <c r="J1833" s="2" t="s">
        <v>142</v>
      </c>
      <c r="K1833" t="s">
        <v>17</v>
      </c>
      <c r="L1833" s="1">
        <v>44136</v>
      </c>
      <c r="M1833" s="1">
        <v>44249</v>
      </c>
      <c r="N1833" s="1">
        <v>44162</v>
      </c>
      <c r="O1833" s="1">
        <v>44158</v>
      </c>
      <c r="P1833" t="s">
        <v>18</v>
      </c>
    </row>
    <row r="1834" spans="1:16" hidden="1">
      <c r="A1834">
        <v>9631</v>
      </c>
      <c r="B1834" t="s">
        <v>1174</v>
      </c>
      <c r="C1834" t="str">
        <f>"4001"</f>
        <v>4001</v>
      </c>
      <c r="D1834" t="str">
        <f t="shared" si="85"/>
        <v>1</v>
      </c>
      <c r="E1834" t="s">
        <v>2360</v>
      </c>
      <c r="F1834">
        <v>6</v>
      </c>
      <c r="G1834">
        <v>6</v>
      </c>
      <c r="H1834" t="s">
        <v>400</v>
      </c>
      <c r="I1834" t="s">
        <v>16</v>
      </c>
      <c r="J1834" t="s">
        <v>2361</v>
      </c>
      <c r="K1834" t="s">
        <v>17</v>
      </c>
      <c r="L1834" s="1">
        <v>44136</v>
      </c>
      <c r="M1834" s="1">
        <v>44188</v>
      </c>
      <c r="N1834" s="1">
        <v>44148</v>
      </c>
      <c r="O1834" s="1">
        <v>44148</v>
      </c>
      <c r="P1834" t="s">
        <v>18</v>
      </c>
    </row>
    <row r="1835" spans="1:16" hidden="1">
      <c r="A1835">
        <v>9275</v>
      </c>
      <c r="B1835" t="s">
        <v>320</v>
      </c>
      <c r="C1835" t="str">
        <f>"3012"</f>
        <v>3012</v>
      </c>
      <c r="D1835" t="str">
        <f t="shared" si="85"/>
        <v>1</v>
      </c>
      <c r="E1835" t="s">
        <v>2362</v>
      </c>
      <c r="F1835">
        <v>6</v>
      </c>
      <c r="G1835">
        <v>6</v>
      </c>
      <c r="H1835" t="s">
        <v>174</v>
      </c>
      <c r="I1835" t="s">
        <v>69</v>
      </c>
      <c r="J1835" t="s">
        <v>2363</v>
      </c>
      <c r="K1835" t="s">
        <v>17</v>
      </c>
      <c r="L1835" s="1">
        <v>44158</v>
      </c>
      <c r="M1835" s="1">
        <v>44172</v>
      </c>
      <c r="N1835" s="1">
        <v>44162</v>
      </c>
      <c r="O1835" s="1">
        <v>44162</v>
      </c>
      <c r="P1835" t="s">
        <v>18</v>
      </c>
    </row>
    <row r="1836" spans="1:16" hidden="1">
      <c r="A1836">
        <v>9553</v>
      </c>
      <c r="B1836" t="s">
        <v>1405</v>
      </c>
      <c r="C1836" t="str">
        <f>"1001"</f>
        <v>1001</v>
      </c>
      <c r="D1836" t="str">
        <f t="shared" si="85"/>
        <v>1</v>
      </c>
      <c r="E1836" t="s">
        <v>1239</v>
      </c>
      <c r="F1836">
        <v>6</v>
      </c>
      <c r="G1836">
        <v>6</v>
      </c>
      <c r="H1836" t="s">
        <v>489</v>
      </c>
      <c r="I1836" t="s">
        <v>99</v>
      </c>
      <c r="J1836" t="s">
        <v>2364</v>
      </c>
      <c r="K1836" t="s">
        <v>17</v>
      </c>
      <c r="L1836" s="1">
        <v>44089</v>
      </c>
      <c r="M1836" s="1">
        <v>44227</v>
      </c>
      <c r="N1836" s="1">
        <v>44120</v>
      </c>
      <c r="O1836" s="1">
        <v>44120</v>
      </c>
      <c r="P1836" t="s">
        <v>18</v>
      </c>
    </row>
    <row r="1837" spans="1:16" hidden="1">
      <c r="A1837">
        <v>9342</v>
      </c>
      <c r="B1837" t="s">
        <v>90</v>
      </c>
      <c r="C1837" t="str">
        <f>"3005"</f>
        <v>3005</v>
      </c>
      <c r="D1837" t="str">
        <f t="shared" si="85"/>
        <v>1</v>
      </c>
      <c r="E1837" t="s">
        <v>148</v>
      </c>
      <c r="F1837">
        <v>6</v>
      </c>
      <c r="G1837">
        <v>6</v>
      </c>
      <c r="H1837" t="s">
        <v>92</v>
      </c>
      <c r="I1837" t="s">
        <v>16</v>
      </c>
      <c r="K1837" t="s">
        <v>17</v>
      </c>
      <c r="L1837" s="1">
        <v>44105</v>
      </c>
      <c r="M1837" s="1">
        <v>44196</v>
      </c>
      <c r="N1837" s="1">
        <v>44127</v>
      </c>
      <c r="O1837" s="1">
        <v>44127</v>
      </c>
      <c r="P1837" t="s">
        <v>18</v>
      </c>
    </row>
    <row r="1838" spans="1:16" hidden="1">
      <c r="A1838">
        <v>9554</v>
      </c>
      <c r="B1838" t="s">
        <v>1405</v>
      </c>
      <c r="C1838" t="str">
        <f>"1002"</f>
        <v>1002</v>
      </c>
      <c r="D1838" t="str">
        <f t="shared" si="85"/>
        <v>1</v>
      </c>
      <c r="E1838" t="s">
        <v>1032</v>
      </c>
      <c r="F1838">
        <v>6</v>
      </c>
      <c r="G1838">
        <v>6</v>
      </c>
      <c r="H1838" t="s">
        <v>813</v>
      </c>
      <c r="I1838" t="s">
        <v>99</v>
      </c>
      <c r="J1838" t="s">
        <v>2365</v>
      </c>
      <c r="K1838" t="s">
        <v>17</v>
      </c>
      <c r="L1838" s="1">
        <v>44089</v>
      </c>
      <c r="M1838" s="1">
        <v>44227</v>
      </c>
      <c r="N1838" s="1">
        <v>44120</v>
      </c>
      <c r="O1838" s="1">
        <v>44120</v>
      </c>
      <c r="P1838" t="s">
        <v>18</v>
      </c>
    </row>
    <row r="1839" spans="1:16" hidden="1">
      <c r="A1839">
        <v>1264</v>
      </c>
      <c r="B1839" t="s">
        <v>884</v>
      </c>
      <c r="C1839" t="str">
        <f>"3005"</f>
        <v>3005</v>
      </c>
      <c r="D1839" t="str">
        <f t="shared" si="85"/>
        <v>1</v>
      </c>
      <c r="E1839" t="s">
        <v>2366</v>
      </c>
      <c r="F1839">
        <v>12</v>
      </c>
      <c r="G1839">
        <v>12</v>
      </c>
      <c r="H1839" t="s">
        <v>886</v>
      </c>
      <c r="I1839" t="s">
        <v>69</v>
      </c>
      <c r="J1839" t="s">
        <v>2367</v>
      </c>
      <c r="K1839" t="s">
        <v>17</v>
      </c>
      <c r="L1839" s="1">
        <v>43831</v>
      </c>
      <c r="M1839" s="1">
        <v>43921</v>
      </c>
      <c r="N1839" s="1">
        <v>43854</v>
      </c>
      <c r="O1839" s="1">
        <v>43854</v>
      </c>
      <c r="P1839" t="s">
        <v>18</v>
      </c>
    </row>
    <row r="1840" spans="1:16" ht="32" hidden="1">
      <c r="A1840">
        <v>1357</v>
      </c>
      <c r="B1840" t="s">
        <v>57</v>
      </c>
      <c r="C1840" t="str">
        <f>"2017"</f>
        <v>2017</v>
      </c>
      <c r="D1840" t="str">
        <f>"2"</f>
        <v>2</v>
      </c>
      <c r="E1840" t="s">
        <v>58</v>
      </c>
      <c r="F1840">
        <v>12</v>
      </c>
      <c r="G1840">
        <v>12</v>
      </c>
      <c r="H1840" t="s">
        <v>59</v>
      </c>
      <c r="I1840" t="s">
        <v>16</v>
      </c>
      <c r="J1840" s="2" t="s">
        <v>60</v>
      </c>
      <c r="K1840" t="s">
        <v>17</v>
      </c>
      <c r="L1840" s="1">
        <v>43832</v>
      </c>
      <c r="M1840" s="1">
        <v>43934</v>
      </c>
      <c r="N1840" s="1">
        <v>43854</v>
      </c>
      <c r="O1840" s="1">
        <v>43854</v>
      </c>
      <c r="P1840" t="s">
        <v>18</v>
      </c>
    </row>
    <row r="1841" spans="1:16" hidden="1">
      <c r="A1841">
        <v>1432</v>
      </c>
      <c r="B1841" t="s">
        <v>57</v>
      </c>
      <c r="C1841" t="str">
        <f>"3016"</f>
        <v>3016</v>
      </c>
      <c r="D1841" t="str">
        <f>"2"</f>
        <v>2</v>
      </c>
      <c r="E1841" t="s">
        <v>79</v>
      </c>
      <c r="F1841">
        <v>12</v>
      </c>
      <c r="G1841">
        <v>12</v>
      </c>
      <c r="H1841" t="s">
        <v>59</v>
      </c>
      <c r="I1841" t="s">
        <v>16</v>
      </c>
      <c r="K1841" t="s">
        <v>17</v>
      </c>
      <c r="L1841" s="1">
        <v>43831</v>
      </c>
      <c r="M1841" s="1">
        <v>43921</v>
      </c>
      <c r="N1841" s="1">
        <v>43854</v>
      </c>
      <c r="O1841" s="1">
        <v>43854</v>
      </c>
      <c r="P1841" t="s">
        <v>18</v>
      </c>
    </row>
    <row r="1842" spans="1:16" hidden="1">
      <c r="A1842">
        <v>1389</v>
      </c>
      <c r="B1842" t="s">
        <v>61</v>
      </c>
      <c r="C1842" t="str">
        <f>"3021"</f>
        <v>3021</v>
      </c>
      <c r="D1842" t="str">
        <f>"2"</f>
        <v>2</v>
      </c>
      <c r="E1842" t="s">
        <v>95</v>
      </c>
      <c r="F1842">
        <v>12</v>
      </c>
      <c r="G1842">
        <v>12</v>
      </c>
      <c r="H1842" t="s">
        <v>63</v>
      </c>
      <c r="I1842" t="s">
        <v>16</v>
      </c>
      <c r="K1842" t="s">
        <v>17</v>
      </c>
      <c r="L1842" s="1">
        <v>43831</v>
      </c>
      <c r="M1842" s="1">
        <v>43921</v>
      </c>
      <c r="N1842" s="1">
        <v>43854</v>
      </c>
      <c r="O1842" s="1">
        <v>43854</v>
      </c>
      <c r="P1842" t="s">
        <v>18</v>
      </c>
    </row>
    <row r="1843" spans="1:16" hidden="1">
      <c r="A1843">
        <v>1334</v>
      </c>
      <c r="B1843" t="s">
        <v>101</v>
      </c>
      <c r="C1843" t="str">
        <f>"3209"</f>
        <v>3209</v>
      </c>
      <c r="D1843" t="str">
        <f>"1"</f>
        <v>1</v>
      </c>
      <c r="E1843" t="s">
        <v>102</v>
      </c>
      <c r="F1843">
        <v>12</v>
      </c>
      <c r="G1843">
        <v>12</v>
      </c>
      <c r="H1843" t="s">
        <v>103</v>
      </c>
      <c r="I1843" t="s">
        <v>16</v>
      </c>
      <c r="K1843" t="s">
        <v>17</v>
      </c>
      <c r="L1843" s="1">
        <v>43831</v>
      </c>
      <c r="M1843" s="1">
        <v>43921</v>
      </c>
      <c r="N1843" s="1">
        <v>43854</v>
      </c>
      <c r="O1843" s="1">
        <v>43854</v>
      </c>
      <c r="P1843" t="s">
        <v>18</v>
      </c>
    </row>
    <row r="1844" spans="1:16" hidden="1">
      <c r="A1844">
        <v>1387</v>
      </c>
      <c r="B1844" t="s">
        <v>61</v>
      </c>
      <c r="C1844" t="str">
        <f>"2021"</f>
        <v>2021</v>
      </c>
      <c r="D1844" t="str">
        <f>"2"</f>
        <v>2</v>
      </c>
      <c r="E1844" t="s">
        <v>95</v>
      </c>
      <c r="F1844">
        <v>12</v>
      </c>
      <c r="G1844">
        <v>12</v>
      </c>
      <c r="H1844" t="s">
        <v>63</v>
      </c>
      <c r="I1844" t="s">
        <v>16</v>
      </c>
      <c r="K1844" t="s">
        <v>17</v>
      </c>
      <c r="L1844" s="1">
        <v>43831</v>
      </c>
      <c r="M1844" s="1">
        <v>43921</v>
      </c>
      <c r="N1844" s="1">
        <v>43854</v>
      </c>
      <c r="O1844" s="1">
        <v>43854</v>
      </c>
      <c r="P1844" t="s">
        <v>18</v>
      </c>
    </row>
    <row r="1845" spans="1:16" hidden="1">
      <c r="A1845">
        <v>1221</v>
      </c>
      <c r="B1845" t="s">
        <v>235</v>
      </c>
      <c r="C1845" t="str">
        <f>"3022"</f>
        <v>3022</v>
      </c>
      <c r="D1845" t="str">
        <f>"1"</f>
        <v>1</v>
      </c>
      <c r="E1845" t="s">
        <v>2368</v>
      </c>
      <c r="F1845">
        <v>12</v>
      </c>
      <c r="G1845">
        <v>12</v>
      </c>
      <c r="H1845" t="s">
        <v>237</v>
      </c>
      <c r="I1845" t="s">
        <v>69</v>
      </c>
      <c r="K1845" t="s">
        <v>17</v>
      </c>
      <c r="L1845" s="1">
        <v>43831</v>
      </c>
      <c r="M1845" s="1">
        <v>43980</v>
      </c>
      <c r="N1845" s="1">
        <v>43861</v>
      </c>
      <c r="O1845" s="1">
        <v>43847</v>
      </c>
      <c r="P1845" t="s">
        <v>18</v>
      </c>
    </row>
    <row r="1846" spans="1:16" hidden="1">
      <c r="A1846">
        <v>1655</v>
      </c>
      <c r="B1846" t="s">
        <v>122</v>
      </c>
      <c r="C1846" t="str">
        <f>"2525"</f>
        <v>2525</v>
      </c>
      <c r="D1846" t="str">
        <f>"8"</f>
        <v>8</v>
      </c>
      <c r="E1846" t="s">
        <v>123</v>
      </c>
      <c r="F1846">
        <v>12</v>
      </c>
      <c r="G1846">
        <v>12</v>
      </c>
      <c r="H1846" t="s">
        <v>98</v>
      </c>
      <c r="I1846" t="s">
        <v>99</v>
      </c>
      <c r="J1846" t="s">
        <v>124</v>
      </c>
      <c r="K1846" t="s">
        <v>17</v>
      </c>
      <c r="L1846" s="1">
        <v>43833</v>
      </c>
      <c r="M1846" s="1">
        <v>43876</v>
      </c>
      <c r="N1846" s="1">
        <v>43847</v>
      </c>
      <c r="O1846" s="1">
        <v>43833</v>
      </c>
      <c r="P1846" t="s">
        <v>18</v>
      </c>
    </row>
    <row r="1847" spans="1:16" hidden="1">
      <c r="A1847">
        <v>1658</v>
      </c>
      <c r="B1847" t="s">
        <v>122</v>
      </c>
      <c r="C1847" t="str">
        <f>"2525"</f>
        <v>2525</v>
      </c>
      <c r="D1847" t="str">
        <f>"11"</f>
        <v>11</v>
      </c>
      <c r="E1847" t="s">
        <v>123</v>
      </c>
      <c r="F1847">
        <v>12</v>
      </c>
      <c r="G1847">
        <v>12</v>
      </c>
      <c r="H1847" t="s">
        <v>98</v>
      </c>
      <c r="I1847" t="s">
        <v>99</v>
      </c>
      <c r="J1847" t="s">
        <v>124</v>
      </c>
      <c r="K1847" t="s">
        <v>17</v>
      </c>
      <c r="L1847" s="1">
        <v>43833</v>
      </c>
      <c r="M1847" s="1">
        <v>43876</v>
      </c>
      <c r="N1847" s="1">
        <v>43847</v>
      </c>
      <c r="O1847" s="1">
        <v>43833</v>
      </c>
      <c r="P1847" t="s">
        <v>18</v>
      </c>
    </row>
    <row r="1848" spans="1:16" hidden="1">
      <c r="A1848">
        <v>1657</v>
      </c>
      <c r="B1848" t="s">
        <v>122</v>
      </c>
      <c r="C1848" t="str">
        <f>"2525"</f>
        <v>2525</v>
      </c>
      <c r="D1848" t="str">
        <f>"10"</f>
        <v>10</v>
      </c>
      <c r="E1848" t="s">
        <v>123</v>
      </c>
      <c r="F1848">
        <v>12</v>
      </c>
      <c r="G1848">
        <v>12</v>
      </c>
      <c r="H1848" t="s">
        <v>98</v>
      </c>
      <c r="I1848" t="s">
        <v>99</v>
      </c>
      <c r="J1848" t="s">
        <v>124</v>
      </c>
      <c r="K1848" t="s">
        <v>17</v>
      </c>
      <c r="L1848" s="1">
        <v>43833</v>
      </c>
      <c r="M1848" s="1">
        <v>43876</v>
      </c>
      <c r="N1848" s="1">
        <v>43847</v>
      </c>
      <c r="O1848" s="1">
        <v>43833</v>
      </c>
      <c r="P1848" t="s">
        <v>18</v>
      </c>
    </row>
    <row r="1849" spans="1:16" hidden="1">
      <c r="A1849">
        <v>1656</v>
      </c>
      <c r="B1849" t="s">
        <v>122</v>
      </c>
      <c r="C1849" t="str">
        <f>"2525"</f>
        <v>2525</v>
      </c>
      <c r="D1849" t="str">
        <f>"9"</f>
        <v>9</v>
      </c>
      <c r="E1849" t="s">
        <v>123</v>
      </c>
      <c r="F1849">
        <v>12</v>
      </c>
      <c r="G1849">
        <v>12</v>
      </c>
      <c r="H1849" t="s">
        <v>98</v>
      </c>
      <c r="I1849" t="s">
        <v>99</v>
      </c>
      <c r="J1849" t="s">
        <v>124</v>
      </c>
      <c r="K1849" t="s">
        <v>17</v>
      </c>
      <c r="L1849" s="1">
        <v>43833</v>
      </c>
      <c r="M1849" s="1">
        <v>43876</v>
      </c>
      <c r="N1849" s="1">
        <v>43847</v>
      </c>
      <c r="O1849" s="1">
        <v>43833</v>
      </c>
      <c r="P1849" t="s">
        <v>18</v>
      </c>
    </row>
    <row r="1850" spans="1:16" hidden="1">
      <c r="A1850">
        <v>1654</v>
      </c>
      <c r="B1850" t="s">
        <v>122</v>
      </c>
      <c r="C1850" t="str">
        <f>"2525"</f>
        <v>2525</v>
      </c>
      <c r="D1850" t="str">
        <f>"7"</f>
        <v>7</v>
      </c>
      <c r="E1850" t="s">
        <v>123</v>
      </c>
      <c r="F1850">
        <v>12</v>
      </c>
      <c r="G1850">
        <v>12</v>
      </c>
      <c r="H1850" t="s">
        <v>98</v>
      </c>
      <c r="I1850" t="s">
        <v>99</v>
      </c>
      <c r="J1850" t="s">
        <v>124</v>
      </c>
      <c r="K1850" t="s">
        <v>17</v>
      </c>
      <c r="L1850" s="1">
        <v>43833</v>
      </c>
      <c r="M1850" s="1">
        <v>43876</v>
      </c>
      <c r="N1850" s="1">
        <v>43847</v>
      </c>
      <c r="O1850" s="1">
        <v>43833</v>
      </c>
      <c r="P1850" t="s">
        <v>18</v>
      </c>
    </row>
    <row r="1851" spans="1:16" hidden="1">
      <c r="A1851">
        <v>1328</v>
      </c>
      <c r="B1851" t="s">
        <v>61</v>
      </c>
      <c r="C1851" t="str">
        <f>"3000"</f>
        <v>3000</v>
      </c>
      <c r="D1851" t="str">
        <f>"1"</f>
        <v>1</v>
      </c>
      <c r="E1851" t="s">
        <v>2369</v>
      </c>
      <c r="F1851">
        <v>6</v>
      </c>
      <c r="G1851">
        <v>12</v>
      </c>
      <c r="H1851" t="s">
        <v>63</v>
      </c>
      <c r="I1851" t="s">
        <v>16</v>
      </c>
      <c r="K1851" t="s">
        <v>118</v>
      </c>
      <c r="L1851" s="1">
        <v>43831</v>
      </c>
      <c r="M1851" s="1">
        <v>43921</v>
      </c>
      <c r="N1851" s="1">
        <v>43854</v>
      </c>
      <c r="O1851" s="1">
        <v>43854</v>
      </c>
      <c r="P1851" t="s">
        <v>18</v>
      </c>
    </row>
    <row r="1852" spans="1:16" hidden="1">
      <c r="A1852">
        <v>1327</v>
      </c>
      <c r="B1852" t="s">
        <v>61</v>
      </c>
      <c r="C1852" t="str">
        <f>"2000"</f>
        <v>2000</v>
      </c>
      <c r="D1852" t="str">
        <f>"1"</f>
        <v>1</v>
      </c>
      <c r="E1852" t="s">
        <v>2369</v>
      </c>
      <c r="F1852">
        <v>6</v>
      </c>
      <c r="G1852">
        <v>12</v>
      </c>
      <c r="H1852" t="s">
        <v>63</v>
      </c>
      <c r="I1852" t="s">
        <v>16</v>
      </c>
      <c r="K1852" t="s">
        <v>118</v>
      </c>
      <c r="L1852" s="1">
        <v>43831</v>
      </c>
      <c r="M1852" s="1">
        <v>43921</v>
      </c>
      <c r="N1852" s="1">
        <v>43854</v>
      </c>
      <c r="O1852" s="1">
        <v>43854</v>
      </c>
      <c r="P1852" t="s">
        <v>18</v>
      </c>
    </row>
    <row r="1853" spans="1:16" hidden="1">
      <c r="A1853">
        <v>3680</v>
      </c>
      <c r="B1853" t="s">
        <v>101</v>
      </c>
      <c r="C1853" t="str">
        <f>"4001"</f>
        <v>4001</v>
      </c>
      <c r="D1853" t="str">
        <f>"1"</f>
        <v>1</v>
      </c>
      <c r="E1853" t="s">
        <v>2370</v>
      </c>
      <c r="F1853">
        <v>12</v>
      </c>
      <c r="G1853">
        <v>12</v>
      </c>
      <c r="H1853" t="s">
        <v>103</v>
      </c>
      <c r="I1853" t="s">
        <v>16</v>
      </c>
      <c r="K1853" t="s">
        <v>2346</v>
      </c>
      <c r="L1853" s="1">
        <v>43885</v>
      </c>
      <c r="M1853" s="1">
        <v>43987</v>
      </c>
      <c r="N1853" s="1">
        <v>43959</v>
      </c>
      <c r="P1853" t="s">
        <v>18</v>
      </c>
    </row>
    <row r="1854" spans="1:16" hidden="1">
      <c r="A1854">
        <v>3656</v>
      </c>
      <c r="B1854" t="s">
        <v>82</v>
      </c>
      <c r="C1854" t="str">
        <f>"4005"</f>
        <v>4005</v>
      </c>
      <c r="D1854" t="str">
        <f>"1"</f>
        <v>1</v>
      </c>
      <c r="E1854" t="s">
        <v>2345</v>
      </c>
      <c r="F1854">
        <v>12</v>
      </c>
      <c r="G1854">
        <v>12</v>
      </c>
      <c r="H1854" t="s">
        <v>84</v>
      </c>
      <c r="I1854" t="s">
        <v>16</v>
      </c>
      <c r="K1854" t="s">
        <v>2346</v>
      </c>
      <c r="L1854" s="1">
        <v>43885</v>
      </c>
      <c r="M1854" s="1">
        <v>43987</v>
      </c>
      <c r="N1854" s="1">
        <v>43959</v>
      </c>
      <c r="P1854" t="s">
        <v>18</v>
      </c>
    </row>
    <row r="1855" spans="1:16" hidden="1">
      <c r="A1855">
        <v>3656</v>
      </c>
      <c r="B1855" t="s">
        <v>82</v>
      </c>
      <c r="C1855" t="str">
        <f>"4005"</f>
        <v>4005</v>
      </c>
      <c r="D1855" t="str">
        <f>"1"</f>
        <v>1</v>
      </c>
      <c r="E1855" t="s">
        <v>2345</v>
      </c>
      <c r="F1855">
        <v>12</v>
      </c>
      <c r="G1855">
        <v>12</v>
      </c>
      <c r="H1855" t="s">
        <v>84</v>
      </c>
      <c r="I1855" t="s">
        <v>16</v>
      </c>
      <c r="K1855" t="s">
        <v>2346</v>
      </c>
      <c r="L1855" s="1">
        <v>43885</v>
      </c>
      <c r="M1855" s="1">
        <v>43987</v>
      </c>
      <c r="N1855" s="1">
        <v>43959</v>
      </c>
      <c r="P1855" t="s">
        <v>18</v>
      </c>
    </row>
    <row r="1856" spans="1:16" hidden="1">
      <c r="A1856">
        <v>3716</v>
      </c>
      <c r="B1856" t="s">
        <v>39</v>
      </c>
      <c r="C1856" t="str">
        <f>"4005"</f>
        <v>4005</v>
      </c>
      <c r="D1856" t="str">
        <f>"4"</f>
        <v>4</v>
      </c>
      <c r="E1856" t="s">
        <v>253</v>
      </c>
      <c r="F1856">
        <v>12</v>
      </c>
      <c r="G1856">
        <v>12</v>
      </c>
      <c r="H1856" t="s">
        <v>41</v>
      </c>
      <c r="I1856" t="s">
        <v>16</v>
      </c>
      <c r="K1856" t="s">
        <v>17</v>
      </c>
      <c r="L1856" s="1">
        <v>43885</v>
      </c>
      <c r="M1856" s="1">
        <v>43987</v>
      </c>
      <c r="N1856" s="1">
        <v>43959</v>
      </c>
      <c r="P1856" t="s">
        <v>18</v>
      </c>
    </row>
    <row r="1857" spans="1:16" hidden="1">
      <c r="A1857">
        <v>3299</v>
      </c>
      <c r="B1857" t="s">
        <v>106</v>
      </c>
      <c r="C1857" t="str">
        <f>"4001"</f>
        <v>4001</v>
      </c>
      <c r="D1857" t="str">
        <f>"1"</f>
        <v>1</v>
      </c>
      <c r="E1857" t="s">
        <v>2371</v>
      </c>
      <c r="F1857">
        <v>12</v>
      </c>
      <c r="G1857">
        <v>12</v>
      </c>
      <c r="H1857" t="s">
        <v>98</v>
      </c>
      <c r="I1857" t="s">
        <v>99</v>
      </c>
      <c r="K1857" t="s">
        <v>17</v>
      </c>
      <c r="L1857" s="1">
        <v>43885</v>
      </c>
      <c r="M1857" s="1">
        <v>43987</v>
      </c>
      <c r="N1857" s="1">
        <v>43959</v>
      </c>
      <c r="P1857" t="s">
        <v>18</v>
      </c>
    </row>
    <row r="1858" spans="1:16" hidden="1">
      <c r="A1858">
        <v>3630</v>
      </c>
      <c r="B1858" t="s">
        <v>34</v>
      </c>
      <c r="C1858" t="str">
        <f>"4005"</f>
        <v>4005</v>
      </c>
      <c r="D1858" t="str">
        <f>"2"</f>
        <v>2</v>
      </c>
      <c r="E1858" t="s">
        <v>389</v>
      </c>
      <c r="F1858">
        <v>12</v>
      </c>
      <c r="G1858">
        <v>12</v>
      </c>
      <c r="H1858" t="s">
        <v>36</v>
      </c>
      <c r="I1858" t="s">
        <v>16</v>
      </c>
      <c r="K1858" t="s">
        <v>17</v>
      </c>
      <c r="L1858" s="1">
        <v>43885</v>
      </c>
      <c r="M1858" s="1">
        <v>43987</v>
      </c>
      <c r="N1858" s="1">
        <v>43959</v>
      </c>
      <c r="P1858" t="s">
        <v>18</v>
      </c>
    </row>
    <row r="1859" spans="1:16" hidden="1">
      <c r="A1859">
        <v>2553</v>
      </c>
      <c r="B1859" t="s">
        <v>24</v>
      </c>
      <c r="C1859" t="str">
        <f>"4200"</f>
        <v>4200</v>
      </c>
      <c r="D1859" t="str">
        <f>"1"</f>
        <v>1</v>
      </c>
      <c r="E1859" t="s">
        <v>2372</v>
      </c>
      <c r="F1859">
        <v>6</v>
      </c>
      <c r="G1859">
        <v>12</v>
      </c>
      <c r="H1859" t="s">
        <v>26</v>
      </c>
      <c r="I1859" t="s">
        <v>27</v>
      </c>
      <c r="J1859" t="s">
        <v>2373</v>
      </c>
      <c r="K1859" t="s">
        <v>17</v>
      </c>
      <c r="L1859" s="1">
        <v>43885</v>
      </c>
      <c r="M1859" s="1">
        <v>43987</v>
      </c>
      <c r="N1859" s="1">
        <v>43959</v>
      </c>
      <c r="P1859" t="s">
        <v>18</v>
      </c>
    </row>
    <row r="1860" spans="1:16" hidden="1">
      <c r="A1860">
        <v>2419</v>
      </c>
      <c r="B1860" t="s">
        <v>884</v>
      </c>
      <c r="C1860" t="str">
        <f>"3005"</f>
        <v>3005</v>
      </c>
      <c r="D1860" t="str">
        <f>"1"</f>
        <v>1</v>
      </c>
      <c r="E1860" t="s">
        <v>2366</v>
      </c>
      <c r="F1860">
        <v>12</v>
      </c>
      <c r="G1860">
        <v>12</v>
      </c>
      <c r="H1860" t="s">
        <v>886</v>
      </c>
      <c r="I1860" t="s">
        <v>69</v>
      </c>
      <c r="J1860" t="s">
        <v>2367</v>
      </c>
      <c r="K1860" t="s">
        <v>17</v>
      </c>
      <c r="L1860" s="1">
        <v>43885</v>
      </c>
      <c r="M1860" s="1">
        <v>43987</v>
      </c>
      <c r="N1860" s="1">
        <v>43959</v>
      </c>
      <c r="P1860" t="s">
        <v>18</v>
      </c>
    </row>
    <row r="1861" spans="1:16" hidden="1">
      <c r="A1861">
        <v>3929</v>
      </c>
      <c r="B1861" t="s">
        <v>90</v>
      </c>
      <c r="C1861" t="str">
        <f>"4005"</f>
        <v>4005</v>
      </c>
      <c r="D1861" t="str">
        <f>"2"</f>
        <v>2</v>
      </c>
      <c r="E1861" t="s">
        <v>581</v>
      </c>
      <c r="F1861">
        <v>12</v>
      </c>
      <c r="G1861">
        <v>12</v>
      </c>
      <c r="H1861" t="s">
        <v>92</v>
      </c>
      <c r="I1861" t="s">
        <v>16</v>
      </c>
      <c r="K1861" t="s">
        <v>17</v>
      </c>
      <c r="L1861" s="1">
        <v>43885</v>
      </c>
      <c r="M1861" s="1">
        <v>43987</v>
      </c>
      <c r="N1861" s="1">
        <v>43959</v>
      </c>
      <c r="P1861" t="s">
        <v>18</v>
      </c>
    </row>
    <row r="1862" spans="1:16" hidden="1">
      <c r="A1862">
        <v>3724</v>
      </c>
      <c r="B1862" t="s">
        <v>39</v>
      </c>
      <c r="C1862" t="str">
        <f>"4008"</f>
        <v>4008</v>
      </c>
      <c r="D1862" t="str">
        <f>"4"</f>
        <v>4</v>
      </c>
      <c r="E1862" t="s">
        <v>615</v>
      </c>
      <c r="F1862">
        <v>12</v>
      </c>
      <c r="G1862">
        <v>12</v>
      </c>
      <c r="H1862" t="s">
        <v>41</v>
      </c>
      <c r="I1862" t="s">
        <v>16</v>
      </c>
      <c r="K1862" t="s">
        <v>17</v>
      </c>
      <c r="L1862" s="1">
        <v>43885</v>
      </c>
      <c r="M1862" s="1">
        <v>43987</v>
      </c>
      <c r="N1862" s="1">
        <v>43959</v>
      </c>
      <c r="P1862" t="s">
        <v>18</v>
      </c>
    </row>
    <row r="1863" spans="1:16">
      <c r="A1863">
        <v>8576</v>
      </c>
      <c r="B1863" t="s">
        <v>43</v>
      </c>
      <c r="C1863" t="str">
        <f>"3501"</f>
        <v>3501</v>
      </c>
      <c r="D1863" t="str">
        <f>"1"</f>
        <v>1</v>
      </c>
      <c r="E1863" t="s">
        <v>1707</v>
      </c>
      <c r="F1863">
        <v>6</v>
      </c>
      <c r="G1863">
        <v>6</v>
      </c>
      <c r="H1863" t="s">
        <v>45</v>
      </c>
      <c r="I1863" t="s">
        <v>16</v>
      </c>
      <c r="J1863" t="s">
        <v>1708</v>
      </c>
      <c r="K1863" t="s">
        <v>17</v>
      </c>
      <c r="L1863" s="1">
        <v>44039</v>
      </c>
      <c r="M1863" s="1">
        <v>44134</v>
      </c>
      <c r="N1863" s="1">
        <v>44074</v>
      </c>
      <c r="P1863" t="s">
        <v>18</v>
      </c>
    </row>
    <row r="1864" spans="1:16" hidden="1">
      <c r="A1864">
        <v>4093</v>
      </c>
      <c r="B1864" t="s">
        <v>57</v>
      </c>
      <c r="C1864" t="str">
        <f>"3016"</f>
        <v>3016</v>
      </c>
      <c r="D1864" t="str">
        <f>"2"</f>
        <v>2</v>
      </c>
      <c r="E1864" t="s">
        <v>79</v>
      </c>
      <c r="F1864">
        <v>12</v>
      </c>
      <c r="G1864">
        <v>12</v>
      </c>
      <c r="H1864" t="s">
        <v>59</v>
      </c>
      <c r="I1864" t="s">
        <v>16</v>
      </c>
      <c r="K1864" t="s">
        <v>17</v>
      </c>
      <c r="L1864" s="1">
        <v>43885</v>
      </c>
      <c r="M1864" s="1">
        <v>43987</v>
      </c>
      <c r="N1864" s="1">
        <v>43959</v>
      </c>
      <c r="P1864" t="s">
        <v>18</v>
      </c>
    </row>
    <row r="1865" spans="1:16" hidden="1">
      <c r="A1865">
        <v>3190</v>
      </c>
      <c r="B1865" t="s">
        <v>24</v>
      </c>
      <c r="C1865" t="str">
        <f>"3712"</f>
        <v>3712</v>
      </c>
      <c r="D1865" t="str">
        <f>"1"</f>
        <v>1</v>
      </c>
      <c r="E1865" t="s">
        <v>739</v>
      </c>
      <c r="F1865">
        <v>6</v>
      </c>
      <c r="G1865">
        <v>12</v>
      </c>
      <c r="H1865" t="s">
        <v>26</v>
      </c>
      <c r="I1865" t="s">
        <v>27</v>
      </c>
      <c r="J1865" t="s">
        <v>734</v>
      </c>
      <c r="K1865" t="s">
        <v>17</v>
      </c>
      <c r="L1865" s="1">
        <v>43885</v>
      </c>
      <c r="M1865" s="1">
        <v>43987</v>
      </c>
      <c r="N1865" s="1">
        <v>43959</v>
      </c>
      <c r="P1865" t="s">
        <v>18</v>
      </c>
    </row>
    <row r="1866" spans="1:16" hidden="1">
      <c r="A1866">
        <v>3191</v>
      </c>
      <c r="B1866" t="s">
        <v>24</v>
      </c>
      <c r="C1866" t="str">
        <f>"4712"</f>
        <v>4712</v>
      </c>
      <c r="D1866" t="str">
        <f>"1"</f>
        <v>1</v>
      </c>
      <c r="E1866" t="s">
        <v>739</v>
      </c>
      <c r="F1866">
        <v>6</v>
      </c>
      <c r="G1866">
        <v>12</v>
      </c>
      <c r="H1866" t="s">
        <v>26</v>
      </c>
      <c r="I1866" t="s">
        <v>27</v>
      </c>
      <c r="J1866" t="s">
        <v>734</v>
      </c>
      <c r="K1866" t="s">
        <v>17</v>
      </c>
      <c r="L1866" s="1">
        <v>43885</v>
      </c>
      <c r="M1866" s="1">
        <v>43987</v>
      </c>
      <c r="N1866" s="1">
        <v>43959</v>
      </c>
      <c r="P1866" t="s">
        <v>18</v>
      </c>
    </row>
    <row r="1867" spans="1:16" hidden="1">
      <c r="A1867">
        <v>3924</v>
      </c>
      <c r="B1867" t="s">
        <v>90</v>
      </c>
      <c r="C1867" t="str">
        <f>"3003"</f>
        <v>3003</v>
      </c>
      <c r="D1867" t="str">
        <f>"2"</f>
        <v>2</v>
      </c>
      <c r="E1867" t="s">
        <v>91</v>
      </c>
      <c r="F1867">
        <v>12</v>
      </c>
      <c r="G1867">
        <v>12</v>
      </c>
      <c r="H1867" t="s">
        <v>92</v>
      </c>
      <c r="I1867" t="s">
        <v>16</v>
      </c>
      <c r="K1867" t="s">
        <v>17</v>
      </c>
      <c r="L1867" s="1">
        <v>43885</v>
      </c>
      <c r="M1867" s="1">
        <v>43987</v>
      </c>
      <c r="N1867" s="1">
        <v>43959</v>
      </c>
      <c r="P1867" t="s">
        <v>18</v>
      </c>
    </row>
    <row r="1868" spans="1:16" hidden="1">
      <c r="A1868">
        <v>3916</v>
      </c>
      <c r="B1868" t="s">
        <v>61</v>
      </c>
      <c r="C1868" t="str">
        <f>"3021"</f>
        <v>3021</v>
      </c>
      <c r="D1868" t="str">
        <f>"2"</f>
        <v>2</v>
      </c>
      <c r="E1868" t="s">
        <v>95</v>
      </c>
      <c r="F1868">
        <v>12</v>
      </c>
      <c r="G1868">
        <v>12</v>
      </c>
      <c r="H1868" t="s">
        <v>63</v>
      </c>
      <c r="I1868" t="s">
        <v>16</v>
      </c>
      <c r="K1868" t="s">
        <v>17</v>
      </c>
      <c r="L1868" s="1">
        <v>43885</v>
      </c>
      <c r="M1868" s="1">
        <v>43987</v>
      </c>
      <c r="N1868" s="1">
        <v>43959</v>
      </c>
      <c r="P1868" t="s">
        <v>18</v>
      </c>
    </row>
    <row r="1869" spans="1:16" hidden="1">
      <c r="A1869">
        <v>3679</v>
      </c>
      <c r="B1869" t="s">
        <v>101</v>
      </c>
      <c r="C1869" t="str">
        <f>"3209"</f>
        <v>3209</v>
      </c>
      <c r="D1869" t="str">
        <f>"1"</f>
        <v>1</v>
      </c>
      <c r="E1869" t="s">
        <v>102</v>
      </c>
      <c r="F1869">
        <v>12</v>
      </c>
      <c r="G1869">
        <v>12</v>
      </c>
      <c r="H1869" t="s">
        <v>103</v>
      </c>
      <c r="I1869" t="s">
        <v>16</v>
      </c>
      <c r="K1869" t="s">
        <v>17</v>
      </c>
      <c r="L1869" s="1">
        <v>43885</v>
      </c>
      <c r="M1869" s="1">
        <v>43987</v>
      </c>
      <c r="N1869" s="1">
        <v>43959</v>
      </c>
      <c r="P1869" t="s">
        <v>18</v>
      </c>
    </row>
    <row r="1870" spans="1:16">
      <c r="A1870">
        <v>8576</v>
      </c>
      <c r="B1870" t="s">
        <v>43</v>
      </c>
      <c r="C1870" t="str">
        <f>"3501"</f>
        <v>3501</v>
      </c>
      <c r="D1870" t="str">
        <f>"1"</f>
        <v>1</v>
      </c>
      <c r="E1870" t="s">
        <v>1707</v>
      </c>
      <c r="F1870">
        <v>6</v>
      </c>
      <c r="G1870">
        <v>6</v>
      </c>
      <c r="H1870" t="s">
        <v>45</v>
      </c>
      <c r="I1870" t="s">
        <v>16</v>
      </c>
      <c r="J1870" t="s">
        <v>1708</v>
      </c>
      <c r="K1870" t="s">
        <v>17</v>
      </c>
      <c r="L1870" s="1">
        <v>44039</v>
      </c>
      <c r="M1870" s="1">
        <v>44134</v>
      </c>
      <c r="N1870" s="1">
        <v>44074</v>
      </c>
      <c r="P1870" t="s">
        <v>18</v>
      </c>
    </row>
    <row r="1871" spans="1:16">
      <c r="A1871">
        <v>8577</v>
      </c>
      <c r="B1871" t="s">
        <v>43</v>
      </c>
      <c r="C1871" t="str">
        <f>"3349"</f>
        <v>3349</v>
      </c>
      <c r="D1871" t="str">
        <f>"1"</f>
        <v>1</v>
      </c>
      <c r="E1871" t="s">
        <v>44</v>
      </c>
      <c r="F1871">
        <v>6</v>
      </c>
      <c r="G1871">
        <v>6</v>
      </c>
      <c r="H1871" t="s">
        <v>45</v>
      </c>
      <c r="I1871" t="s">
        <v>16</v>
      </c>
      <c r="J1871" t="s">
        <v>46</v>
      </c>
      <c r="K1871" t="s">
        <v>17</v>
      </c>
      <c r="L1871" s="1">
        <v>44039</v>
      </c>
      <c r="M1871" s="1">
        <v>44134</v>
      </c>
      <c r="N1871" s="1">
        <v>44074</v>
      </c>
      <c r="P1871" t="s">
        <v>18</v>
      </c>
    </row>
    <row r="1872" spans="1:16" hidden="1">
      <c r="A1872">
        <v>3914</v>
      </c>
      <c r="B1872" t="s">
        <v>61</v>
      </c>
      <c r="C1872" t="str">
        <f>"2021"</f>
        <v>2021</v>
      </c>
      <c r="D1872" t="str">
        <f>"2"</f>
        <v>2</v>
      </c>
      <c r="E1872" t="s">
        <v>95</v>
      </c>
      <c r="F1872">
        <v>12</v>
      </c>
      <c r="G1872">
        <v>12</v>
      </c>
      <c r="H1872" t="s">
        <v>63</v>
      </c>
      <c r="I1872" t="s">
        <v>16</v>
      </c>
      <c r="K1872" t="s">
        <v>17</v>
      </c>
      <c r="L1872" s="1">
        <v>43885</v>
      </c>
      <c r="M1872" s="1">
        <v>43987</v>
      </c>
      <c r="N1872" s="1">
        <v>43959</v>
      </c>
      <c r="P1872" t="s">
        <v>18</v>
      </c>
    </row>
    <row r="1873" spans="1:16" hidden="1">
      <c r="A1873">
        <v>3298</v>
      </c>
      <c r="B1873" t="s">
        <v>781</v>
      </c>
      <c r="C1873" t="str">
        <f>"4001"</f>
        <v>4001</v>
      </c>
      <c r="D1873" t="str">
        <f t="shared" ref="D1873:D1887" si="86">"1"</f>
        <v>1</v>
      </c>
      <c r="E1873" t="s">
        <v>2379</v>
      </c>
      <c r="F1873">
        <v>12</v>
      </c>
      <c r="G1873">
        <v>12</v>
      </c>
      <c r="H1873" t="s">
        <v>783</v>
      </c>
      <c r="I1873" t="s">
        <v>99</v>
      </c>
      <c r="K1873" t="s">
        <v>17</v>
      </c>
      <c r="L1873" s="1">
        <v>43885</v>
      </c>
      <c r="M1873" s="1">
        <v>43987</v>
      </c>
      <c r="N1873" s="1">
        <v>43959</v>
      </c>
      <c r="P1873" t="s">
        <v>18</v>
      </c>
    </row>
    <row r="1874" spans="1:16" hidden="1">
      <c r="A1874">
        <v>2881</v>
      </c>
      <c r="B1874" t="s">
        <v>243</v>
      </c>
      <c r="C1874" t="str">
        <f>"4010"</f>
        <v>4010</v>
      </c>
      <c r="D1874" t="str">
        <f t="shared" si="86"/>
        <v>1</v>
      </c>
      <c r="E1874" t="s">
        <v>2380</v>
      </c>
      <c r="F1874">
        <v>12</v>
      </c>
      <c r="G1874">
        <v>12</v>
      </c>
      <c r="H1874" t="s">
        <v>245</v>
      </c>
      <c r="I1874" t="s">
        <v>69</v>
      </c>
      <c r="J1874" t="s">
        <v>2381</v>
      </c>
      <c r="K1874" t="s">
        <v>17</v>
      </c>
      <c r="L1874" s="1">
        <v>43885</v>
      </c>
      <c r="M1874" s="1">
        <v>43987</v>
      </c>
      <c r="N1874" s="1">
        <v>43959</v>
      </c>
      <c r="P1874" t="s">
        <v>18</v>
      </c>
    </row>
    <row r="1875" spans="1:16" hidden="1">
      <c r="A1875">
        <v>3421</v>
      </c>
      <c r="B1875" t="s">
        <v>243</v>
      </c>
      <c r="C1875" t="str">
        <f>"4009"</f>
        <v>4009</v>
      </c>
      <c r="D1875" t="str">
        <f t="shared" si="86"/>
        <v>1</v>
      </c>
      <c r="E1875" t="s">
        <v>2382</v>
      </c>
      <c r="F1875">
        <v>12</v>
      </c>
      <c r="G1875">
        <v>12</v>
      </c>
      <c r="H1875" t="s">
        <v>245</v>
      </c>
      <c r="I1875" t="s">
        <v>69</v>
      </c>
      <c r="J1875" t="s">
        <v>2383</v>
      </c>
      <c r="K1875" t="s">
        <v>17</v>
      </c>
      <c r="L1875" s="1">
        <v>43885</v>
      </c>
      <c r="M1875" s="1">
        <v>43987</v>
      </c>
      <c r="N1875" s="1">
        <v>43959</v>
      </c>
      <c r="P1875" t="s">
        <v>18</v>
      </c>
    </row>
    <row r="1876" spans="1:16" hidden="1">
      <c r="A1876">
        <v>2882</v>
      </c>
      <c r="B1876" t="s">
        <v>312</v>
      </c>
      <c r="C1876" t="str">
        <f>"4022"</f>
        <v>4022</v>
      </c>
      <c r="D1876" t="str">
        <f t="shared" si="86"/>
        <v>1</v>
      </c>
      <c r="E1876" t="s">
        <v>2384</v>
      </c>
      <c r="F1876">
        <v>12</v>
      </c>
      <c r="G1876">
        <v>12</v>
      </c>
      <c r="H1876" t="s">
        <v>224</v>
      </c>
      <c r="I1876" t="s">
        <v>69</v>
      </c>
      <c r="J1876" t="s">
        <v>2385</v>
      </c>
      <c r="K1876" t="s">
        <v>17</v>
      </c>
      <c r="L1876" s="1">
        <v>43885</v>
      </c>
      <c r="M1876" s="1">
        <v>43987</v>
      </c>
      <c r="N1876" s="1">
        <v>43959</v>
      </c>
      <c r="P1876" t="s">
        <v>18</v>
      </c>
    </row>
    <row r="1877" spans="1:16" hidden="1">
      <c r="A1877">
        <v>2883</v>
      </c>
      <c r="B1877" t="s">
        <v>744</v>
      </c>
      <c r="C1877" t="str">
        <f>"4001"</f>
        <v>4001</v>
      </c>
      <c r="D1877" t="str">
        <f t="shared" si="86"/>
        <v>1</v>
      </c>
      <c r="E1877" t="s">
        <v>2384</v>
      </c>
      <c r="F1877">
        <v>12</v>
      </c>
      <c r="G1877">
        <v>12</v>
      </c>
      <c r="H1877" t="s">
        <v>224</v>
      </c>
      <c r="I1877" t="s">
        <v>69</v>
      </c>
      <c r="J1877" t="s">
        <v>2386</v>
      </c>
      <c r="K1877" t="s">
        <v>17</v>
      </c>
      <c r="L1877" s="1">
        <v>43885</v>
      </c>
      <c r="M1877" s="1">
        <v>43987</v>
      </c>
      <c r="N1877" s="1">
        <v>43959</v>
      </c>
      <c r="P1877" t="s">
        <v>18</v>
      </c>
    </row>
    <row r="1878" spans="1:16" hidden="1">
      <c r="A1878">
        <v>3034</v>
      </c>
      <c r="B1878" t="s">
        <v>222</v>
      </c>
      <c r="C1878" t="str">
        <f>"4017"</f>
        <v>4017</v>
      </c>
      <c r="D1878" t="str">
        <f t="shared" si="86"/>
        <v>1</v>
      </c>
      <c r="E1878" t="s">
        <v>2387</v>
      </c>
      <c r="F1878">
        <v>12</v>
      </c>
      <c r="G1878">
        <v>12</v>
      </c>
      <c r="H1878" t="s">
        <v>224</v>
      </c>
      <c r="I1878" t="s">
        <v>69</v>
      </c>
      <c r="J1878" t="s">
        <v>2388</v>
      </c>
      <c r="K1878" t="s">
        <v>17</v>
      </c>
      <c r="L1878" s="1">
        <v>43885</v>
      </c>
      <c r="M1878" s="1">
        <v>43987</v>
      </c>
      <c r="N1878" s="1">
        <v>43959</v>
      </c>
      <c r="P1878" t="s">
        <v>18</v>
      </c>
    </row>
    <row r="1879" spans="1:16" hidden="1">
      <c r="A1879">
        <v>2884</v>
      </c>
      <c r="B1879" t="s">
        <v>572</v>
      </c>
      <c r="C1879" t="str">
        <f>"4010"</f>
        <v>4010</v>
      </c>
      <c r="D1879" t="str">
        <f t="shared" si="86"/>
        <v>1</v>
      </c>
      <c r="E1879" t="s">
        <v>2389</v>
      </c>
      <c r="F1879">
        <v>12</v>
      </c>
      <c r="G1879">
        <v>12</v>
      </c>
      <c r="H1879" t="s">
        <v>114</v>
      </c>
      <c r="I1879" t="s">
        <v>69</v>
      </c>
      <c r="J1879" t="s">
        <v>967</v>
      </c>
      <c r="K1879" t="s">
        <v>17</v>
      </c>
      <c r="L1879" s="1">
        <v>43885</v>
      </c>
      <c r="M1879" s="1">
        <v>43987</v>
      </c>
      <c r="N1879" s="1">
        <v>43959</v>
      </c>
      <c r="P1879" t="s">
        <v>18</v>
      </c>
    </row>
    <row r="1880" spans="1:16" hidden="1">
      <c r="A1880">
        <v>4469</v>
      </c>
      <c r="B1880" t="s">
        <v>153</v>
      </c>
      <c r="C1880" t="str">
        <f>"4011"</f>
        <v>4011</v>
      </c>
      <c r="D1880" t="str">
        <f t="shared" si="86"/>
        <v>1</v>
      </c>
      <c r="E1880" t="s">
        <v>2390</v>
      </c>
      <c r="F1880">
        <v>12</v>
      </c>
      <c r="G1880">
        <v>12</v>
      </c>
      <c r="H1880" t="s">
        <v>114</v>
      </c>
      <c r="I1880" t="s">
        <v>69</v>
      </c>
      <c r="J1880" t="s">
        <v>2391</v>
      </c>
      <c r="K1880" t="s">
        <v>17</v>
      </c>
      <c r="L1880" s="1">
        <v>43885</v>
      </c>
      <c r="M1880" s="1">
        <v>43987</v>
      </c>
      <c r="N1880" s="1">
        <v>43959</v>
      </c>
      <c r="P1880" t="s">
        <v>18</v>
      </c>
    </row>
    <row r="1881" spans="1:16" hidden="1">
      <c r="A1881">
        <v>4553</v>
      </c>
      <c r="B1881" t="s">
        <v>153</v>
      </c>
      <c r="C1881" t="str">
        <f>"4012"</f>
        <v>4012</v>
      </c>
      <c r="D1881" t="str">
        <f t="shared" si="86"/>
        <v>1</v>
      </c>
      <c r="E1881" t="s">
        <v>2392</v>
      </c>
      <c r="F1881">
        <v>12</v>
      </c>
      <c r="G1881">
        <v>12</v>
      </c>
      <c r="H1881" t="s">
        <v>114</v>
      </c>
      <c r="I1881" t="s">
        <v>69</v>
      </c>
      <c r="J1881" t="s">
        <v>2391</v>
      </c>
      <c r="K1881" t="s">
        <v>17</v>
      </c>
      <c r="L1881" s="1">
        <v>43885</v>
      </c>
      <c r="M1881" s="1">
        <v>43987</v>
      </c>
      <c r="N1881" s="1">
        <v>43959</v>
      </c>
      <c r="P1881" t="s">
        <v>18</v>
      </c>
    </row>
    <row r="1882" spans="1:16" hidden="1">
      <c r="A1882">
        <v>3499</v>
      </c>
      <c r="B1882" t="s">
        <v>168</v>
      </c>
      <c r="C1882" t="str">
        <f>"4011"</f>
        <v>4011</v>
      </c>
      <c r="D1882" t="str">
        <f t="shared" si="86"/>
        <v>1</v>
      </c>
      <c r="E1882" t="s">
        <v>2393</v>
      </c>
      <c r="F1882">
        <v>12</v>
      </c>
      <c r="G1882">
        <v>12</v>
      </c>
      <c r="H1882" t="s">
        <v>170</v>
      </c>
      <c r="I1882" t="s">
        <v>69</v>
      </c>
      <c r="J1882" t="s">
        <v>2394</v>
      </c>
      <c r="K1882" t="s">
        <v>17</v>
      </c>
      <c r="L1882" s="1">
        <v>43885</v>
      </c>
      <c r="M1882" s="1">
        <v>43987</v>
      </c>
      <c r="N1882" s="1">
        <v>43959</v>
      </c>
      <c r="P1882" t="s">
        <v>18</v>
      </c>
    </row>
    <row r="1883" spans="1:16" hidden="1">
      <c r="A1883">
        <v>3499</v>
      </c>
      <c r="B1883" t="s">
        <v>168</v>
      </c>
      <c r="C1883" t="str">
        <f>"4011"</f>
        <v>4011</v>
      </c>
      <c r="D1883" t="str">
        <f t="shared" si="86"/>
        <v>1</v>
      </c>
      <c r="E1883" t="s">
        <v>2393</v>
      </c>
      <c r="F1883">
        <v>12</v>
      </c>
      <c r="G1883">
        <v>12</v>
      </c>
      <c r="H1883" t="s">
        <v>170</v>
      </c>
      <c r="I1883" t="s">
        <v>69</v>
      </c>
      <c r="J1883" t="s">
        <v>2394</v>
      </c>
      <c r="K1883" t="s">
        <v>17</v>
      </c>
      <c r="L1883" s="1">
        <v>43885</v>
      </c>
      <c r="M1883" s="1">
        <v>43987</v>
      </c>
      <c r="N1883" s="1">
        <v>43959</v>
      </c>
      <c r="P1883" t="s">
        <v>18</v>
      </c>
    </row>
    <row r="1884" spans="1:16" hidden="1">
      <c r="A1884">
        <v>2886</v>
      </c>
      <c r="B1884" t="s">
        <v>214</v>
      </c>
      <c r="C1884" t="str">
        <f>"4006"</f>
        <v>4006</v>
      </c>
      <c r="D1884" t="str">
        <f t="shared" si="86"/>
        <v>1</v>
      </c>
      <c r="E1884" t="s">
        <v>2395</v>
      </c>
      <c r="F1884">
        <v>12</v>
      </c>
      <c r="G1884">
        <v>12</v>
      </c>
      <c r="H1884" t="s">
        <v>174</v>
      </c>
      <c r="I1884" t="s">
        <v>69</v>
      </c>
      <c r="J1884" t="s">
        <v>2396</v>
      </c>
      <c r="K1884" t="s">
        <v>17</v>
      </c>
      <c r="L1884" s="1">
        <v>43885</v>
      </c>
      <c r="M1884" s="1">
        <v>43987</v>
      </c>
      <c r="N1884" s="1">
        <v>43959</v>
      </c>
      <c r="P1884" t="s">
        <v>18</v>
      </c>
    </row>
    <row r="1885" spans="1:16" hidden="1">
      <c r="A1885">
        <v>2893</v>
      </c>
      <c r="B1885" t="s">
        <v>172</v>
      </c>
      <c r="C1885" t="str">
        <f>"4011"</f>
        <v>4011</v>
      </c>
      <c r="D1885" t="str">
        <f t="shared" si="86"/>
        <v>1</v>
      </c>
      <c r="E1885" t="s">
        <v>2397</v>
      </c>
      <c r="F1885">
        <v>12</v>
      </c>
      <c r="G1885">
        <v>12</v>
      </c>
      <c r="H1885" t="s">
        <v>174</v>
      </c>
      <c r="I1885" t="s">
        <v>69</v>
      </c>
      <c r="J1885" t="s">
        <v>979</v>
      </c>
      <c r="K1885" t="s">
        <v>17</v>
      </c>
      <c r="L1885" s="1">
        <v>43885</v>
      </c>
      <c r="M1885" s="1">
        <v>43987</v>
      </c>
      <c r="N1885" s="1">
        <v>43959</v>
      </c>
      <c r="P1885" t="s">
        <v>18</v>
      </c>
    </row>
    <row r="1886" spans="1:16" hidden="1">
      <c r="A1886">
        <v>2895</v>
      </c>
      <c r="B1886" t="s">
        <v>172</v>
      </c>
      <c r="C1886" t="str">
        <f>"4009"</f>
        <v>4009</v>
      </c>
      <c r="D1886" t="str">
        <f t="shared" si="86"/>
        <v>1</v>
      </c>
      <c r="E1886" t="s">
        <v>2398</v>
      </c>
      <c r="F1886">
        <v>12</v>
      </c>
      <c r="G1886">
        <v>12</v>
      </c>
      <c r="H1886" t="s">
        <v>174</v>
      </c>
      <c r="I1886" t="s">
        <v>69</v>
      </c>
      <c r="J1886" t="s">
        <v>972</v>
      </c>
      <c r="K1886" t="s">
        <v>17</v>
      </c>
      <c r="L1886" s="1">
        <v>43885</v>
      </c>
      <c r="M1886" s="1">
        <v>43987</v>
      </c>
      <c r="N1886" s="1">
        <v>43959</v>
      </c>
      <c r="P1886" t="s">
        <v>18</v>
      </c>
    </row>
    <row r="1887" spans="1:16" hidden="1">
      <c r="A1887">
        <v>3090</v>
      </c>
      <c r="B1887" t="s">
        <v>235</v>
      </c>
      <c r="C1887" t="str">
        <f>"4011"</f>
        <v>4011</v>
      </c>
      <c r="D1887" t="str">
        <f t="shared" si="86"/>
        <v>1</v>
      </c>
      <c r="E1887" t="s">
        <v>2399</v>
      </c>
      <c r="F1887">
        <v>12</v>
      </c>
      <c r="G1887">
        <v>12</v>
      </c>
      <c r="H1887" t="s">
        <v>237</v>
      </c>
      <c r="I1887" t="s">
        <v>69</v>
      </c>
      <c r="J1887" t="s">
        <v>2400</v>
      </c>
      <c r="K1887" t="s">
        <v>17</v>
      </c>
      <c r="L1887" s="1">
        <v>43885</v>
      </c>
      <c r="M1887" s="1">
        <v>43987</v>
      </c>
      <c r="N1887" s="1">
        <v>43959</v>
      </c>
      <c r="P1887" t="s">
        <v>18</v>
      </c>
    </row>
    <row r="1888" spans="1:16" hidden="1">
      <c r="A1888">
        <v>4769</v>
      </c>
      <c r="B1888" t="s">
        <v>990</v>
      </c>
      <c r="C1888" t="str">
        <f>"4100"</f>
        <v>4100</v>
      </c>
      <c r="D1888" t="str">
        <f>"2"</f>
        <v>2</v>
      </c>
      <c r="E1888" t="s">
        <v>991</v>
      </c>
      <c r="F1888">
        <v>12</v>
      </c>
      <c r="G1888">
        <v>12</v>
      </c>
      <c r="H1888" t="s">
        <v>68</v>
      </c>
      <c r="I1888" t="s">
        <v>69</v>
      </c>
      <c r="K1888" t="s">
        <v>17</v>
      </c>
      <c r="L1888" s="1">
        <v>43885</v>
      </c>
      <c r="M1888" s="1">
        <v>43987</v>
      </c>
      <c r="N1888" s="1">
        <v>43959</v>
      </c>
      <c r="P1888" t="s">
        <v>18</v>
      </c>
    </row>
    <row r="1889" spans="1:16" hidden="1">
      <c r="A1889">
        <v>4717</v>
      </c>
      <c r="B1889" t="s">
        <v>990</v>
      </c>
      <c r="C1889" t="str">
        <f>"4102"</f>
        <v>4102</v>
      </c>
      <c r="D1889" t="str">
        <f>"2"</f>
        <v>2</v>
      </c>
      <c r="E1889" t="s">
        <v>991</v>
      </c>
      <c r="F1889">
        <v>12</v>
      </c>
      <c r="G1889">
        <v>12</v>
      </c>
      <c r="H1889" t="s">
        <v>68</v>
      </c>
      <c r="I1889" t="s">
        <v>69</v>
      </c>
      <c r="K1889" t="s">
        <v>17</v>
      </c>
      <c r="L1889" s="1">
        <v>43885</v>
      </c>
      <c r="M1889" s="1">
        <v>43987</v>
      </c>
      <c r="N1889" s="1">
        <v>43959</v>
      </c>
      <c r="P1889" t="s">
        <v>18</v>
      </c>
    </row>
    <row r="1890" spans="1:16" hidden="1">
      <c r="A1890">
        <v>4720</v>
      </c>
      <c r="B1890" t="s">
        <v>990</v>
      </c>
      <c r="C1890" t="str">
        <f>"4103"</f>
        <v>4103</v>
      </c>
      <c r="D1890" t="str">
        <f>"2"</f>
        <v>2</v>
      </c>
      <c r="E1890" t="s">
        <v>991</v>
      </c>
      <c r="F1890">
        <v>12</v>
      </c>
      <c r="G1890">
        <v>12</v>
      </c>
      <c r="H1890" t="s">
        <v>68</v>
      </c>
      <c r="I1890" t="s">
        <v>69</v>
      </c>
      <c r="K1890" t="s">
        <v>17</v>
      </c>
      <c r="L1890" s="1">
        <v>43885</v>
      </c>
      <c r="M1890" s="1">
        <v>43987</v>
      </c>
      <c r="N1890" s="1">
        <v>43959</v>
      </c>
      <c r="P1890" t="s">
        <v>18</v>
      </c>
    </row>
    <row r="1891" spans="1:16" hidden="1">
      <c r="A1891">
        <v>4766</v>
      </c>
      <c r="B1891" t="s">
        <v>990</v>
      </c>
      <c r="C1891" t="str">
        <f>"4105"</f>
        <v>4105</v>
      </c>
      <c r="D1891" t="str">
        <f>"2"</f>
        <v>2</v>
      </c>
      <c r="E1891" t="s">
        <v>991</v>
      </c>
      <c r="F1891">
        <v>12</v>
      </c>
      <c r="G1891">
        <v>12</v>
      </c>
      <c r="H1891" t="s">
        <v>68</v>
      </c>
      <c r="I1891" t="s">
        <v>69</v>
      </c>
      <c r="K1891" t="s">
        <v>17</v>
      </c>
      <c r="L1891" s="1">
        <v>43885</v>
      </c>
      <c r="M1891" s="1">
        <v>43987</v>
      </c>
      <c r="N1891" s="1">
        <v>43959</v>
      </c>
      <c r="P1891" t="s">
        <v>18</v>
      </c>
    </row>
    <row r="1892" spans="1:16" hidden="1">
      <c r="A1892">
        <v>4169</v>
      </c>
      <c r="B1892" t="s">
        <v>19</v>
      </c>
      <c r="C1892" t="str">
        <f>"4300"</f>
        <v>4300</v>
      </c>
      <c r="D1892" t="str">
        <f>"1"</f>
        <v>1</v>
      </c>
      <c r="E1892" t="s">
        <v>2401</v>
      </c>
      <c r="F1892">
        <v>12</v>
      </c>
      <c r="G1892">
        <v>12</v>
      </c>
      <c r="H1892" t="s">
        <v>21</v>
      </c>
      <c r="I1892" t="s">
        <v>22</v>
      </c>
      <c r="J1892" t="s">
        <v>2402</v>
      </c>
      <c r="K1892" t="s">
        <v>17</v>
      </c>
      <c r="L1892" s="1">
        <v>43885</v>
      </c>
      <c r="M1892" s="1">
        <v>43987</v>
      </c>
      <c r="N1892" s="1">
        <v>43959</v>
      </c>
      <c r="P1892" t="s">
        <v>18</v>
      </c>
    </row>
    <row r="1893" spans="1:16" hidden="1">
      <c r="A1893">
        <v>3782</v>
      </c>
      <c r="B1893" t="s">
        <v>57</v>
      </c>
      <c r="C1893" t="str">
        <f>"4000"</f>
        <v>4000</v>
      </c>
      <c r="D1893" t="str">
        <f>"2"</f>
        <v>2</v>
      </c>
      <c r="E1893" t="s">
        <v>1015</v>
      </c>
      <c r="F1893">
        <v>12</v>
      </c>
      <c r="G1893">
        <v>12</v>
      </c>
      <c r="H1893" t="s">
        <v>59</v>
      </c>
      <c r="I1893" t="s">
        <v>16</v>
      </c>
      <c r="K1893" t="s">
        <v>17</v>
      </c>
      <c r="L1893" s="1">
        <v>43885</v>
      </c>
      <c r="M1893" s="1">
        <v>43987</v>
      </c>
      <c r="N1893" s="1">
        <v>43959</v>
      </c>
      <c r="P1893" t="s">
        <v>18</v>
      </c>
    </row>
    <row r="1894" spans="1:16" hidden="1">
      <c r="A1894">
        <v>3785</v>
      </c>
      <c r="B1894" t="s">
        <v>57</v>
      </c>
      <c r="C1894" t="str">
        <f>"4001"</f>
        <v>4001</v>
      </c>
      <c r="D1894" t="str">
        <f t="shared" ref="D1894:D1900" si="87">"1"</f>
        <v>1</v>
      </c>
      <c r="E1894" t="s">
        <v>2403</v>
      </c>
      <c r="F1894">
        <v>6</v>
      </c>
      <c r="G1894">
        <v>12</v>
      </c>
      <c r="H1894" t="s">
        <v>59</v>
      </c>
      <c r="I1894" t="s">
        <v>16</v>
      </c>
      <c r="K1894" t="s">
        <v>17</v>
      </c>
      <c r="L1894" s="1">
        <v>43885</v>
      </c>
      <c r="M1894" s="1">
        <v>43987</v>
      </c>
      <c r="N1894" s="1">
        <v>43959</v>
      </c>
      <c r="P1894" t="s">
        <v>18</v>
      </c>
    </row>
    <row r="1895" spans="1:16" hidden="1">
      <c r="A1895">
        <v>3197</v>
      </c>
      <c r="B1895" t="s">
        <v>309</v>
      </c>
      <c r="C1895" t="str">
        <f>"4600"</f>
        <v>4600</v>
      </c>
      <c r="D1895" t="str">
        <f t="shared" si="87"/>
        <v>1</v>
      </c>
      <c r="E1895" t="s">
        <v>2404</v>
      </c>
      <c r="F1895">
        <v>6</v>
      </c>
      <c r="G1895">
        <v>12</v>
      </c>
      <c r="H1895" t="s">
        <v>188</v>
      </c>
      <c r="I1895" t="s">
        <v>161</v>
      </c>
      <c r="J1895" t="s">
        <v>2405</v>
      </c>
      <c r="K1895" t="s">
        <v>17</v>
      </c>
      <c r="L1895" s="1">
        <v>43885</v>
      </c>
      <c r="M1895" s="1">
        <v>43987</v>
      </c>
      <c r="N1895" s="1">
        <v>43959</v>
      </c>
      <c r="P1895" t="s">
        <v>18</v>
      </c>
    </row>
    <row r="1896" spans="1:16" hidden="1">
      <c r="A1896">
        <v>3250</v>
      </c>
      <c r="B1896" t="s">
        <v>158</v>
      </c>
      <c r="C1896" t="str">
        <f>"4488"</f>
        <v>4488</v>
      </c>
      <c r="D1896" t="str">
        <f t="shared" si="87"/>
        <v>1</v>
      </c>
      <c r="E1896" t="s">
        <v>2406</v>
      </c>
      <c r="F1896">
        <v>6</v>
      </c>
      <c r="G1896">
        <v>12</v>
      </c>
      <c r="H1896" t="s">
        <v>160</v>
      </c>
      <c r="I1896" t="s">
        <v>161</v>
      </c>
      <c r="K1896" t="s">
        <v>17</v>
      </c>
      <c r="L1896" s="1">
        <v>43885</v>
      </c>
      <c r="M1896" s="1">
        <v>43987</v>
      </c>
      <c r="N1896" s="1">
        <v>43959</v>
      </c>
      <c r="P1896" t="s">
        <v>18</v>
      </c>
    </row>
    <row r="1897" spans="1:16" hidden="1">
      <c r="A1897">
        <v>3871</v>
      </c>
      <c r="B1897" t="s">
        <v>1025</v>
      </c>
      <c r="C1897" t="str">
        <f>"4005"</f>
        <v>4005</v>
      </c>
      <c r="D1897" t="str">
        <f t="shared" si="87"/>
        <v>1</v>
      </c>
      <c r="E1897" t="s">
        <v>1026</v>
      </c>
      <c r="F1897">
        <v>12</v>
      </c>
      <c r="G1897">
        <v>12</v>
      </c>
      <c r="H1897" t="s">
        <v>1027</v>
      </c>
      <c r="I1897" t="s">
        <v>16</v>
      </c>
      <c r="K1897" t="s">
        <v>17</v>
      </c>
      <c r="L1897" s="1">
        <v>43885</v>
      </c>
      <c r="M1897" s="1">
        <v>43987</v>
      </c>
      <c r="N1897" s="1">
        <v>43959</v>
      </c>
      <c r="P1897" t="s">
        <v>18</v>
      </c>
    </row>
    <row r="1898" spans="1:16" hidden="1">
      <c r="A1898">
        <v>3899</v>
      </c>
      <c r="B1898" t="s">
        <v>74</v>
      </c>
      <c r="C1898" t="str">
        <f>"4011"</f>
        <v>4011</v>
      </c>
      <c r="D1898" t="str">
        <f t="shared" si="87"/>
        <v>1</v>
      </c>
      <c r="E1898" t="s">
        <v>2407</v>
      </c>
      <c r="F1898">
        <v>12</v>
      </c>
      <c r="G1898">
        <v>12</v>
      </c>
      <c r="H1898" t="s">
        <v>76</v>
      </c>
      <c r="I1898" t="s">
        <v>16</v>
      </c>
      <c r="K1898" t="s">
        <v>2346</v>
      </c>
      <c r="L1898" s="1">
        <v>43885</v>
      </c>
      <c r="M1898" s="1">
        <v>43987</v>
      </c>
      <c r="N1898" s="1">
        <v>43959</v>
      </c>
      <c r="P1898" t="s">
        <v>18</v>
      </c>
    </row>
    <row r="1899" spans="1:16" hidden="1">
      <c r="A1899">
        <v>3053</v>
      </c>
      <c r="B1899" t="s">
        <v>61</v>
      </c>
      <c r="C1899" t="str">
        <f>"3000"</f>
        <v>3000</v>
      </c>
      <c r="D1899" t="str">
        <f t="shared" si="87"/>
        <v>1</v>
      </c>
      <c r="E1899" t="s">
        <v>2369</v>
      </c>
      <c r="F1899">
        <v>6</v>
      </c>
      <c r="G1899">
        <v>12</v>
      </c>
      <c r="H1899" t="s">
        <v>63</v>
      </c>
      <c r="I1899" t="s">
        <v>16</v>
      </c>
      <c r="K1899" t="s">
        <v>118</v>
      </c>
      <c r="L1899" s="1">
        <v>43885</v>
      </c>
      <c r="M1899" s="1">
        <v>43987</v>
      </c>
      <c r="N1899" s="1">
        <v>43959</v>
      </c>
      <c r="P1899" t="s">
        <v>18</v>
      </c>
    </row>
    <row r="1900" spans="1:16" hidden="1">
      <c r="A1900">
        <v>3052</v>
      </c>
      <c r="B1900" t="s">
        <v>61</v>
      </c>
      <c r="C1900" t="str">
        <f>"2000"</f>
        <v>2000</v>
      </c>
      <c r="D1900" t="str">
        <f t="shared" si="87"/>
        <v>1</v>
      </c>
      <c r="E1900" t="s">
        <v>2369</v>
      </c>
      <c r="F1900">
        <v>6</v>
      </c>
      <c r="G1900">
        <v>12</v>
      </c>
      <c r="H1900" t="s">
        <v>63</v>
      </c>
      <c r="I1900" t="s">
        <v>16</v>
      </c>
      <c r="K1900" t="s">
        <v>118</v>
      </c>
      <c r="L1900" s="1">
        <v>43885</v>
      </c>
      <c r="M1900" s="1">
        <v>43987</v>
      </c>
      <c r="N1900" s="1">
        <v>43959</v>
      </c>
      <c r="P1900" t="s">
        <v>18</v>
      </c>
    </row>
    <row r="1901" spans="1:16" hidden="1">
      <c r="A1901">
        <v>3121</v>
      </c>
      <c r="B1901" t="s">
        <v>1081</v>
      </c>
      <c r="C1901" t="str">
        <f>"3070"</f>
        <v>3070</v>
      </c>
      <c r="D1901" t="str">
        <f>"2"</f>
        <v>2</v>
      </c>
      <c r="E1901" t="s">
        <v>1082</v>
      </c>
      <c r="F1901">
        <v>12</v>
      </c>
      <c r="G1901">
        <v>12</v>
      </c>
      <c r="H1901" t="s">
        <v>1083</v>
      </c>
      <c r="I1901" t="s">
        <v>161</v>
      </c>
      <c r="J1901" t="s">
        <v>1084</v>
      </c>
      <c r="K1901" t="s">
        <v>17</v>
      </c>
      <c r="L1901" s="1">
        <v>43885</v>
      </c>
      <c r="M1901" s="1">
        <v>43987</v>
      </c>
      <c r="N1901" s="1">
        <v>43959</v>
      </c>
      <c r="P1901" t="s">
        <v>18</v>
      </c>
    </row>
    <row r="1902" spans="1:16" hidden="1">
      <c r="A1902">
        <v>4385</v>
      </c>
      <c r="B1902" t="s">
        <v>106</v>
      </c>
      <c r="C1902" t="str">
        <f>"2098"</f>
        <v>2098</v>
      </c>
      <c r="D1902" t="str">
        <f>"1"</f>
        <v>1</v>
      </c>
      <c r="E1902" t="s">
        <v>2408</v>
      </c>
      <c r="F1902">
        <v>6</v>
      </c>
      <c r="G1902">
        <v>12</v>
      </c>
      <c r="H1902" t="s">
        <v>98</v>
      </c>
      <c r="I1902" t="s">
        <v>99</v>
      </c>
      <c r="K1902" t="s">
        <v>17</v>
      </c>
      <c r="L1902" s="1">
        <v>43885</v>
      </c>
      <c r="M1902" s="1">
        <v>43987</v>
      </c>
      <c r="N1902" s="1">
        <v>43959</v>
      </c>
      <c r="P1902" t="s">
        <v>18</v>
      </c>
    </row>
    <row r="1903" spans="1:16" hidden="1">
      <c r="A1903">
        <v>3398</v>
      </c>
      <c r="B1903" t="s">
        <v>1174</v>
      </c>
      <c r="C1903" t="str">
        <f>"4001"</f>
        <v>4001</v>
      </c>
      <c r="D1903" t="str">
        <f>"1"</f>
        <v>1</v>
      </c>
      <c r="E1903" t="s">
        <v>2360</v>
      </c>
      <c r="F1903">
        <v>12</v>
      </c>
      <c r="G1903">
        <v>12</v>
      </c>
      <c r="H1903" t="s">
        <v>400</v>
      </c>
      <c r="I1903" t="s">
        <v>16</v>
      </c>
      <c r="J1903" t="s">
        <v>2361</v>
      </c>
      <c r="K1903" t="s">
        <v>17</v>
      </c>
      <c r="L1903" s="1">
        <v>43885</v>
      </c>
      <c r="M1903" s="1">
        <v>43987</v>
      </c>
      <c r="N1903" s="1">
        <v>43959</v>
      </c>
      <c r="P1903" t="s">
        <v>18</v>
      </c>
    </row>
    <row r="1904" spans="1:16" hidden="1">
      <c r="A1904">
        <v>4779</v>
      </c>
      <c r="B1904" t="s">
        <v>2409</v>
      </c>
      <c r="C1904" t="str">
        <f>"4000"</f>
        <v>4000</v>
      </c>
      <c r="D1904" t="str">
        <f>"1"</f>
        <v>1</v>
      </c>
      <c r="E1904" t="s">
        <v>2410</v>
      </c>
      <c r="F1904">
        <v>12</v>
      </c>
      <c r="G1904">
        <v>12</v>
      </c>
      <c r="H1904" t="s">
        <v>237</v>
      </c>
      <c r="I1904" t="s">
        <v>69</v>
      </c>
      <c r="J1904" t="s">
        <v>2411</v>
      </c>
      <c r="K1904" t="s">
        <v>17</v>
      </c>
      <c r="L1904" s="1">
        <v>43885</v>
      </c>
      <c r="M1904" s="1">
        <v>43987</v>
      </c>
      <c r="N1904" s="1">
        <v>43959</v>
      </c>
      <c r="P1904" t="s">
        <v>18</v>
      </c>
    </row>
    <row r="1905" spans="1:16" hidden="1">
      <c r="A1905">
        <v>4477</v>
      </c>
      <c r="B1905" t="s">
        <v>1121</v>
      </c>
      <c r="C1905" t="str">
        <f>"4010"</f>
        <v>4010</v>
      </c>
      <c r="D1905" t="str">
        <f>"1"</f>
        <v>1</v>
      </c>
      <c r="E1905" t="s">
        <v>2412</v>
      </c>
      <c r="F1905">
        <v>12</v>
      </c>
      <c r="G1905">
        <v>12</v>
      </c>
      <c r="H1905" t="s">
        <v>224</v>
      </c>
      <c r="I1905" t="s">
        <v>69</v>
      </c>
      <c r="J1905" t="s">
        <v>1259</v>
      </c>
      <c r="K1905" t="s">
        <v>17</v>
      </c>
      <c r="L1905" s="1">
        <v>43885</v>
      </c>
      <c r="M1905" s="1">
        <v>43987</v>
      </c>
      <c r="N1905" s="1">
        <v>43959</v>
      </c>
      <c r="P1905" t="s">
        <v>18</v>
      </c>
    </row>
    <row r="1906" spans="1:16" hidden="1">
      <c r="A1906">
        <v>4703</v>
      </c>
      <c r="B1906" t="s">
        <v>19</v>
      </c>
      <c r="C1906" t="str">
        <f>"4310"</f>
        <v>4310</v>
      </c>
      <c r="D1906" t="str">
        <f>"1"</f>
        <v>1</v>
      </c>
      <c r="E1906" t="s">
        <v>2413</v>
      </c>
      <c r="F1906">
        <v>12</v>
      </c>
      <c r="G1906">
        <v>12</v>
      </c>
      <c r="H1906" t="s">
        <v>21</v>
      </c>
      <c r="I1906" t="s">
        <v>22</v>
      </c>
      <c r="J1906" t="s">
        <v>2414</v>
      </c>
      <c r="K1906" t="s">
        <v>17</v>
      </c>
      <c r="L1906" s="1">
        <v>43885</v>
      </c>
      <c r="M1906" s="1">
        <v>43987</v>
      </c>
      <c r="N1906" s="1">
        <v>43959</v>
      </c>
      <c r="P1906" t="s">
        <v>18</v>
      </c>
    </row>
    <row r="1907" spans="1:16" hidden="1">
      <c r="A1907">
        <v>5680</v>
      </c>
      <c r="B1907" t="s">
        <v>57</v>
      </c>
      <c r="C1907" t="str">
        <f>"3016"</f>
        <v>3016</v>
      </c>
      <c r="D1907" t="str">
        <f>"3"</f>
        <v>3</v>
      </c>
      <c r="E1907" t="s">
        <v>79</v>
      </c>
      <c r="F1907">
        <v>6</v>
      </c>
      <c r="G1907">
        <v>12</v>
      </c>
      <c r="H1907" t="s">
        <v>59</v>
      </c>
      <c r="I1907" t="s">
        <v>16</v>
      </c>
      <c r="K1907" t="s">
        <v>17</v>
      </c>
      <c r="L1907" s="1">
        <v>44004</v>
      </c>
      <c r="M1907" s="1">
        <v>44036</v>
      </c>
      <c r="N1907" s="1">
        <v>44012</v>
      </c>
      <c r="O1907" s="1">
        <v>44011</v>
      </c>
      <c r="P1907" t="s">
        <v>18</v>
      </c>
    </row>
    <row r="1908" spans="1:16" hidden="1">
      <c r="A1908">
        <v>5406</v>
      </c>
      <c r="B1908" t="s">
        <v>57</v>
      </c>
      <c r="C1908" t="str">
        <f>"3016"</f>
        <v>3016</v>
      </c>
      <c r="D1908" t="str">
        <f>"2"</f>
        <v>2</v>
      </c>
      <c r="E1908" t="s">
        <v>79</v>
      </c>
      <c r="F1908">
        <v>12</v>
      </c>
      <c r="G1908">
        <v>12</v>
      </c>
      <c r="H1908" t="s">
        <v>59</v>
      </c>
      <c r="I1908" t="s">
        <v>16</v>
      </c>
      <c r="K1908" t="s">
        <v>17</v>
      </c>
      <c r="L1908" s="1">
        <v>43922</v>
      </c>
      <c r="M1908" s="1">
        <v>44012</v>
      </c>
      <c r="N1908" s="1">
        <v>43945</v>
      </c>
      <c r="O1908" s="1">
        <v>43945</v>
      </c>
      <c r="P1908" t="s">
        <v>18</v>
      </c>
    </row>
    <row r="1909" spans="1:16" hidden="1">
      <c r="A1909">
        <v>5365</v>
      </c>
      <c r="B1909" t="s">
        <v>61</v>
      </c>
      <c r="C1909" t="str">
        <f>"3021"</f>
        <v>3021</v>
      </c>
      <c r="D1909" t="str">
        <f>"2"</f>
        <v>2</v>
      </c>
      <c r="E1909" t="s">
        <v>95</v>
      </c>
      <c r="F1909">
        <v>12</v>
      </c>
      <c r="G1909">
        <v>12</v>
      </c>
      <c r="H1909" t="s">
        <v>63</v>
      </c>
      <c r="I1909" t="s">
        <v>16</v>
      </c>
      <c r="K1909" t="s">
        <v>17</v>
      </c>
      <c r="L1909" s="1">
        <v>43922</v>
      </c>
      <c r="M1909" s="1">
        <v>44012</v>
      </c>
      <c r="N1909" s="1">
        <v>43945</v>
      </c>
      <c r="O1909" s="1">
        <v>43945</v>
      </c>
      <c r="P1909" t="s">
        <v>18</v>
      </c>
    </row>
    <row r="1910" spans="1:16" hidden="1">
      <c r="A1910">
        <v>5316</v>
      </c>
      <c r="B1910" t="s">
        <v>101</v>
      </c>
      <c r="C1910" t="str">
        <f>"3209"</f>
        <v>3209</v>
      </c>
      <c r="D1910" t="str">
        <f>"1"</f>
        <v>1</v>
      </c>
      <c r="E1910" t="s">
        <v>102</v>
      </c>
      <c r="F1910">
        <v>12</v>
      </c>
      <c r="G1910">
        <v>12</v>
      </c>
      <c r="H1910" t="s">
        <v>103</v>
      </c>
      <c r="I1910" t="s">
        <v>16</v>
      </c>
      <c r="K1910" t="s">
        <v>17</v>
      </c>
      <c r="L1910" s="1">
        <v>43922</v>
      </c>
      <c r="M1910" s="1">
        <v>44012</v>
      </c>
      <c r="N1910" s="1">
        <v>43945</v>
      </c>
      <c r="O1910" s="1">
        <v>43945</v>
      </c>
      <c r="P1910" t="s">
        <v>18</v>
      </c>
    </row>
    <row r="1911" spans="1:16" hidden="1">
      <c r="A1911">
        <v>5363</v>
      </c>
      <c r="B1911" t="s">
        <v>61</v>
      </c>
      <c r="C1911" t="str">
        <f>"2021"</f>
        <v>2021</v>
      </c>
      <c r="D1911" t="str">
        <f>"2"</f>
        <v>2</v>
      </c>
      <c r="E1911" t="s">
        <v>95</v>
      </c>
      <c r="F1911">
        <v>12</v>
      </c>
      <c r="G1911">
        <v>12</v>
      </c>
      <c r="H1911" t="s">
        <v>63</v>
      </c>
      <c r="I1911" t="s">
        <v>16</v>
      </c>
      <c r="K1911" t="s">
        <v>17</v>
      </c>
      <c r="L1911" s="1">
        <v>43922</v>
      </c>
      <c r="M1911" s="1">
        <v>44012</v>
      </c>
      <c r="N1911" s="1">
        <v>43945</v>
      </c>
      <c r="O1911" s="1">
        <v>43945</v>
      </c>
      <c r="P1911" t="s">
        <v>18</v>
      </c>
    </row>
    <row r="1912" spans="1:16" hidden="1">
      <c r="A1912">
        <v>5263</v>
      </c>
      <c r="B1912" t="s">
        <v>61</v>
      </c>
      <c r="C1912" t="str">
        <f>"3000"</f>
        <v>3000</v>
      </c>
      <c r="D1912" t="str">
        <f>"1"</f>
        <v>1</v>
      </c>
      <c r="E1912" t="s">
        <v>2369</v>
      </c>
      <c r="F1912">
        <v>6</v>
      </c>
      <c r="G1912">
        <v>12</v>
      </c>
      <c r="H1912" t="s">
        <v>63</v>
      </c>
      <c r="I1912" t="s">
        <v>16</v>
      </c>
      <c r="K1912" t="s">
        <v>118</v>
      </c>
      <c r="L1912" s="1">
        <v>43922</v>
      </c>
      <c r="M1912" s="1">
        <v>44012</v>
      </c>
      <c r="N1912" s="1">
        <v>43945</v>
      </c>
      <c r="O1912" s="1">
        <v>43945</v>
      </c>
      <c r="P1912" t="s">
        <v>18</v>
      </c>
    </row>
    <row r="1913" spans="1:16" hidden="1">
      <c r="A1913">
        <v>5262</v>
      </c>
      <c r="B1913" t="s">
        <v>61</v>
      </c>
      <c r="C1913" t="str">
        <f>"2000"</f>
        <v>2000</v>
      </c>
      <c r="D1913" t="str">
        <f>"1"</f>
        <v>1</v>
      </c>
      <c r="E1913" t="s">
        <v>2369</v>
      </c>
      <c r="F1913">
        <v>6</v>
      </c>
      <c r="G1913">
        <v>12</v>
      </c>
      <c r="H1913" t="s">
        <v>63</v>
      </c>
      <c r="I1913" t="s">
        <v>16</v>
      </c>
      <c r="K1913" t="s">
        <v>118</v>
      </c>
      <c r="L1913" s="1">
        <v>43922</v>
      </c>
      <c r="M1913" s="1">
        <v>44012</v>
      </c>
      <c r="N1913" s="1">
        <v>43945</v>
      </c>
      <c r="O1913" s="1">
        <v>43945</v>
      </c>
      <c r="P1913" t="s">
        <v>18</v>
      </c>
    </row>
    <row r="1914" spans="1:16" hidden="1">
      <c r="A1914">
        <v>5672</v>
      </c>
      <c r="B1914" t="s">
        <v>1862</v>
      </c>
      <c r="C1914" t="str">
        <f>"3200"</f>
        <v>3200</v>
      </c>
      <c r="D1914" t="str">
        <f>"1"</f>
        <v>1</v>
      </c>
      <c r="E1914" t="s">
        <v>2415</v>
      </c>
      <c r="F1914">
        <v>6</v>
      </c>
      <c r="G1914">
        <v>12</v>
      </c>
      <c r="H1914" t="s">
        <v>63</v>
      </c>
      <c r="I1914" t="s">
        <v>16</v>
      </c>
      <c r="K1914" t="s">
        <v>17</v>
      </c>
      <c r="L1914" s="1">
        <v>43913</v>
      </c>
      <c r="M1914" s="1">
        <v>44001</v>
      </c>
      <c r="N1914" s="1">
        <v>43931</v>
      </c>
      <c r="O1914" s="1">
        <v>43931</v>
      </c>
      <c r="P1914" t="s">
        <v>18</v>
      </c>
    </row>
    <row r="1915" spans="1:16" hidden="1">
      <c r="A1915">
        <v>6803</v>
      </c>
      <c r="B1915" t="s">
        <v>101</v>
      </c>
      <c r="C1915" t="str">
        <f>"4001"</f>
        <v>4001</v>
      </c>
      <c r="D1915" t="str">
        <f>"1"</f>
        <v>1</v>
      </c>
      <c r="E1915" t="s">
        <v>2370</v>
      </c>
      <c r="F1915">
        <v>12</v>
      </c>
      <c r="G1915">
        <v>12</v>
      </c>
      <c r="H1915" t="s">
        <v>103</v>
      </c>
      <c r="I1915" t="s">
        <v>16</v>
      </c>
      <c r="K1915" t="s">
        <v>2346</v>
      </c>
      <c r="L1915" s="1">
        <v>44013</v>
      </c>
      <c r="M1915" s="1">
        <v>44104</v>
      </c>
      <c r="N1915" s="1">
        <v>44036</v>
      </c>
      <c r="O1915" s="1">
        <v>44036</v>
      </c>
      <c r="P1915" t="s">
        <v>18</v>
      </c>
    </row>
    <row r="1916" spans="1:16" hidden="1">
      <c r="A1916">
        <v>6469</v>
      </c>
      <c r="B1916" t="s">
        <v>57</v>
      </c>
      <c r="C1916" t="str">
        <f>"3016"</f>
        <v>3016</v>
      </c>
      <c r="D1916" t="str">
        <f>"2"</f>
        <v>2</v>
      </c>
      <c r="E1916" t="s">
        <v>79</v>
      </c>
      <c r="F1916">
        <v>12</v>
      </c>
      <c r="G1916">
        <v>12</v>
      </c>
      <c r="H1916" t="s">
        <v>59</v>
      </c>
      <c r="I1916" t="s">
        <v>16</v>
      </c>
      <c r="K1916" t="s">
        <v>17</v>
      </c>
      <c r="L1916" s="1">
        <v>44013</v>
      </c>
      <c r="M1916" s="1">
        <v>44104</v>
      </c>
      <c r="N1916" s="1">
        <v>44036</v>
      </c>
      <c r="O1916" s="1">
        <v>44036</v>
      </c>
      <c r="P1916" t="s">
        <v>18</v>
      </c>
    </row>
    <row r="1917" spans="1:16" hidden="1">
      <c r="A1917">
        <v>6409</v>
      </c>
      <c r="B1917" t="s">
        <v>61</v>
      </c>
      <c r="C1917" t="str">
        <f>"3021"</f>
        <v>3021</v>
      </c>
      <c r="D1917" t="str">
        <f>"2"</f>
        <v>2</v>
      </c>
      <c r="E1917" t="s">
        <v>95</v>
      </c>
      <c r="F1917">
        <v>12</v>
      </c>
      <c r="G1917">
        <v>12</v>
      </c>
      <c r="H1917" t="s">
        <v>63</v>
      </c>
      <c r="I1917" t="s">
        <v>16</v>
      </c>
      <c r="K1917" t="s">
        <v>17</v>
      </c>
      <c r="L1917" s="1">
        <v>44013</v>
      </c>
      <c r="M1917" s="1">
        <v>44104</v>
      </c>
      <c r="N1917" s="1">
        <v>44036</v>
      </c>
      <c r="O1917" s="1">
        <v>44036</v>
      </c>
      <c r="P1917" t="s">
        <v>18</v>
      </c>
    </row>
    <row r="1918" spans="1:16" hidden="1">
      <c r="A1918">
        <v>6340</v>
      </c>
      <c r="B1918" t="s">
        <v>101</v>
      </c>
      <c r="C1918" t="str">
        <f>"3209"</f>
        <v>3209</v>
      </c>
      <c r="D1918" t="str">
        <f>"1"</f>
        <v>1</v>
      </c>
      <c r="E1918" t="s">
        <v>102</v>
      </c>
      <c r="F1918">
        <v>12</v>
      </c>
      <c r="G1918">
        <v>12</v>
      </c>
      <c r="H1918" t="s">
        <v>103</v>
      </c>
      <c r="I1918" t="s">
        <v>16</v>
      </c>
      <c r="K1918" t="s">
        <v>17</v>
      </c>
      <c r="L1918" s="1">
        <v>44013</v>
      </c>
      <c r="M1918" s="1">
        <v>44104</v>
      </c>
      <c r="N1918" s="1">
        <v>44036</v>
      </c>
      <c r="O1918" s="1">
        <v>44036</v>
      </c>
      <c r="P1918" t="s">
        <v>18</v>
      </c>
    </row>
    <row r="1919" spans="1:16" hidden="1">
      <c r="A1919">
        <v>6407</v>
      </c>
      <c r="B1919" t="s">
        <v>61</v>
      </c>
      <c r="C1919" t="str">
        <f>"2021"</f>
        <v>2021</v>
      </c>
      <c r="D1919" t="str">
        <f>"2"</f>
        <v>2</v>
      </c>
      <c r="E1919" t="s">
        <v>95</v>
      </c>
      <c r="F1919">
        <v>12</v>
      </c>
      <c r="G1919">
        <v>12</v>
      </c>
      <c r="H1919" t="s">
        <v>63</v>
      </c>
      <c r="I1919" t="s">
        <v>16</v>
      </c>
      <c r="K1919" t="s">
        <v>17</v>
      </c>
      <c r="L1919" s="1">
        <v>44013</v>
      </c>
      <c r="M1919" s="1">
        <v>44104</v>
      </c>
      <c r="N1919" s="1">
        <v>44036</v>
      </c>
      <c r="O1919" s="1">
        <v>44036</v>
      </c>
      <c r="P1919" t="s">
        <v>18</v>
      </c>
    </row>
    <row r="1920" spans="1:16" hidden="1">
      <c r="A1920">
        <v>6789</v>
      </c>
      <c r="B1920" t="s">
        <v>74</v>
      </c>
      <c r="C1920" t="str">
        <f>"4011"</f>
        <v>4011</v>
      </c>
      <c r="D1920" t="str">
        <f t="shared" ref="D1920:D1925" si="88">"1"</f>
        <v>1</v>
      </c>
      <c r="E1920" t="s">
        <v>2407</v>
      </c>
      <c r="F1920">
        <v>12</v>
      </c>
      <c r="G1920">
        <v>12</v>
      </c>
      <c r="H1920" t="s">
        <v>76</v>
      </c>
      <c r="I1920" t="s">
        <v>16</v>
      </c>
      <c r="K1920" t="s">
        <v>2346</v>
      </c>
      <c r="L1920" s="1">
        <v>44013</v>
      </c>
      <c r="M1920" s="1">
        <v>44104</v>
      </c>
      <c r="N1920" s="1">
        <v>44036</v>
      </c>
      <c r="O1920" s="1">
        <v>44036</v>
      </c>
      <c r="P1920" t="s">
        <v>18</v>
      </c>
    </row>
    <row r="1921" spans="1:16" hidden="1">
      <c r="A1921">
        <v>6261</v>
      </c>
      <c r="B1921" t="s">
        <v>61</v>
      </c>
      <c r="C1921" t="str">
        <f>"3000"</f>
        <v>3000</v>
      </c>
      <c r="D1921" t="str">
        <f t="shared" si="88"/>
        <v>1</v>
      </c>
      <c r="E1921" t="s">
        <v>2369</v>
      </c>
      <c r="F1921">
        <v>6</v>
      </c>
      <c r="G1921">
        <v>12</v>
      </c>
      <c r="H1921" t="s">
        <v>63</v>
      </c>
      <c r="I1921" t="s">
        <v>16</v>
      </c>
      <c r="K1921" t="s">
        <v>118</v>
      </c>
      <c r="L1921" s="1">
        <v>44013</v>
      </c>
      <c r="M1921" s="1">
        <v>44104</v>
      </c>
      <c r="N1921" s="1">
        <v>44036</v>
      </c>
      <c r="O1921" s="1">
        <v>44036</v>
      </c>
      <c r="P1921" t="s">
        <v>18</v>
      </c>
    </row>
    <row r="1922" spans="1:16" hidden="1">
      <c r="A1922">
        <v>6260</v>
      </c>
      <c r="B1922" t="s">
        <v>61</v>
      </c>
      <c r="C1922" t="str">
        <f>"2000"</f>
        <v>2000</v>
      </c>
      <c r="D1922" t="str">
        <f t="shared" si="88"/>
        <v>1</v>
      </c>
      <c r="E1922" t="s">
        <v>2369</v>
      </c>
      <c r="F1922">
        <v>6</v>
      </c>
      <c r="G1922">
        <v>12</v>
      </c>
      <c r="H1922" t="s">
        <v>63</v>
      </c>
      <c r="I1922" t="s">
        <v>16</v>
      </c>
      <c r="K1922" t="s">
        <v>118</v>
      </c>
      <c r="L1922" s="1">
        <v>44013</v>
      </c>
      <c r="M1922" s="1">
        <v>44104</v>
      </c>
      <c r="N1922" s="1">
        <v>44036</v>
      </c>
      <c r="O1922" s="1">
        <v>44036</v>
      </c>
      <c r="P1922" t="s">
        <v>18</v>
      </c>
    </row>
    <row r="1923" spans="1:16" hidden="1">
      <c r="A1923">
        <v>6795</v>
      </c>
      <c r="B1923" t="s">
        <v>1862</v>
      </c>
      <c r="C1923" t="str">
        <f>"3100"</f>
        <v>3100</v>
      </c>
      <c r="D1923" t="str">
        <f t="shared" si="88"/>
        <v>1</v>
      </c>
      <c r="E1923" t="s">
        <v>2416</v>
      </c>
      <c r="F1923">
        <v>6</v>
      </c>
      <c r="G1923">
        <v>12</v>
      </c>
      <c r="H1923" t="s">
        <v>63</v>
      </c>
      <c r="I1923" t="s">
        <v>16</v>
      </c>
      <c r="J1923" t="s">
        <v>2417</v>
      </c>
      <c r="K1923" t="s">
        <v>17</v>
      </c>
      <c r="L1923" s="1">
        <v>44012</v>
      </c>
      <c r="M1923" s="1">
        <v>44029</v>
      </c>
      <c r="N1923" s="1">
        <v>44015</v>
      </c>
      <c r="O1923" s="1">
        <v>44013</v>
      </c>
      <c r="P1923" t="s">
        <v>18</v>
      </c>
    </row>
    <row r="1924" spans="1:16" hidden="1">
      <c r="A1924">
        <v>6801</v>
      </c>
      <c r="B1924" t="s">
        <v>61</v>
      </c>
      <c r="C1924" t="str">
        <f>"2022"</f>
        <v>2022</v>
      </c>
      <c r="D1924" t="str">
        <f t="shared" si="88"/>
        <v>1</v>
      </c>
      <c r="E1924" t="s">
        <v>2341</v>
      </c>
      <c r="F1924">
        <v>6</v>
      </c>
      <c r="G1924">
        <v>12</v>
      </c>
      <c r="H1924" t="s">
        <v>63</v>
      </c>
      <c r="I1924" t="s">
        <v>16</v>
      </c>
      <c r="J1924" t="s">
        <v>2418</v>
      </c>
      <c r="K1924" t="s">
        <v>17</v>
      </c>
      <c r="L1924" s="1">
        <v>44012</v>
      </c>
      <c r="M1924" s="1">
        <v>44029</v>
      </c>
      <c r="N1924" s="1">
        <v>44015</v>
      </c>
      <c r="O1924" s="1">
        <v>44013</v>
      </c>
      <c r="P1924" t="s">
        <v>18</v>
      </c>
    </row>
    <row r="1925" spans="1:16" hidden="1">
      <c r="A1925">
        <v>8686</v>
      </c>
      <c r="B1925" t="s">
        <v>101</v>
      </c>
      <c r="C1925" t="str">
        <f>"4001"</f>
        <v>4001</v>
      </c>
      <c r="D1925" t="str">
        <f t="shared" si="88"/>
        <v>1</v>
      </c>
      <c r="E1925" t="s">
        <v>2370</v>
      </c>
      <c r="F1925">
        <v>12</v>
      </c>
      <c r="G1925">
        <v>12</v>
      </c>
      <c r="H1925" t="s">
        <v>103</v>
      </c>
      <c r="I1925" t="s">
        <v>16</v>
      </c>
      <c r="K1925" t="s">
        <v>2346</v>
      </c>
      <c r="L1925" s="1">
        <v>44039</v>
      </c>
      <c r="M1925" s="1">
        <v>44134</v>
      </c>
      <c r="N1925" s="1">
        <v>44074</v>
      </c>
      <c r="P1925" t="s">
        <v>18</v>
      </c>
    </row>
    <row r="1926" spans="1:16" hidden="1">
      <c r="A1926">
        <v>8726</v>
      </c>
      <c r="B1926" t="s">
        <v>39</v>
      </c>
      <c r="C1926" t="str">
        <f>"4005"</f>
        <v>4005</v>
      </c>
      <c r="D1926" t="str">
        <f>"4"</f>
        <v>4</v>
      </c>
      <c r="E1926" t="s">
        <v>253</v>
      </c>
      <c r="F1926">
        <v>12</v>
      </c>
      <c r="G1926">
        <v>12</v>
      </c>
      <c r="H1926" t="s">
        <v>41</v>
      </c>
      <c r="I1926" t="s">
        <v>16</v>
      </c>
      <c r="K1926" t="s">
        <v>17</v>
      </c>
      <c r="L1926" s="1">
        <v>44039</v>
      </c>
      <c r="M1926" s="1">
        <v>44134</v>
      </c>
      <c r="N1926" s="1">
        <v>44074</v>
      </c>
      <c r="P1926" t="s">
        <v>18</v>
      </c>
    </row>
    <row r="1927" spans="1:16" hidden="1">
      <c r="A1927">
        <v>8638</v>
      </c>
      <c r="B1927" t="s">
        <v>34</v>
      </c>
      <c r="C1927" t="str">
        <f>"4005"</f>
        <v>4005</v>
      </c>
      <c r="D1927" t="str">
        <f>"2"</f>
        <v>2</v>
      </c>
      <c r="E1927" t="s">
        <v>389</v>
      </c>
      <c r="F1927">
        <v>12</v>
      </c>
      <c r="G1927">
        <v>12</v>
      </c>
      <c r="H1927" t="s">
        <v>36</v>
      </c>
      <c r="I1927" t="s">
        <v>16</v>
      </c>
      <c r="K1927" t="s">
        <v>17</v>
      </c>
      <c r="L1927" s="1">
        <v>44039</v>
      </c>
      <c r="M1927" s="1">
        <v>44134</v>
      </c>
      <c r="N1927" s="1">
        <v>44074</v>
      </c>
      <c r="P1927" t="s">
        <v>18</v>
      </c>
    </row>
    <row r="1928" spans="1:16" hidden="1">
      <c r="A1928">
        <v>7508</v>
      </c>
      <c r="B1928" t="s">
        <v>24</v>
      </c>
      <c r="C1928" t="str">
        <f>"4200"</f>
        <v>4200</v>
      </c>
      <c r="D1928" t="str">
        <f>"1"</f>
        <v>1</v>
      </c>
      <c r="E1928" t="s">
        <v>2372</v>
      </c>
      <c r="F1928">
        <v>6</v>
      </c>
      <c r="G1928">
        <v>12</v>
      </c>
      <c r="H1928" t="s">
        <v>26</v>
      </c>
      <c r="I1928" t="s">
        <v>27</v>
      </c>
      <c r="J1928" t="s">
        <v>2373</v>
      </c>
      <c r="K1928" t="s">
        <v>17</v>
      </c>
      <c r="L1928" s="1">
        <v>44039</v>
      </c>
      <c r="M1928" s="1">
        <v>44134</v>
      </c>
      <c r="N1928" s="1">
        <v>44074</v>
      </c>
      <c r="P1928" t="s">
        <v>18</v>
      </c>
    </row>
    <row r="1929" spans="1:16" hidden="1">
      <c r="A1929">
        <v>7396</v>
      </c>
      <c r="B1929" t="s">
        <v>884</v>
      </c>
      <c r="C1929" t="str">
        <f>"3005"</f>
        <v>3005</v>
      </c>
      <c r="D1929" t="str">
        <f>"1"</f>
        <v>1</v>
      </c>
      <c r="E1929" t="s">
        <v>2366</v>
      </c>
      <c r="F1929">
        <v>12</v>
      </c>
      <c r="G1929">
        <v>12</v>
      </c>
      <c r="H1929" t="s">
        <v>886</v>
      </c>
      <c r="I1929" t="s">
        <v>69</v>
      </c>
      <c r="J1929" t="s">
        <v>2367</v>
      </c>
      <c r="K1929" t="s">
        <v>17</v>
      </c>
      <c r="L1929" s="1">
        <v>44039</v>
      </c>
      <c r="M1929" s="1">
        <v>44134</v>
      </c>
      <c r="N1929" s="1">
        <v>44074</v>
      </c>
      <c r="P1929" t="s">
        <v>18</v>
      </c>
    </row>
    <row r="1930" spans="1:16" hidden="1">
      <c r="A1930">
        <v>8955</v>
      </c>
      <c r="B1930" t="s">
        <v>90</v>
      </c>
      <c r="C1930" t="str">
        <f>"4005"</f>
        <v>4005</v>
      </c>
      <c r="D1930" t="str">
        <f>"2"</f>
        <v>2</v>
      </c>
      <c r="E1930" t="s">
        <v>581</v>
      </c>
      <c r="F1930">
        <v>12</v>
      </c>
      <c r="G1930">
        <v>12</v>
      </c>
      <c r="H1930" t="s">
        <v>92</v>
      </c>
      <c r="I1930" t="s">
        <v>16</v>
      </c>
      <c r="K1930" t="s">
        <v>17</v>
      </c>
      <c r="L1930" s="1">
        <v>44039</v>
      </c>
      <c r="M1930" s="1">
        <v>44134</v>
      </c>
      <c r="N1930" s="1">
        <v>44074</v>
      </c>
      <c r="P1930" t="s">
        <v>18</v>
      </c>
    </row>
    <row r="1931" spans="1:16" hidden="1">
      <c r="A1931">
        <v>8734</v>
      </c>
      <c r="B1931" t="s">
        <v>39</v>
      </c>
      <c r="C1931" t="str">
        <f>"4008"</f>
        <v>4008</v>
      </c>
      <c r="D1931" t="str">
        <f>"4"</f>
        <v>4</v>
      </c>
      <c r="E1931" t="s">
        <v>615</v>
      </c>
      <c r="F1931">
        <v>12</v>
      </c>
      <c r="G1931">
        <v>12</v>
      </c>
      <c r="H1931" t="s">
        <v>41</v>
      </c>
      <c r="I1931" t="s">
        <v>16</v>
      </c>
      <c r="K1931" t="s">
        <v>17</v>
      </c>
      <c r="L1931" s="1">
        <v>44039</v>
      </c>
      <c r="M1931" s="1">
        <v>44134</v>
      </c>
      <c r="N1931" s="1">
        <v>44074</v>
      </c>
      <c r="P1931" t="s">
        <v>18</v>
      </c>
    </row>
    <row r="1932" spans="1:16">
      <c r="A1932">
        <v>8578</v>
      </c>
      <c r="B1932" t="s">
        <v>43</v>
      </c>
      <c r="C1932" t="str">
        <f>"3349"</f>
        <v>3349</v>
      </c>
      <c r="D1932" t="str">
        <f>"2"</f>
        <v>2</v>
      </c>
      <c r="E1932" t="s">
        <v>44</v>
      </c>
      <c r="F1932">
        <v>6</v>
      </c>
      <c r="G1932">
        <v>6</v>
      </c>
      <c r="H1932" t="s">
        <v>45</v>
      </c>
      <c r="I1932" t="s">
        <v>16</v>
      </c>
      <c r="J1932" t="s">
        <v>46</v>
      </c>
      <c r="K1932" t="s">
        <v>17</v>
      </c>
      <c r="L1932" s="1">
        <v>44039</v>
      </c>
      <c r="M1932" s="1">
        <v>44134</v>
      </c>
      <c r="N1932" s="1">
        <v>44074</v>
      </c>
      <c r="P1932" t="s">
        <v>18</v>
      </c>
    </row>
    <row r="1933" spans="1:16" hidden="1">
      <c r="A1933">
        <v>9099</v>
      </c>
      <c r="B1933" t="s">
        <v>57</v>
      </c>
      <c r="C1933" t="str">
        <f>"3016"</f>
        <v>3016</v>
      </c>
      <c r="D1933" t="str">
        <f>"2"</f>
        <v>2</v>
      </c>
      <c r="E1933" t="s">
        <v>79</v>
      </c>
      <c r="F1933">
        <v>12</v>
      </c>
      <c r="G1933">
        <v>12</v>
      </c>
      <c r="H1933" t="s">
        <v>59</v>
      </c>
      <c r="I1933" t="s">
        <v>16</v>
      </c>
      <c r="K1933" t="s">
        <v>17</v>
      </c>
      <c r="L1933" s="1">
        <v>44039</v>
      </c>
      <c r="M1933" s="1">
        <v>44134</v>
      </c>
      <c r="N1933" s="1">
        <v>44074</v>
      </c>
      <c r="P1933" t="s">
        <v>18</v>
      </c>
    </row>
    <row r="1934" spans="1:16" hidden="1">
      <c r="A1934">
        <v>8197</v>
      </c>
      <c r="B1934" t="s">
        <v>24</v>
      </c>
      <c r="C1934" t="str">
        <f>"3712"</f>
        <v>3712</v>
      </c>
      <c r="D1934" t="str">
        <f>"1"</f>
        <v>1</v>
      </c>
      <c r="E1934" t="s">
        <v>739</v>
      </c>
      <c r="F1934">
        <v>6</v>
      </c>
      <c r="G1934">
        <v>12</v>
      </c>
      <c r="H1934" t="s">
        <v>26</v>
      </c>
      <c r="I1934" t="s">
        <v>27</v>
      </c>
      <c r="J1934" t="s">
        <v>734</v>
      </c>
      <c r="K1934" t="s">
        <v>17</v>
      </c>
      <c r="L1934" s="1">
        <v>44039</v>
      </c>
      <c r="M1934" s="1">
        <v>44134</v>
      </c>
      <c r="N1934" s="1">
        <v>44074</v>
      </c>
      <c r="P1934" t="s">
        <v>18</v>
      </c>
    </row>
    <row r="1935" spans="1:16" hidden="1">
      <c r="A1935">
        <v>8198</v>
      </c>
      <c r="B1935" t="s">
        <v>24</v>
      </c>
      <c r="C1935" t="str">
        <f>"4712"</f>
        <v>4712</v>
      </c>
      <c r="D1935" t="str">
        <f>"1"</f>
        <v>1</v>
      </c>
      <c r="E1935" t="s">
        <v>739</v>
      </c>
      <c r="F1935">
        <v>6</v>
      </c>
      <c r="G1935">
        <v>12</v>
      </c>
      <c r="H1935" t="s">
        <v>26</v>
      </c>
      <c r="I1935" t="s">
        <v>27</v>
      </c>
      <c r="J1935" t="s">
        <v>734</v>
      </c>
      <c r="K1935" t="s">
        <v>17</v>
      </c>
      <c r="L1935" s="1">
        <v>44039</v>
      </c>
      <c r="M1935" s="1">
        <v>44134</v>
      </c>
      <c r="N1935" s="1">
        <v>44074</v>
      </c>
      <c r="P1935" t="s">
        <v>18</v>
      </c>
    </row>
    <row r="1936" spans="1:16" hidden="1">
      <c r="A1936">
        <v>8948</v>
      </c>
      <c r="B1936" t="s">
        <v>90</v>
      </c>
      <c r="C1936" t="str">
        <f>"3003"</f>
        <v>3003</v>
      </c>
      <c r="D1936" t="str">
        <f>"2"</f>
        <v>2</v>
      </c>
      <c r="E1936" t="s">
        <v>91</v>
      </c>
      <c r="F1936">
        <v>12</v>
      </c>
      <c r="G1936">
        <v>12</v>
      </c>
      <c r="H1936" t="s">
        <v>92</v>
      </c>
      <c r="I1936" t="s">
        <v>16</v>
      </c>
      <c r="K1936" t="s">
        <v>17</v>
      </c>
      <c r="L1936" s="1">
        <v>44039</v>
      </c>
      <c r="M1936" s="1">
        <v>44134</v>
      </c>
      <c r="N1936" s="1">
        <v>44074</v>
      </c>
      <c r="P1936" t="s">
        <v>18</v>
      </c>
    </row>
    <row r="1937" spans="1:16" hidden="1">
      <c r="A1937">
        <v>8942</v>
      </c>
      <c r="B1937" t="s">
        <v>61</v>
      </c>
      <c r="C1937" t="str">
        <f>"3021"</f>
        <v>3021</v>
      </c>
      <c r="D1937" t="str">
        <f>"2"</f>
        <v>2</v>
      </c>
      <c r="E1937" t="s">
        <v>95</v>
      </c>
      <c r="F1937">
        <v>12</v>
      </c>
      <c r="G1937">
        <v>12</v>
      </c>
      <c r="H1937" t="s">
        <v>63</v>
      </c>
      <c r="I1937" t="s">
        <v>16</v>
      </c>
      <c r="K1937" t="s">
        <v>17</v>
      </c>
      <c r="L1937" s="1">
        <v>44039</v>
      </c>
      <c r="M1937" s="1">
        <v>44134</v>
      </c>
      <c r="N1937" s="1">
        <v>44074</v>
      </c>
      <c r="P1937" t="s">
        <v>18</v>
      </c>
    </row>
    <row r="1938" spans="1:16" hidden="1">
      <c r="A1938">
        <v>8685</v>
      </c>
      <c r="B1938" t="s">
        <v>101</v>
      </c>
      <c r="C1938" t="str">
        <f>"3209"</f>
        <v>3209</v>
      </c>
      <c r="D1938" t="str">
        <f>"1"</f>
        <v>1</v>
      </c>
      <c r="E1938" t="s">
        <v>102</v>
      </c>
      <c r="F1938">
        <v>12</v>
      </c>
      <c r="G1938">
        <v>12</v>
      </c>
      <c r="H1938" t="s">
        <v>103</v>
      </c>
      <c r="I1938" t="s">
        <v>16</v>
      </c>
      <c r="K1938" t="s">
        <v>17</v>
      </c>
      <c r="L1938" s="1">
        <v>44039</v>
      </c>
      <c r="M1938" s="1">
        <v>44134</v>
      </c>
      <c r="N1938" s="1">
        <v>44074</v>
      </c>
      <c r="P1938" t="s">
        <v>18</v>
      </c>
    </row>
    <row r="1939" spans="1:16">
      <c r="A1939">
        <v>8579</v>
      </c>
      <c r="B1939" t="s">
        <v>43</v>
      </c>
      <c r="C1939" t="str">
        <f>"3349"</f>
        <v>3349</v>
      </c>
      <c r="D1939" t="str">
        <f>"3"</f>
        <v>3</v>
      </c>
      <c r="E1939" t="s">
        <v>44</v>
      </c>
      <c r="F1939">
        <v>6</v>
      </c>
      <c r="G1939">
        <v>6</v>
      </c>
      <c r="H1939" t="s">
        <v>45</v>
      </c>
      <c r="I1939" t="s">
        <v>16</v>
      </c>
      <c r="J1939" t="s">
        <v>46</v>
      </c>
      <c r="K1939" t="s">
        <v>17</v>
      </c>
      <c r="L1939" s="1">
        <v>44039</v>
      </c>
      <c r="M1939" s="1">
        <v>44134</v>
      </c>
      <c r="N1939" s="1">
        <v>44074</v>
      </c>
      <c r="P1939" t="s">
        <v>18</v>
      </c>
    </row>
    <row r="1940" spans="1:16">
      <c r="A1940">
        <v>8580</v>
      </c>
      <c r="B1940" t="s">
        <v>43</v>
      </c>
      <c r="C1940" t="str">
        <f>"3349"</f>
        <v>3349</v>
      </c>
      <c r="D1940" t="str">
        <f>"4"</f>
        <v>4</v>
      </c>
      <c r="E1940" t="s">
        <v>44</v>
      </c>
      <c r="F1940">
        <v>6</v>
      </c>
      <c r="G1940">
        <v>6</v>
      </c>
      <c r="H1940" t="s">
        <v>45</v>
      </c>
      <c r="I1940" t="s">
        <v>16</v>
      </c>
      <c r="J1940" t="s">
        <v>46</v>
      </c>
      <c r="K1940" t="s">
        <v>17</v>
      </c>
      <c r="L1940" s="1">
        <v>44039</v>
      </c>
      <c r="M1940" s="1">
        <v>44134</v>
      </c>
      <c r="N1940" s="1">
        <v>44074</v>
      </c>
      <c r="P1940" t="s">
        <v>18</v>
      </c>
    </row>
    <row r="1941" spans="1:16" hidden="1">
      <c r="A1941">
        <v>8940</v>
      </c>
      <c r="B1941" t="s">
        <v>61</v>
      </c>
      <c r="C1941" t="str">
        <f>"2021"</f>
        <v>2021</v>
      </c>
      <c r="D1941" t="str">
        <f>"2"</f>
        <v>2</v>
      </c>
      <c r="E1941" t="s">
        <v>95</v>
      </c>
      <c r="F1941">
        <v>12</v>
      </c>
      <c r="G1941">
        <v>12</v>
      </c>
      <c r="H1941" t="s">
        <v>63</v>
      </c>
      <c r="I1941" t="s">
        <v>16</v>
      </c>
      <c r="K1941" t="s">
        <v>17</v>
      </c>
      <c r="L1941" s="1">
        <v>44039</v>
      </c>
      <c r="M1941" s="1">
        <v>44134</v>
      </c>
      <c r="N1941" s="1">
        <v>44074</v>
      </c>
      <c r="P1941" t="s">
        <v>18</v>
      </c>
    </row>
    <row r="1942" spans="1:16" hidden="1">
      <c r="A1942">
        <v>7714</v>
      </c>
      <c r="B1942" t="s">
        <v>222</v>
      </c>
      <c r="C1942" t="str">
        <f>"3001"</f>
        <v>3001</v>
      </c>
      <c r="D1942" t="str">
        <f t="shared" ref="D1942:D1947" si="89">"1"</f>
        <v>1</v>
      </c>
      <c r="E1942" t="s">
        <v>2419</v>
      </c>
      <c r="F1942">
        <v>12</v>
      </c>
      <c r="G1942">
        <v>12</v>
      </c>
      <c r="H1942" t="s">
        <v>224</v>
      </c>
      <c r="I1942" t="s">
        <v>69</v>
      </c>
      <c r="J1942" t="s">
        <v>2420</v>
      </c>
      <c r="K1942" t="s">
        <v>17</v>
      </c>
      <c r="L1942" s="1">
        <v>44039</v>
      </c>
      <c r="M1942" s="1">
        <v>44134</v>
      </c>
      <c r="N1942" s="1">
        <v>44074</v>
      </c>
      <c r="P1942" t="s">
        <v>18</v>
      </c>
    </row>
    <row r="1943" spans="1:16" hidden="1">
      <c r="A1943">
        <v>7820</v>
      </c>
      <c r="B1943" t="s">
        <v>268</v>
      </c>
      <c r="C1943" t="str">
        <f>"4019"</f>
        <v>4019</v>
      </c>
      <c r="D1943" t="str">
        <f t="shared" si="89"/>
        <v>1</v>
      </c>
      <c r="E1943" t="s">
        <v>2421</v>
      </c>
      <c r="F1943">
        <v>12</v>
      </c>
      <c r="G1943">
        <v>12</v>
      </c>
      <c r="H1943" t="s">
        <v>174</v>
      </c>
      <c r="I1943" t="s">
        <v>69</v>
      </c>
      <c r="J1943" t="s">
        <v>2422</v>
      </c>
      <c r="K1943" t="s">
        <v>17</v>
      </c>
      <c r="L1943" s="1">
        <v>44039</v>
      </c>
      <c r="M1943" s="1">
        <v>44134</v>
      </c>
      <c r="N1943" s="1">
        <v>44074</v>
      </c>
      <c r="P1943" t="s">
        <v>18</v>
      </c>
    </row>
    <row r="1944" spans="1:16" hidden="1">
      <c r="A1944">
        <v>7933</v>
      </c>
      <c r="B1944" t="s">
        <v>312</v>
      </c>
      <c r="C1944" t="str">
        <f>"4023"</f>
        <v>4023</v>
      </c>
      <c r="D1944" t="str">
        <f t="shared" si="89"/>
        <v>1</v>
      </c>
      <c r="E1944" t="s">
        <v>2423</v>
      </c>
      <c r="F1944">
        <v>12</v>
      </c>
      <c r="G1944">
        <v>12</v>
      </c>
      <c r="H1944" t="s">
        <v>224</v>
      </c>
      <c r="I1944" t="s">
        <v>69</v>
      </c>
      <c r="J1944" t="s">
        <v>2424</v>
      </c>
      <c r="K1944" t="s">
        <v>17</v>
      </c>
      <c r="L1944" s="1">
        <v>44039</v>
      </c>
      <c r="M1944" s="1">
        <v>44134</v>
      </c>
      <c r="N1944" s="1">
        <v>44074</v>
      </c>
      <c r="P1944" t="s">
        <v>18</v>
      </c>
    </row>
    <row r="1945" spans="1:16" hidden="1">
      <c r="A1945">
        <v>7861</v>
      </c>
      <c r="B1945" t="s">
        <v>744</v>
      </c>
      <c r="C1945" t="str">
        <f>"4002"</f>
        <v>4002</v>
      </c>
      <c r="D1945" t="str">
        <f t="shared" si="89"/>
        <v>1</v>
      </c>
      <c r="E1945" t="s">
        <v>2423</v>
      </c>
      <c r="F1945">
        <v>12</v>
      </c>
      <c r="G1945">
        <v>12</v>
      </c>
      <c r="H1945" t="s">
        <v>224</v>
      </c>
      <c r="I1945" t="s">
        <v>69</v>
      </c>
      <c r="J1945" t="s">
        <v>2425</v>
      </c>
      <c r="K1945" t="s">
        <v>17</v>
      </c>
      <c r="L1945" s="1">
        <v>44039</v>
      </c>
      <c r="M1945" s="1">
        <v>44134</v>
      </c>
      <c r="N1945" s="1">
        <v>44074</v>
      </c>
      <c r="P1945" t="s">
        <v>18</v>
      </c>
    </row>
    <row r="1946" spans="1:16" hidden="1">
      <c r="A1946">
        <v>7869</v>
      </c>
      <c r="B1946" t="s">
        <v>172</v>
      </c>
      <c r="C1946" t="str">
        <f>"4011"</f>
        <v>4011</v>
      </c>
      <c r="D1946" t="str">
        <f t="shared" si="89"/>
        <v>1</v>
      </c>
      <c r="E1946" t="s">
        <v>2397</v>
      </c>
      <c r="F1946">
        <v>12</v>
      </c>
      <c r="G1946">
        <v>12</v>
      </c>
      <c r="H1946" t="s">
        <v>174</v>
      </c>
      <c r="I1946" t="s">
        <v>69</v>
      </c>
      <c r="J1946" t="s">
        <v>979</v>
      </c>
      <c r="K1946" t="s">
        <v>17</v>
      </c>
      <c r="L1946" s="1">
        <v>44039</v>
      </c>
      <c r="M1946" s="1">
        <v>44134</v>
      </c>
      <c r="N1946" s="1">
        <v>44074</v>
      </c>
      <c r="P1946" t="s">
        <v>18</v>
      </c>
    </row>
    <row r="1947" spans="1:16" hidden="1">
      <c r="A1947">
        <v>7870</v>
      </c>
      <c r="B1947" t="s">
        <v>172</v>
      </c>
      <c r="C1947" t="str">
        <f>"4009"</f>
        <v>4009</v>
      </c>
      <c r="D1947" t="str">
        <f t="shared" si="89"/>
        <v>1</v>
      </c>
      <c r="E1947" t="s">
        <v>2398</v>
      </c>
      <c r="F1947">
        <v>12</v>
      </c>
      <c r="G1947">
        <v>12</v>
      </c>
      <c r="H1947" t="s">
        <v>174</v>
      </c>
      <c r="I1947" t="s">
        <v>69</v>
      </c>
      <c r="J1947" t="s">
        <v>972</v>
      </c>
      <c r="K1947" t="s">
        <v>17</v>
      </c>
      <c r="L1947" s="1">
        <v>44039</v>
      </c>
      <c r="M1947" s="1">
        <v>44134</v>
      </c>
      <c r="N1947" s="1">
        <v>44074</v>
      </c>
      <c r="P1947" t="s">
        <v>18</v>
      </c>
    </row>
    <row r="1948" spans="1:16" hidden="1">
      <c r="A1948">
        <v>9707</v>
      </c>
      <c r="B1948" t="s">
        <v>990</v>
      </c>
      <c r="C1948" t="str">
        <f>"4100"</f>
        <v>4100</v>
      </c>
      <c r="D1948" t="str">
        <f>"2"</f>
        <v>2</v>
      </c>
      <c r="E1948" t="s">
        <v>991</v>
      </c>
      <c r="F1948">
        <v>12</v>
      </c>
      <c r="G1948">
        <v>12</v>
      </c>
      <c r="H1948" t="s">
        <v>68</v>
      </c>
      <c r="I1948" t="s">
        <v>69</v>
      </c>
      <c r="K1948" t="s">
        <v>17</v>
      </c>
      <c r="L1948" s="1">
        <v>44039</v>
      </c>
      <c r="M1948" s="1">
        <v>44134</v>
      </c>
      <c r="N1948" s="1">
        <v>44074</v>
      </c>
      <c r="P1948" t="s">
        <v>18</v>
      </c>
    </row>
    <row r="1949" spans="1:16" hidden="1">
      <c r="A1949">
        <v>9676</v>
      </c>
      <c r="B1949" t="s">
        <v>990</v>
      </c>
      <c r="C1949" t="str">
        <f>"4102"</f>
        <v>4102</v>
      </c>
      <c r="D1949" t="str">
        <f>"2"</f>
        <v>2</v>
      </c>
      <c r="E1949" t="s">
        <v>991</v>
      </c>
      <c r="F1949">
        <v>12</v>
      </c>
      <c r="G1949">
        <v>12</v>
      </c>
      <c r="H1949" t="s">
        <v>68</v>
      </c>
      <c r="I1949" t="s">
        <v>69</v>
      </c>
      <c r="K1949" t="s">
        <v>17</v>
      </c>
      <c r="L1949" s="1">
        <v>44039</v>
      </c>
      <c r="M1949" s="1">
        <v>44134</v>
      </c>
      <c r="N1949" s="1">
        <v>44074</v>
      </c>
      <c r="P1949" t="s">
        <v>18</v>
      </c>
    </row>
    <row r="1950" spans="1:16" hidden="1">
      <c r="A1950">
        <v>9679</v>
      </c>
      <c r="B1950" t="s">
        <v>990</v>
      </c>
      <c r="C1950" t="str">
        <f>"4103"</f>
        <v>4103</v>
      </c>
      <c r="D1950" t="str">
        <f>"2"</f>
        <v>2</v>
      </c>
      <c r="E1950" t="s">
        <v>991</v>
      </c>
      <c r="F1950">
        <v>12</v>
      </c>
      <c r="G1950">
        <v>12</v>
      </c>
      <c r="H1950" t="s">
        <v>68</v>
      </c>
      <c r="I1950" t="s">
        <v>69</v>
      </c>
      <c r="K1950" t="s">
        <v>17</v>
      </c>
      <c r="L1950" s="1">
        <v>44039</v>
      </c>
      <c r="M1950" s="1">
        <v>44134</v>
      </c>
      <c r="N1950" s="1">
        <v>44074</v>
      </c>
      <c r="P1950" t="s">
        <v>18</v>
      </c>
    </row>
    <row r="1951" spans="1:16" hidden="1">
      <c r="A1951">
        <v>9710</v>
      </c>
      <c r="B1951" t="s">
        <v>990</v>
      </c>
      <c r="C1951" t="str">
        <f>"4105"</f>
        <v>4105</v>
      </c>
      <c r="D1951" t="str">
        <f>"2"</f>
        <v>2</v>
      </c>
      <c r="E1951" t="s">
        <v>991</v>
      </c>
      <c r="F1951">
        <v>12</v>
      </c>
      <c r="G1951">
        <v>12</v>
      </c>
      <c r="H1951" t="s">
        <v>68</v>
      </c>
      <c r="I1951" t="s">
        <v>69</v>
      </c>
      <c r="K1951" t="s">
        <v>17</v>
      </c>
      <c r="L1951" s="1">
        <v>44039</v>
      </c>
      <c r="M1951" s="1">
        <v>44134</v>
      </c>
      <c r="N1951" s="1">
        <v>44074</v>
      </c>
      <c r="P1951" t="s">
        <v>18</v>
      </c>
    </row>
    <row r="1952" spans="1:16" hidden="1">
      <c r="A1952">
        <v>9169</v>
      </c>
      <c r="B1952" t="s">
        <v>19</v>
      </c>
      <c r="C1952" t="str">
        <f>"4300"</f>
        <v>4300</v>
      </c>
      <c r="D1952" t="str">
        <f>"1"</f>
        <v>1</v>
      </c>
      <c r="E1952" t="s">
        <v>2401</v>
      </c>
      <c r="F1952">
        <v>12</v>
      </c>
      <c r="G1952">
        <v>12</v>
      </c>
      <c r="H1952" t="s">
        <v>21</v>
      </c>
      <c r="I1952" t="s">
        <v>22</v>
      </c>
      <c r="J1952" t="s">
        <v>2402</v>
      </c>
      <c r="K1952" t="s">
        <v>17</v>
      </c>
      <c r="L1952" s="1">
        <v>44039</v>
      </c>
      <c r="M1952" s="1">
        <v>44134</v>
      </c>
      <c r="N1952" s="1">
        <v>44074</v>
      </c>
      <c r="P1952" t="s">
        <v>333</v>
      </c>
    </row>
    <row r="1953" spans="1:16" hidden="1">
      <c r="A1953">
        <v>8798</v>
      </c>
      <c r="B1953" t="s">
        <v>57</v>
      </c>
      <c r="C1953" t="str">
        <f>"4000"</f>
        <v>4000</v>
      </c>
      <c r="D1953" t="str">
        <f>"2"</f>
        <v>2</v>
      </c>
      <c r="E1953" t="s">
        <v>1015</v>
      </c>
      <c r="F1953">
        <v>12</v>
      </c>
      <c r="G1953">
        <v>12</v>
      </c>
      <c r="H1953" t="s">
        <v>59</v>
      </c>
      <c r="I1953" t="s">
        <v>16</v>
      </c>
      <c r="K1953" t="s">
        <v>17</v>
      </c>
      <c r="L1953" s="1">
        <v>44039</v>
      </c>
      <c r="M1953" s="1">
        <v>44134</v>
      </c>
      <c r="N1953" s="1">
        <v>44074</v>
      </c>
      <c r="P1953" t="s">
        <v>18</v>
      </c>
    </row>
    <row r="1954" spans="1:16" hidden="1">
      <c r="A1954">
        <v>8798</v>
      </c>
      <c r="B1954" t="s">
        <v>57</v>
      </c>
      <c r="C1954" t="str">
        <f>"4000"</f>
        <v>4000</v>
      </c>
      <c r="D1954" t="str">
        <f>"2"</f>
        <v>2</v>
      </c>
      <c r="E1954" t="s">
        <v>1015</v>
      </c>
      <c r="F1954">
        <v>12</v>
      </c>
      <c r="G1954">
        <v>12</v>
      </c>
      <c r="H1954" t="s">
        <v>59</v>
      </c>
      <c r="I1954" t="s">
        <v>16</v>
      </c>
      <c r="K1954" t="s">
        <v>17</v>
      </c>
      <c r="L1954" s="1">
        <v>44039</v>
      </c>
      <c r="M1954" s="1">
        <v>44134</v>
      </c>
      <c r="N1954" s="1">
        <v>44074</v>
      </c>
      <c r="P1954" t="s">
        <v>18</v>
      </c>
    </row>
    <row r="1955" spans="1:16" hidden="1">
      <c r="A1955">
        <v>8801</v>
      </c>
      <c r="B1955" t="s">
        <v>57</v>
      </c>
      <c r="C1955" t="str">
        <f>"4001"</f>
        <v>4001</v>
      </c>
      <c r="D1955" t="str">
        <f t="shared" ref="D1955:D1962" si="90">"1"</f>
        <v>1</v>
      </c>
      <c r="E1955" t="s">
        <v>2403</v>
      </c>
      <c r="F1955">
        <v>6</v>
      </c>
      <c r="G1955">
        <v>12</v>
      </c>
      <c r="H1955" t="s">
        <v>59</v>
      </c>
      <c r="I1955" t="s">
        <v>16</v>
      </c>
      <c r="K1955" t="s">
        <v>17</v>
      </c>
      <c r="L1955" s="1">
        <v>44039</v>
      </c>
      <c r="M1955" s="1">
        <v>44134</v>
      </c>
      <c r="N1955" s="1">
        <v>44074</v>
      </c>
      <c r="P1955" t="s">
        <v>18</v>
      </c>
    </row>
    <row r="1956" spans="1:16" hidden="1">
      <c r="A1956">
        <v>8801</v>
      </c>
      <c r="B1956" t="s">
        <v>57</v>
      </c>
      <c r="C1956" t="str">
        <f>"4001"</f>
        <v>4001</v>
      </c>
      <c r="D1956" t="str">
        <f t="shared" si="90"/>
        <v>1</v>
      </c>
      <c r="E1956" t="s">
        <v>2403</v>
      </c>
      <c r="F1956">
        <v>6</v>
      </c>
      <c r="G1956">
        <v>12</v>
      </c>
      <c r="H1956" t="s">
        <v>59</v>
      </c>
      <c r="I1956" t="s">
        <v>16</v>
      </c>
      <c r="K1956" t="s">
        <v>17</v>
      </c>
      <c r="L1956" s="1">
        <v>44039</v>
      </c>
      <c r="M1956" s="1">
        <v>44134</v>
      </c>
      <c r="N1956" s="1">
        <v>44074</v>
      </c>
      <c r="P1956" t="s">
        <v>18</v>
      </c>
    </row>
    <row r="1957" spans="1:16" hidden="1">
      <c r="A1957">
        <v>8204</v>
      </c>
      <c r="B1957" t="s">
        <v>309</v>
      </c>
      <c r="C1957" t="str">
        <f>"4600"</f>
        <v>4600</v>
      </c>
      <c r="D1957" t="str">
        <f t="shared" si="90"/>
        <v>1</v>
      </c>
      <c r="E1957" t="s">
        <v>2404</v>
      </c>
      <c r="F1957">
        <v>6</v>
      </c>
      <c r="G1957">
        <v>12</v>
      </c>
      <c r="H1957" t="s">
        <v>188</v>
      </c>
      <c r="I1957" t="s">
        <v>161</v>
      </c>
      <c r="J1957" t="s">
        <v>2405</v>
      </c>
      <c r="K1957" t="s">
        <v>17</v>
      </c>
      <c r="L1957" s="1">
        <v>44039</v>
      </c>
      <c r="M1957" s="1">
        <v>44134</v>
      </c>
      <c r="N1957" s="1">
        <v>44074</v>
      </c>
      <c r="P1957" t="s">
        <v>18</v>
      </c>
    </row>
    <row r="1958" spans="1:16" hidden="1">
      <c r="A1958">
        <v>8261</v>
      </c>
      <c r="B1958" t="s">
        <v>158</v>
      </c>
      <c r="C1958" t="str">
        <f>"4488"</f>
        <v>4488</v>
      </c>
      <c r="D1958" t="str">
        <f t="shared" si="90"/>
        <v>1</v>
      </c>
      <c r="E1958" t="s">
        <v>2406</v>
      </c>
      <c r="F1958">
        <v>6</v>
      </c>
      <c r="G1958">
        <v>12</v>
      </c>
      <c r="H1958" t="s">
        <v>160</v>
      </c>
      <c r="I1958" t="s">
        <v>161</v>
      </c>
      <c r="K1958" t="s">
        <v>17</v>
      </c>
      <c r="L1958" s="1">
        <v>44039</v>
      </c>
      <c r="M1958" s="1">
        <v>44134</v>
      </c>
      <c r="N1958" s="1">
        <v>44074</v>
      </c>
      <c r="P1958" t="s">
        <v>18</v>
      </c>
    </row>
    <row r="1959" spans="1:16" hidden="1">
      <c r="A1959">
        <v>8887</v>
      </c>
      <c r="B1959" t="s">
        <v>1025</v>
      </c>
      <c r="C1959" t="str">
        <f>"4005"</f>
        <v>4005</v>
      </c>
      <c r="D1959" t="str">
        <f t="shared" si="90"/>
        <v>1</v>
      </c>
      <c r="E1959" t="s">
        <v>1026</v>
      </c>
      <c r="F1959">
        <v>12</v>
      </c>
      <c r="G1959">
        <v>12</v>
      </c>
      <c r="H1959" t="s">
        <v>1027</v>
      </c>
      <c r="I1959" t="s">
        <v>16</v>
      </c>
      <c r="K1959" t="s">
        <v>17</v>
      </c>
      <c r="L1959" s="1">
        <v>44039</v>
      </c>
      <c r="M1959" s="1">
        <v>44134</v>
      </c>
      <c r="N1959" s="1">
        <v>44074</v>
      </c>
      <c r="P1959" t="s">
        <v>18</v>
      </c>
    </row>
    <row r="1960" spans="1:16" hidden="1">
      <c r="A1960">
        <v>8925</v>
      </c>
      <c r="B1960" t="s">
        <v>74</v>
      </c>
      <c r="C1960" t="str">
        <f>"4011"</f>
        <v>4011</v>
      </c>
      <c r="D1960" t="str">
        <f t="shared" si="90"/>
        <v>1</v>
      </c>
      <c r="E1960" t="s">
        <v>2407</v>
      </c>
      <c r="F1960">
        <v>12</v>
      </c>
      <c r="G1960">
        <v>12</v>
      </c>
      <c r="H1960" t="s">
        <v>76</v>
      </c>
      <c r="I1960" t="s">
        <v>16</v>
      </c>
      <c r="K1960" t="s">
        <v>2346</v>
      </c>
      <c r="L1960" s="1">
        <v>44039</v>
      </c>
      <c r="M1960" s="1">
        <v>44134</v>
      </c>
      <c r="N1960" s="1">
        <v>44074</v>
      </c>
      <c r="P1960" t="s">
        <v>18</v>
      </c>
    </row>
    <row r="1961" spans="1:16" hidden="1">
      <c r="A1961">
        <v>8048</v>
      </c>
      <c r="B1961" t="s">
        <v>61</v>
      </c>
      <c r="C1961" t="str">
        <f>"3000"</f>
        <v>3000</v>
      </c>
      <c r="D1961" t="str">
        <f t="shared" si="90"/>
        <v>1</v>
      </c>
      <c r="E1961" t="s">
        <v>2369</v>
      </c>
      <c r="F1961">
        <v>6</v>
      </c>
      <c r="G1961">
        <v>12</v>
      </c>
      <c r="H1961" t="s">
        <v>63</v>
      </c>
      <c r="I1961" t="s">
        <v>16</v>
      </c>
      <c r="K1961" t="s">
        <v>118</v>
      </c>
      <c r="L1961" s="1">
        <v>44039</v>
      </c>
      <c r="M1961" s="1">
        <v>44134</v>
      </c>
      <c r="N1961" s="1">
        <v>44074</v>
      </c>
      <c r="P1961" t="s">
        <v>18</v>
      </c>
    </row>
    <row r="1962" spans="1:16" hidden="1">
      <c r="A1962">
        <v>8047</v>
      </c>
      <c r="B1962" t="s">
        <v>61</v>
      </c>
      <c r="C1962" t="str">
        <f>"2000"</f>
        <v>2000</v>
      </c>
      <c r="D1962" t="str">
        <f t="shared" si="90"/>
        <v>1</v>
      </c>
      <c r="E1962" t="s">
        <v>2369</v>
      </c>
      <c r="F1962">
        <v>6</v>
      </c>
      <c r="G1962">
        <v>12</v>
      </c>
      <c r="H1962" t="s">
        <v>63</v>
      </c>
      <c r="I1962" t="s">
        <v>16</v>
      </c>
      <c r="K1962" t="s">
        <v>118</v>
      </c>
      <c r="L1962" s="1">
        <v>44039</v>
      </c>
      <c r="M1962" s="1">
        <v>44134</v>
      </c>
      <c r="N1962" s="1">
        <v>44074</v>
      </c>
      <c r="P1962" t="s">
        <v>18</v>
      </c>
    </row>
    <row r="1963" spans="1:16" hidden="1">
      <c r="A1963">
        <v>8119</v>
      </c>
      <c r="B1963" t="s">
        <v>1081</v>
      </c>
      <c r="C1963" t="str">
        <f>"3070"</f>
        <v>3070</v>
      </c>
      <c r="D1963" t="str">
        <f>"2"</f>
        <v>2</v>
      </c>
      <c r="E1963" t="s">
        <v>1082</v>
      </c>
      <c r="F1963">
        <v>12</v>
      </c>
      <c r="G1963">
        <v>12</v>
      </c>
      <c r="H1963" t="s">
        <v>1083</v>
      </c>
      <c r="I1963" t="s">
        <v>161</v>
      </c>
      <c r="J1963" t="s">
        <v>1084</v>
      </c>
      <c r="K1963" t="s">
        <v>17</v>
      </c>
      <c r="L1963" s="1">
        <v>44039</v>
      </c>
      <c r="M1963" s="1">
        <v>44134</v>
      </c>
      <c r="N1963" s="1">
        <v>44074</v>
      </c>
      <c r="P1963" t="s">
        <v>18</v>
      </c>
    </row>
    <row r="1964" spans="1:16" hidden="1">
      <c r="A1964">
        <v>8519</v>
      </c>
      <c r="B1964" t="s">
        <v>168</v>
      </c>
      <c r="C1964" t="str">
        <f>"4013"</f>
        <v>4013</v>
      </c>
      <c r="D1964" t="str">
        <f>"1"</f>
        <v>1</v>
      </c>
      <c r="E1964" t="s">
        <v>2426</v>
      </c>
      <c r="F1964">
        <v>12</v>
      </c>
      <c r="G1964">
        <v>12</v>
      </c>
      <c r="H1964" t="s">
        <v>170</v>
      </c>
      <c r="I1964" t="s">
        <v>69</v>
      </c>
      <c r="J1964" t="s">
        <v>2427</v>
      </c>
      <c r="K1964" t="s">
        <v>17</v>
      </c>
      <c r="L1964" s="1">
        <v>44039</v>
      </c>
      <c r="M1964" s="1">
        <v>44134</v>
      </c>
      <c r="N1964" s="1">
        <v>44074</v>
      </c>
      <c r="P1964" t="s">
        <v>18</v>
      </c>
    </row>
    <row r="1965" spans="1:16" hidden="1">
      <c r="A1965">
        <v>8334</v>
      </c>
      <c r="B1965" t="s">
        <v>826</v>
      </c>
      <c r="C1965" t="str">
        <f>"4411"</f>
        <v>4411</v>
      </c>
      <c r="D1965" t="str">
        <f>"1"</f>
        <v>1</v>
      </c>
      <c r="E1965" t="s">
        <v>2428</v>
      </c>
      <c r="F1965">
        <v>12</v>
      </c>
      <c r="G1965">
        <v>12</v>
      </c>
      <c r="H1965" t="s">
        <v>828</v>
      </c>
      <c r="I1965" t="s">
        <v>69</v>
      </c>
      <c r="J1965" t="s">
        <v>2429</v>
      </c>
      <c r="K1965" t="s">
        <v>17</v>
      </c>
      <c r="L1965" s="1">
        <v>44039</v>
      </c>
      <c r="M1965" s="1">
        <v>44134</v>
      </c>
      <c r="N1965" s="1">
        <v>44074</v>
      </c>
      <c r="P1965" t="s">
        <v>18</v>
      </c>
    </row>
    <row r="1966" spans="1:16" hidden="1">
      <c r="A1966">
        <v>9365</v>
      </c>
      <c r="B1966" t="s">
        <v>106</v>
      </c>
      <c r="C1966" t="str">
        <f>"2098"</f>
        <v>2098</v>
      </c>
      <c r="D1966" t="str">
        <f>"1"</f>
        <v>1</v>
      </c>
      <c r="E1966" t="s">
        <v>2408</v>
      </c>
      <c r="F1966">
        <v>6</v>
      </c>
      <c r="G1966">
        <v>12</v>
      </c>
      <c r="H1966" t="s">
        <v>98</v>
      </c>
      <c r="I1966" t="s">
        <v>99</v>
      </c>
      <c r="K1966" t="s">
        <v>17</v>
      </c>
      <c r="L1966" s="1">
        <v>44039</v>
      </c>
      <c r="M1966" s="1">
        <v>44134</v>
      </c>
      <c r="N1966" s="1">
        <v>44074</v>
      </c>
      <c r="P1966" t="s">
        <v>18</v>
      </c>
    </row>
    <row r="1967" spans="1:16" hidden="1">
      <c r="A1967">
        <v>8412</v>
      </c>
      <c r="B1967" t="s">
        <v>1174</v>
      </c>
      <c r="C1967" t="str">
        <f>"4001"</f>
        <v>4001</v>
      </c>
      <c r="D1967" t="str">
        <f>"1"</f>
        <v>1</v>
      </c>
      <c r="E1967" t="s">
        <v>2360</v>
      </c>
      <c r="F1967">
        <v>12</v>
      </c>
      <c r="G1967">
        <v>12</v>
      </c>
      <c r="H1967" t="s">
        <v>400</v>
      </c>
      <c r="I1967" t="s">
        <v>16</v>
      </c>
      <c r="J1967" t="s">
        <v>2361</v>
      </c>
      <c r="K1967" t="s">
        <v>17</v>
      </c>
      <c r="L1967" s="1">
        <v>44039</v>
      </c>
      <c r="M1967" s="1">
        <v>44134</v>
      </c>
      <c r="N1967" s="1">
        <v>44074</v>
      </c>
      <c r="P1967" t="s">
        <v>18</v>
      </c>
    </row>
    <row r="1968" spans="1:16" hidden="1">
      <c r="A1968">
        <v>9661</v>
      </c>
      <c r="B1968" t="s">
        <v>19</v>
      </c>
      <c r="C1968" t="str">
        <f>"4310"</f>
        <v>4310</v>
      </c>
      <c r="D1968" t="str">
        <f>"1"</f>
        <v>1</v>
      </c>
      <c r="E1968" t="s">
        <v>2413</v>
      </c>
      <c r="F1968">
        <v>12</v>
      </c>
      <c r="G1968">
        <v>12</v>
      </c>
      <c r="H1968" t="s">
        <v>21</v>
      </c>
      <c r="I1968" t="s">
        <v>22</v>
      </c>
      <c r="J1968" t="s">
        <v>2414</v>
      </c>
      <c r="K1968" t="s">
        <v>17</v>
      </c>
      <c r="L1968" s="1">
        <v>44039</v>
      </c>
      <c r="M1968" s="1">
        <v>44134</v>
      </c>
      <c r="N1968" s="1">
        <v>44074</v>
      </c>
      <c r="P1968" t="s">
        <v>38</v>
      </c>
    </row>
    <row r="1969" spans="1:16" hidden="1">
      <c r="A1969">
        <v>9374</v>
      </c>
      <c r="B1969" t="s">
        <v>57</v>
      </c>
      <c r="C1969" t="str">
        <f>"3016"</f>
        <v>3016</v>
      </c>
      <c r="D1969" t="str">
        <f>"2"</f>
        <v>2</v>
      </c>
      <c r="E1969" t="s">
        <v>79</v>
      </c>
      <c r="F1969">
        <v>12</v>
      </c>
      <c r="G1969">
        <v>12</v>
      </c>
      <c r="H1969" t="s">
        <v>59</v>
      </c>
      <c r="I1969" t="s">
        <v>16</v>
      </c>
      <c r="K1969" t="s">
        <v>17</v>
      </c>
      <c r="L1969" s="1">
        <v>44105</v>
      </c>
      <c r="M1969" s="1">
        <v>44196</v>
      </c>
      <c r="N1969" s="1">
        <v>44127</v>
      </c>
      <c r="O1969" s="1">
        <v>44127</v>
      </c>
      <c r="P1969" t="s">
        <v>18</v>
      </c>
    </row>
    <row r="1970" spans="1:16" hidden="1">
      <c r="A1970">
        <v>9336</v>
      </c>
      <c r="B1970" t="s">
        <v>61</v>
      </c>
      <c r="C1970" t="str">
        <f>"3021"</f>
        <v>3021</v>
      </c>
      <c r="D1970" t="str">
        <f>"2"</f>
        <v>2</v>
      </c>
      <c r="E1970" t="s">
        <v>95</v>
      </c>
      <c r="F1970">
        <v>12</v>
      </c>
      <c r="G1970">
        <v>12</v>
      </c>
      <c r="H1970" t="s">
        <v>63</v>
      </c>
      <c r="I1970" t="s">
        <v>16</v>
      </c>
      <c r="K1970" t="s">
        <v>17</v>
      </c>
      <c r="L1970" s="1">
        <v>44105</v>
      </c>
      <c r="M1970" s="1">
        <v>44196</v>
      </c>
      <c r="N1970" s="1">
        <v>44127</v>
      </c>
      <c r="O1970" s="1">
        <v>44127</v>
      </c>
      <c r="P1970" t="s">
        <v>18</v>
      </c>
    </row>
    <row r="1971" spans="1:16" hidden="1">
      <c r="A1971">
        <v>9286</v>
      </c>
      <c r="B1971" t="s">
        <v>101</v>
      </c>
      <c r="C1971" t="str">
        <f>"3209"</f>
        <v>3209</v>
      </c>
      <c r="D1971" t="str">
        <f>"1"</f>
        <v>1</v>
      </c>
      <c r="E1971" t="s">
        <v>102</v>
      </c>
      <c r="F1971">
        <v>12</v>
      </c>
      <c r="G1971">
        <v>12</v>
      </c>
      <c r="H1971" t="s">
        <v>103</v>
      </c>
      <c r="I1971" t="s">
        <v>16</v>
      </c>
      <c r="K1971" t="s">
        <v>17</v>
      </c>
      <c r="L1971" s="1">
        <v>44105</v>
      </c>
      <c r="M1971" s="1">
        <v>44196</v>
      </c>
      <c r="N1971" s="1">
        <v>44127</v>
      </c>
      <c r="O1971" s="1">
        <v>44127</v>
      </c>
      <c r="P1971" t="s">
        <v>18</v>
      </c>
    </row>
    <row r="1972" spans="1:16" hidden="1">
      <c r="A1972">
        <v>9334</v>
      </c>
      <c r="B1972" t="s">
        <v>61</v>
      </c>
      <c r="C1972" t="str">
        <f>"2021"</f>
        <v>2021</v>
      </c>
      <c r="D1972" t="str">
        <f>"2"</f>
        <v>2</v>
      </c>
      <c r="E1972" t="s">
        <v>95</v>
      </c>
      <c r="F1972">
        <v>12</v>
      </c>
      <c r="G1972">
        <v>12</v>
      </c>
      <c r="H1972" t="s">
        <v>63</v>
      </c>
      <c r="I1972" t="s">
        <v>16</v>
      </c>
      <c r="K1972" t="s">
        <v>17</v>
      </c>
      <c r="L1972" s="1">
        <v>44105</v>
      </c>
      <c r="M1972" s="1">
        <v>44196</v>
      </c>
      <c r="N1972" s="1">
        <v>44127</v>
      </c>
      <c r="O1972" s="1">
        <v>44127</v>
      </c>
      <c r="P1972" t="s">
        <v>18</v>
      </c>
    </row>
    <row r="1973" spans="1:16" hidden="1">
      <c r="A1973">
        <v>9231</v>
      </c>
      <c r="B1973" t="s">
        <v>61</v>
      </c>
      <c r="C1973" t="str">
        <f>"3000"</f>
        <v>3000</v>
      </c>
      <c r="D1973" t="str">
        <f>"1"</f>
        <v>1</v>
      </c>
      <c r="E1973" t="s">
        <v>2369</v>
      </c>
      <c r="F1973">
        <v>6</v>
      </c>
      <c r="G1973">
        <v>12</v>
      </c>
      <c r="H1973" t="s">
        <v>63</v>
      </c>
      <c r="I1973" t="s">
        <v>16</v>
      </c>
      <c r="K1973" t="s">
        <v>118</v>
      </c>
      <c r="L1973" s="1">
        <v>44105</v>
      </c>
      <c r="M1973" s="1">
        <v>44196</v>
      </c>
      <c r="N1973" s="1">
        <v>44127</v>
      </c>
      <c r="O1973" s="1">
        <v>44127</v>
      </c>
      <c r="P1973" t="s">
        <v>18</v>
      </c>
    </row>
    <row r="1974" spans="1:16" hidden="1">
      <c r="A1974">
        <v>9230</v>
      </c>
      <c r="B1974" t="s">
        <v>61</v>
      </c>
      <c r="C1974" t="str">
        <f>"2000"</f>
        <v>2000</v>
      </c>
      <c r="D1974" t="str">
        <f>"1"</f>
        <v>1</v>
      </c>
      <c r="E1974" t="s">
        <v>2369</v>
      </c>
      <c r="F1974">
        <v>6</v>
      </c>
      <c r="G1974">
        <v>12</v>
      </c>
      <c r="H1974" t="s">
        <v>63</v>
      </c>
      <c r="I1974" t="s">
        <v>16</v>
      </c>
      <c r="K1974" t="s">
        <v>118</v>
      </c>
      <c r="L1974" s="1">
        <v>44105</v>
      </c>
      <c r="M1974" s="1">
        <v>44196</v>
      </c>
      <c r="N1974" s="1">
        <v>44127</v>
      </c>
      <c r="O1974" s="1">
        <v>44127</v>
      </c>
      <c r="P1974" t="s">
        <v>18</v>
      </c>
    </row>
    <row r="1975" spans="1:16" hidden="1">
      <c r="A1975">
        <v>9520</v>
      </c>
      <c r="B1975" t="s">
        <v>747</v>
      </c>
      <c r="C1975" t="str">
        <f>"2102"</f>
        <v>2102</v>
      </c>
      <c r="D1975" t="str">
        <f>"1"</f>
        <v>1</v>
      </c>
      <c r="E1975" t="s">
        <v>2430</v>
      </c>
      <c r="F1975">
        <v>12</v>
      </c>
      <c r="G1975">
        <v>12</v>
      </c>
      <c r="H1975" t="s">
        <v>174</v>
      </c>
      <c r="I1975" t="s">
        <v>69</v>
      </c>
      <c r="J1975" t="s">
        <v>2431</v>
      </c>
      <c r="K1975" t="s">
        <v>17</v>
      </c>
      <c r="L1975" s="1">
        <v>44158</v>
      </c>
      <c r="M1975" s="1">
        <v>44206</v>
      </c>
      <c r="N1975" s="1">
        <v>44169</v>
      </c>
      <c r="O1975" s="1">
        <v>44169</v>
      </c>
      <c r="P1975" t="s">
        <v>18</v>
      </c>
    </row>
    <row r="1976" spans="1:16" hidden="1">
      <c r="A1976">
        <v>9619</v>
      </c>
      <c r="B1976" t="s">
        <v>61</v>
      </c>
      <c r="C1976" t="str">
        <f>"3022"</f>
        <v>3022</v>
      </c>
      <c r="D1976" t="str">
        <f>"1"</f>
        <v>1</v>
      </c>
      <c r="E1976" t="s">
        <v>2341</v>
      </c>
      <c r="F1976">
        <v>6</v>
      </c>
      <c r="G1976">
        <v>12</v>
      </c>
      <c r="H1976" t="s">
        <v>63</v>
      </c>
      <c r="I1976" t="s">
        <v>16</v>
      </c>
      <c r="J1976" t="s">
        <v>2342</v>
      </c>
      <c r="K1976" t="s">
        <v>17</v>
      </c>
      <c r="L1976" s="1">
        <v>44105</v>
      </c>
      <c r="M1976" s="1">
        <v>44196</v>
      </c>
      <c r="N1976" s="1">
        <v>44127</v>
      </c>
      <c r="O1976" s="1">
        <v>44127</v>
      </c>
      <c r="P1976" t="s">
        <v>18</v>
      </c>
    </row>
    <row r="1977" spans="1:16" hidden="1">
      <c r="A1977">
        <v>9618</v>
      </c>
      <c r="B1977" t="s">
        <v>61</v>
      </c>
      <c r="C1977" t="str">
        <f>"2022"</f>
        <v>2022</v>
      </c>
      <c r="D1977" t="str">
        <f>"1"</f>
        <v>1</v>
      </c>
      <c r="E1977" t="s">
        <v>2341</v>
      </c>
      <c r="F1977">
        <v>6</v>
      </c>
      <c r="G1977">
        <v>12</v>
      </c>
      <c r="H1977" t="s">
        <v>63</v>
      </c>
      <c r="I1977" t="s">
        <v>16</v>
      </c>
      <c r="J1977" t="s">
        <v>2418</v>
      </c>
      <c r="K1977" t="s">
        <v>17</v>
      </c>
      <c r="L1977" s="1">
        <v>44105</v>
      </c>
      <c r="M1977" s="1">
        <v>44196</v>
      </c>
      <c r="N1977" s="1">
        <v>44127</v>
      </c>
      <c r="O1977" s="1">
        <v>44127</v>
      </c>
      <c r="P1977" t="s">
        <v>18</v>
      </c>
    </row>
    <row r="1978" spans="1:16" hidden="1">
      <c r="A1978">
        <v>4957</v>
      </c>
      <c r="B1978" t="s">
        <v>82</v>
      </c>
      <c r="C1978" t="str">
        <f>"4005"</f>
        <v>4005</v>
      </c>
      <c r="D1978" t="str">
        <f>"3"</f>
        <v>3</v>
      </c>
      <c r="E1978" t="s">
        <v>2345</v>
      </c>
      <c r="F1978">
        <v>18</v>
      </c>
      <c r="G1978">
        <v>18</v>
      </c>
      <c r="H1978" t="s">
        <v>84</v>
      </c>
      <c r="I1978" t="s">
        <v>16</v>
      </c>
      <c r="K1978" t="s">
        <v>2346</v>
      </c>
      <c r="L1978" s="1">
        <v>43885</v>
      </c>
      <c r="M1978" s="1">
        <v>43987</v>
      </c>
      <c r="N1978" s="1">
        <v>43959</v>
      </c>
      <c r="P1978" t="s">
        <v>18</v>
      </c>
    </row>
    <row r="1979" spans="1:16" hidden="1">
      <c r="A1979">
        <v>3718</v>
      </c>
      <c r="B1979" t="s">
        <v>39</v>
      </c>
      <c r="C1979" t="str">
        <f>"4005"</f>
        <v>4005</v>
      </c>
      <c r="D1979" t="str">
        <f>"6"</f>
        <v>6</v>
      </c>
      <c r="E1979" t="s">
        <v>253</v>
      </c>
      <c r="F1979">
        <v>18</v>
      </c>
      <c r="G1979">
        <v>18</v>
      </c>
      <c r="H1979" t="s">
        <v>41</v>
      </c>
      <c r="I1979" t="s">
        <v>16</v>
      </c>
      <c r="K1979" t="s">
        <v>17</v>
      </c>
      <c r="L1979" s="1">
        <v>43885</v>
      </c>
      <c r="M1979" s="1">
        <v>43987</v>
      </c>
      <c r="N1979" s="1">
        <v>43959</v>
      </c>
      <c r="P1979" t="s">
        <v>18</v>
      </c>
    </row>
    <row r="1980" spans="1:16" hidden="1">
      <c r="A1980">
        <v>3629</v>
      </c>
      <c r="B1980" t="s">
        <v>34</v>
      </c>
      <c r="C1980" t="str">
        <f>"4005"</f>
        <v>4005</v>
      </c>
      <c r="D1980" t="str">
        <f>"3"</f>
        <v>3</v>
      </c>
      <c r="E1980" t="s">
        <v>389</v>
      </c>
      <c r="F1980">
        <v>18</v>
      </c>
      <c r="G1980">
        <v>18</v>
      </c>
      <c r="H1980" t="s">
        <v>36</v>
      </c>
      <c r="I1980" t="s">
        <v>16</v>
      </c>
      <c r="K1980" t="s">
        <v>17</v>
      </c>
      <c r="L1980" s="1">
        <v>43885</v>
      </c>
      <c r="M1980" s="1">
        <v>43987</v>
      </c>
      <c r="N1980" s="1">
        <v>43959</v>
      </c>
      <c r="P1980" t="s">
        <v>18</v>
      </c>
    </row>
    <row r="1981" spans="1:16" hidden="1">
      <c r="A1981">
        <v>3930</v>
      </c>
      <c r="B1981" t="s">
        <v>90</v>
      </c>
      <c r="C1981" t="str">
        <f>"4005"</f>
        <v>4005</v>
      </c>
      <c r="D1981" t="str">
        <f>"3"</f>
        <v>3</v>
      </c>
      <c r="E1981" t="s">
        <v>581</v>
      </c>
      <c r="F1981">
        <v>18</v>
      </c>
      <c r="G1981">
        <v>18</v>
      </c>
      <c r="H1981" t="s">
        <v>92</v>
      </c>
      <c r="I1981" t="s">
        <v>16</v>
      </c>
      <c r="K1981" t="s">
        <v>17</v>
      </c>
      <c r="L1981" s="1">
        <v>43885</v>
      </c>
      <c r="M1981" s="1">
        <v>43987</v>
      </c>
      <c r="N1981" s="1">
        <v>43959</v>
      </c>
      <c r="P1981" t="s">
        <v>18</v>
      </c>
    </row>
    <row r="1982" spans="1:16" hidden="1">
      <c r="A1982">
        <v>3726</v>
      </c>
      <c r="B1982" t="s">
        <v>39</v>
      </c>
      <c r="C1982" t="str">
        <f>"4008"</f>
        <v>4008</v>
      </c>
      <c r="D1982" t="str">
        <f>"6"</f>
        <v>6</v>
      </c>
      <c r="E1982" t="s">
        <v>615</v>
      </c>
      <c r="F1982">
        <v>18</v>
      </c>
      <c r="G1982">
        <v>18</v>
      </c>
      <c r="H1982" t="s">
        <v>41</v>
      </c>
      <c r="I1982" t="s">
        <v>16</v>
      </c>
      <c r="K1982" t="s">
        <v>17</v>
      </c>
      <c r="L1982" s="1">
        <v>43885</v>
      </c>
      <c r="M1982" s="1">
        <v>43987</v>
      </c>
      <c r="N1982" s="1">
        <v>43959</v>
      </c>
      <c r="P1982" t="s">
        <v>18</v>
      </c>
    </row>
    <row r="1983" spans="1:16" hidden="1">
      <c r="A1983">
        <v>3248</v>
      </c>
      <c r="B1983" t="s">
        <v>24</v>
      </c>
      <c r="C1983" t="str">
        <f>"4718"</f>
        <v>4718</v>
      </c>
      <c r="D1983" t="str">
        <f>"1"</f>
        <v>1</v>
      </c>
      <c r="E1983" t="s">
        <v>739</v>
      </c>
      <c r="F1983">
        <v>6</v>
      </c>
      <c r="G1983">
        <v>18</v>
      </c>
      <c r="H1983" t="s">
        <v>26</v>
      </c>
      <c r="I1983" t="s">
        <v>27</v>
      </c>
      <c r="J1983" t="s">
        <v>734</v>
      </c>
      <c r="K1983" t="s">
        <v>17</v>
      </c>
      <c r="L1983" s="1">
        <v>43885</v>
      </c>
      <c r="M1983" s="1">
        <v>43987</v>
      </c>
      <c r="N1983" s="1">
        <v>43959</v>
      </c>
      <c r="P1983" t="s">
        <v>18</v>
      </c>
    </row>
    <row r="1984" spans="1:16" hidden="1">
      <c r="A1984">
        <v>4770</v>
      </c>
      <c r="B1984" t="s">
        <v>990</v>
      </c>
      <c r="C1984" t="str">
        <f>"4100"</f>
        <v>4100</v>
      </c>
      <c r="D1984" t="str">
        <f>"3"</f>
        <v>3</v>
      </c>
      <c r="E1984" t="s">
        <v>991</v>
      </c>
      <c r="F1984">
        <v>18</v>
      </c>
      <c r="G1984">
        <v>18</v>
      </c>
      <c r="H1984" t="s">
        <v>68</v>
      </c>
      <c r="I1984" t="s">
        <v>69</v>
      </c>
      <c r="K1984" t="s">
        <v>17</v>
      </c>
      <c r="L1984" s="1">
        <v>43885</v>
      </c>
      <c r="M1984" s="1">
        <v>43987</v>
      </c>
      <c r="N1984" s="1">
        <v>43959</v>
      </c>
      <c r="P1984" t="s">
        <v>18</v>
      </c>
    </row>
    <row r="1985" spans="1:16" hidden="1">
      <c r="A1985">
        <v>4718</v>
      </c>
      <c r="B1985" t="s">
        <v>990</v>
      </c>
      <c r="C1985" t="str">
        <f>"4102"</f>
        <v>4102</v>
      </c>
      <c r="D1985" t="str">
        <f>"3"</f>
        <v>3</v>
      </c>
      <c r="E1985" t="s">
        <v>991</v>
      </c>
      <c r="F1985">
        <v>18</v>
      </c>
      <c r="G1985">
        <v>18</v>
      </c>
      <c r="H1985" t="s">
        <v>68</v>
      </c>
      <c r="I1985" t="s">
        <v>69</v>
      </c>
      <c r="K1985" t="s">
        <v>17</v>
      </c>
      <c r="L1985" s="1">
        <v>43885</v>
      </c>
      <c r="M1985" s="1">
        <v>43987</v>
      </c>
      <c r="N1985" s="1">
        <v>43959</v>
      </c>
      <c r="P1985" t="s">
        <v>18</v>
      </c>
    </row>
    <row r="1986" spans="1:16" hidden="1">
      <c r="A1986">
        <v>4721</v>
      </c>
      <c r="B1986" t="s">
        <v>990</v>
      </c>
      <c r="C1986" t="str">
        <f>"4103"</f>
        <v>4103</v>
      </c>
      <c r="D1986" t="str">
        <f>"3"</f>
        <v>3</v>
      </c>
      <c r="E1986" t="s">
        <v>991</v>
      </c>
      <c r="F1986">
        <v>18</v>
      </c>
      <c r="G1986">
        <v>18</v>
      </c>
      <c r="H1986" t="s">
        <v>68</v>
      </c>
      <c r="I1986" t="s">
        <v>69</v>
      </c>
      <c r="K1986" t="s">
        <v>17</v>
      </c>
      <c r="L1986" s="1">
        <v>43885</v>
      </c>
      <c r="M1986" s="1">
        <v>43987</v>
      </c>
      <c r="N1986" s="1">
        <v>43959</v>
      </c>
      <c r="P1986" t="s">
        <v>18</v>
      </c>
    </row>
    <row r="1987" spans="1:16" hidden="1">
      <c r="A1987">
        <v>4767</v>
      </c>
      <c r="B1987" t="s">
        <v>990</v>
      </c>
      <c r="C1987" t="str">
        <f>"4105"</f>
        <v>4105</v>
      </c>
      <c r="D1987" t="str">
        <f>"3"</f>
        <v>3</v>
      </c>
      <c r="E1987" t="s">
        <v>991</v>
      </c>
      <c r="F1987">
        <v>18</v>
      </c>
      <c r="G1987">
        <v>18</v>
      </c>
      <c r="H1987" t="s">
        <v>68</v>
      </c>
      <c r="I1987" t="s">
        <v>69</v>
      </c>
      <c r="K1987" t="s">
        <v>17</v>
      </c>
      <c r="L1987" s="1">
        <v>43885</v>
      </c>
      <c r="M1987" s="1">
        <v>43987</v>
      </c>
      <c r="N1987" s="1">
        <v>43959</v>
      </c>
      <c r="P1987" t="s">
        <v>18</v>
      </c>
    </row>
    <row r="1988" spans="1:16" hidden="1">
      <c r="A1988">
        <v>3783</v>
      </c>
      <c r="B1988" t="s">
        <v>57</v>
      </c>
      <c r="C1988" t="str">
        <f>"4000"</f>
        <v>4000</v>
      </c>
      <c r="D1988" t="str">
        <f>"3"</f>
        <v>3</v>
      </c>
      <c r="E1988" t="s">
        <v>1015</v>
      </c>
      <c r="F1988">
        <v>18</v>
      </c>
      <c r="G1988">
        <v>18</v>
      </c>
      <c r="H1988" t="s">
        <v>59</v>
      </c>
      <c r="I1988" t="s">
        <v>16</v>
      </c>
      <c r="K1988" t="s">
        <v>17</v>
      </c>
      <c r="L1988" s="1">
        <v>43885</v>
      </c>
      <c r="M1988" s="1">
        <v>43987</v>
      </c>
      <c r="N1988" s="1">
        <v>43959</v>
      </c>
      <c r="P1988" t="s">
        <v>18</v>
      </c>
    </row>
    <row r="1989" spans="1:16" hidden="1">
      <c r="A1989">
        <v>4795</v>
      </c>
      <c r="B1989" t="s">
        <v>1025</v>
      </c>
      <c r="C1989" t="str">
        <f>"4005"</f>
        <v>4005</v>
      </c>
      <c r="D1989" t="str">
        <f>"4"</f>
        <v>4</v>
      </c>
      <c r="E1989" t="s">
        <v>1026</v>
      </c>
      <c r="F1989">
        <v>18</v>
      </c>
      <c r="G1989">
        <v>18</v>
      </c>
      <c r="H1989" t="s">
        <v>1027</v>
      </c>
      <c r="I1989" t="s">
        <v>16</v>
      </c>
      <c r="K1989" t="s">
        <v>17</v>
      </c>
      <c r="L1989" s="1">
        <v>43885</v>
      </c>
      <c r="M1989" s="1">
        <v>43987</v>
      </c>
      <c r="N1989" s="1">
        <v>43959</v>
      </c>
      <c r="P1989" t="s">
        <v>18</v>
      </c>
    </row>
    <row r="1990" spans="1:16" hidden="1">
      <c r="A1990">
        <v>4958</v>
      </c>
      <c r="B1990" t="s">
        <v>74</v>
      </c>
      <c r="C1990" t="str">
        <f>"4011"</f>
        <v>4011</v>
      </c>
      <c r="D1990" t="str">
        <f>"3"</f>
        <v>3</v>
      </c>
      <c r="E1990" t="s">
        <v>2407</v>
      </c>
      <c r="F1990">
        <v>18</v>
      </c>
      <c r="G1990">
        <v>18</v>
      </c>
      <c r="H1990" t="s">
        <v>76</v>
      </c>
      <c r="I1990" t="s">
        <v>16</v>
      </c>
      <c r="K1990" t="s">
        <v>2346</v>
      </c>
      <c r="L1990" s="1">
        <v>43885</v>
      </c>
      <c r="M1990" s="1">
        <v>43987</v>
      </c>
      <c r="N1990" s="1">
        <v>43959</v>
      </c>
      <c r="P1990" t="s">
        <v>18</v>
      </c>
    </row>
    <row r="1991" spans="1:16" hidden="1">
      <c r="A1991">
        <v>4959</v>
      </c>
      <c r="B1991" t="s">
        <v>1174</v>
      </c>
      <c r="C1991" t="str">
        <f>"4001"</f>
        <v>4001</v>
      </c>
      <c r="D1991" t="str">
        <f>"3"</f>
        <v>3</v>
      </c>
      <c r="E1991" t="s">
        <v>2360</v>
      </c>
      <c r="F1991">
        <v>18</v>
      </c>
      <c r="G1991">
        <v>18</v>
      </c>
      <c r="H1991" t="s">
        <v>400</v>
      </c>
      <c r="I1991" t="s">
        <v>16</v>
      </c>
      <c r="J1991" t="s">
        <v>2361</v>
      </c>
      <c r="K1991" t="s">
        <v>17</v>
      </c>
      <c r="L1991" s="1">
        <v>43885</v>
      </c>
      <c r="M1991" s="1">
        <v>43987</v>
      </c>
      <c r="N1991" s="1">
        <v>43959</v>
      </c>
      <c r="P1991" t="s">
        <v>18</v>
      </c>
    </row>
    <row r="1992" spans="1:16" hidden="1">
      <c r="A1992">
        <v>9821</v>
      </c>
      <c r="B1992" t="s">
        <v>101</v>
      </c>
      <c r="C1992" t="str">
        <f>"4001"</f>
        <v>4001</v>
      </c>
      <c r="D1992" t="str">
        <f>"3"</f>
        <v>3</v>
      </c>
      <c r="E1992" t="s">
        <v>2370</v>
      </c>
      <c r="F1992">
        <v>18</v>
      </c>
      <c r="G1992">
        <v>18</v>
      </c>
      <c r="H1992" t="s">
        <v>103</v>
      </c>
      <c r="I1992" t="s">
        <v>16</v>
      </c>
      <c r="K1992" t="s">
        <v>2346</v>
      </c>
      <c r="L1992" s="1">
        <v>44039</v>
      </c>
      <c r="M1992" s="1">
        <v>44134</v>
      </c>
      <c r="N1992" s="1">
        <v>44074</v>
      </c>
      <c r="P1992" t="s">
        <v>18</v>
      </c>
    </row>
    <row r="1993" spans="1:16" hidden="1">
      <c r="A1993">
        <v>9786</v>
      </c>
      <c r="B1993" t="s">
        <v>82</v>
      </c>
      <c r="C1993" t="str">
        <f>"4005"</f>
        <v>4005</v>
      </c>
      <c r="D1993" t="str">
        <f>"3"</f>
        <v>3</v>
      </c>
      <c r="E1993" t="s">
        <v>2345</v>
      </c>
      <c r="F1993">
        <v>18</v>
      </c>
      <c r="G1993">
        <v>18</v>
      </c>
      <c r="H1993" t="s">
        <v>84</v>
      </c>
      <c r="I1993" t="s">
        <v>16</v>
      </c>
      <c r="K1993" t="s">
        <v>2346</v>
      </c>
      <c r="L1993" s="1">
        <v>44039</v>
      </c>
      <c r="M1993" s="1">
        <v>44134</v>
      </c>
      <c r="N1993" s="1">
        <v>44074</v>
      </c>
      <c r="P1993" t="s">
        <v>18</v>
      </c>
    </row>
    <row r="1994" spans="1:16" hidden="1">
      <c r="A1994">
        <v>9786</v>
      </c>
      <c r="B1994" t="s">
        <v>82</v>
      </c>
      <c r="C1994" t="str">
        <f>"4005"</f>
        <v>4005</v>
      </c>
      <c r="D1994" t="str">
        <f>"3"</f>
        <v>3</v>
      </c>
      <c r="E1994" t="s">
        <v>2345</v>
      </c>
      <c r="F1994">
        <v>18</v>
      </c>
      <c r="G1994">
        <v>18</v>
      </c>
      <c r="H1994" t="s">
        <v>84</v>
      </c>
      <c r="I1994" t="s">
        <v>16</v>
      </c>
      <c r="K1994" t="s">
        <v>2346</v>
      </c>
      <c r="L1994" s="1">
        <v>44039</v>
      </c>
      <c r="M1994" s="1">
        <v>44134</v>
      </c>
      <c r="N1994" s="1">
        <v>44074</v>
      </c>
      <c r="P1994" t="s">
        <v>18</v>
      </c>
    </row>
    <row r="1995" spans="1:16" hidden="1">
      <c r="A1995">
        <v>8728</v>
      </c>
      <c r="B1995" t="s">
        <v>39</v>
      </c>
      <c r="C1995" t="str">
        <f>"4005"</f>
        <v>4005</v>
      </c>
      <c r="D1995" t="str">
        <f>"6"</f>
        <v>6</v>
      </c>
      <c r="E1995" t="s">
        <v>253</v>
      </c>
      <c r="F1995">
        <v>18</v>
      </c>
      <c r="G1995">
        <v>18</v>
      </c>
      <c r="H1995" t="s">
        <v>41</v>
      </c>
      <c r="I1995" t="s">
        <v>16</v>
      </c>
      <c r="K1995" t="s">
        <v>17</v>
      </c>
      <c r="L1995" s="1">
        <v>44039</v>
      </c>
      <c r="M1995" s="1">
        <v>44134</v>
      </c>
      <c r="N1995" s="1">
        <v>44074</v>
      </c>
      <c r="P1995" t="s">
        <v>18</v>
      </c>
    </row>
    <row r="1996" spans="1:16" hidden="1">
      <c r="A1996">
        <v>8639</v>
      </c>
      <c r="B1996" t="s">
        <v>34</v>
      </c>
      <c r="C1996" t="str">
        <f>"4005"</f>
        <v>4005</v>
      </c>
      <c r="D1996" t="str">
        <f>"3"</f>
        <v>3</v>
      </c>
      <c r="E1996" t="s">
        <v>389</v>
      </c>
      <c r="F1996">
        <v>18</v>
      </c>
      <c r="G1996">
        <v>18</v>
      </c>
      <c r="H1996" t="s">
        <v>36</v>
      </c>
      <c r="I1996" t="s">
        <v>16</v>
      </c>
      <c r="K1996" t="s">
        <v>17</v>
      </c>
      <c r="L1996" s="1">
        <v>44039</v>
      </c>
      <c r="M1996" s="1">
        <v>44134</v>
      </c>
      <c r="N1996" s="1">
        <v>44074</v>
      </c>
      <c r="P1996" t="s">
        <v>18</v>
      </c>
    </row>
    <row r="1997" spans="1:16" hidden="1">
      <c r="A1997">
        <v>8956</v>
      </c>
      <c r="B1997" t="s">
        <v>90</v>
      </c>
      <c r="C1997" t="str">
        <f>"4005"</f>
        <v>4005</v>
      </c>
      <c r="D1997" t="str">
        <f>"3"</f>
        <v>3</v>
      </c>
      <c r="E1997" t="s">
        <v>581</v>
      </c>
      <c r="F1997">
        <v>18</v>
      </c>
      <c r="G1997">
        <v>18</v>
      </c>
      <c r="H1997" t="s">
        <v>92</v>
      </c>
      <c r="I1997" t="s">
        <v>16</v>
      </c>
      <c r="K1997" t="s">
        <v>17</v>
      </c>
      <c r="L1997" s="1">
        <v>44039</v>
      </c>
      <c r="M1997" s="1">
        <v>44134</v>
      </c>
      <c r="N1997" s="1">
        <v>44074</v>
      </c>
      <c r="P1997" t="s">
        <v>18</v>
      </c>
    </row>
    <row r="1998" spans="1:16" hidden="1">
      <c r="A1998">
        <v>8736</v>
      </c>
      <c r="B1998" t="s">
        <v>39</v>
      </c>
      <c r="C1998" t="str">
        <f>"4008"</f>
        <v>4008</v>
      </c>
      <c r="D1998" t="str">
        <f>"6"</f>
        <v>6</v>
      </c>
      <c r="E1998" t="s">
        <v>615</v>
      </c>
      <c r="F1998">
        <v>18</v>
      </c>
      <c r="G1998">
        <v>18</v>
      </c>
      <c r="H1998" t="s">
        <v>41</v>
      </c>
      <c r="I1998" t="s">
        <v>16</v>
      </c>
      <c r="K1998" t="s">
        <v>17</v>
      </c>
      <c r="L1998" s="1">
        <v>44039</v>
      </c>
      <c r="M1998" s="1">
        <v>44134</v>
      </c>
      <c r="N1998" s="1">
        <v>44074</v>
      </c>
      <c r="P1998" t="s">
        <v>18</v>
      </c>
    </row>
    <row r="1999" spans="1:16" hidden="1">
      <c r="A1999">
        <v>8259</v>
      </c>
      <c r="B1999" t="s">
        <v>24</v>
      </c>
      <c r="C1999" t="str">
        <f>"4718"</f>
        <v>4718</v>
      </c>
      <c r="D1999" t="str">
        <f>"1"</f>
        <v>1</v>
      </c>
      <c r="E1999" t="s">
        <v>739</v>
      </c>
      <c r="F1999">
        <v>6</v>
      </c>
      <c r="G1999">
        <v>18</v>
      </c>
      <c r="H1999" t="s">
        <v>26</v>
      </c>
      <c r="I1999" t="s">
        <v>27</v>
      </c>
      <c r="J1999" t="s">
        <v>734</v>
      </c>
      <c r="K1999" t="s">
        <v>17</v>
      </c>
      <c r="L1999" s="1">
        <v>44039</v>
      </c>
      <c r="M1999" s="1">
        <v>44134</v>
      </c>
      <c r="N1999" s="1">
        <v>44074</v>
      </c>
      <c r="P1999" t="s">
        <v>18</v>
      </c>
    </row>
    <row r="2000" spans="1:16" hidden="1">
      <c r="A2000">
        <v>9708</v>
      </c>
      <c r="B2000" t="s">
        <v>990</v>
      </c>
      <c r="C2000" t="str">
        <f>"4100"</f>
        <v>4100</v>
      </c>
      <c r="D2000" t="str">
        <f t="shared" ref="D2000:D2007" si="91">"3"</f>
        <v>3</v>
      </c>
      <c r="E2000" t="s">
        <v>991</v>
      </c>
      <c r="F2000">
        <v>18</v>
      </c>
      <c r="G2000">
        <v>18</v>
      </c>
      <c r="H2000" t="s">
        <v>68</v>
      </c>
      <c r="I2000" t="s">
        <v>69</v>
      </c>
      <c r="K2000" t="s">
        <v>17</v>
      </c>
      <c r="L2000" s="1">
        <v>44039</v>
      </c>
      <c r="M2000" s="1">
        <v>44134</v>
      </c>
      <c r="N2000" s="1">
        <v>44074</v>
      </c>
      <c r="P2000" t="s">
        <v>18</v>
      </c>
    </row>
    <row r="2001" spans="1:16" hidden="1">
      <c r="A2001">
        <v>9677</v>
      </c>
      <c r="B2001" t="s">
        <v>990</v>
      </c>
      <c r="C2001" t="str">
        <f>"4102"</f>
        <v>4102</v>
      </c>
      <c r="D2001" t="str">
        <f t="shared" si="91"/>
        <v>3</v>
      </c>
      <c r="E2001" t="s">
        <v>991</v>
      </c>
      <c r="F2001">
        <v>18</v>
      </c>
      <c r="G2001">
        <v>18</v>
      </c>
      <c r="H2001" t="s">
        <v>68</v>
      </c>
      <c r="I2001" t="s">
        <v>69</v>
      </c>
      <c r="K2001" t="s">
        <v>17</v>
      </c>
      <c r="L2001" s="1">
        <v>44039</v>
      </c>
      <c r="M2001" s="1">
        <v>44134</v>
      </c>
      <c r="N2001" s="1">
        <v>44074</v>
      </c>
      <c r="P2001" t="s">
        <v>18</v>
      </c>
    </row>
    <row r="2002" spans="1:16" hidden="1">
      <c r="A2002">
        <v>9680</v>
      </c>
      <c r="B2002" t="s">
        <v>990</v>
      </c>
      <c r="C2002" t="str">
        <f>"4103"</f>
        <v>4103</v>
      </c>
      <c r="D2002" t="str">
        <f t="shared" si="91"/>
        <v>3</v>
      </c>
      <c r="E2002" t="s">
        <v>991</v>
      </c>
      <c r="F2002">
        <v>18</v>
      </c>
      <c r="G2002">
        <v>18</v>
      </c>
      <c r="H2002" t="s">
        <v>68</v>
      </c>
      <c r="I2002" t="s">
        <v>69</v>
      </c>
      <c r="K2002" t="s">
        <v>17</v>
      </c>
      <c r="L2002" s="1">
        <v>44039</v>
      </c>
      <c r="M2002" s="1">
        <v>44134</v>
      </c>
      <c r="N2002" s="1">
        <v>44074</v>
      </c>
      <c r="P2002" t="s">
        <v>18</v>
      </c>
    </row>
    <row r="2003" spans="1:16" hidden="1">
      <c r="A2003">
        <v>9711</v>
      </c>
      <c r="B2003" t="s">
        <v>990</v>
      </c>
      <c r="C2003" t="str">
        <f>"4105"</f>
        <v>4105</v>
      </c>
      <c r="D2003" t="str">
        <f t="shared" si="91"/>
        <v>3</v>
      </c>
      <c r="E2003" t="s">
        <v>991</v>
      </c>
      <c r="F2003">
        <v>18</v>
      </c>
      <c r="G2003">
        <v>18</v>
      </c>
      <c r="H2003" t="s">
        <v>68</v>
      </c>
      <c r="I2003" t="s">
        <v>69</v>
      </c>
      <c r="K2003" t="s">
        <v>17</v>
      </c>
      <c r="L2003" s="1">
        <v>44039</v>
      </c>
      <c r="M2003" s="1">
        <v>44134</v>
      </c>
      <c r="N2003" s="1">
        <v>44074</v>
      </c>
      <c r="P2003" t="s">
        <v>18</v>
      </c>
    </row>
    <row r="2004" spans="1:16" hidden="1">
      <c r="A2004">
        <v>8799</v>
      </c>
      <c r="B2004" t="s">
        <v>57</v>
      </c>
      <c r="C2004" t="str">
        <f>"4000"</f>
        <v>4000</v>
      </c>
      <c r="D2004" t="str">
        <f t="shared" si="91"/>
        <v>3</v>
      </c>
      <c r="E2004" t="s">
        <v>1015</v>
      </c>
      <c r="F2004">
        <v>18</v>
      </c>
      <c r="G2004">
        <v>18</v>
      </c>
      <c r="H2004" t="s">
        <v>59</v>
      </c>
      <c r="I2004" t="s">
        <v>16</v>
      </c>
      <c r="K2004" t="s">
        <v>17</v>
      </c>
      <c r="L2004" s="1">
        <v>44039</v>
      </c>
      <c r="M2004" s="1">
        <v>44134</v>
      </c>
      <c r="N2004" s="1">
        <v>44074</v>
      </c>
      <c r="P2004" t="s">
        <v>18</v>
      </c>
    </row>
    <row r="2005" spans="1:16" hidden="1">
      <c r="A2005">
        <v>8799</v>
      </c>
      <c r="B2005" t="s">
        <v>57</v>
      </c>
      <c r="C2005" t="str">
        <f>"4000"</f>
        <v>4000</v>
      </c>
      <c r="D2005" t="str">
        <f t="shared" si="91"/>
        <v>3</v>
      </c>
      <c r="E2005" t="s">
        <v>1015</v>
      </c>
      <c r="F2005">
        <v>18</v>
      </c>
      <c r="G2005">
        <v>18</v>
      </c>
      <c r="H2005" t="s">
        <v>59</v>
      </c>
      <c r="I2005" t="s">
        <v>16</v>
      </c>
      <c r="K2005" t="s">
        <v>17</v>
      </c>
      <c r="L2005" s="1">
        <v>44039</v>
      </c>
      <c r="M2005" s="1">
        <v>44134</v>
      </c>
      <c r="N2005" s="1">
        <v>44074</v>
      </c>
      <c r="P2005" t="s">
        <v>18</v>
      </c>
    </row>
    <row r="2006" spans="1:16" hidden="1">
      <c r="A2006">
        <v>9792</v>
      </c>
      <c r="B2006" t="s">
        <v>74</v>
      </c>
      <c r="C2006" t="str">
        <f>"4011"</f>
        <v>4011</v>
      </c>
      <c r="D2006" t="str">
        <f t="shared" si="91"/>
        <v>3</v>
      </c>
      <c r="E2006" t="s">
        <v>2407</v>
      </c>
      <c r="F2006">
        <v>18</v>
      </c>
      <c r="G2006">
        <v>18</v>
      </c>
      <c r="H2006" t="s">
        <v>76</v>
      </c>
      <c r="I2006" t="s">
        <v>16</v>
      </c>
      <c r="K2006" t="s">
        <v>2346</v>
      </c>
      <c r="L2006" s="1">
        <v>44039</v>
      </c>
      <c r="M2006" s="1">
        <v>44134</v>
      </c>
      <c r="N2006" s="1">
        <v>44074</v>
      </c>
      <c r="P2006" t="s">
        <v>18</v>
      </c>
    </row>
    <row r="2007" spans="1:16" hidden="1">
      <c r="A2007">
        <v>9793</v>
      </c>
      <c r="B2007" t="s">
        <v>1174</v>
      </c>
      <c r="C2007" t="str">
        <f>"4001"</f>
        <v>4001</v>
      </c>
      <c r="D2007" t="str">
        <f t="shared" si="91"/>
        <v>3</v>
      </c>
      <c r="E2007" t="s">
        <v>2360</v>
      </c>
      <c r="F2007">
        <v>18</v>
      </c>
      <c r="G2007">
        <v>18</v>
      </c>
      <c r="H2007" t="s">
        <v>400</v>
      </c>
      <c r="I2007" t="s">
        <v>16</v>
      </c>
      <c r="J2007" t="s">
        <v>2361</v>
      </c>
      <c r="K2007" t="s">
        <v>17</v>
      </c>
      <c r="L2007" s="1">
        <v>44039</v>
      </c>
      <c r="M2007" s="1">
        <v>44134</v>
      </c>
      <c r="N2007" s="1">
        <v>44074</v>
      </c>
      <c r="P2007" t="s">
        <v>18</v>
      </c>
    </row>
    <row r="2008" spans="1:16" hidden="1">
      <c r="A2008">
        <v>1703</v>
      </c>
      <c r="B2008" t="s">
        <v>66</v>
      </c>
      <c r="C2008" t="str">
        <f>"5920"</f>
        <v>5920</v>
      </c>
      <c r="D2008" t="str">
        <f t="shared" ref="D2008:D2014" si="92">"1"</f>
        <v>1</v>
      </c>
      <c r="E2008" t="s">
        <v>2432</v>
      </c>
      <c r="F2008">
        <v>6</v>
      </c>
      <c r="G2008">
        <v>24</v>
      </c>
      <c r="H2008" t="s">
        <v>68</v>
      </c>
      <c r="I2008" t="s">
        <v>69</v>
      </c>
      <c r="K2008" t="s">
        <v>17</v>
      </c>
      <c r="L2008" s="1">
        <v>43831</v>
      </c>
      <c r="M2008" s="1">
        <v>43921</v>
      </c>
      <c r="N2008" s="1">
        <v>43854</v>
      </c>
      <c r="O2008" s="1">
        <v>43854</v>
      </c>
      <c r="P2008" t="s">
        <v>18</v>
      </c>
    </row>
    <row r="2009" spans="1:16" hidden="1">
      <c r="A2009">
        <v>1412</v>
      </c>
      <c r="B2009" t="s">
        <v>24</v>
      </c>
      <c r="C2009" t="str">
        <f>"3200"</f>
        <v>3200</v>
      </c>
      <c r="D2009" t="str">
        <f t="shared" si="92"/>
        <v>1</v>
      </c>
      <c r="E2009" t="s">
        <v>2433</v>
      </c>
      <c r="F2009">
        <v>6</v>
      </c>
      <c r="G2009">
        <v>24</v>
      </c>
      <c r="H2009" t="s">
        <v>26</v>
      </c>
      <c r="I2009" t="s">
        <v>27</v>
      </c>
      <c r="K2009" t="s">
        <v>17</v>
      </c>
      <c r="L2009" s="1">
        <v>43831</v>
      </c>
      <c r="M2009" s="1">
        <v>43921</v>
      </c>
      <c r="N2009" s="1">
        <v>43854</v>
      </c>
      <c r="O2009" s="1">
        <v>43854</v>
      </c>
      <c r="P2009" t="s">
        <v>18</v>
      </c>
    </row>
    <row r="2010" spans="1:16" hidden="1">
      <c r="A2010">
        <v>1710</v>
      </c>
      <c r="B2010" t="s">
        <v>106</v>
      </c>
      <c r="C2010" t="str">
        <f>"5925"</f>
        <v>5925</v>
      </c>
      <c r="D2010" t="str">
        <f t="shared" si="92"/>
        <v>1</v>
      </c>
      <c r="E2010" t="s">
        <v>2434</v>
      </c>
      <c r="F2010">
        <v>6</v>
      </c>
      <c r="G2010">
        <v>24</v>
      </c>
      <c r="H2010" t="s">
        <v>108</v>
      </c>
      <c r="I2010" t="s">
        <v>99</v>
      </c>
      <c r="J2010" t="s">
        <v>2435</v>
      </c>
      <c r="K2010" t="s">
        <v>17</v>
      </c>
      <c r="L2010" s="1">
        <v>43831</v>
      </c>
      <c r="M2010" s="1">
        <v>43921</v>
      </c>
      <c r="N2010" s="1">
        <v>43854</v>
      </c>
      <c r="O2010" s="1">
        <v>43831</v>
      </c>
      <c r="P2010" t="s">
        <v>18</v>
      </c>
    </row>
    <row r="2011" spans="1:16">
      <c r="A2011">
        <v>8581</v>
      </c>
      <c r="B2011" t="s">
        <v>43</v>
      </c>
      <c r="C2011" t="str">
        <f>"4005"</f>
        <v>4005</v>
      </c>
      <c r="D2011" t="str">
        <f t="shared" si="92"/>
        <v>1</v>
      </c>
      <c r="E2011" t="s">
        <v>2344</v>
      </c>
      <c r="F2011">
        <v>6</v>
      </c>
      <c r="G2011">
        <v>24</v>
      </c>
      <c r="H2011" t="s">
        <v>45</v>
      </c>
      <c r="I2011" t="s">
        <v>16</v>
      </c>
      <c r="K2011" t="s">
        <v>17</v>
      </c>
      <c r="L2011" s="1">
        <v>44039</v>
      </c>
      <c r="M2011" s="1">
        <v>44134</v>
      </c>
      <c r="N2011" s="1">
        <v>44074</v>
      </c>
      <c r="P2011" t="s">
        <v>18</v>
      </c>
    </row>
    <row r="2012" spans="1:16">
      <c r="A2012">
        <v>8582</v>
      </c>
      <c r="B2012" t="s">
        <v>43</v>
      </c>
      <c r="C2012" t="str">
        <f>"4202"</f>
        <v>4202</v>
      </c>
      <c r="D2012" t="str">
        <f t="shared" si="92"/>
        <v>1</v>
      </c>
      <c r="E2012" t="s">
        <v>1652</v>
      </c>
      <c r="F2012">
        <v>6</v>
      </c>
      <c r="G2012">
        <v>6</v>
      </c>
      <c r="H2012" t="s">
        <v>45</v>
      </c>
      <c r="I2012" t="s">
        <v>16</v>
      </c>
      <c r="J2012" t="s">
        <v>1653</v>
      </c>
      <c r="K2012" t="s">
        <v>17</v>
      </c>
      <c r="L2012" s="1">
        <v>44039</v>
      </c>
      <c r="M2012" s="1">
        <v>44134</v>
      </c>
      <c r="N2012" s="1">
        <v>44074</v>
      </c>
      <c r="P2012" t="s">
        <v>18</v>
      </c>
    </row>
    <row r="2013" spans="1:16">
      <c r="A2013">
        <v>8583</v>
      </c>
      <c r="B2013" t="s">
        <v>43</v>
      </c>
      <c r="C2013" t="str">
        <f>"4204"</f>
        <v>4204</v>
      </c>
      <c r="D2013" t="str">
        <f t="shared" si="92"/>
        <v>1</v>
      </c>
      <c r="E2013" t="s">
        <v>1654</v>
      </c>
      <c r="F2013">
        <v>6</v>
      </c>
      <c r="G2013">
        <v>6</v>
      </c>
      <c r="H2013" t="s">
        <v>45</v>
      </c>
      <c r="I2013" t="s">
        <v>16</v>
      </c>
      <c r="J2013" t="s">
        <v>1655</v>
      </c>
      <c r="K2013" t="s">
        <v>17</v>
      </c>
      <c r="L2013" s="1">
        <v>44039</v>
      </c>
      <c r="M2013" s="1">
        <v>44134</v>
      </c>
      <c r="N2013" s="1">
        <v>44074</v>
      </c>
      <c r="P2013" t="s">
        <v>18</v>
      </c>
    </row>
    <row r="2014" spans="1:16">
      <c r="A2014">
        <v>8584</v>
      </c>
      <c r="B2014" t="s">
        <v>43</v>
      </c>
      <c r="C2014" t="str">
        <f>"4349"</f>
        <v>4349</v>
      </c>
      <c r="D2014" t="str">
        <f t="shared" si="92"/>
        <v>1</v>
      </c>
      <c r="E2014" t="s">
        <v>44</v>
      </c>
      <c r="F2014">
        <v>6</v>
      </c>
      <c r="G2014">
        <v>6</v>
      </c>
      <c r="H2014" t="s">
        <v>45</v>
      </c>
      <c r="I2014" t="s">
        <v>16</v>
      </c>
      <c r="K2014" t="s">
        <v>17</v>
      </c>
      <c r="L2014" s="1">
        <v>44039</v>
      </c>
      <c r="M2014" s="1">
        <v>44134</v>
      </c>
      <c r="N2014" s="1">
        <v>44074</v>
      </c>
      <c r="P2014" t="s">
        <v>18</v>
      </c>
    </row>
    <row r="2015" spans="1:16" hidden="1">
      <c r="A2015">
        <v>3681</v>
      </c>
      <c r="B2015" t="s">
        <v>101</v>
      </c>
      <c r="C2015" t="str">
        <f>"4001"</f>
        <v>4001</v>
      </c>
      <c r="D2015" t="str">
        <f>"2"</f>
        <v>2</v>
      </c>
      <c r="E2015" t="s">
        <v>2370</v>
      </c>
      <c r="F2015">
        <v>24</v>
      </c>
      <c r="G2015">
        <v>24</v>
      </c>
      <c r="H2015" t="s">
        <v>103</v>
      </c>
      <c r="I2015" t="s">
        <v>16</v>
      </c>
      <c r="K2015" t="s">
        <v>2346</v>
      </c>
      <c r="L2015" s="1">
        <v>43885</v>
      </c>
      <c r="M2015" s="1">
        <v>43987</v>
      </c>
      <c r="N2015" s="1">
        <v>43959</v>
      </c>
      <c r="P2015" t="s">
        <v>18</v>
      </c>
    </row>
    <row r="2016" spans="1:16" hidden="1">
      <c r="A2016">
        <v>3657</v>
      </c>
      <c r="B2016" t="s">
        <v>82</v>
      </c>
      <c r="C2016" t="str">
        <f>"4005"</f>
        <v>4005</v>
      </c>
      <c r="D2016" t="str">
        <f>"2"</f>
        <v>2</v>
      </c>
      <c r="E2016" t="s">
        <v>2345</v>
      </c>
      <c r="F2016">
        <v>24</v>
      </c>
      <c r="G2016">
        <v>24</v>
      </c>
      <c r="H2016" t="s">
        <v>84</v>
      </c>
      <c r="I2016" t="s">
        <v>16</v>
      </c>
      <c r="K2016" t="s">
        <v>2346</v>
      </c>
      <c r="L2016" s="1">
        <v>43885</v>
      </c>
      <c r="M2016" s="1">
        <v>43987</v>
      </c>
      <c r="N2016" s="1">
        <v>43959</v>
      </c>
      <c r="P2016" t="s">
        <v>18</v>
      </c>
    </row>
    <row r="2017" spans="1:16" hidden="1">
      <c r="A2017">
        <v>3657</v>
      </c>
      <c r="B2017" t="s">
        <v>82</v>
      </c>
      <c r="C2017" t="str">
        <f>"4005"</f>
        <v>4005</v>
      </c>
      <c r="D2017" t="str">
        <f>"2"</f>
        <v>2</v>
      </c>
      <c r="E2017" t="s">
        <v>2345</v>
      </c>
      <c r="F2017">
        <v>24</v>
      </c>
      <c r="G2017">
        <v>24</v>
      </c>
      <c r="H2017" t="s">
        <v>84</v>
      </c>
      <c r="I2017" t="s">
        <v>16</v>
      </c>
      <c r="K2017" t="s">
        <v>2346</v>
      </c>
      <c r="L2017" s="1">
        <v>43885</v>
      </c>
      <c r="M2017" s="1">
        <v>43987</v>
      </c>
      <c r="N2017" s="1">
        <v>43959</v>
      </c>
      <c r="P2017" t="s">
        <v>18</v>
      </c>
    </row>
    <row r="2018" spans="1:16" hidden="1">
      <c r="A2018">
        <v>3720</v>
      </c>
      <c r="B2018" t="s">
        <v>39</v>
      </c>
      <c r="C2018" t="str">
        <f>"4005"</f>
        <v>4005</v>
      </c>
      <c r="D2018" t="str">
        <f>"8"</f>
        <v>8</v>
      </c>
      <c r="E2018" t="s">
        <v>253</v>
      </c>
      <c r="F2018">
        <v>24</v>
      </c>
      <c r="G2018">
        <v>24</v>
      </c>
      <c r="H2018" t="s">
        <v>41</v>
      </c>
      <c r="I2018" t="s">
        <v>16</v>
      </c>
      <c r="K2018" t="s">
        <v>17</v>
      </c>
      <c r="L2018" s="1">
        <v>43885</v>
      </c>
      <c r="M2018" s="1">
        <v>43987</v>
      </c>
      <c r="N2018" s="1">
        <v>43959</v>
      </c>
      <c r="P2018" t="s">
        <v>18</v>
      </c>
    </row>
    <row r="2019" spans="1:16">
      <c r="A2019">
        <v>9174</v>
      </c>
      <c r="B2019" t="s">
        <v>119</v>
      </c>
      <c r="C2019" t="str">
        <f>"3710"</f>
        <v>3710</v>
      </c>
      <c r="D2019" t="str">
        <f>"1"</f>
        <v>1</v>
      </c>
      <c r="E2019" t="s">
        <v>423</v>
      </c>
      <c r="F2019">
        <v>6</v>
      </c>
      <c r="G2019">
        <v>6</v>
      </c>
      <c r="H2019" t="s">
        <v>121</v>
      </c>
      <c r="I2019" t="s">
        <v>27</v>
      </c>
      <c r="K2019" t="s">
        <v>17</v>
      </c>
      <c r="L2019" s="1">
        <v>44105</v>
      </c>
      <c r="M2019" s="1">
        <v>44196</v>
      </c>
      <c r="N2019" s="1">
        <v>44127</v>
      </c>
      <c r="O2019" s="1">
        <v>44127</v>
      </c>
      <c r="P2019" t="s">
        <v>18</v>
      </c>
    </row>
    <row r="2020" spans="1:16" hidden="1">
      <c r="A2020">
        <v>3631</v>
      </c>
      <c r="B2020" t="s">
        <v>34</v>
      </c>
      <c r="C2020" t="str">
        <f>"4005"</f>
        <v>4005</v>
      </c>
      <c r="D2020" t="str">
        <f>"4"</f>
        <v>4</v>
      </c>
      <c r="E2020" t="s">
        <v>389</v>
      </c>
      <c r="F2020">
        <v>24</v>
      </c>
      <c r="G2020">
        <v>24</v>
      </c>
      <c r="H2020" t="s">
        <v>36</v>
      </c>
      <c r="I2020" t="s">
        <v>16</v>
      </c>
      <c r="K2020" t="s">
        <v>17</v>
      </c>
      <c r="L2020" s="1">
        <v>43885</v>
      </c>
      <c r="M2020" s="1">
        <v>43987</v>
      </c>
      <c r="N2020" s="1">
        <v>43959</v>
      </c>
      <c r="P2020" t="s">
        <v>18</v>
      </c>
    </row>
    <row r="2021" spans="1:16" hidden="1">
      <c r="A2021">
        <v>3931</v>
      </c>
      <c r="B2021" t="s">
        <v>90</v>
      </c>
      <c r="C2021" t="str">
        <f>"4005"</f>
        <v>4005</v>
      </c>
      <c r="D2021" t="str">
        <f>"4"</f>
        <v>4</v>
      </c>
      <c r="E2021" t="s">
        <v>581</v>
      </c>
      <c r="F2021">
        <v>24</v>
      </c>
      <c r="G2021">
        <v>24</v>
      </c>
      <c r="H2021" t="s">
        <v>92</v>
      </c>
      <c r="I2021" t="s">
        <v>16</v>
      </c>
      <c r="K2021" t="s">
        <v>17</v>
      </c>
      <c r="L2021" s="1">
        <v>43885</v>
      </c>
      <c r="M2021" s="1">
        <v>43987</v>
      </c>
      <c r="N2021" s="1">
        <v>43959</v>
      </c>
      <c r="P2021" t="s">
        <v>18</v>
      </c>
    </row>
    <row r="2022" spans="1:16" hidden="1">
      <c r="A2022">
        <v>2126</v>
      </c>
      <c r="B2022" t="s">
        <v>66</v>
      </c>
      <c r="C2022" t="str">
        <f>"5920"</f>
        <v>5920</v>
      </c>
      <c r="D2022" t="str">
        <f t="shared" ref="D2022:D2027" si="93">"1"</f>
        <v>1</v>
      </c>
      <c r="E2022" t="s">
        <v>2432</v>
      </c>
      <c r="F2022">
        <v>6</v>
      </c>
      <c r="G2022">
        <v>24</v>
      </c>
      <c r="H2022" t="s">
        <v>68</v>
      </c>
      <c r="I2022" t="s">
        <v>69</v>
      </c>
      <c r="K2022" t="s">
        <v>17</v>
      </c>
      <c r="L2022" s="1">
        <v>43885</v>
      </c>
      <c r="M2022" s="1">
        <v>43987</v>
      </c>
      <c r="N2022" s="1">
        <v>43959</v>
      </c>
      <c r="P2022" t="s">
        <v>18</v>
      </c>
    </row>
    <row r="2023" spans="1:16" hidden="1">
      <c r="A2023">
        <v>2182</v>
      </c>
      <c r="B2023" t="s">
        <v>106</v>
      </c>
      <c r="C2023" t="str">
        <f>"5920"</f>
        <v>5920</v>
      </c>
      <c r="D2023" t="str">
        <f t="shared" si="93"/>
        <v>1</v>
      </c>
      <c r="E2023" t="s">
        <v>2437</v>
      </c>
      <c r="F2023">
        <v>6</v>
      </c>
      <c r="G2023">
        <v>24</v>
      </c>
      <c r="H2023" t="s">
        <v>108</v>
      </c>
      <c r="I2023" t="s">
        <v>99</v>
      </c>
      <c r="K2023" t="s">
        <v>17</v>
      </c>
      <c r="L2023" s="1">
        <v>43885</v>
      </c>
      <c r="M2023" s="1">
        <v>43987</v>
      </c>
      <c r="N2023" s="1">
        <v>43959</v>
      </c>
      <c r="P2023" t="s">
        <v>18</v>
      </c>
    </row>
    <row r="2024" spans="1:16" hidden="1">
      <c r="A2024">
        <v>2209</v>
      </c>
      <c r="B2024" t="s">
        <v>24</v>
      </c>
      <c r="C2024" t="str">
        <f>"5920"</f>
        <v>5920</v>
      </c>
      <c r="D2024" t="str">
        <f t="shared" si="93"/>
        <v>1</v>
      </c>
      <c r="E2024" t="s">
        <v>2438</v>
      </c>
      <c r="F2024">
        <v>6</v>
      </c>
      <c r="G2024">
        <v>24</v>
      </c>
      <c r="H2024" t="s">
        <v>26</v>
      </c>
      <c r="I2024" t="s">
        <v>27</v>
      </c>
      <c r="K2024" t="s">
        <v>17</v>
      </c>
      <c r="L2024" s="1">
        <v>43885</v>
      </c>
      <c r="M2024" s="1">
        <v>43987</v>
      </c>
      <c r="N2024" s="1">
        <v>43959</v>
      </c>
      <c r="P2024" t="s">
        <v>18</v>
      </c>
    </row>
    <row r="2025" spans="1:16" hidden="1">
      <c r="A2025">
        <v>2213</v>
      </c>
      <c r="B2025" t="s">
        <v>19</v>
      </c>
      <c r="C2025" t="str">
        <f>"5920"</f>
        <v>5920</v>
      </c>
      <c r="D2025" t="str">
        <f t="shared" si="93"/>
        <v>1</v>
      </c>
      <c r="E2025" t="s">
        <v>2439</v>
      </c>
      <c r="F2025">
        <v>6</v>
      </c>
      <c r="G2025">
        <v>24</v>
      </c>
      <c r="H2025" t="s">
        <v>21</v>
      </c>
      <c r="I2025" t="s">
        <v>22</v>
      </c>
      <c r="K2025" t="s">
        <v>17</v>
      </c>
      <c r="L2025" s="1">
        <v>43885</v>
      </c>
      <c r="M2025" s="1">
        <v>43987</v>
      </c>
      <c r="N2025" s="1">
        <v>43959</v>
      </c>
      <c r="P2025" t="s">
        <v>18</v>
      </c>
    </row>
    <row r="2026" spans="1:16" hidden="1">
      <c r="A2026">
        <v>2280</v>
      </c>
      <c r="B2026" t="s">
        <v>61</v>
      </c>
      <c r="C2026" t="str">
        <f>"5920"</f>
        <v>5920</v>
      </c>
      <c r="D2026" t="str">
        <f t="shared" si="93"/>
        <v>1</v>
      </c>
      <c r="E2026" t="s">
        <v>2440</v>
      </c>
      <c r="F2026">
        <v>6</v>
      </c>
      <c r="G2026">
        <v>24</v>
      </c>
      <c r="H2026" t="s">
        <v>63</v>
      </c>
      <c r="I2026" t="s">
        <v>16</v>
      </c>
      <c r="K2026" t="s">
        <v>17</v>
      </c>
      <c r="L2026" s="1">
        <v>43885</v>
      </c>
      <c r="M2026" s="1">
        <v>43987</v>
      </c>
      <c r="N2026" s="1">
        <v>43959</v>
      </c>
      <c r="P2026" t="s">
        <v>18</v>
      </c>
    </row>
    <row r="2027" spans="1:16" hidden="1">
      <c r="A2027">
        <v>2289</v>
      </c>
      <c r="B2027" t="s">
        <v>61</v>
      </c>
      <c r="C2027" t="str">
        <f>"5921"</f>
        <v>5921</v>
      </c>
      <c r="D2027" t="str">
        <f t="shared" si="93"/>
        <v>1</v>
      </c>
      <c r="E2027" t="s">
        <v>2441</v>
      </c>
      <c r="F2027">
        <v>6</v>
      </c>
      <c r="G2027">
        <v>24</v>
      </c>
      <c r="H2027" t="s">
        <v>63</v>
      </c>
      <c r="I2027" t="s">
        <v>16</v>
      </c>
      <c r="K2027" t="s">
        <v>17</v>
      </c>
      <c r="L2027" s="1">
        <v>43885</v>
      </c>
      <c r="M2027" s="1">
        <v>43987</v>
      </c>
      <c r="N2027" s="1">
        <v>43959</v>
      </c>
      <c r="P2027" t="s">
        <v>18</v>
      </c>
    </row>
    <row r="2028" spans="1:16" hidden="1">
      <c r="A2028">
        <v>3728</v>
      </c>
      <c r="B2028" t="s">
        <v>39</v>
      </c>
      <c r="C2028" t="str">
        <f>"4008"</f>
        <v>4008</v>
      </c>
      <c r="D2028" t="str">
        <f>"8"</f>
        <v>8</v>
      </c>
      <c r="E2028" t="s">
        <v>615</v>
      </c>
      <c r="F2028">
        <v>24</v>
      </c>
      <c r="G2028">
        <v>24</v>
      </c>
      <c r="H2028" t="s">
        <v>41</v>
      </c>
      <c r="I2028" t="s">
        <v>16</v>
      </c>
      <c r="K2028" t="s">
        <v>17</v>
      </c>
      <c r="L2028" s="1">
        <v>43885</v>
      </c>
      <c r="M2028" s="1">
        <v>43987</v>
      </c>
      <c r="N2028" s="1">
        <v>43959</v>
      </c>
      <c r="P2028" t="s">
        <v>18</v>
      </c>
    </row>
    <row r="2029" spans="1:16">
      <c r="A2029">
        <v>9216</v>
      </c>
      <c r="B2029" t="s">
        <v>43</v>
      </c>
      <c r="C2029" t="str">
        <f>"3514"</f>
        <v>3514</v>
      </c>
      <c r="D2029" t="str">
        <f t="shared" ref="D2029:D2035" si="94">"1"</f>
        <v>1</v>
      </c>
      <c r="E2029" t="s">
        <v>1884</v>
      </c>
      <c r="F2029">
        <v>6</v>
      </c>
      <c r="G2029">
        <v>6</v>
      </c>
      <c r="H2029" t="s">
        <v>45</v>
      </c>
      <c r="I2029" t="s">
        <v>16</v>
      </c>
      <c r="J2029" t="s">
        <v>1885</v>
      </c>
      <c r="K2029" t="s">
        <v>17</v>
      </c>
      <c r="L2029" s="1">
        <v>44039</v>
      </c>
      <c r="M2029" s="1">
        <v>44134</v>
      </c>
      <c r="N2029" s="1">
        <v>44074</v>
      </c>
      <c r="P2029" t="s">
        <v>18</v>
      </c>
    </row>
    <row r="2030" spans="1:16">
      <c r="A2030">
        <v>9251</v>
      </c>
      <c r="B2030" t="s">
        <v>119</v>
      </c>
      <c r="C2030" t="str">
        <f>"5920"</f>
        <v>5920</v>
      </c>
      <c r="D2030" t="str">
        <f t="shared" si="94"/>
        <v>1</v>
      </c>
      <c r="E2030" t="s">
        <v>2444</v>
      </c>
      <c r="F2030">
        <v>6</v>
      </c>
      <c r="G2030">
        <v>24</v>
      </c>
      <c r="H2030" t="s">
        <v>121</v>
      </c>
      <c r="I2030" t="s">
        <v>27</v>
      </c>
      <c r="K2030" t="s">
        <v>17</v>
      </c>
      <c r="L2030" s="1">
        <v>44105</v>
      </c>
      <c r="M2030" s="1">
        <v>44196</v>
      </c>
      <c r="N2030" s="1">
        <v>44127</v>
      </c>
      <c r="O2030" s="1">
        <v>44127</v>
      </c>
      <c r="P2030" t="s">
        <v>18</v>
      </c>
    </row>
    <row r="2031" spans="1:16" hidden="1">
      <c r="A2031">
        <v>2545</v>
      </c>
      <c r="B2031" t="s">
        <v>24</v>
      </c>
      <c r="C2031" t="str">
        <f>"3200"</f>
        <v>3200</v>
      </c>
      <c r="D2031" t="str">
        <f t="shared" si="94"/>
        <v>1</v>
      </c>
      <c r="E2031" t="s">
        <v>2433</v>
      </c>
      <c r="F2031">
        <v>6</v>
      </c>
      <c r="G2031">
        <v>24</v>
      </c>
      <c r="H2031" t="s">
        <v>26</v>
      </c>
      <c r="I2031" t="s">
        <v>27</v>
      </c>
      <c r="K2031" t="s">
        <v>17</v>
      </c>
      <c r="L2031" s="1">
        <v>43885</v>
      </c>
      <c r="M2031" s="1">
        <v>43987</v>
      </c>
      <c r="N2031" s="1">
        <v>43959</v>
      </c>
      <c r="P2031" t="s">
        <v>18</v>
      </c>
    </row>
    <row r="2032" spans="1:16" hidden="1">
      <c r="A2032">
        <v>2546</v>
      </c>
      <c r="B2032" t="s">
        <v>61</v>
      </c>
      <c r="C2032" t="str">
        <f>"5922"</f>
        <v>5922</v>
      </c>
      <c r="D2032" t="str">
        <f t="shared" si="94"/>
        <v>1</v>
      </c>
      <c r="E2032" t="s">
        <v>2445</v>
      </c>
      <c r="F2032">
        <v>6</v>
      </c>
      <c r="G2032">
        <v>24</v>
      </c>
      <c r="H2032" t="s">
        <v>63</v>
      </c>
      <c r="I2032" t="s">
        <v>16</v>
      </c>
      <c r="K2032" t="s">
        <v>17</v>
      </c>
      <c r="L2032" s="1">
        <v>43885</v>
      </c>
      <c r="M2032" s="1">
        <v>43987</v>
      </c>
      <c r="N2032" s="1">
        <v>43959</v>
      </c>
      <c r="P2032" t="s">
        <v>18</v>
      </c>
    </row>
    <row r="2033" spans="1:16">
      <c r="A2033">
        <v>9281</v>
      </c>
      <c r="B2033" t="s">
        <v>43</v>
      </c>
      <c r="C2033" t="str">
        <f>"3349"</f>
        <v>3349</v>
      </c>
      <c r="D2033" t="str">
        <f t="shared" si="94"/>
        <v>1</v>
      </c>
      <c r="E2033" t="s">
        <v>44</v>
      </c>
      <c r="F2033">
        <v>6</v>
      </c>
      <c r="G2033">
        <v>6</v>
      </c>
      <c r="H2033" t="s">
        <v>45</v>
      </c>
      <c r="I2033" t="s">
        <v>16</v>
      </c>
      <c r="J2033" t="s">
        <v>46</v>
      </c>
      <c r="K2033" t="s">
        <v>17</v>
      </c>
      <c r="L2033" s="1">
        <v>44105</v>
      </c>
      <c r="M2033" s="1">
        <v>44196</v>
      </c>
      <c r="N2033" s="1">
        <v>44127</v>
      </c>
      <c r="O2033" s="1">
        <v>44127</v>
      </c>
      <c r="P2033" t="s">
        <v>18</v>
      </c>
    </row>
    <row r="2034" spans="1:16" hidden="1">
      <c r="A2034">
        <v>2671</v>
      </c>
      <c r="B2034" t="s">
        <v>884</v>
      </c>
      <c r="C2034" t="str">
        <f>"3007"</f>
        <v>3007</v>
      </c>
      <c r="D2034" t="str">
        <f t="shared" si="94"/>
        <v>1</v>
      </c>
      <c r="E2034" t="s">
        <v>2448</v>
      </c>
      <c r="F2034">
        <v>24</v>
      </c>
      <c r="G2034">
        <v>24</v>
      </c>
      <c r="H2034" t="s">
        <v>886</v>
      </c>
      <c r="I2034" t="s">
        <v>69</v>
      </c>
      <c r="J2034" t="s">
        <v>2449</v>
      </c>
      <c r="K2034" t="s">
        <v>17</v>
      </c>
      <c r="L2034" s="1">
        <v>43885</v>
      </c>
      <c r="M2034" s="1">
        <v>43987</v>
      </c>
      <c r="N2034" s="1">
        <v>43959</v>
      </c>
      <c r="P2034" t="s">
        <v>18</v>
      </c>
    </row>
    <row r="2035" spans="1:16" hidden="1">
      <c r="A2035">
        <v>2779</v>
      </c>
      <c r="B2035" t="s">
        <v>106</v>
      </c>
      <c r="C2035" t="str">
        <f>"3551"</f>
        <v>3551</v>
      </c>
      <c r="D2035" t="str">
        <f t="shared" si="94"/>
        <v>1</v>
      </c>
      <c r="E2035" t="s">
        <v>2450</v>
      </c>
      <c r="F2035">
        <v>24</v>
      </c>
      <c r="G2035">
        <v>24</v>
      </c>
      <c r="H2035" t="s">
        <v>98</v>
      </c>
      <c r="I2035" t="s">
        <v>99</v>
      </c>
      <c r="K2035" t="s">
        <v>17</v>
      </c>
      <c r="L2035" s="1">
        <v>43885</v>
      </c>
      <c r="M2035" s="1">
        <v>43987</v>
      </c>
      <c r="N2035" s="1">
        <v>43959</v>
      </c>
      <c r="P2035" t="s">
        <v>18</v>
      </c>
    </row>
    <row r="2036" spans="1:16" hidden="1">
      <c r="A2036">
        <v>4771</v>
      </c>
      <c r="B2036" t="s">
        <v>990</v>
      </c>
      <c r="C2036" t="str">
        <f>"4100"</f>
        <v>4100</v>
      </c>
      <c r="D2036" t="str">
        <f>"4"</f>
        <v>4</v>
      </c>
      <c r="E2036" t="s">
        <v>991</v>
      </c>
      <c r="F2036">
        <v>24</v>
      </c>
      <c r="G2036">
        <v>24</v>
      </c>
      <c r="H2036" t="s">
        <v>68</v>
      </c>
      <c r="I2036" t="s">
        <v>69</v>
      </c>
      <c r="K2036" t="s">
        <v>17</v>
      </c>
      <c r="L2036" s="1">
        <v>43885</v>
      </c>
      <c r="M2036" s="1">
        <v>43987</v>
      </c>
      <c r="N2036" s="1">
        <v>43959</v>
      </c>
      <c r="P2036" t="s">
        <v>18</v>
      </c>
    </row>
    <row r="2037" spans="1:16" hidden="1">
      <c r="A2037">
        <v>4719</v>
      </c>
      <c r="B2037" t="s">
        <v>990</v>
      </c>
      <c r="C2037" t="str">
        <f>"4102"</f>
        <v>4102</v>
      </c>
      <c r="D2037" t="str">
        <f>"4"</f>
        <v>4</v>
      </c>
      <c r="E2037" t="s">
        <v>991</v>
      </c>
      <c r="F2037">
        <v>24</v>
      </c>
      <c r="G2037">
        <v>24</v>
      </c>
      <c r="H2037" t="s">
        <v>68</v>
      </c>
      <c r="I2037" t="s">
        <v>69</v>
      </c>
      <c r="K2037" t="s">
        <v>17</v>
      </c>
      <c r="L2037" s="1">
        <v>43885</v>
      </c>
      <c r="M2037" s="1">
        <v>43987</v>
      </c>
      <c r="N2037" s="1">
        <v>43959</v>
      </c>
      <c r="P2037" t="s">
        <v>18</v>
      </c>
    </row>
    <row r="2038" spans="1:16" hidden="1">
      <c r="A2038">
        <v>4722</v>
      </c>
      <c r="B2038" t="s">
        <v>990</v>
      </c>
      <c r="C2038" t="str">
        <f>"4103"</f>
        <v>4103</v>
      </c>
      <c r="D2038" t="str">
        <f>"4"</f>
        <v>4</v>
      </c>
      <c r="E2038" t="s">
        <v>991</v>
      </c>
      <c r="F2038">
        <v>24</v>
      </c>
      <c r="G2038">
        <v>24</v>
      </c>
      <c r="H2038" t="s">
        <v>68</v>
      </c>
      <c r="I2038" t="s">
        <v>69</v>
      </c>
      <c r="K2038" t="s">
        <v>17</v>
      </c>
      <c r="L2038" s="1">
        <v>43885</v>
      </c>
      <c r="M2038" s="1">
        <v>43987</v>
      </c>
      <c r="N2038" s="1">
        <v>43959</v>
      </c>
      <c r="P2038" t="s">
        <v>18</v>
      </c>
    </row>
    <row r="2039" spans="1:16" hidden="1">
      <c r="A2039">
        <v>4768</v>
      </c>
      <c r="B2039" t="s">
        <v>990</v>
      </c>
      <c r="C2039" t="str">
        <f>"4105"</f>
        <v>4105</v>
      </c>
      <c r="D2039" t="str">
        <f>"4"</f>
        <v>4</v>
      </c>
      <c r="E2039" t="s">
        <v>991</v>
      </c>
      <c r="F2039">
        <v>24</v>
      </c>
      <c r="G2039">
        <v>24</v>
      </c>
      <c r="H2039" t="s">
        <v>68</v>
      </c>
      <c r="I2039" t="s">
        <v>69</v>
      </c>
      <c r="K2039" t="s">
        <v>17</v>
      </c>
      <c r="L2039" s="1">
        <v>43885</v>
      </c>
      <c r="M2039" s="1">
        <v>43987</v>
      </c>
      <c r="N2039" s="1">
        <v>43959</v>
      </c>
      <c r="P2039" t="s">
        <v>18</v>
      </c>
    </row>
    <row r="2040" spans="1:16" hidden="1">
      <c r="A2040">
        <v>3253</v>
      </c>
      <c r="B2040" t="s">
        <v>106</v>
      </c>
      <c r="C2040" t="str">
        <f>"5925"</f>
        <v>5925</v>
      </c>
      <c r="D2040" t="str">
        <f t="shared" ref="D2040:D2046" si="95">"1"</f>
        <v>1</v>
      </c>
      <c r="E2040" t="s">
        <v>2434</v>
      </c>
      <c r="F2040">
        <v>6</v>
      </c>
      <c r="G2040">
        <v>24</v>
      </c>
      <c r="H2040" t="s">
        <v>108</v>
      </c>
      <c r="I2040" t="s">
        <v>99</v>
      </c>
      <c r="J2040" t="s">
        <v>2435</v>
      </c>
      <c r="K2040" t="s">
        <v>17</v>
      </c>
      <c r="L2040" s="1">
        <v>43885</v>
      </c>
      <c r="M2040" s="1">
        <v>43987</v>
      </c>
      <c r="N2040" s="1">
        <v>43959</v>
      </c>
      <c r="P2040" t="s">
        <v>18</v>
      </c>
    </row>
    <row r="2041" spans="1:16" hidden="1">
      <c r="A2041">
        <v>3195</v>
      </c>
      <c r="B2041" t="s">
        <v>478</v>
      </c>
      <c r="C2041" t="str">
        <f>"4500"</f>
        <v>4500</v>
      </c>
      <c r="D2041" t="str">
        <f t="shared" si="95"/>
        <v>1</v>
      </c>
      <c r="E2041" t="s">
        <v>2451</v>
      </c>
      <c r="F2041">
        <v>6</v>
      </c>
      <c r="G2041">
        <v>24</v>
      </c>
      <c r="H2041" t="s">
        <v>188</v>
      </c>
      <c r="I2041" t="s">
        <v>161</v>
      </c>
      <c r="K2041" t="s">
        <v>17</v>
      </c>
      <c r="L2041" s="1">
        <v>43885</v>
      </c>
      <c r="M2041" s="1">
        <v>43987</v>
      </c>
      <c r="N2041" s="1">
        <v>43959</v>
      </c>
      <c r="P2041" t="s">
        <v>18</v>
      </c>
    </row>
    <row r="2042" spans="1:16" hidden="1">
      <c r="A2042">
        <v>3196</v>
      </c>
      <c r="B2042" t="s">
        <v>186</v>
      </c>
      <c r="C2042" t="str">
        <f>"4500"</f>
        <v>4500</v>
      </c>
      <c r="D2042" t="str">
        <f t="shared" si="95"/>
        <v>1</v>
      </c>
      <c r="E2042" t="s">
        <v>2452</v>
      </c>
      <c r="F2042">
        <v>6</v>
      </c>
      <c r="G2042">
        <v>24</v>
      </c>
      <c r="H2042" t="s">
        <v>188</v>
      </c>
      <c r="I2042" t="s">
        <v>161</v>
      </c>
      <c r="K2042" t="s">
        <v>17</v>
      </c>
      <c r="L2042" s="1">
        <v>43885</v>
      </c>
      <c r="M2042" s="1">
        <v>43987</v>
      </c>
      <c r="N2042" s="1">
        <v>43959</v>
      </c>
      <c r="P2042" t="s">
        <v>18</v>
      </c>
    </row>
    <row r="2043" spans="1:16" hidden="1">
      <c r="A2043">
        <v>3198</v>
      </c>
      <c r="B2043" t="s">
        <v>587</v>
      </c>
      <c r="C2043" t="str">
        <f>"4500"</f>
        <v>4500</v>
      </c>
      <c r="D2043" t="str">
        <f t="shared" si="95"/>
        <v>1</v>
      </c>
      <c r="E2043" t="s">
        <v>2453</v>
      </c>
      <c r="F2043">
        <v>6</v>
      </c>
      <c r="G2043">
        <v>24</v>
      </c>
      <c r="H2043" t="s">
        <v>256</v>
      </c>
      <c r="I2043" t="s">
        <v>161</v>
      </c>
      <c r="K2043" t="s">
        <v>17</v>
      </c>
      <c r="L2043" s="1">
        <v>43885</v>
      </c>
      <c r="M2043" s="1">
        <v>43987</v>
      </c>
      <c r="N2043" s="1">
        <v>43959</v>
      </c>
      <c r="P2043" t="s">
        <v>18</v>
      </c>
    </row>
    <row r="2044" spans="1:16" hidden="1">
      <c r="A2044">
        <v>3199</v>
      </c>
      <c r="B2044" t="s">
        <v>555</v>
      </c>
      <c r="C2044" t="str">
        <f>"4500"</f>
        <v>4500</v>
      </c>
      <c r="D2044" t="str">
        <f t="shared" si="95"/>
        <v>1</v>
      </c>
      <c r="E2044" t="s">
        <v>2454</v>
      </c>
      <c r="F2044">
        <v>6</v>
      </c>
      <c r="G2044">
        <v>24</v>
      </c>
      <c r="H2044" t="s">
        <v>256</v>
      </c>
      <c r="I2044" t="s">
        <v>161</v>
      </c>
      <c r="K2044" t="s">
        <v>17</v>
      </c>
      <c r="L2044" s="1">
        <v>43885</v>
      </c>
      <c r="M2044" s="1">
        <v>43987</v>
      </c>
      <c r="N2044" s="1">
        <v>43959</v>
      </c>
      <c r="P2044" t="s">
        <v>18</v>
      </c>
    </row>
    <row r="2045" spans="1:16" hidden="1">
      <c r="A2045">
        <v>3200</v>
      </c>
      <c r="B2045" t="s">
        <v>538</v>
      </c>
      <c r="C2045" t="str">
        <f>"4500"</f>
        <v>4500</v>
      </c>
      <c r="D2045" t="str">
        <f t="shared" si="95"/>
        <v>1</v>
      </c>
      <c r="E2045" t="s">
        <v>2455</v>
      </c>
      <c r="F2045">
        <v>6</v>
      </c>
      <c r="G2045">
        <v>24</v>
      </c>
      <c r="H2045" t="s">
        <v>256</v>
      </c>
      <c r="I2045" t="s">
        <v>161</v>
      </c>
      <c r="K2045" t="s">
        <v>17</v>
      </c>
      <c r="L2045" s="1">
        <v>43885</v>
      </c>
      <c r="M2045" s="1">
        <v>43987</v>
      </c>
      <c r="N2045" s="1">
        <v>43959</v>
      </c>
      <c r="P2045" t="s">
        <v>18</v>
      </c>
    </row>
    <row r="2046" spans="1:16" hidden="1">
      <c r="A2046">
        <v>3202</v>
      </c>
      <c r="B2046" t="s">
        <v>61</v>
      </c>
      <c r="C2046" t="str">
        <f>"4000"</f>
        <v>4000</v>
      </c>
      <c r="D2046" t="str">
        <f t="shared" si="95"/>
        <v>1</v>
      </c>
      <c r="E2046" t="s">
        <v>2456</v>
      </c>
      <c r="F2046">
        <v>6</v>
      </c>
      <c r="G2046">
        <v>24</v>
      </c>
      <c r="H2046" t="s">
        <v>63</v>
      </c>
      <c r="I2046" t="s">
        <v>16</v>
      </c>
      <c r="K2046" t="s">
        <v>2346</v>
      </c>
      <c r="L2046" s="1">
        <v>43885</v>
      </c>
      <c r="M2046" s="1">
        <v>43987</v>
      </c>
      <c r="N2046" s="1">
        <v>43959</v>
      </c>
      <c r="P2046" t="s">
        <v>18</v>
      </c>
    </row>
    <row r="2047" spans="1:16" hidden="1">
      <c r="A2047">
        <v>3203</v>
      </c>
      <c r="B2047" t="s">
        <v>61</v>
      </c>
      <c r="C2047" t="str">
        <f>"4000"</f>
        <v>4000</v>
      </c>
      <c r="D2047" t="str">
        <f>"2"</f>
        <v>2</v>
      </c>
      <c r="E2047" t="s">
        <v>2456</v>
      </c>
      <c r="F2047">
        <v>6</v>
      </c>
      <c r="G2047">
        <v>24</v>
      </c>
      <c r="H2047" t="s">
        <v>63</v>
      </c>
      <c r="I2047" t="s">
        <v>16</v>
      </c>
      <c r="K2047" t="s">
        <v>2346</v>
      </c>
      <c r="L2047" s="1">
        <v>43885</v>
      </c>
      <c r="M2047" s="1">
        <v>43987</v>
      </c>
      <c r="N2047" s="1">
        <v>43959</v>
      </c>
      <c r="P2047" t="s">
        <v>18</v>
      </c>
    </row>
    <row r="2048" spans="1:16" hidden="1">
      <c r="A2048">
        <v>3204</v>
      </c>
      <c r="B2048" t="s">
        <v>61</v>
      </c>
      <c r="C2048" t="str">
        <f>"4000"</f>
        <v>4000</v>
      </c>
      <c r="D2048" t="str">
        <f>"3"</f>
        <v>3</v>
      </c>
      <c r="E2048" t="s">
        <v>2456</v>
      </c>
      <c r="F2048">
        <v>6</v>
      </c>
      <c r="G2048">
        <v>24</v>
      </c>
      <c r="H2048" t="s">
        <v>63</v>
      </c>
      <c r="I2048" t="s">
        <v>16</v>
      </c>
      <c r="K2048" t="s">
        <v>2346</v>
      </c>
      <c r="L2048" s="1">
        <v>43885</v>
      </c>
      <c r="M2048" s="1">
        <v>43987</v>
      </c>
      <c r="N2048" s="1">
        <v>43959</v>
      </c>
      <c r="P2048" t="s">
        <v>18</v>
      </c>
    </row>
    <row r="2049" spans="1:16" hidden="1">
      <c r="A2049">
        <v>3205</v>
      </c>
      <c r="B2049" t="s">
        <v>61</v>
      </c>
      <c r="C2049" t="str">
        <f>"4000"</f>
        <v>4000</v>
      </c>
      <c r="D2049" t="str">
        <f>"4"</f>
        <v>4</v>
      </c>
      <c r="E2049" t="s">
        <v>2456</v>
      </c>
      <c r="F2049">
        <v>6</v>
      </c>
      <c r="G2049">
        <v>24</v>
      </c>
      <c r="H2049" t="s">
        <v>63</v>
      </c>
      <c r="I2049" t="s">
        <v>16</v>
      </c>
      <c r="K2049" t="s">
        <v>2346</v>
      </c>
      <c r="L2049" s="1">
        <v>43885</v>
      </c>
      <c r="M2049" s="1">
        <v>43987</v>
      </c>
      <c r="N2049" s="1">
        <v>43959</v>
      </c>
      <c r="P2049" t="s">
        <v>18</v>
      </c>
    </row>
    <row r="2050" spans="1:16" hidden="1">
      <c r="A2050">
        <v>3872</v>
      </c>
      <c r="B2050" t="s">
        <v>1025</v>
      </c>
      <c r="C2050" t="str">
        <f>"4005"</f>
        <v>4005</v>
      </c>
      <c r="D2050" t="str">
        <f>"2"</f>
        <v>2</v>
      </c>
      <c r="E2050" t="s">
        <v>1026</v>
      </c>
      <c r="F2050">
        <v>24</v>
      </c>
      <c r="G2050">
        <v>24</v>
      </c>
      <c r="H2050" t="s">
        <v>1027</v>
      </c>
      <c r="I2050" t="s">
        <v>16</v>
      </c>
      <c r="K2050" t="s">
        <v>17</v>
      </c>
      <c r="L2050" s="1">
        <v>43885</v>
      </c>
      <c r="M2050" s="1">
        <v>43987</v>
      </c>
      <c r="N2050" s="1">
        <v>43959</v>
      </c>
      <c r="P2050" t="s">
        <v>18</v>
      </c>
    </row>
    <row r="2051" spans="1:16" hidden="1">
      <c r="A2051">
        <v>3206</v>
      </c>
      <c r="B2051" t="s">
        <v>990</v>
      </c>
      <c r="C2051" t="str">
        <f>"4502"</f>
        <v>4502</v>
      </c>
      <c r="D2051" t="str">
        <f>"1"</f>
        <v>1</v>
      </c>
      <c r="E2051" t="s">
        <v>991</v>
      </c>
      <c r="F2051">
        <v>6</v>
      </c>
      <c r="G2051">
        <v>24</v>
      </c>
      <c r="H2051" t="s">
        <v>108</v>
      </c>
      <c r="I2051" t="s">
        <v>99</v>
      </c>
      <c r="K2051" t="s">
        <v>17</v>
      </c>
      <c r="L2051" s="1">
        <v>43885</v>
      </c>
      <c r="M2051" s="1">
        <v>43987</v>
      </c>
      <c r="N2051" s="1">
        <v>43959</v>
      </c>
      <c r="P2051" t="s">
        <v>18</v>
      </c>
    </row>
    <row r="2052" spans="1:16" hidden="1">
      <c r="A2052">
        <v>3207</v>
      </c>
      <c r="B2052" t="s">
        <v>990</v>
      </c>
      <c r="C2052" t="str">
        <f>"4501"</f>
        <v>4501</v>
      </c>
      <c r="D2052" t="str">
        <f>"1"</f>
        <v>1</v>
      </c>
      <c r="E2052" t="s">
        <v>991</v>
      </c>
      <c r="F2052">
        <v>6</v>
      </c>
      <c r="G2052">
        <v>24</v>
      </c>
      <c r="H2052" t="s">
        <v>783</v>
      </c>
      <c r="I2052" t="s">
        <v>99</v>
      </c>
      <c r="J2052" t="s">
        <v>2457</v>
      </c>
      <c r="K2052" t="s">
        <v>17</v>
      </c>
      <c r="L2052" s="1">
        <v>43885</v>
      </c>
      <c r="M2052" s="1">
        <v>43987</v>
      </c>
      <c r="N2052" s="1">
        <v>43959</v>
      </c>
      <c r="P2052" t="s">
        <v>18</v>
      </c>
    </row>
    <row r="2053" spans="1:16" hidden="1">
      <c r="A2053">
        <v>3900</v>
      </c>
      <c r="B2053" t="s">
        <v>74</v>
      </c>
      <c r="C2053" t="str">
        <f>"4011"</f>
        <v>4011</v>
      </c>
      <c r="D2053" t="str">
        <f>"2"</f>
        <v>2</v>
      </c>
      <c r="E2053" t="s">
        <v>2407</v>
      </c>
      <c r="F2053">
        <v>24</v>
      </c>
      <c r="G2053">
        <v>24</v>
      </c>
      <c r="H2053" t="s">
        <v>76</v>
      </c>
      <c r="I2053" t="s">
        <v>16</v>
      </c>
      <c r="K2053" t="s">
        <v>2346</v>
      </c>
      <c r="L2053" s="1">
        <v>43885</v>
      </c>
      <c r="M2053" s="1">
        <v>43987</v>
      </c>
      <c r="N2053" s="1">
        <v>43959</v>
      </c>
      <c r="P2053" t="s">
        <v>18</v>
      </c>
    </row>
    <row r="2054" spans="1:16" hidden="1">
      <c r="A2054">
        <v>4230</v>
      </c>
      <c r="B2054" t="s">
        <v>51</v>
      </c>
      <c r="C2054" t="str">
        <f>"4110"</f>
        <v>4110</v>
      </c>
      <c r="D2054" t="str">
        <f>"2"</f>
        <v>2</v>
      </c>
      <c r="E2054" t="s">
        <v>2458</v>
      </c>
      <c r="F2054">
        <v>6</v>
      </c>
      <c r="G2054">
        <v>24</v>
      </c>
      <c r="H2054" t="s">
        <v>53</v>
      </c>
      <c r="I2054" t="s">
        <v>16</v>
      </c>
      <c r="K2054" t="s">
        <v>17</v>
      </c>
      <c r="L2054" s="1">
        <v>43885</v>
      </c>
      <c r="M2054" s="1">
        <v>43987</v>
      </c>
      <c r="N2054" s="1">
        <v>43959</v>
      </c>
      <c r="P2054" t="s">
        <v>18</v>
      </c>
    </row>
    <row r="2055" spans="1:16" hidden="1">
      <c r="A2055">
        <v>3845</v>
      </c>
      <c r="B2055" t="s">
        <v>51</v>
      </c>
      <c r="C2055" t="str">
        <f>"4110"</f>
        <v>4110</v>
      </c>
      <c r="D2055" t="str">
        <f>"1"</f>
        <v>1</v>
      </c>
      <c r="E2055" t="s">
        <v>2458</v>
      </c>
      <c r="F2055">
        <v>12</v>
      </c>
      <c r="G2055">
        <v>24</v>
      </c>
      <c r="H2055" t="s">
        <v>53</v>
      </c>
      <c r="I2055" t="s">
        <v>16</v>
      </c>
      <c r="K2055" t="s">
        <v>17</v>
      </c>
      <c r="L2055" s="1">
        <v>43885</v>
      </c>
      <c r="M2055" s="1">
        <v>43987</v>
      </c>
      <c r="N2055" s="1">
        <v>43959</v>
      </c>
      <c r="P2055" t="s">
        <v>18</v>
      </c>
    </row>
    <row r="2056" spans="1:16" hidden="1">
      <c r="A2056">
        <v>3097</v>
      </c>
      <c r="B2056" t="s">
        <v>106</v>
      </c>
      <c r="C2056" t="str">
        <f>"2110"</f>
        <v>2110</v>
      </c>
      <c r="D2056" t="str">
        <f>"1"</f>
        <v>1</v>
      </c>
      <c r="E2056" t="s">
        <v>2459</v>
      </c>
      <c r="F2056">
        <v>6</v>
      </c>
      <c r="G2056">
        <v>24</v>
      </c>
      <c r="H2056" t="s">
        <v>627</v>
      </c>
      <c r="I2056" t="s">
        <v>99</v>
      </c>
      <c r="J2056" t="s">
        <v>816</v>
      </c>
      <c r="K2056" t="s">
        <v>17</v>
      </c>
      <c r="L2056" s="1">
        <v>43885</v>
      </c>
      <c r="M2056" s="1">
        <v>43987</v>
      </c>
      <c r="N2056" s="1">
        <v>43959</v>
      </c>
      <c r="P2056" t="s">
        <v>18</v>
      </c>
    </row>
    <row r="2057" spans="1:16" hidden="1">
      <c r="A2057">
        <v>3208</v>
      </c>
      <c r="B2057" t="s">
        <v>532</v>
      </c>
      <c r="C2057" t="str">
        <f>"4500"</f>
        <v>4500</v>
      </c>
      <c r="D2057" t="str">
        <f>"1"</f>
        <v>1</v>
      </c>
      <c r="E2057" t="s">
        <v>2460</v>
      </c>
      <c r="F2057">
        <v>6</v>
      </c>
      <c r="G2057">
        <v>24</v>
      </c>
      <c r="H2057" t="s">
        <v>534</v>
      </c>
      <c r="I2057" t="s">
        <v>161</v>
      </c>
      <c r="K2057" t="s">
        <v>17</v>
      </c>
      <c r="L2057" s="1">
        <v>43885</v>
      </c>
      <c r="M2057" s="1">
        <v>43987</v>
      </c>
      <c r="N2057" s="1">
        <v>43959</v>
      </c>
      <c r="P2057" t="s">
        <v>18</v>
      </c>
    </row>
    <row r="2058" spans="1:16" hidden="1">
      <c r="A2058">
        <v>3517</v>
      </c>
      <c r="B2058" t="s">
        <v>1174</v>
      </c>
      <c r="C2058" t="str">
        <f>"4001"</f>
        <v>4001</v>
      </c>
      <c r="D2058" t="str">
        <f>"2"</f>
        <v>2</v>
      </c>
      <c r="E2058" t="s">
        <v>2360</v>
      </c>
      <c r="F2058">
        <v>24</v>
      </c>
      <c r="G2058">
        <v>24</v>
      </c>
      <c r="H2058" t="s">
        <v>400</v>
      </c>
      <c r="I2058" t="s">
        <v>16</v>
      </c>
      <c r="J2058" t="s">
        <v>2361</v>
      </c>
      <c r="K2058" t="s">
        <v>17</v>
      </c>
      <c r="L2058" s="1">
        <v>43885</v>
      </c>
      <c r="M2058" s="1">
        <v>43987</v>
      </c>
      <c r="N2058" s="1">
        <v>43959</v>
      </c>
      <c r="P2058" t="s">
        <v>18</v>
      </c>
    </row>
    <row r="2059" spans="1:16" hidden="1">
      <c r="A2059">
        <v>3605</v>
      </c>
      <c r="B2059" t="s">
        <v>309</v>
      </c>
      <c r="C2059" t="str">
        <f>"4500"</f>
        <v>4500</v>
      </c>
      <c r="D2059" t="str">
        <f>"1"</f>
        <v>1</v>
      </c>
      <c r="E2059" t="s">
        <v>2461</v>
      </c>
      <c r="F2059">
        <v>24</v>
      </c>
      <c r="G2059">
        <v>24</v>
      </c>
      <c r="H2059" t="s">
        <v>188</v>
      </c>
      <c r="I2059" t="s">
        <v>161</v>
      </c>
      <c r="J2059" t="s">
        <v>2462</v>
      </c>
      <c r="K2059" t="s">
        <v>17</v>
      </c>
      <c r="L2059" s="1">
        <v>43885</v>
      </c>
      <c r="M2059" s="1">
        <v>43987</v>
      </c>
      <c r="N2059" s="1">
        <v>43959</v>
      </c>
      <c r="P2059" t="s">
        <v>18</v>
      </c>
    </row>
    <row r="2060" spans="1:16" hidden="1">
      <c r="A2060">
        <v>4809</v>
      </c>
      <c r="B2060" t="s">
        <v>1405</v>
      </c>
      <c r="C2060" t="str">
        <f>"2002"</f>
        <v>2002</v>
      </c>
      <c r="D2060" t="str">
        <f>"1"</f>
        <v>1</v>
      </c>
      <c r="E2060" t="s">
        <v>2463</v>
      </c>
      <c r="F2060">
        <v>6</v>
      </c>
      <c r="G2060">
        <v>24</v>
      </c>
      <c r="H2060" t="s">
        <v>627</v>
      </c>
      <c r="I2060" t="s">
        <v>99</v>
      </c>
      <c r="K2060" t="s">
        <v>17</v>
      </c>
      <c r="L2060" s="1">
        <v>43885</v>
      </c>
      <c r="M2060" s="1">
        <v>43987</v>
      </c>
      <c r="N2060" s="1">
        <v>43959</v>
      </c>
      <c r="P2060" t="s">
        <v>18</v>
      </c>
    </row>
    <row r="2061" spans="1:16" hidden="1">
      <c r="A2061">
        <v>5202</v>
      </c>
      <c r="B2061" t="s">
        <v>24</v>
      </c>
      <c r="C2061" t="str">
        <f>"3200"</f>
        <v>3200</v>
      </c>
      <c r="D2061" t="str">
        <f>"1"</f>
        <v>1</v>
      </c>
      <c r="E2061" t="s">
        <v>2433</v>
      </c>
      <c r="F2061">
        <v>6</v>
      </c>
      <c r="G2061">
        <v>24</v>
      </c>
      <c r="H2061" t="s">
        <v>26</v>
      </c>
      <c r="I2061" t="s">
        <v>27</v>
      </c>
      <c r="K2061" t="s">
        <v>17</v>
      </c>
      <c r="L2061" s="1">
        <v>43922</v>
      </c>
      <c r="M2061" s="1">
        <v>44012</v>
      </c>
      <c r="N2061" s="1">
        <v>43945</v>
      </c>
      <c r="O2061" s="1">
        <v>43945</v>
      </c>
      <c r="P2061" t="s">
        <v>18</v>
      </c>
    </row>
    <row r="2062" spans="1:16" hidden="1">
      <c r="A2062">
        <v>6279</v>
      </c>
      <c r="B2062" t="s">
        <v>24</v>
      </c>
      <c r="C2062" t="str">
        <f>"5920"</f>
        <v>5920</v>
      </c>
      <c r="D2062" t="str">
        <f>"1"</f>
        <v>1</v>
      </c>
      <c r="E2062" t="s">
        <v>2438</v>
      </c>
      <c r="F2062">
        <v>6</v>
      </c>
      <c r="G2062">
        <v>24</v>
      </c>
      <c r="H2062" t="s">
        <v>26</v>
      </c>
      <c r="I2062" t="s">
        <v>27</v>
      </c>
      <c r="K2062" t="s">
        <v>17</v>
      </c>
      <c r="L2062" s="1">
        <v>44013</v>
      </c>
      <c r="M2062" s="1">
        <v>44104</v>
      </c>
      <c r="N2062" s="1">
        <v>44036</v>
      </c>
      <c r="O2062" s="1">
        <v>44036</v>
      </c>
      <c r="P2062" t="s">
        <v>18</v>
      </c>
    </row>
    <row r="2063" spans="1:16" hidden="1">
      <c r="A2063">
        <v>6264</v>
      </c>
      <c r="B2063" t="s">
        <v>61</v>
      </c>
      <c r="C2063" t="str">
        <f>"5920"</f>
        <v>5920</v>
      </c>
      <c r="D2063" t="str">
        <f>"1"</f>
        <v>1</v>
      </c>
      <c r="E2063" t="s">
        <v>2440</v>
      </c>
      <c r="F2063">
        <v>6</v>
      </c>
      <c r="G2063">
        <v>24</v>
      </c>
      <c r="H2063" t="s">
        <v>63</v>
      </c>
      <c r="I2063" t="s">
        <v>16</v>
      </c>
      <c r="K2063" t="s">
        <v>17</v>
      </c>
      <c r="L2063" s="1">
        <v>44013</v>
      </c>
      <c r="M2063" s="1">
        <v>44104</v>
      </c>
      <c r="N2063" s="1">
        <v>44036</v>
      </c>
      <c r="O2063" s="1">
        <v>44036</v>
      </c>
      <c r="P2063" t="s">
        <v>18</v>
      </c>
    </row>
    <row r="2064" spans="1:16">
      <c r="A2064">
        <v>9349</v>
      </c>
      <c r="B2064" t="s">
        <v>43</v>
      </c>
      <c r="C2064" t="str">
        <f>"4005"</f>
        <v>4005</v>
      </c>
      <c r="D2064" t="str">
        <f>"2"</f>
        <v>2</v>
      </c>
      <c r="E2064" t="s">
        <v>2344</v>
      </c>
      <c r="F2064">
        <v>12</v>
      </c>
      <c r="G2064">
        <v>24</v>
      </c>
      <c r="H2064" t="s">
        <v>45</v>
      </c>
      <c r="I2064" t="s">
        <v>16</v>
      </c>
      <c r="K2064" t="s">
        <v>17</v>
      </c>
      <c r="L2064" s="1">
        <v>44039</v>
      </c>
      <c r="M2064" s="1">
        <v>44134</v>
      </c>
      <c r="N2064" s="1">
        <v>44074</v>
      </c>
      <c r="P2064" t="s">
        <v>18</v>
      </c>
    </row>
    <row r="2065" spans="1:16" hidden="1">
      <c r="A2065">
        <v>6203</v>
      </c>
      <c r="B2065" t="s">
        <v>24</v>
      </c>
      <c r="C2065" t="str">
        <f>"3200"</f>
        <v>3200</v>
      </c>
      <c r="D2065" t="str">
        <f>"1"</f>
        <v>1</v>
      </c>
      <c r="E2065" t="s">
        <v>2433</v>
      </c>
      <c r="F2065">
        <v>6</v>
      </c>
      <c r="G2065">
        <v>24</v>
      </c>
      <c r="H2065" t="s">
        <v>26</v>
      </c>
      <c r="I2065" t="s">
        <v>27</v>
      </c>
      <c r="K2065" t="s">
        <v>17</v>
      </c>
      <c r="L2065" s="1">
        <v>44013</v>
      </c>
      <c r="M2065" s="1">
        <v>44104</v>
      </c>
      <c r="N2065" s="1">
        <v>44036</v>
      </c>
      <c r="O2065" s="1">
        <v>44036</v>
      </c>
      <c r="P2065" t="s">
        <v>18</v>
      </c>
    </row>
    <row r="2066" spans="1:16">
      <c r="A2066">
        <v>9350</v>
      </c>
      <c r="B2066" t="s">
        <v>43</v>
      </c>
      <c r="C2066" t="str">
        <f>"4005"</f>
        <v>4005</v>
      </c>
      <c r="D2066" t="str">
        <f>"3"</f>
        <v>3</v>
      </c>
      <c r="E2066" t="s">
        <v>2344</v>
      </c>
      <c r="F2066">
        <v>18</v>
      </c>
      <c r="G2066">
        <v>24</v>
      </c>
      <c r="H2066" t="s">
        <v>45</v>
      </c>
      <c r="I2066" t="s">
        <v>16</v>
      </c>
      <c r="K2066" t="s">
        <v>17</v>
      </c>
      <c r="L2066" s="1">
        <v>44039</v>
      </c>
      <c r="M2066" s="1">
        <v>44134</v>
      </c>
      <c r="N2066" s="1">
        <v>44074</v>
      </c>
      <c r="P2066" t="s">
        <v>18</v>
      </c>
    </row>
    <row r="2067" spans="1:16">
      <c r="A2067">
        <v>9529</v>
      </c>
      <c r="B2067" t="s">
        <v>119</v>
      </c>
      <c r="C2067" t="str">
        <f>"3670"</f>
        <v>3670</v>
      </c>
      <c r="D2067" t="str">
        <f>"1"</f>
        <v>1</v>
      </c>
      <c r="E2067" t="s">
        <v>2263</v>
      </c>
      <c r="F2067">
        <v>6</v>
      </c>
      <c r="G2067">
        <v>6</v>
      </c>
      <c r="H2067" t="s">
        <v>121</v>
      </c>
      <c r="I2067" t="s">
        <v>27</v>
      </c>
      <c r="J2067" t="s">
        <v>2264</v>
      </c>
      <c r="K2067" t="s">
        <v>17</v>
      </c>
      <c r="L2067" s="1">
        <v>44039</v>
      </c>
      <c r="M2067" s="1">
        <v>44134</v>
      </c>
      <c r="N2067" s="1">
        <v>44074</v>
      </c>
      <c r="P2067" t="s">
        <v>18</v>
      </c>
    </row>
    <row r="2068" spans="1:16">
      <c r="A2068">
        <v>9531</v>
      </c>
      <c r="B2068" t="s">
        <v>119</v>
      </c>
      <c r="C2068" t="str">
        <f>"4691"</f>
        <v>4691</v>
      </c>
      <c r="D2068" t="str">
        <f>"1"</f>
        <v>1</v>
      </c>
      <c r="E2068" t="s">
        <v>2265</v>
      </c>
      <c r="F2068">
        <v>6</v>
      </c>
      <c r="G2068">
        <v>6</v>
      </c>
      <c r="H2068" t="s">
        <v>121</v>
      </c>
      <c r="I2068" t="s">
        <v>27</v>
      </c>
      <c r="J2068" t="s">
        <v>2266</v>
      </c>
      <c r="K2068" t="s">
        <v>17</v>
      </c>
      <c r="L2068" s="1">
        <v>44039</v>
      </c>
      <c r="M2068" s="1">
        <v>44134</v>
      </c>
      <c r="N2068" s="1">
        <v>44074</v>
      </c>
      <c r="P2068" t="s">
        <v>18</v>
      </c>
    </row>
    <row r="2069" spans="1:16">
      <c r="A2069">
        <v>9613</v>
      </c>
      <c r="B2069" t="s">
        <v>43</v>
      </c>
      <c r="C2069" t="str">
        <f>"1014"</f>
        <v>1014</v>
      </c>
      <c r="D2069" t="str">
        <f>"1"</f>
        <v>1</v>
      </c>
      <c r="E2069" t="s">
        <v>281</v>
      </c>
      <c r="F2069">
        <v>6</v>
      </c>
      <c r="G2069">
        <v>6</v>
      </c>
      <c r="H2069" t="s">
        <v>45</v>
      </c>
      <c r="I2069" t="s">
        <v>16</v>
      </c>
      <c r="J2069" t="s">
        <v>282</v>
      </c>
      <c r="K2069" t="s">
        <v>17</v>
      </c>
      <c r="L2069" s="1">
        <v>44158</v>
      </c>
      <c r="M2069" s="1">
        <v>44189</v>
      </c>
      <c r="N2069" s="1">
        <v>44169</v>
      </c>
      <c r="O2069" s="1">
        <v>44169</v>
      </c>
      <c r="P2069" t="s">
        <v>18</v>
      </c>
    </row>
    <row r="2070" spans="1:16" hidden="1">
      <c r="A2070">
        <v>8687</v>
      </c>
      <c r="B2070" t="s">
        <v>101</v>
      </c>
      <c r="C2070" t="str">
        <f>"4001"</f>
        <v>4001</v>
      </c>
      <c r="D2070" t="str">
        <f>"2"</f>
        <v>2</v>
      </c>
      <c r="E2070" t="s">
        <v>2370</v>
      </c>
      <c r="F2070">
        <v>24</v>
      </c>
      <c r="G2070">
        <v>24</v>
      </c>
      <c r="H2070" t="s">
        <v>103</v>
      </c>
      <c r="I2070" t="s">
        <v>16</v>
      </c>
      <c r="K2070" t="s">
        <v>2346</v>
      </c>
      <c r="L2070" s="1">
        <v>44039</v>
      </c>
      <c r="M2070" s="1">
        <v>44134</v>
      </c>
      <c r="N2070" s="1">
        <v>44074</v>
      </c>
      <c r="P2070" t="s">
        <v>18</v>
      </c>
    </row>
    <row r="2071" spans="1:16" hidden="1">
      <c r="A2071">
        <v>8662</v>
      </c>
      <c r="B2071" t="s">
        <v>82</v>
      </c>
      <c r="C2071" t="str">
        <f t="shared" ref="C2071:C2076" si="96">"4005"</f>
        <v>4005</v>
      </c>
      <c r="D2071" t="str">
        <f>"2"</f>
        <v>2</v>
      </c>
      <c r="E2071" t="s">
        <v>2345</v>
      </c>
      <c r="F2071">
        <v>24</v>
      </c>
      <c r="G2071">
        <v>24</v>
      </c>
      <c r="H2071" t="s">
        <v>84</v>
      </c>
      <c r="I2071" t="s">
        <v>16</v>
      </c>
      <c r="K2071" t="s">
        <v>2346</v>
      </c>
      <c r="L2071" s="1">
        <v>44039</v>
      </c>
      <c r="M2071" s="1">
        <v>44134</v>
      </c>
      <c r="N2071" s="1">
        <v>44074</v>
      </c>
      <c r="P2071" t="s">
        <v>18</v>
      </c>
    </row>
    <row r="2072" spans="1:16" hidden="1">
      <c r="A2072">
        <v>8662</v>
      </c>
      <c r="B2072" t="s">
        <v>82</v>
      </c>
      <c r="C2072" t="str">
        <f t="shared" si="96"/>
        <v>4005</v>
      </c>
      <c r="D2072" t="str">
        <f>"2"</f>
        <v>2</v>
      </c>
      <c r="E2072" t="s">
        <v>2345</v>
      </c>
      <c r="F2072">
        <v>24</v>
      </c>
      <c r="G2072">
        <v>24</v>
      </c>
      <c r="H2072" t="s">
        <v>84</v>
      </c>
      <c r="I2072" t="s">
        <v>16</v>
      </c>
      <c r="K2072" t="s">
        <v>2346</v>
      </c>
      <c r="L2072" s="1">
        <v>44039</v>
      </c>
      <c r="M2072" s="1">
        <v>44134</v>
      </c>
      <c r="N2072" s="1">
        <v>44074</v>
      </c>
      <c r="P2072" t="s">
        <v>18</v>
      </c>
    </row>
    <row r="2073" spans="1:16" hidden="1">
      <c r="A2073">
        <v>8730</v>
      </c>
      <c r="B2073" t="s">
        <v>39</v>
      </c>
      <c r="C2073" t="str">
        <f t="shared" si="96"/>
        <v>4005</v>
      </c>
      <c r="D2073" t="str">
        <f>"8"</f>
        <v>8</v>
      </c>
      <c r="E2073" t="s">
        <v>253</v>
      </c>
      <c r="F2073">
        <v>24</v>
      </c>
      <c r="G2073">
        <v>24</v>
      </c>
      <c r="H2073" t="s">
        <v>41</v>
      </c>
      <c r="I2073" t="s">
        <v>16</v>
      </c>
      <c r="K2073" t="s">
        <v>17</v>
      </c>
      <c r="L2073" s="1">
        <v>44039</v>
      </c>
      <c r="M2073" s="1">
        <v>44134</v>
      </c>
      <c r="N2073" s="1">
        <v>44074</v>
      </c>
      <c r="P2073" t="s">
        <v>18</v>
      </c>
    </row>
    <row r="2074" spans="1:16">
      <c r="A2074">
        <v>9643</v>
      </c>
      <c r="B2074" t="s">
        <v>43</v>
      </c>
      <c r="C2074" t="str">
        <f t="shared" si="96"/>
        <v>4005</v>
      </c>
      <c r="D2074" t="str">
        <f>"1"</f>
        <v>1</v>
      </c>
      <c r="E2074" t="s">
        <v>2344</v>
      </c>
      <c r="F2074">
        <v>6</v>
      </c>
      <c r="G2074">
        <v>6</v>
      </c>
      <c r="H2074" t="s">
        <v>45</v>
      </c>
      <c r="I2074" t="s">
        <v>16</v>
      </c>
      <c r="K2074" t="s">
        <v>17</v>
      </c>
      <c r="L2074" s="1">
        <v>44136</v>
      </c>
      <c r="M2074" s="1">
        <v>44188</v>
      </c>
      <c r="N2074" s="1">
        <v>44148</v>
      </c>
      <c r="O2074" s="1">
        <v>44148</v>
      </c>
      <c r="P2074" t="s">
        <v>18</v>
      </c>
    </row>
    <row r="2075" spans="1:16" hidden="1">
      <c r="A2075">
        <v>8640</v>
      </c>
      <c r="B2075" t="s">
        <v>34</v>
      </c>
      <c r="C2075" t="str">
        <f t="shared" si="96"/>
        <v>4005</v>
      </c>
      <c r="D2075" t="str">
        <f>"4"</f>
        <v>4</v>
      </c>
      <c r="E2075" t="s">
        <v>389</v>
      </c>
      <c r="F2075">
        <v>24</v>
      </c>
      <c r="G2075">
        <v>24</v>
      </c>
      <c r="H2075" t="s">
        <v>36</v>
      </c>
      <c r="I2075" t="s">
        <v>16</v>
      </c>
      <c r="K2075" t="s">
        <v>17</v>
      </c>
      <c r="L2075" s="1">
        <v>44039</v>
      </c>
      <c r="M2075" s="1">
        <v>44134</v>
      </c>
      <c r="N2075" s="1">
        <v>44074</v>
      </c>
      <c r="P2075" t="s">
        <v>18</v>
      </c>
    </row>
    <row r="2076" spans="1:16" hidden="1">
      <c r="A2076">
        <v>8957</v>
      </c>
      <c r="B2076" t="s">
        <v>90</v>
      </c>
      <c r="C2076" t="str">
        <f t="shared" si="96"/>
        <v>4005</v>
      </c>
      <c r="D2076" t="str">
        <f>"4"</f>
        <v>4</v>
      </c>
      <c r="E2076" t="s">
        <v>581</v>
      </c>
      <c r="F2076">
        <v>24</v>
      </c>
      <c r="G2076">
        <v>24</v>
      </c>
      <c r="H2076" t="s">
        <v>92</v>
      </c>
      <c r="I2076" t="s">
        <v>16</v>
      </c>
      <c r="K2076" t="s">
        <v>17</v>
      </c>
      <c r="L2076" s="1">
        <v>44039</v>
      </c>
      <c r="M2076" s="1">
        <v>44134</v>
      </c>
      <c r="N2076" s="1">
        <v>44074</v>
      </c>
      <c r="P2076" t="s">
        <v>18</v>
      </c>
    </row>
    <row r="2077" spans="1:16" hidden="1">
      <c r="A2077">
        <v>7100</v>
      </c>
      <c r="B2077" t="s">
        <v>66</v>
      </c>
      <c r="C2077" t="str">
        <f>"5920"</f>
        <v>5920</v>
      </c>
      <c r="D2077" t="str">
        <f t="shared" ref="D2077:D2082" si="97">"1"</f>
        <v>1</v>
      </c>
      <c r="E2077" t="s">
        <v>2432</v>
      </c>
      <c r="F2077">
        <v>6</v>
      </c>
      <c r="G2077">
        <v>24</v>
      </c>
      <c r="H2077" t="s">
        <v>68</v>
      </c>
      <c r="I2077" t="s">
        <v>69</v>
      </c>
      <c r="K2077" t="s">
        <v>17</v>
      </c>
      <c r="L2077" s="1">
        <v>44039</v>
      </c>
      <c r="M2077" s="1">
        <v>44134</v>
      </c>
      <c r="N2077" s="1">
        <v>44074</v>
      </c>
      <c r="P2077" t="s">
        <v>18</v>
      </c>
    </row>
    <row r="2078" spans="1:16" hidden="1">
      <c r="A2078">
        <v>7179</v>
      </c>
      <c r="B2078" t="s">
        <v>106</v>
      </c>
      <c r="C2078" t="str">
        <f>"5920"</f>
        <v>5920</v>
      </c>
      <c r="D2078" t="str">
        <f t="shared" si="97"/>
        <v>1</v>
      </c>
      <c r="E2078" t="s">
        <v>2437</v>
      </c>
      <c r="F2078">
        <v>6</v>
      </c>
      <c r="G2078">
        <v>24</v>
      </c>
      <c r="H2078" t="s">
        <v>108</v>
      </c>
      <c r="I2078" t="s">
        <v>99</v>
      </c>
      <c r="K2078" t="s">
        <v>17</v>
      </c>
      <c r="L2078" s="1">
        <v>44039</v>
      </c>
      <c r="M2078" s="1">
        <v>44134</v>
      </c>
      <c r="N2078" s="1">
        <v>44074</v>
      </c>
      <c r="P2078" t="s">
        <v>18</v>
      </c>
    </row>
    <row r="2079" spans="1:16" hidden="1">
      <c r="A2079">
        <v>7201</v>
      </c>
      <c r="B2079" t="s">
        <v>24</v>
      </c>
      <c r="C2079" t="str">
        <f>"5920"</f>
        <v>5920</v>
      </c>
      <c r="D2079" t="str">
        <f t="shared" si="97"/>
        <v>1</v>
      </c>
      <c r="E2079" t="s">
        <v>2438</v>
      </c>
      <c r="F2079">
        <v>6</v>
      </c>
      <c r="G2079">
        <v>24</v>
      </c>
      <c r="H2079" t="s">
        <v>26</v>
      </c>
      <c r="I2079" t="s">
        <v>27</v>
      </c>
      <c r="K2079" t="s">
        <v>17</v>
      </c>
      <c r="L2079" s="1">
        <v>44039</v>
      </c>
      <c r="M2079" s="1">
        <v>44134</v>
      </c>
      <c r="N2079" s="1">
        <v>44074</v>
      </c>
      <c r="P2079" t="s">
        <v>18</v>
      </c>
    </row>
    <row r="2080" spans="1:16" hidden="1">
      <c r="A2080">
        <v>7205</v>
      </c>
      <c r="B2080" t="s">
        <v>19</v>
      </c>
      <c r="C2080" t="str">
        <f>"5920"</f>
        <v>5920</v>
      </c>
      <c r="D2080" t="str">
        <f t="shared" si="97"/>
        <v>1</v>
      </c>
      <c r="E2080" t="s">
        <v>2439</v>
      </c>
      <c r="F2080">
        <v>6</v>
      </c>
      <c r="G2080">
        <v>24</v>
      </c>
      <c r="H2080" t="s">
        <v>21</v>
      </c>
      <c r="I2080" t="s">
        <v>22</v>
      </c>
      <c r="K2080" t="s">
        <v>17</v>
      </c>
      <c r="L2080" s="1">
        <v>44039</v>
      </c>
      <c r="M2080" s="1">
        <v>44134</v>
      </c>
      <c r="N2080" s="1">
        <v>44074</v>
      </c>
      <c r="P2080" t="s">
        <v>18</v>
      </c>
    </row>
    <row r="2081" spans="1:16" hidden="1">
      <c r="A2081">
        <v>7266</v>
      </c>
      <c r="B2081" t="s">
        <v>61</v>
      </c>
      <c r="C2081" t="str">
        <f>"5920"</f>
        <v>5920</v>
      </c>
      <c r="D2081" t="str">
        <f t="shared" si="97"/>
        <v>1</v>
      </c>
      <c r="E2081" t="s">
        <v>2440</v>
      </c>
      <c r="F2081">
        <v>6</v>
      </c>
      <c r="G2081">
        <v>24</v>
      </c>
      <c r="H2081" t="s">
        <v>63</v>
      </c>
      <c r="I2081" t="s">
        <v>16</v>
      </c>
      <c r="K2081" t="s">
        <v>17</v>
      </c>
      <c r="L2081" s="1">
        <v>44039</v>
      </c>
      <c r="M2081" s="1">
        <v>44134</v>
      </c>
      <c r="N2081" s="1">
        <v>44074</v>
      </c>
      <c r="P2081" t="s">
        <v>18</v>
      </c>
    </row>
    <row r="2082" spans="1:16" hidden="1">
      <c r="A2082">
        <v>7275</v>
      </c>
      <c r="B2082" t="s">
        <v>61</v>
      </c>
      <c r="C2082" t="str">
        <f>"5921"</f>
        <v>5921</v>
      </c>
      <c r="D2082" t="str">
        <f t="shared" si="97"/>
        <v>1</v>
      </c>
      <c r="E2082" t="s">
        <v>2441</v>
      </c>
      <c r="F2082">
        <v>6</v>
      </c>
      <c r="G2082">
        <v>24</v>
      </c>
      <c r="H2082" t="s">
        <v>63</v>
      </c>
      <c r="I2082" t="s">
        <v>16</v>
      </c>
      <c r="K2082" t="s">
        <v>17</v>
      </c>
      <c r="L2082" s="1">
        <v>44039</v>
      </c>
      <c r="M2082" s="1">
        <v>44134</v>
      </c>
      <c r="N2082" s="1">
        <v>44074</v>
      </c>
      <c r="P2082" t="s">
        <v>18</v>
      </c>
    </row>
    <row r="2083" spans="1:16" hidden="1">
      <c r="A2083">
        <v>8738</v>
      </c>
      <c r="B2083" t="s">
        <v>39</v>
      </c>
      <c r="C2083" t="str">
        <f>"4008"</f>
        <v>4008</v>
      </c>
      <c r="D2083" t="str">
        <f>"8"</f>
        <v>8</v>
      </c>
      <c r="E2083" t="s">
        <v>615</v>
      </c>
      <c r="F2083">
        <v>24</v>
      </c>
      <c r="G2083">
        <v>24</v>
      </c>
      <c r="H2083" t="s">
        <v>41</v>
      </c>
      <c r="I2083" t="s">
        <v>16</v>
      </c>
      <c r="K2083" t="s">
        <v>17</v>
      </c>
      <c r="L2083" s="1">
        <v>44039</v>
      </c>
      <c r="M2083" s="1">
        <v>44134</v>
      </c>
      <c r="N2083" s="1">
        <v>44074</v>
      </c>
      <c r="P2083" t="s">
        <v>18</v>
      </c>
    </row>
    <row r="2084" spans="1:16">
      <c r="A2084">
        <v>9667</v>
      </c>
      <c r="B2084" t="s">
        <v>43</v>
      </c>
      <c r="C2084" t="str">
        <f>"4349"</f>
        <v>4349</v>
      </c>
      <c r="D2084" t="str">
        <f>"2"</f>
        <v>2</v>
      </c>
      <c r="E2084" t="s">
        <v>44</v>
      </c>
      <c r="F2084">
        <v>6</v>
      </c>
      <c r="G2084">
        <v>6</v>
      </c>
      <c r="H2084" t="s">
        <v>45</v>
      </c>
      <c r="I2084" t="s">
        <v>16</v>
      </c>
      <c r="K2084" t="s">
        <v>17</v>
      </c>
      <c r="L2084" s="1">
        <v>44039</v>
      </c>
      <c r="M2084" s="1">
        <v>44134</v>
      </c>
      <c r="N2084" s="1">
        <v>44074</v>
      </c>
      <c r="P2084" t="s">
        <v>18</v>
      </c>
    </row>
    <row r="2085" spans="1:16">
      <c r="A2085">
        <v>9668</v>
      </c>
      <c r="B2085" t="s">
        <v>43</v>
      </c>
      <c r="C2085" t="str">
        <f>"4349"</f>
        <v>4349</v>
      </c>
      <c r="D2085" t="str">
        <f>"3"</f>
        <v>3</v>
      </c>
      <c r="E2085" t="s">
        <v>44</v>
      </c>
      <c r="F2085">
        <v>6</v>
      </c>
      <c r="G2085">
        <v>6</v>
      </c>
      <c r="H2085" t="s">
        <v>45</v>
      </c>
      <c r="I2085" t="s">
        <v>16</v>
      </c>
      <c r="K2085" t="s">
        <v>17</v>
      </c>
      <c r="L2085" s="1">
        <v>44039</v>
      </c>
      <c r="M2085" s="1">
        <v>44134</v>
      </c>
      <c r="N2085" s="1">
        <v>44074</v>
      </c>
      <c r="P2085" t="s">
        <v>18</v>
      </c>
    </row>
    <row r="2086" spans="1:16" hidden="1">
      <c r="A2086">
        <v>7503</v>
      </c>
      <c r="B2086" t="s">
        <v>24</v>
      </c>
      <c r="C2086" t="str">
        <f>"3200"</f>
        <v>3200</v>
      </c>
      <c r="D2086" t="str">
        <f>"1"</f>
        <v>1</v>
      </c>
      <c r="E2086" t="s">
        <v>2433</v>
      </c>
      <c r="F2086">
        <v>6</v>
      </c>
      <c r="G2086">
        <v>24</v>
      </c>
      <c r="H2086" t="s">
        <v>26</v>
      </c>
      <c r="I2086" t="s">
        <v>27</v>
      </c>
      <c r="K2086" t="s">
        <v>17</v>
      </c>
      <c r="L2086" s="1">
        <v>44039</v>
      </c>
      <c r="M2086" s="1">
        <v>44134</v>
      </c>
      <c r="N2086" s="1">
        <v>44074</v>
      </c>
      <c r="P2086" t="s">
        <v>18</v>
      </c>
    </row>
    <row r="2087" spans="1:16" hidden="1">
      <c r="A2087">
        <v>7504</v>
      </c>
      <c r="B2087" t="s">
        <v>61</v>
      </c>
      <c r="C2087" t="str">
        <f>"5922"</f>
        <v>5922</v>
      </c>
      <c r="D2087" t="str">
        <f>"1"</f>
        <v>1</v>
      </c>
      <c r="E2087" t="s">
        <v>2445</v>
      </c>
      <c r="F2087">
        <v>6</v>
      </c>
      <c r="G2087">
        <v>24</v>
      </c>
      <c r="H2087" t="s">
        <v>63</v>
      </c>
      <c r="I2087" t="s">
        <v>16</v>
      </c>
      <c r="K2087" t="s">
        <v>17</v>
      </c>
      <c r="L2087" s="1">
        <v>44039</v>
      </c>
      <c r="M2087" s="1">
        <v>44134</v>
      </c>
      <c r="N2087" s="1">
        <v>44074</v>
      </c>
      <c r="P2087" t="s">
        <v>18</v>
      </c>
    </row>
    <row r="2088" spans="1:16">
      <c r="A2088">
        <v>9669</v>
      </c>
      <c r="B2088" t="s">
        <v>43</v>
      </c>
      <c r="C2088" t="str">
        <f>"4349"</f>
        <v>4349</v>
      </c>
      <c r="D2088" t="str">
        <f>"4"</f>
        <v>4</v>
      </c>
      <c r="E2088" t="s">
        <v>44</v>
      </c>
      <c r="F2088">
        <v>6</v>
      </c>
      <c r="G2088">
        <v>6</v>
      </c>
      <c r="H2088" t="s">
        <v>45</v>
      </c>
      <c r="I2088" t="s">
        <v>16</v>
      </c>
      <c r="K2088" t="s">
        <v>17</v>
      </c>
      <c r="L2088" s="1">
        <v>44039</v>
      </c>
      <c r="M2088" s="1">
        <v>44134</v>
      </c>
      <c r="N2088" s="1">
        <v>44074</v>
      </c>
      <c r="P2088" t="s">
        <v>18</v>
      </c>
    </row>
    <row r="2089" spans="1:16" hidden="1">
      <c r="A2089">
        <v>7629</v>
      </c>
      <c r="B2089" t="s">
        <v>884</v>
      </c>
      <c r="C2089" t="str">
        <f>"3007"</f>
        <v>3007</v>
      </c>
      <c r="D2089" t="str">
        <f>"1"</f>
        <v>1</v>
      </c>
      <c r="E2089" t="s">
        <v>2448</v>
      </c>
      <c r="F2089">
        <v>24</v>
      </c>
      <c r="G2089">
        <v>24</v>
      </c>
      <c r="H2089" t="s">
        <v>886</v>
      </c>
      <c r="I2089" t="s">
        <v>69</v>
      </c>
      <c r="J2089" t="s">
        <v>2449</v>
      </c>
      <c r="K2089" t="s">
        <v>17</v>
      </c>
      <c r="L2089" s="1">
        <v>44039</v>
      </c>
      <c r="M2089" s="1">
        <v>44134</v>
      </c>
      <c r="N2089" s="1">
        <v>44074</v>
      </c>
      <c r="P2089" t="s">
        <v>18</v>
      </c>
    </row>
    <row r="2090" spans="1:16" hidden="1">
      <c r="A2090">
        <v>7754</v>
      </c>
      <c r="B2090" t="s">
        <v>106</v>
      </c>
      <c r="C2090" t="str">
        <f>"3551"</f>
        <v>3551</v>
      </c>
      <c r="D2090" t="str">
        <f>"1"</f>
        <v>1</v>
      </c>
      <c r="E2090" t="s">
        <v>2450</v>
      </c>
      <c r="F2090">
        <v>24</v>
      </c>
      <c r="G2090">
        <v>24</v>
      </c>
      <c r="H2090" t="s">
        <v>98</v>
      </c>
      <c r="I2090" t="s">
        <v>99</v>
      </c>
      <c r="K2090" t="s">
        <v>17</v>
      </c>
      <c r="L2090" s="1">
        <v>44039</v>
      </c>
      <c r="M2090" s="1">
        <v>44134</v>
      </c>
      <c r="N2090" s="1">
        <v>44074</v>
      </c>
      <c r="P2090" t="s">
        <v>18</v>
      </c>
    </row>
    <row r="2091" spans="1:16" hidden="1">
      <c r="A2091">
        <v>9709</v>
      </c>
      <c r="B2091" t="s">
        <v>990</v>
      </c>
      <c r="C2091" t="str">
        <f>"4100"</f>
        <v>4100</v>
      </c>
      <c r="D2091" t="str">
        <f>"4"</f>
        <v>4</v>
      </c>
      <c r="E2091" t="s">
        <v>991</v>
      </c>
      <c r="F2091">
        <v>24</v>
      </c>
      <c r="G2091">
        <v>24</v>
      </c>
      <c r="H2091" t="s">
        <v>68</v>
      </c>
      <c r="I2091" t="s">
        <v>69</v>
      </c>
      <c r="K2091" t="s">
        <v>17</v>
      </c>
      <c r="L2091" s="1">
        <v>44039</v>
      </c>
      <c r="M2091" s="1">
        <v>44134</v>
      </c>
      <c r="N2091" s="1">
        <v>44074</v>
      </c>
      <c r="P2091" t="s">
        <v>18</v>
      </c>
    </row>
    <row r="2092" spans="1:16" hidden="1">
      <c r="A2092">
        <v>9678</v>
      </c>
      <c r="B2092" t="s">
        <v>990</v>
      </c>
      <c r="C2092" t="str">
        <f>"4102"</f>
        <v>4102</v>
      </c>
      <c r="D2092" t="str">
        <f>"4"</f>
        <v>4</v>
      </c>
      <c r="E2092" t="s">
        <v>991</v>
      </c>
      <c r="F2092">
        <v>24</v>
      </c>
      <c r="G2092">
        <v>24</v>
      </c>
      <c r="H2092" t="s">
        <v>68</v>
      </c>
      <c r="I2092" t="s">
        <v>69</v>
      </c>
      <c r="K2092" t="s">
        <v>17</v>
      </c>
      <c r="L2092" s="1">
        <v>44039</v>
      </c>
      <c r="M2092" s="1">
        <v>44134</v>
      </c>
      <c r="N2092" s="1">
        <v>44074</v>
      </c>
      <c r="P2092" t="s">
        <v>18</v>
      </c>
    </row>
    <row r="2093" spans="1:16" hidden="1">
      <c r="A2093">
        <v>9681</v>
      </c>
      <c r="B2093" t="s">
        <v>990</v>
      </c>
      <c r="C2093" t="str">
        <f>"4103"</f>
        <v>4103</v>
      </c>
      <c r="D2093" t="str">
        <f>"4"</f>
        <v>4</v>
      </c>
      <c r="E2093" t="s">
        <v>991</v>
      </c>
      <c r="F2093">
        <v>24</v>
      </c>
      <c r="G2093">
        <v>24</v>
      </c>
      <c r="H2093" t="s">
        <v>68</v>
      </c>
      <c r="I2093" t="s">
        <v>69</v>
      </c>
      <c r="K2093" t="s">
        <v>17</v>
      </c>
      <c r="L2093" s="1">
        <v>44039</v>
      </c>
      <c r="M2093" s="1">
        <v>44134</v>
      </c>
      <c r="N2093" s="1">
        <v>44074</v>
      </c>
      <c r="P2093" t="s">
        <v>18</v>
      </c>
    </row>
    <row r="2094" spans="1:16" hidden="1">
      <c r="A2094">
        <v>9712</v>
      </c>
      <c r="B2094" t="s">
        <v>990</v>
      </c>
      <c r="C2094" t="str">
        <f>"4105"</f>
        <v>4105</v>
      </c>
      <c r="D2094" t="str">
        <f>"4"</f>
        <v>4</v>
      </c>
      <c r="E2094" t="s">
        <v>991</v>
      </c>
      <c r="F2094">
        <v>24</v>
      </c>
      <c r="G2094">
        <v>24</v>
      </c>
      <c r="H2094" t="s">
        <v>68</v>
      </c>
      <c r="I2094" t="s">
        <v>69</v>
      </c>
      <c r="K2094" t="s">
        <v>17</v>
      </c>
      <c r="L2094" s="1">
        <v>44039</v>
      </c>
      <c r="M2094" s="1">
        <v>44134</v>
      </c>
      <c r="N2094" s="1">
        <v>44074</v>
      </c>
      <c r="P2094" t="s">
        <v>18</v>
      </c>
    </row>
    <row r="2095" spans="1:16" hidden="1">
      <c r="A2095">
        <v>8262</v>
      </c>
      <c r="B2095" t="s">
        <v>106</v>
      </c>
      <c r="C2095" t="str">
        <f>"5925"</f>
        <v>5925</v>
      </c>
      <c r="D2095" t="str">
        <f t="shared" ref="D2095:D2101" si="98">"1"</f>
        <v>1</v>
      </c>
      <c r="E2095" t="s">
        <v>2434</v>
      </c>
      <c r="F2095">
        <v>6</v>
      </c>
      <c r="G2095">
        <v>24</v>
      </c>
      <c r="H2095" t="s">
        <v>108</v>
      </c>
      <c r="I2095" t="s">
        <v>99</v>
      </c>
      <c r="J2095" t="s">
        <v>2435</v>
      </c>
      <c r="K2095" t="s">
        <v>17</v>
      </c>
      <c r="L2095" s="1">
        <v>44039</v>
      </c>
      <c r="M2095" s="1">
        <v>44134</v>
      </c>
      <c r="N2095" s="1">
        <v>44074</v>
      </c>
      <c r="P2095" t="s">
        <v>18</v>
      </c>
    </row>
    <row r="2096" spans="1:16" hidden="1">
      <c r="A2096">
        <v>8202</v>
      </c>
      <c r="B2096" t="s">
        <v>478</v>
      </c>
      <c r="C2096" t="str">
        <f>"4500"</f>
        <v>4500</v>
      </c>
      <c r="D2096" t="str">
        <f t="shared" si="98"/>
        <v>1</v>
      </c>
      <c r="E2096" t="s">
        <v>2451</v>
      </c>
      <c r="F2096">
        <v>6</v>
      </c>
      <c r="G2096">
        <v>24</v>
      </c>
      <c r="H2096" t="s">
        <v>188</v>
      </c>
      <c r="I2096" t="s">
        <v>161</v>
      </c>
      <c r="K2096" t="s">
        <v>17</v>
      </c>
      <c r="L2096" s="1">
        <v>44039</v>
      </c>
      <c r="M2096" s="1">
        <v>44134</v>
      </c>
      <c r="N2096" s="1">
        <v>44074</v>
      </c>
      <c r="P2096" t="s">
        <v>18</v>
      </c>
    </row>
    <row r="2097" spans="1:16" hidden="1">
      <c r="A2097">
        <v>8203</v>
      </c>
      <c r="B2097" t="s">
        <v>186</v>
      </c>
      <c r="C2097" t="str">
        <f>"4500"</f>
        <v>4500</v>
      </c>
      <c r="D2097" t="str">
        <f t="shared" si="98"/>
        <v>1</v>
      </c>
      <c r="E2097" t="s">
        <v>2452</v>
      </c>
      <c r="F2097">
        <v>6</v>
      </c>
      <c r="G2097">
        <v>24</v>
      </c>
      <c r="H2097" t="s">
        <v>188</v>
      </c>
      <c r="I2097" t="s">
        <v>161</v>
      </c>
      <c r="K2097" t="s">
        <v>17</v>
      </c>
      <c r="L2097" s="1">
        <v>44039</v>
      </c>
      <c r="M2097" s="1">
        <v>44134</v>
      </c>
      <c r="N2097" s="1">
        <v>44074</v>
      </c>
      <c r="P2097" t="s">
        <v>18</v>
      </c>
    </row>
    <row r="2098" spans="1:16" hidden="1">
      <c r="A2098">
        <v>8205</v>
      </c>
      <c r="B2098" t="s">
        <v>587</v>
      </c>
      <c r="C2098" t="str">
        <f>"4500"</f>
        <v>4500</v>
      </c>
      <c r="D2098" t="str">
        <f t="shared" si="98"/>
        <v>1</v>
      </c>
      <c r="E2098" t="s">
        <v>2453</v>
      </c>
      <c r="F2098">
        <v>6</v>
      </c>
      <c r="G2098">
        <v>24</v>
      </c>
      <c r="H2098" t="s">
        <v>256</v>
      </c>
      <c r="I2098" t="s">
        <v>161</v>
      </c>
      <c r="K2098" t="s">
        <v>17</v>
      </c>
      <c r="L2098" s="1">
        <v>44039</v>
      </c>
      <c r="M2098" s="1">
        <v>44134</v>
      </c>
      <c r="N2098" s="1">
        <v>44074</v>
      </c>
      <c r="P2098" t="s">
        <v>18</v>
      </c>
    </row>
    <row r="2099" spans="1:16" hidden="1">
      <c r="A2099">
        <v>8206</v>
      </c>
      <c r="B2099" t="s">
        <v>555</v>
      </c>
      <c r="C2099" t="str">
        <f>"4500"</f>
        <v>4500</v>
      </c>
      <c r="D2099" t="str">
        <f t="shared" si="98"/>
        <v>1</v>
      </c>
      <c r="E2099" t="s">
        <v>2454</v>
      </c>
      <c r="F2099">
        <v>6</v>
      </c>
      <c r="G2099">
        <v>24</v>
      </c>
      <c r="H2099" t="s">
        <v>256</v>
      </c>
      <c r="I2099" t="s">
        <v>161</v>
      </c>
      <c r="K2099" t="s">
        <v>17</v>
      </c>
      <c r="L2099" s="1">
        <v>44039</v>
      </c>
      <c r="M2099" s="1">
        <v>44134</v>
      </c>
      <c r="N2099" s="1">
        <v>44074</v>
      </c>
      <c r="P2099" t="s">
        <v>18</v>
      </c>
    </row>
    <row r="2100" spans="1:16" hidden="1">
      <c r="A2100">
        <v>8207</v>
      </c>
      <c r="B2100" t="s">
        <v>538</v>
      </c>
      <c r="C2100" t="str">
        <f>"4500"</f>
        <v>4500</v>
      </c>
      <c r="D2100" t="str">
        <f t="shared" si="98"/>
        <v>1</v>
      </c>
      <c r="E2100" t="s">
        <v>2455</v>
      </c>
      <c r="F2100">
        <v>6</v>
      </c>
      <c r="G2100">
        <v>24</v>
      </c>
      <c r="H2100" t="s">
        <v>256</v>
      </c>
      <c r="I2100" t="s">
        <v>161</v>
      </c>
      <c r="K2100" t="s">
        <v>17</v>
      </c>
      <c r="L2100" s="1">
        <v>44039</v>
      </c>
      <c r="M2100" s="1">
        <v>44134</v>
      </c>
      <c r="N2100" s="1">
        <v>44074</v>
      </c>
      <c r="P2100" t="s">
        <v>18</v>
      </c>
    </row>
    <row r="2101" spans="1:16" hidden="1">
      <c r="A2101">
        <v>8209</v>
      </c>
      <c r="B2101" t="s">
        <v>61</v>
      </c>
      <c r="C2101" t="str">
        <f>"4000"</f>
        <v>4000</v>
      </c>
      <c r="D2101" t="str">
        <f t="shared" si="98"/>
        <v>1</v>
      </c>
      <c r="E2101" t="s">
        <v>2456</v>
      </c>
      <c r="F2101">
        <v>6</v>
      </c>
      <c r="G2101">
        <v>24</v>
      </c>
      <c r="H2101" t="s">
        <v>63</v>
      </c>
      <c r="I2101" t="s">
        <v>16</v>
      </c>
      <c r="K2101" t="s">
        <v>2346</v>
      </c>
      <c r="L2101" s="1">
        <v>44039</v>
      </c>
      <c r="M2101" s="1">
        <v>44134</v>
      </c>
      <c r="N2101" s="1">
        <v>44074</v>
      </c>
      <c r="P2101" t="s">
        <v>18</v>
      </c>
    </row>
    <row r="2102" spans="1:16" hidden="1">
      <c r="A2102">
        <v>8210</v>
      </c>
      <c r="B2102" t="s">
        <v>61</v>
      </c>
      <c r="C2102" t="str">
        <f>"4000"</f>
        <v>4000</v>
      </c>
      <c r="D2102" t="str">
        <f>"2"</f>
        <v>2</v>
      </c>
      <c r="E2102" t="s">
        <v>2456</v>
      </c>
      <c r="F2102">
        <v>6</v>
      </c>
      <c r="G2102">
        <v>24</v>
      </c>
      <c r="H2102" t="s">
        <v>63</v>
      </c>
      <c r="I2102" t="s">
        <v>16</v>
      </c>
      <c r="K2102" t="s">
        <v>2346</v>
      </c>
      <c r="L2102" s="1">
        <v>44039</v>
      </c>
      <c r="M2102" s="1">
        <v>44134</v>
      </c>
      <c r="N2102" s="1">
        <v>44074</v>
      </c>
      <c r="P2102" t="s">
        <v>18</v>
      </c>
    </row>
    <row r="2103" spans="1:16" hidden="1">
      <c r="A2103">
        <v>8211</v>
      </c>
      <c r="B2103" t="s">
        <v>61</v>
      </c>
      <c r="C2103" t="str">
        <f>"4000"</f>
        <v>4000</v>
      </c>
      <c r="D2103" t="str">
        <f>"3"</f>
        <v>3</v>
      </c>
      <c r="E2103" t="s">
        <v>2456</v>
      </c>
      <c r="F2103">
        <v>6</v>
      </c>
      <c r="G2103">
        <v>24</v>
      </c>
      <c r="H2103" t="s">
        <v>63</v>
      </c>
      <c r="I2103" t="s">
        <v>16</v>
      </c>
      <c r="K2103" t="s">
        <v>2346</v>
      </c>
      <c r="L2103" s="1">
        <v>44039</v>
      </c>
      <c r="M2103" s="1">
        <v>44134</v>
      </c>
      <c r="N2103" s="1">
        <v>44074</v>
      </c>
      <c r="P2103" t="s">
        <v>18</v>
      </c>
    </row>
    <row r="2104" spans="1:16" hidden="1">
      <c r="A2104">
        <v>8212</v>
      </c>
      <c r="B2104" t="s">
        <v>61</v>
      </c>
      <c r="C2104" t="str">
        <f>"4000"</f>
        <v>4000</v>
      </c>
      <c r="D2104" t="str">
        <f>"4"</f>
        <v>4</v>
      </c>
      <c r="E2104" t="s">
        <v>2456</v>
      </c>
      <c r="F2104">
        <v>6</v>
      </c>
      <c r="G2104">
        <v>24</v>
      </c>
      <c r="H2104" t="s">
        <v>63</v>
      </c>
      <c r="I2104" t="s">
        <v>16</v>
      </c>
      <c r="K2104" t="s">
        <v>2346</v>
      </c>
      <c r="L2104" s="1">
        <v>44039</v>
      </c>
      <c r="M2104" s="1">
        <v>44134</v>
      </c>
      <c r="N2104" s="1">
        <v>44074</v>
      </c>
      <c r="P2104" t="s">
        <v>18</v>
      </c>
    </row>
    <row r="2105" spans="1:16" hidden="1">
      <c r="A2105">
        <v>8888</v>
      </c>
      <c r="B2105" t="s">
        <v>1025</v>
      </c>
      <c r="C2105" t="str">
        <f>"4005"</f>
        <v>4005</v>
      </c>
      <c r="D2105" t="str">
        <f>"2"</f>
        <v>2</v>
      </c>
      <c r="E2105" t="s">
        <v>1026</v>
      </c>
      <c r="F2105">
        <v>24</v>
      </c>
      <c r="G2105">
        <v>24</v>
      </c>
      <c r="H2105" t="s">
        <v>1027</v>
      </c>
      <c r="I2105" t="s">
        <v>16</v>
      </c>
      <c r="K2105" t="s">
        <v>17</v>
      </c>
      <c r="L2105" s="1">
        <v>44039</v>
      </c>
      <c r="M2105" s="1">
        <v>44134</v>
      </c>
      <c r="N2105" s="1">
        <v>44074</v>
      </c>
      <c r="P2105" t="s">
        <v>18</v>
      </c>
    </row>
    <row r="2106" spans="1:16" hidden="1">
      <c r="A2106">
        <v>8213</v>
      </c>
      <c r="B2106" t="s">
        <v>990</v>
      </c>
      <c r="C2106" t="str">
        <f>"4502"</f>
        <v>4502</v>
      </c>
      <c r="D2106" t="str">
        <f>"1"</f>
        <v>1</v>
      </c>
      <c r="E2106" t="s">
        <v>991</v>
      </c>
      <c r="F2106">
        <v>6</v>
      </c>
      <c r="G2106">
        <v>24</v>
      </c>
      <c r="H2106" t="s">
        <v>108</v>
      </c>
      <c r="I2106" t="s">
        <v>99</v>
      </c>
      <c r="K2106" t="s">
        <v>17</v>
      </c>
      <c r="L2106" s="1">
        <v>44039</v>
      </c>
      <c r="M2106" s="1">
        <v>44134</v>
      </c>
      <c r="N2106" s="1">
        <v>44074</v>
      </c>
      <c r="P2106" t="s">
        <v>18</v>
      </c>
    </row>
    <row r="2107" spans="1:16" hidden="1">
      <c r="A2107">
        <v>8214</v>
      </c>
      <c r="B2107" t="s">
        <v>990</v>
      </c>
      <c r="C2107" t="str">
        <f>"4501"</f>
        <v>4501</v>
      </c>
      <c r="D2107" t="str">
        <f>"1"</f>
        <v>1</v>
      </c>
      <c r="E2107" t="s">
        <v>991</v>
      </c>
      <c r="F2107">
        <v>6</v>
      </c>
      <c r="G2107">
        <v>24</v>
      </c>
      <c r="H2107" t="s">
        <v>783</v>
      </c>
      <c r="I2107" t="s">
        <v>99</v>
      </c>
      <c r="J2107" t="s">
        <v>2457</v>
      </c>
      <c r="K2107" t="s">
        <v>17</v>
      </c>
      <c r="L2107" s="1">
        <v>44039</v>
      </c>
      <c r="M2107" s="1">
        <v>44134</v>
      </c>
      <c r="N2107" s="1">
        <v>44074</v>
      </c>
      <c r="P2107" t="s">
        <v>18</v>
      </c>
    </row>
    <row r="2108" spans="1:16" hidden="1">
      <c r="A2108">
        <v>8926</v>
      </c>
      <c r="B2108" t="s">
        <v>74</v>
      </c>
      <c r="C2108" t="str">
        <f>"4011"</f>
        <v>4011</v>
      </c>
      <c r="D2108" t="str">
        <f>"2"</f>
        <v>2</v>
      </c>
      <c r="E2108" t="s">
        <v>2407</v>
      </c>
      <c r="F2108">
        <v>24</v>
      </c>
      <c r="G2108">
        <v>24</v>
      </c>
      <c r="H2108" t="s">
        <v>76</v>
      </c>
      <c r="I2108" t="s">
        <v>16</v>
      </c>
      <c r="K2108" t="s">
        <v>2346</v>
      </c>
      <c r="L2108" s="1">
        <v>44039</v>
      </c>
      <c r="M2108" s="1">
        <v>44134</v>
      </c>
      <c r="N2108" s="1">
        <v>44074</v>
      </c>
      <c r="P2108" t="s">
        <v>18</v>
      </c>
    </row>
    <row r="2109" spans="1:16" hidden="1">
      <c r="A2109">
        <v>8864</v>
      </c>
      <c r="B2109" t="s">
        <v>51</v>
      </c>
      <c r="C2109" t="str">
        <f>"4110"</f>
        <v>4110</v>
      </c>
      <c r="D2109" t="str">
        <f>"1"</f>
        <v>1</v>
      </c>
      <c r="E2109" t="s">
        <v>2458</v>
      </c>
      <c r="F2109">
        <v>24</v>
      </c>
      <c r="G2109">
        <v>24</v>
      </c>
      <c r="H2109" t="s">
        <v>53</v>
      </c>
      <c r="I2109" t="s">
        <v>16</v>
      </c>
      <c r="K2109" t="s">
        <v>17</v>
      </c>
      <c r="L2109" s="1">
        <v>44039</v>
      </c>
      <c r="M2109" s="1">
        <v>44134</v>
      </c>
      <c r="N2109" s="1">
        <v>44074</v>
      </c>
      <c r="P2109" t="s">
        <v>18</v>
      </c>
    </row>
    <row r="2110" spans="1:16" hidden="1">
      <c r="A2110">
        <v>8089</v>
      </c>
      <c r="B2110" t="s">
        <v>106</v>
      </c>
      <c r="C2110" t="str">
        <f>"2110"</f>
        <v>2110</v>
      </c>
      <c r="D2110" t="str">
        <f>"1"</f>
        <v>1</v>
      </c>
      <c r="E2110" t="s">
        <v>2459</v>
      </c>
      <c r="F2110">
        <v>6</v>
      </c>
      <c r="G2110">
        <v>24</v>
      </c>
      <c r="H2110" t="s">
        <v>627</v>
      </c>
      <c r="I2110" t="s">
        <v>99</v>
      </c>
      <c r="J2110" t="s">
        <v>816</v>
      </c>
      <c r="K2110" t="s">
        <v>17</v>
      </c>
      <c r="L2110" s="1">
        <v>44039</v>
      </c>
      <c r="M2110" s="1">
        <v>44134</v>
      </c>
      <c r="N2110" s="1">
        <v>44074</v>
      </c>
      <c r="P2110" t="s">
        <v>18</v>
      </c>
    </row>
    <row r="2111" spans="1:16" hidden="1">
      <c r="A2111">
        <v>8215</v>
      </c>
      <c r="B2111" t="s">
        <v>532</v>
      </c>
      <c r="C2111" t="str">
        <f>"4500"</f>
        <v>4500</v>
      </c>
      <c r="D2111" t="str">
        <f>"1"</f>
        <v>1</v>
      </c>
      <c r="E2111" t="s">
        <v>2460</v>
      </c>
      <c r="F2111">
        <v>6</v>
      </c>
      <c r="G2111">
        <v>24</v>
      </c>
      <c r="H2111" t="s">
        <v>534</v>
      </c>
      <c r="I2111" t="s">
        <v>161</v>
      </c>
      <c r="K2111" t="s">
        <v>17</v>
      </c>
      <c r="L2111" s="1">
        <v>44039</v>
      </c>
      <c r="M2111" s="1">
        <v>44134</v>
      </c>
      <c r="N2111" s="1">
        <v>44074</v>
      </c>
      <c r="P2111" t="s">
        <v>18</v>
      </c>
    </row>
    <row r="2112" spans="1:16" hidden="1">
      <c r="A2112">
        <v>8535</v>
      </c>
      <c r="B2112" t="s">
        <v>1174</v>
      </c>
      <c r="C2112" t="str">
        <f>"4001"</f>
        <v>4001</v>
      </c>
      <c r="D2112" t="str">
        <f>"2"</f>
        <v>2</v>
      </c>
      <c r="E2112" t="s">
        <v>2360</v>
      </c>
      <c r="F2112">
        <v>24</v>
      </c>
      <c r="G2112">
        <v>24</v>
      </c>
      <c r="H2112" t="s">
        <v>400</v>
      </c>
      <c r="I2112" t="s">
        <v>16</v>
      </c>
      <c r="J2112" t="s">
        <v>2361</v>
      </c>
      <c r="K2112" t="s">
        <v>17</v>
      </c>
      <c r="L2112" s="1">
        <v>44039</v>
      </c>
      <c r="M2112" s="1">
        <v>44134</v>
      </c>
      <c r="N2112" s="1">
        <v>44074</v>
      </c>
      <c r="P2112" t="s">
        <v>18</v>
      </c>
    </row>
    <row r="2113" spans="1:16" hidden="1">
      <c r="A2113">
        <v>8614</v>
      </c>
      <c r="B2113" t="s">
        <v>309</v>
      </c>
      <c r="C2113" t="str">
        <f>"4500"</f>
        <v>4500</v>
      </c>
      <c r="D2113" t="str">
        <f>"1"</f>
        <v>1</v>
      </c>
      <c r="E2113" t="s">
        <v>2461</v>
      </c>
      <c r="F2113">
        <v>24</v>
      </c>
      <c r="G2113">
        <v>24</v>
      </c>
      <c r="H2113" t="s">
        <v>188</v>
      </c>
      <c r="I2113" t="s">
        <v>161</v>
      </c>
      <c r="J2113" t="s">
        <v>2462</v>
      </c>
      <c r="K2113" t="s">
        <v>17</v>
      </c>
      <c r="L2113" s="1">
        <v>44039</v>
      </c>
      <c r="M2113" s="1">
        <v>44134</v>
      </c>
      <c r="N2113" s="1">
        <v>44074</v>
      </c>
      <c r="P2113" t="s">
        <v>18</v>
      </c>
    </row>
    <row r="2114" spans="1:16" hidden="1">
      <c r="A2114">
        <v>9785</v>
      </c>
      <c r="B2114" t="s">
        <v>1405</v>
      </c>
      <c r="C2114" t="str">
        <f>"2002"</f>
        <v>2002</v>
      </c>
      <c r="D2114" t="str">
        <f>"2"</f>
        <v>2</v>
      </c>
      <c r="E2114" t="s">
        <v>2463</v>
      </c>
      <c r="F2114">
        <v>6</v>
      </c>
      <c r="G2114">
        <v>24</v>
      </c>
      <c r="H2114" t="s">
        <v>627</v>
      </c>
      <c r="I2114" t="s">
        <v>99</v>
      </c>
      <c r="K2114" t="s">
        <v>17</v>
      </c>
      <c r="L2114" s="1">
        <v>44039</v>
      </c>
      <c r="M2114" s="1">
        <v>44134</v>
      </c>
      <c r="N2114" s="1">
        <v>44074</v>
      </c>
      <c r="P2114" t="s">
        <v>18</v>
      </c>
    </row>
    <row r="2115" spans="1:16" hidden="1">
      <c r="A2115">
        <v>9250</v>
      </c>
      <c r="B2115" t="s">
        <v>24</v>
      </c>
      <c r="C2115" t="str">
        <f>"5920"</f>
        <v>5920</v>
      </c>
      <c r="D2115" t="str">
        <f>"1"</f>
        <v>1</v>
      </c>
      <c r="E2115" t="s">
        <v>2438</v>
      </c>
      <c r="F2115">
        <v>6</v>
      </c>
      <c r="G2115">
        <v>24</v>
      </c>
      <c r="H2115" t="s">
        <v>26</v>
      </c>
      <c r="I2115" t="s">
        <v>27</v>
      </c>
      <c r="K2115" t="s">
        <v>17</v>
      </c>
      <c r="L2115" s="1">
        <v>44105</v>
      </c>
      <c r="M2115" s="1">
        <v>44196</v>
      </c>
      <c r="N2115" s="1">
        <v>44127</v>
      </c>
      <c r="O2115" s="1">
        <v>44127</v>
      </c>
      <c r="P2115" t="s">
        <v>18</v>
      </c>
    </row>
    <row r="2116" spans="1:16">
      <c r="A2116">
        <v>9759</v>
      </c>
      <c r="B2116" t="s">
        <v>119</v>
      </c>
      <c r="C2116" t="str">
        <f>"3320"</f>
        <v>3320</v>
      </c>
      <c r="D2116" t="str">
        <f>"1"</f>
        <v>1</v>
      </c>
      <c r="E2116" t="s">
        <v>1632</v>
      </c>
      <c r="F2116">
        <v>6</v>
      </c>
      <c r="G2116">
        <v>6</v>
      </c>
      <c r="H2116" t="s">
        <v>121</v>
      </c>
      <c r="I2116" t="s">
        <v>27</v>
      </c>
      <c r="J2116" t="s">
        <v>1633</v>
      </c>
      <c r="K2116" t="s">
        <v>17</v>
      </c>
      <c r="L2116" s="1">
        <v>44039</v>
      </c>
      <c r="M2116" s="1">
        <v>44134</v>
      </c>
      <c r="N2116" s="1">
        <v>44074</v>
      </c>
      <c r="P2116" t="s">
        <v>18</v>
      </c>
    </row>
    <row r="2117" spans="1:16" hidden="1">
      <c r="A2117">
        <v>9194</v>
      </c>
      <c r="B2117" t="s">
        <v>24</v>
      </c>
      <c r="C2117" t="str">
        <f>"3200"</f>
        <v>3200</v>
      </c>
      <c r="D2117" t="str">
        <f>"1"</f>
        <v>1</v>
      </c>
      <c r="E2117" t="s">
        <v>2433</v>
      </c>
      <c r="F2117">
        <v>6</v>
      </c>
      <c r="G2117">
        <v>24</v>
      </c>
      <c r="H2117" t="s">
        <v>26</v>
      </c>
      <c r="I2117" t="s">
        <v>27</v>
      </c>
      <c r="K2117" t="s">
        <v>17</v>
      </c>
      <c r="L2117" s="1">
        <v>44105</v>
      </c>
      <c r="M2117" s="1">
        <v>44196</v>
      </c>
      <c r="N2117" s="1">
        <v>44127</v>
      </c>
      <c r="O2117" s="1">
        <v>44127</v>
      </c>
      <c r="P2117" t="s">
        <v>18</v>
      </c>
    </row>
    <row r="2118" spans="1:16">
      <c r="A2118">
        <v>9771</v>
      </c>
      <c r="B2118" t="s">
        <v>119</v>
      </c>
      <c r="C2118" t="str">
        <f>"4006"</f>
        <v>4006</v>
      </c>
      <c r="D2118" t="str">
        <f>"1"</f>
        <v>1</v>
      </c>
      <c r="E2118" t="s">
        <v>2442</v>
      </c>
      <c r="F2118">
        <v>24</v>
      </c>
      <c r="G2118">
        <v>24</v>
      </c>
      <c r="H2118" t="s">
        <v>121</v>
      </c>
      <c r="I2118" t="s">
        <v>27</v>
      </c>
      <c r="J2118" t="s">
        <v>2443</v>
      </c>
      <c r="K2118" t="s">
        <v>2346</v>
      </c>
      <c r="L2118" s="1">
        <v>44039</v>
      </c>
      <c r="M2118" s="1">
        <v>44134</v>
      </c>
      <c r="N2118" s="1">
        <v>44074</v>
      </c>
      <c r="P2118" t="s">
        <v>18</v>
      </c>
    </row>
    <row r="2119" spans="1:16">
      <c r="A2119">
        <v>9777</v>
      </c>
      <c r="B2119" t="s">
        <v>43</v>
      </c>
      <c r="C2119" t="str">
        <f>"4005"</f>
        <v>4005</v>
      </c>
      <c r="D2119" t="str">
        <f>"4"</f>
        <v>4</v>
      </c>
      <c r="E2119" t="s">
        <v>2344</v>
      </c>
      <c r="F2119">
        <v>6</v>
      </c>
      <c r="G2119">
        <v>24</v>
      </c>
      <c r="H2119" t="s">
        <v>45</v>
      </c>
      <c r="I2119" t="s">
        <v>16</v>
      </c>
      <c r="K2119" t="s">
        <v>17</v>
      </c>
      <c r="L2119" s="1">
        <v>44039</v>
      </c>
      <c r="M2119" s="1">
        <v>44134</v>
      </c>
      <c r="N2119" s="1">
        <v>44074</v>
      </c>
      <c r="P2119" t="s">
        <v>18</v>
      </c>
    </row>
    <row r="2120" spans="1:16" hidden="1">
      <c r="A2120">
        <v>1335</v>
      </c>
      <c r="B2120" t="s">
        <v>39</v>
      </c>
      <c r="C2120" t="str">
        <f t="shared" ref="C2120:C2125" si="99">"1901"</f>
        <v>1901</v>
      </c>
      <c r="D2120" t="str">
        <f t="shared" ref="D2120:D2125" si="100">"1"</f>
        <v>1</v>
      </c>
      <c r="E2120" t="s">
        <v>2464</v>
      </c>
      <c r="F2120">
        <v>3</v>
      </c>
      <c r="G2120">
        <v>48</v>
      </c>
      <c r="H2120" t="s">
        <v>41</v>
      </c>
      <c r="I2120" t="s">
        <v>16</v>
      </c>
      <c r="K2120" t="s">
        <v>2465</v>
      </c>
      <c r="L2120" s="1">
        <v>43831</v>
      </c>
      <c r="M2120" s="1">
        <v>43921</v>
      </c>
      <c r="N2120" s="1">
        <v>43854</v>
      </c>
      <c r="O2120" s="1">
        <v>43854</v>
      </c>
      <c r="P2120" t="s">
        <v>18</v>
      </c>
    </row>
    <row r="2121" spans="1:16" hidden="1">
      <c r="A2121">
        <v>3707</v>
      </c>
      <c r="B2121" t="s">
        <v>39</v>
      </c>
      <c r="C2121" t="str">
        <f t="shared" si="99"/>
        <v>1901</v>
      </c>
      <c r="D2121" t="str">
        <f t="shared" si="100"/>
        <v>1</v>
      </c>
      <c r="E2121" t="s">
        <v>2464</v>
      </c>
      <c r="F2121">
        <v>3</v>
      </c>
      <c r="G2121">
        <v>48</v>
      </c>
      <c r="H2121" t="s">
        <v>41</v>
      </c>
      <c r="I2121" t="s">
        <v>16</v>
      </c>
      <c r="K2121" t="s">
        <v>2465</v>
      </c>
      <c r="L2121" s="1">
        <v>43885</v>
      </c>
      <c r="M2121" s="1">
        <v>43987</v>
      </c>
      <c r="N2121" s="1">
        <v>43959</v>
      </c>
      <c r="P2121" t="s">
        <v>18</v>
      </c>
    </row>
    <row r="2122" spans="1:16" hidden="1">
      <c r="A2122">
        <v>5317</v>
      </c>
      <c r="B2122" t="s">
        <v>39</v>
      </c>
      <c r="C2122" t="str">
        <f t="shared" si="99"/>
        <v>1901</v>
      </c>
      <c r="D2122" t="str">
        <f t="shared" si="100"/>
        <v>1</v>
      </c>
      <c r="E2122" t="s">
        <v>2464</v>
      </c>
      <c r="F2122">
        <v>3</v>
      </c>
      <c r="G2122">
        <v>48</v>
      </c>
      <c r="H2122" t="s">
        <v>41</v>
      </c>
      <c r="I2122" t="s">
        <v>16</v>
      </c>
      <c r="K2122" t="s">
        <v>2465</v>
      </c>
      <c r="L2122" s="1">
        <v>43922</v>
      </c>
      <c r="M2122" s="1">
        <v>44012</v>
      </c>
      <c r="N2122" s="1">
        <v>43945</v>
      </c>
      <c r="O2122" s="1">
        <v>43945</v>
      </c>
      <c r="P2122" t="s">
        <v>18</v>
      </c>
    </row>
    <row r="2123" spans="1:16" hidden="1">
      <c r="A2123">
        <v>6341</v>
      </c>
      <c r="B2123" t="s">
        <v>39</v>
      </c>
      <c r="C2123" t="str">
        <f t="shared" si="99"/>
        <v>1901</v>
      </c>
      <c r="D2123" t="str">
        <f t="shared" si="100"/>
        <v>1</v>
      </c>
      <c r="E2123" t="s">
        <v>2464</v>
      </c>
      <c r="F2123">
        <v>3</v>
      </c>
      <c r="G2123">
        <v>48</v>
      </c>
      <c r="H2123" t="s">
        <v>41</v>
      </c>
      <c r="I2123" t="s">
        <v>16</v>
      </c>
      <c r="K2123" t="s">
        <v>2465</v>
      </c>
      <c r="L2123" s="1">
        <v>44013</v>
      </c>
      <c r="M2123" s="1">
        <v>44104</v>
      </c>
      <c r="N2123" s="1">
        <v>44036</v>
      </c>
      <c r="O2123" s="1">
        <v>44036</v>
      </c>
      <c r="P2123" t="s">
        <v>18</v>
      </c>
    </row>
    <row r="2124" spans="1:16" hidden="1">
      <c r="A2124">
        <v>8715</v>
      </c>
      <c r="B2124" t="s">
        <v>39</v>
      </c>
      <c r="C2124" t="str">
        <f t="shared" si="99"/>
        <v>1901</v>
      </c>
      <c r="D2124" t="str">
        <f t="shared" si="100"/>
        <v>1</v>
      </c>
      <c r="E2124" t="s">
        <v>2464</v>
      </c>
      <c r="F2124">
        <v>3</v>
      </c>
      <c r="G2124">
        <v>48</v>
      </c>
      <c r="H2124" t="s">
        <v>41</v>
      </c>
      <c r="I2124" t="s">
        <v>16</v>
      </c>
      <c r="K2124" t="s">
        <v>2465</v>
      </c>
      <c r="L2124" s="1">
        <v>44039</v>
      </c>
      <c r="M2124" s="1">
        <v>44134</v>
      </c>
      <c r="N2124" s="1">
        <v>44074</v>
      </c>
      <c r="P2124" t="s">
        <v>18</v>
      </c>
    </row>
    <row r="2125" spans="1:16" hidden="1">
      <c r="A2125">
        <v>9287</v>
      </c>
      <c r="B2125" t="s">
        <v>39</v>
      </c>
      <c r="C2125" t="str">
        <f t="shared" si="99"/>
        <v>1901</v>
      </c>
      <c r="D2125" t="str">
        <f t="shared" si="100"/>
        <v>1</v>
      </c>
      <c r="E2125" t="s">
        <v>2464</v>
      </c>
      <c r="F2125">
        <v>3</v>
      </c>
      <c r="G2125">
        <v>48</v>
      </c>
      <c r="H2125" t="s">
        <v>41</v>
      </c>
      <c r="I2125" t="s">
        <v>16</v>
      </c>
      <c r="K2125" t="s">
        <v>2465</v>
      </c>
      <c r="L2125" s="1">
        <v>44105</v>
      </c>
      <c r="M2125" s="1">
        <v>44196</v>
      </c>
      <c r="N2125" s="1">
        <v>44127</v>
      </c>
      <c r="O2125" s="1">
        <v>44127</v>
      </c>
      <c r="P2125" t="s">
        <v>18</v>
      </c>
    </row>
  </sheetData>
  <autoFilter ref="A1:P2125" xr:uid="{2C4127A3-6FD0-3241-9164-621BBCA9CCC8}">
    <filterColumn colId="1">
      <filters>
        <filter val="COMP"/>
        <filter val="MATH"/>
      </filters>
    </filterColumn>
    <sortState xmlns:xlrd2="http://schemas.microsoft.com/office/spreadsheetml/2017/richdata2" ref="A11:P2119">
      <sortCondition ref="A1:A2125"/>
    </sortState>
  </autoFilter>
  <phoneticPr fontId="18"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2020 Class scheduling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Buckley</dc:creator>
  <cp:keywords/>
  <dc:description/>
  <cp:lastModifiedBy>Microsoft Office User</cp:lastModifiedBy>
  <cp:revision/>
  <dcterms:created xsi:type="dcterms:W3CDTF">2020-09-15T06:38:40Z</dcterms:created>
  <dcterms:modified xsi:type="dcterms:W3CDTF">2020-09-30T11:11:09Z</dcterms:modified>
  <cp:category/>
  <cp:contentStatus/>
</cp:coreProperties>
</file>